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mrb\Downloads\2023-PRESTAÇÃO DE CONTAS MENSAIS\"/>
    </mc:Choice>
  </mc:AlternateContent>
  <bookViews>
    <workbookView xWindow="0" yWindow="0" windowWidth="28800" windowHeight="12210" tabRatio="806"/>
  </bookViews>
  <sheets>
    <sheet name="RBTRANS LICITAÇÃO DEZ 2023" sheetId="4" r:id="rId1"/>
    <sheet name="RESUMO" sheetId="5" r:id="rId2"/>
  </sheets>
  <definedNames>
    <definedName name="_xlnm._FilterDatabase" localSheetId="0" hidden="1">'RBTRANS LICITAÇÃO DEZ 2023'!$C$1:$C$552</definedName>
    <definedName name="_xlnm.Print_Area" localSheetId="0">'RBTRANS LICITAÇÃO DEZ 2023'!$A$1:$BH$136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191" i="4" l="1"/>
  <c r="AL19" i="4"/>
  <c r="AI190" i="4"/>
  <c r="AI189" i="4"/>
  <c r="AI188" i="4"/>
  <c r="AI187" i="4"/>
  <c r="AI186" i="4"/>
  <c r="AI185" i="4"/>
  <c r="AI184" i="4"/>
  <c r="AI183" i="4"/>
  <c r="AI182" i="4"/>
  <c r="AI181" i="4"/>
  <c r="AI180" i="4"/>
  <c r="AI179" i="4"/>
  <c r="AI178" i="4"/>
  <c r="AI177" i="4"/>
  <c r="AI176" i="4"/>
  <c r="AI175" i="4"/>
  <c r="AI174" i="4"/>
  <c r="AI173" i="4"/>
  <c r="AI172" i="4"/>
  <c r="AI171" i="4"/>
  <c r="AI170" i="4"/>
  <c r="AI169" i="4"/>
  <c r="AI168" i="4"/>
  <c r="AI167" i="4"/>
  <c r="AI166" i="4"/>
  <c r="AI165" i="4"/>
  <c r="AI164" i="4"/>
  <c r="AI163" i="4"/>
  <c r="AI162" i="4"/>
  <c r="AI161" i="4"/>
  <c r="AI160" i="4"/>
  <c r="AI159" i="4"/>
  <c r="AI158" i="4"/>
  <c r="AI157" i="4"/>
  <c r="AI156" i="4"/>
  <c r="AI155" i="4"/>
  <c r="AI154" i="4"/>
  <c r="AI153" i="4"/>
  <c r="AI152" i="4"/>
  <c r="AI151" i="4"/>
  <c r="AI150" i="4"/>
  <c r="AI149" i="4"/>
  <c r="AI148" i="4"/>
  <c r="AI147" i="4"/>
  <c r="AI146" i="4"/>
  <c r="AI145" i="4"/>
  <c r="AI144" i="4"/>
  <c r="AI143" i="4"/>
  <c r="AI142" i="4"/>
  <c r="AI141" i="4"/>
  <c r="AI140" i="4"/>
  <c r="AI139" i="4"/>
  <c r="AI138" i="4"/>
  <c r="AI137" i="4"/>
  <c r="AI136" i="4"/>
  <c r="AI135" i="4"/>
  <c r="AI134" i="4"/>
  <c r="AI133" i="4"/>
  <c r="AI132" i="4"/>
  <c r="AI131" i="4"/>
  <c r="AI130" i="4"/>
  <c r="AI129" i="4"/>
  <c r="AI128" i="4"/>
  <c r="AI127" i="4"/>
  <c r="AI126" i="4"/>
  <c r="AI125" i="4"/>
  <c r="AI124" i="4"/>
  <c r="AI123" i="4"/>
  <c r="AI122" i="4"/>
  <c r="AI121" i="4"/>
  <c r="AI120" i="4"/>
  <c r="AI119" i="4"/>
  <c r="AI118" i="4"/>
  <c r="AI117" i="4"/>
  <c r="AI116" i="4"/>
  <c r="AI115" i="4"/>
  <c r="AI114" i="4"/>
  <c r="AI113" i="4"/>
  <c r="AI112" i="4"/>
  <c r="AI111" i="4"/>
  <c r="AI110" i="4"/>
  <c r="AI109" i="4"/>
  <c r="AI108" i="4"/>
  <c r="AI107" i="4"/>
  <c r="AI106" i="4"/>
  <c r="AI105" i="4"/>
  <c r="AI104" i="4"/>
  <c r="AI103" i="4"/>
  <c r="AI102" i="4"/>
  <c r="AI101" i="4"/>
  <c r="AI100" i="4"/>
  <c r="AI99" i="4"/>
  <c r="AI98" i="4"/>
  <c r="AI97" i="4"/>
  <c r="AI96" i="4"/>
  <c r="AI95" i="4"/>
  <c r="AI94" i="4"/>
  <c r="AI93" i="4"/>
  <c r="AI92" i="4"/>
  <c r="AI91" i="4"/>
  <c r="AI90" i="4"/>
  <c r="AI89" i="4"/>
  <c r="AI88" i="4"/>
  <c r="AI87" i="4"/>
  <c r="AI86" i="4"/>
  <c r="AI85" i="4"/>
  <c r="AI84" i="4"/>
  <c r="AI83" i="4"/>
  <c r="AI82" i="4"/>
  <c r="AI81" i="4"/>
  <c r="AI80" i="4"/>
  <c r="AI79" i="4"/>
  <c r="AI78" i="4"/>
  <c r="AI77" i="4"/>
  <c r="AI76" i="4"/>
  <c r="AI75" i="4"/>
  <c r="AI74" i="4"/>
  <c r="AI73" i="4"/>
  <c r="AI72" i="4"/>
  <c r="AI71" i="4"/>
  <c r="AI70" i="4"/>
  <c r="AI69" i="4"/>
  <c r="AI68" i="4"/>
  <c r="AI67" i="4"/>
  <c r="AI66" i="4"/>
  <c r="AI65" i="4"/>
  <c r="AI64" i="4"/>
  <c r="AI63" i="4"/>
  <c r="AI62" i="4"/>
  <c r="AI61" i="4"/>
  <c r="AI60" i="4"/>
  <c r="AI59" i="4"/>
  <c r="AI58" i="4"/>
  <c r="AI57" i="4"/>
  <c r="AI56" i="4"/>
  <c r="AI55" i="4"/>
  <c r="AI54" i="4"/>
  <c r="AI53" i="4"/>
  <c r="AI52" i="4"/>
  <c r="AI51" i="4"/>
  <c r="AI50" i="4"/>
  <c r="AI49" i="4"/>
  <c r="AI48" i="4"/>
  <c r="AI47" i="4"/>
  <c r="AI46" i="4"/>
  <c r="AI45" i="4"/>
  <c r="AI44" i="4"/>
  <c r="AI43" i="4"/>
  <c r="AI42" i="4"/>
  <c r="AI41" i="4"/>
  <c r="AI40" i="4"/>
  <c r="AI39" i="4"/>
  <c r="AI38" i="4"/>
  <c r="AI37" i="4"/>
  <c r="AI36" i="4"/>
  <c r="AI35" i="4"/>
  <c r="AI34" i="4"/>
  <c r="AI33" i="4"/>
  <c r="AI32" i="4"/>
  <c r="AI31" i="4"/>
  <c r="AI30" i="4"/>
  <c r="AI29" i="4"/>
  <c r="AI28" i="4"/>
  <c r="AI27" i="4"/>
  <c r="AI26" i="4"/>
  <c r="AI25" i="4"/>
  <c r="AI24" i="4"/>
  <c r="AI23" i="4"/>
  <c r="AI22" i="4"/>
  <c r="AI21" i="4"/>
  <c r="AI20" i="4"/>
  <c r="AI19" i="4"/>
  <c r="AK191" i="4"/>
  <c r="AJ191" i="4"/>
  <c r="AH191" i="4"/>
  <c r="AE191" i="4"/>
  <c r="AD191" i="4"/>
  <c r="L191" i="4"/>
  <c r="AI191" i="4" l="1"/>
  <c r="AD88" i="5"/>
  <c r="AD60" i="5"/>
  <c r="AL187" i="4"/>
  <c r="AL188" i="4"/>
  <c r="AL189" i="4"/>
  <c r="AK156" i="4"/>
  <c r="AK132" i="4"/>
  <c r="AK160" i="4" l="1"/>
  <c r="AC88" i="5"/>
  <c r="AD82" i="5"/>
  <c r="AD63" i="5"/>
  <c r="AD62" i="5"/>
  <c r="AD64" i="5"/>
  <c r="AD65" i="5"/>
  <c r="AD66" i="5"/>
  <c r="AD67" i="5"/>
  <c r="AD68" i="5"/>
  <c r="AD69" i="5"/>
  <c r="AD70" i="5"/>
  <c r="AD71" i="5"/>
  <c r="AD72" i="5"/>
  <c r="AD73" i="5"/>
  <c r="AD74" i="5"/>
  <c r="AD75" i="5"/>
  <c r="AD76" i="5"/>
  <c r="AD77" i="5"/>
  <c r="AD78" i="5"/>
  <c r="AD79" i="5"/>
  <c r="AD80" i="5"/>
  <c r="AD81" i="5"/>
  <c r="AC90" i="5"/>
  <c r="Z88" i="5"/>
  <c r="AD3" i="5"/>
  <c r="AD4" i="5"/>
  <c r="AD5" i="5"/>
  <c r="AD6" i="5"/>
  <c r="AD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2" i="5"/>
  <c r="AK166" i="4"/>
  <c r="AK175" i="4"/>
  <c r="AK185" i="4"/>
  <c r="AK139" i="4"/>
  <c r="AK165" i="4"/>
  <c r="AK173" i="4"/>
  <c r="AK190" i="4"/>
  <c r="AL190" i="4" s="1"/>
  <c r="AK136" i="4"/>
  <c r="AK128" i="4"/>
  <c r="AK176" i="4"/>
  <c r="AK152" i="4"/>
  <c r="AK111" i="4"/>
  <c r="AK108" i="4"/>
  <c r="AK155" i="4"/>
  <c r="AK154" i="4"/>
  <c r="AK150" i="4"/>
  <c r="AK149" i="4"/>
  <c r="AK141" i="4"/>
  <c r="AK177" i="4"/>
  <c r="AK23" i="4"/>
  <c r="AB21" i="5"/>
  <c r="AK115" i="4"/>
  <c r="AK81" i="4"/>
  <c r="AK78" i="4"/>
  <c r="AK71" i="4"/>
  <c r="AK65" i="4"/>
  <c r="AL60" i="4" s="1"/>
  <c r="AK59" i="4"/>
  <c r="AK41" i="4"/>
  <c r="AK50" i="4"/>
  <c r="AK33" i="4"/>
  <c r="AK119" i="4"/>
  <c r="AK144" i="4"/>
  <c r="AK153" i="4"/>
  <c r="AK98" i="4"/>
  <c r="AK26" i="4"/>
  <c r="AK145" i="4"/>
  <c r="AK169" i="4"/>
  <c r="AK93" i="4"/>
  <c r="AK186" i="4"/>
  <c r="AL186" i="4" s="1"/>
  <c r="AK184" i="4"/>
  <c r="AK137" i="4"/>
  <c r="AK157" i="4"/>
  <c r="AK164" i="4"/>
  <c r="AK123" i="4"/>
  <c r="AC60" i="5"/>
  <c r="T56" i="5"/>
  <c r="X56" i="5" s="1"/>
  <c r="J56" i="5"/>
  <c r="N56" i="5" s="1"/>
  <c r="R56" i="5" s="1"/>
  <c r="V56" i="5" s="1"/>
  <c r="Z56" i="5" s="1"/>
  <c r="F56" i="5"/>
  <c r="T57" i="5"/>
  <c r="X57" i="5" s="1"/>
  <c r="F57" i="5"/>
  <c r="J57" i="5" s="1"/>
  <c r="N57" i="5" s="1"/>
  <c r="R57" i="5" s="1"/>
  <c r="V57" i="5" s="1"/>
  <c r="Z57" i="5" s="1"/>
  <c r="L33" i="5"/>
  <c r="P33" i="5" s="1"/>
  <c r="T33" i="5" s="1"/>
  <c r="X33" i="5" s="1"/>
  <c r="AC63" i="5"/>
  <c r="Y72" i="5"/>
  <c r="Y88" i="5" s="1"/>
  <c r="V55" i="5"/>
  <c r="Z55" i="5" s="1"/>
  <c r="Z32" i="5"/>
  <c r="L32" i="5"/>
  <c r="P32" i="5" s="1"/>
  <c r="T32" i="5" s="1"/>
  <c r="AL72" i="4"/>
  <c r="AL183" i="4"/>
  <c r="AL182" i="4"/>
  <c r="AD90" i="5" l="1"/>
  <c r="AK143" i="4"/>
  <c r="AL184" i="4"/>
  <c r="AL185" i="4"/>
  <c r="U88" i="5"/>
  <c r="T58" i="5"/>
  <c r="X58" i="5" s="1"/>
  <c r="AB58" i="5" s="1"/>
  <c r="AK181" i="4"/>
  <c r="AL181" i="4" s="1"/>
  <c r="V80" i="5"/>
  <c r="Z80" i="5" s="1"/>
  <c r="V79" i="5"/>
  <c r="Z79" i="5" s="1"/>
  <c r="F58" i="5"/>
  <c r="J58" i="5" s="1"/>
  <c r="B60" i="5"/>
  <c r="F38" i="5"/>
  <c r="J38" i="5" s="1"/>
  <c r="N38" i="5" s="1"/>
  <c r="R38" i="5" s="1"/>
  <c r="V38" i="5" s="1"/>
  <c r="Z38" i="5" s="1"/>
  <c r="AK180" i="4"/>
  <c r="AK142" i="4"/>
  <c r="N58" i="5" l="1"/>
  <c r="AL180" i="4"/>
  <c r="AL150" i="4"/>
  <c r="Q78" i="5"/>
  <c r="R77" i="5"/>
  <c r="V77" i="5" s="1"/>
  <c r="Z77" i="5" s="1"/>
  <c r="R48" i="5"/>
  <c r="V48" i="5" s="1"/>
  <c r="Z48" i="5" s="1"/>
  <c r="F48" i="5"/>
  <c r="J48" i="5" s="1"/>
  <c r="M60" i="5" l="1"/>
  <c r="Q60" i="5"/>
  <c r="R78" i="5"/>
  <c r="V78" i="5" s="1"/>
  <c r="Z78" i="5" s="1"/>
  <c r="Q88" i="5"/>
  <c r="R58" i="5"/>
  <c r="V58" i="5" s="1"/>
  <c r="Q90" i="5" l="1"/>
  <c r="Z58" i="5"/>
  <c r="Z81" i="5"/>
  <c r="V81" i="5"/>
  <c r="P76" i="5"/>
  <c r="T76" i="5" s="1"/>
  <c r="X76" i="5" s="1"/>
  <c r="AB76" i="5" s="1"/>
  <c r="P81" i="5"/>
  <c r="P88" i="5"/>
  <c r="T88" i="5" s="1"/>
  <c r="X88" i="5" s="1"/>
  <c r="P89" i="5"/>
  <c r="T89" i="5" s="1"/>
  <c r="X89" i="5" s="1"/>
  <c r="P90" i="5"/>
  <c r="T90" i="5" s="1"/>
  <c r="X90" i="5" s="1"/>
  <c r="P61" i="5"/>
  <c r="T61" i="5" s="1"/>
  <c r="X61" i="5" s="1"/>
  <c r="AB61" i="5" s="1"/>
  <c r="P40" i="5"/>
  <c r="T40" i="5" s="1"/>
  <c r="X40" i="5" s="1"/>
  <c r="AB40" i="5" s="1"/>
  <c r="P43" i="5"/>
  <c r="T43" i="5" s="1"/>
  <c r="X43" i="5" s="1"/>
  <c r="AB43" i="5" s="1"/>
  <c r="P45" i="5"/>
  <c r="T45" i="5" s="1"/>
  <c r="X45" i="5" s="1"/>
  <c r="AB45" i="5" s="1"/>
  <c r="P60" i="5"/>
  <c r="T60" i="5" s="1"/>
  <c r="X60" i="5" s="1"/>
  <c r="AB60" i="5" s="1"/>
  <c r="J75" i="5"/>
  <c r="N75" i="5" s="1"/>
  <c r="R75" i="5" s="1"/>
  <c r="V75" i="5" s="1"/>
  <c r="Z75" i="5" s="1"/>
  <c r="J74" i="5"/>
  <c r="N74" i="5" s="1"/>
  <c r="R74" i="5" s="1"/>
  <c r="V74" i="5" s="1"/>
  <c r="Z74" i="5" s="1"/>
  <c r="J73" i="5"/>
  <c r="N73" i="5" s="1"/>
  <c r="R73" i="5" s="1"/>
  <c r="V73" i="5" s="1"/>
  <c r="Z73" i="5" s="1"/>
  <c r="J71" i="5"/>
  <c r="N71" i="5" s="1"/>
  <c r="R71" i="5" s="1"/>
  <c r="V71" i="5" s="1"/>
  <c r="Z71" i="5" s="1"/>
  <c r="N76" i="5"/>
  <c r="R76" i="5" s="1"/>
  <c r="V76" i="5" s="1"/>
  <c r="Z76" i="5" s="1"/>
  <c r="L75" i="5"/>
  <c r="P75" i="5" s="1"/>
  <c r="T75" i="5" s="1"/>
  <c r="X75" i="5" s="1"/>
  <c r="AB75" i="5" s="1"/>
  <c r="L74" i="5"/>
  <c r="P74" i="5" s="1"/>
  <c r="T74" i="5" s="1"/>
  <c r="X74" i="5" s="1"/>
  <c r="AB74" i="5" s="1"/>
  <c r="L73" i="5"/>
  <c r="P73" i="5" s="1"/>
  <c r="T73" i="5" s="1"/>
  <c r="X73" i="5" s="1"/>
  <c r="AB73" i="5" s="1"/>
  <c r="L72" i="5"/>
  <c r="P72" i="5" s="1"/>
  <c r="T72" i="5" s="1"/>
  <c r="X72" i="5" s="1"/>
  <c r="AB72" i="5" s="1"/>
  <c r="L71" i="5"/>
  <c r="P71" i="5" s="1"/>
  <c r="T71" i="5" s="1"/>
  <c r="X71" i="5" s="1"/>
  <c r="AB71" i="5" s="1"/>
  <c r="L70" i="5"/>
  <c r="P70" i="5" s="1"/>
  <c r="T70" i="5" s="1"/>
  <c r="X70" i="5" s="1"/>
  <c r="AB70" i="5" s="1"/>
  <c r="L69" i="5"/>
  <c r="P69" i="5" s="1"/>
  <c r="T69" i="5" s="1"/>
  <c r="X69" i="5" s="1"/>
  <c r="AB69" i="5" s="1"/>
  <c r="L68" i="5"/>
  <c r="P68" i="5" s="1"/>
  <c r="T68" i="5" s="1"/>
  <c r="X68" i="5" s="1"/>
  <c r="AB68" i="5" s="1"/>
  <c r="L67" i="5"/>
  <c r="P67" i="5" s="1"/>
  <c r="T67" i="5" s="1"/>
  <c r="X67" i="5" s="1"/>
  <c r="AB67" i="5" s="1"/>
  <c r="L66" i="5"/>
  <c r="P66" i="5" s="1"/>
  <c r="T66" i="5" s="1"/>
  <c r="X66" i="5" s="1"/>
  <c r="AB66" i="5" s="1"/>
  <c r="L65" i="5"/>
  <c r="P65" i="5" s="1"/>
  <c r="T65" i="5" s="1"/>
  <c r="X65" i="5" s="1"/>
  <c r="AB65" i="5" s="1"/>
  <c r="L64" i="5"/>
  <c r="P64" i="5" s="1"/>
  <c r="T64" i="5" s="1"/>
  <c r="X64" i="5" s="1"/>
  <c r="AB64" i="5" s="1"/>
  <c r="L63" i="5"/>
  <c r="P63" i="5" s="1"/>
  <c r="T63" i="5" s="1"/>
  <c r="X63" i="5" s="1"/>
  <c r="AB63" i="5" s="1"/>
  <c r="L62" i="5"/>
  <c r="P62" i="5" s="1"/>
  <c r="T62" i="5" s="1"/>
  <c r="X62" i="5" s="1"/>
  <c r="AB62" i="5" s="1"/>
  <c r="L54" i="5"/>
  <c r="P54" i="5" s="1"/>
  <c r="T54" i="5" s="1"/>
  <c r="X54" i="5" s="1"/>
  <c r="AB54" i="5" s="1"/>
  <c r="L53" i="5"/>
  <c r="P53" i="5" s="1"/>
  <c r="T53" i="5" s="1"/>
  <c r="X53" i="5" s="1"/>
  <c r="AB53" i="5" s="1"/>
  <c r="L52" i="5"/>
  <c r="P52" i="5" s="1"/>
  <c r="T52" i="5" s="1"/>
  <c r="X52" i="5" s="1"/>
  <c r="AB52" i="5" s="1"/>
  <c r="L51" i="5"/>
  <c r="P51" i="5" s="1"/>
  <c r="T51" i="5" s="1"/>
  <c r="X51" i="5" s="1"/>
  <c r="AB51" i="5" s="1"/>
  <c r="L50" i="5"/>
  <c r="P50" i="5" s="1"/>
  <c r="T50" i="5" s="1"/>
  <c r="X50" i="5" s="1"/>
  <c r="AB50" i="5" s="1"/>
  <c r="L49" i="5"/>
  <c r="P49" i="5" s="1"/>
  <c r="T49" i="5" s="1"/>
  <c r="X49" i="5" s="1"/>
  <c r="AB49" i="5" s="1"/>
  <c r="L47" i="5"/>
  <c r="P47" i="5" s="1"/>
  <c r="T47" i="5" s="1"/>
  <c r="X47" i="5" s="1"/>
  <c r="AB47" i="5" s="1"/>
  <c r="L46" i="5"/>
  <c r="P46" i="5" s="1"/>
  <c r="T46" i="5" s="1"/>
  <c r="X46" i="5" s="1"/>
  <c r="AB46" i="5" s="1"/>
  <c r="L44" i="5"/>
  <c r="P44" i="5" s="1"/>
  <c r="T44" i="5" s="1"/>
  <c r="X44" i="5" s="1"/>
  <c r="AB44" i="5" s="1"/>
  <c r="L42" i="5"/>
  <c r="P42" i="5" s="1"/>
  <c r="T42" i="5" s="1"/>
  <c r="X42" i="5" s="1"/>
  <c r="AB42" i="5" s="1"/>
  <c r="L41" i="5"/>
  <c r="P41" i="5" s="1"/>
  <c r="T41" i="5" s="1"/>
  <c r="X41" i="5" s="1"/>
  <c r="AB41" i="5" s="1"/>
  <c r="L39" i="5"/>
  <c r="P39" i="5" s="1"/>
  <c r="T39" i="5" s="1"/>
  <c r="X39" i="5" s="1"/>
  <c r="AB39" i="5" s="1"/>
  <c r="L37" i="5"/>
  <c r="P37" i="5" s="1"/>
  <c r="T37" i="5" s="1"/>
  <c r="X37" i="5" s="1"/>
  <c r="AB37" i="5" s="1"/>
  <c r="L36" i="5"/>
  <c r="P36" i="5" s="1"/>
  <c r="T36" i="5" s="1"/>
  <c r="X36" i="5" s="1"/>
  <c r="AB36" i="5" s="1"/>
  <c r="L35" i="5"/>
  <c r="P35" i="5" s="1"/>
  <c r="T35" i="5" s="1"/>
  <c r="X35" i="5" s="1"/>
  <c r="AB35" i="5" s="1"/>
  <c r="L34" i="5"/>
  <c r="P34" i="5" s="1"/>
  <c r="T34" i="5" s="1"/>
  <c r="L31" i="5"/>
  <c r="P31" i="5" s="1"/>
  <c r="T31" i="5" s="1"/>
  <c r="X31" i="5" s="1"/>
  <c r="AB31" i="5" s="1"/>
  <c r="L30" i="5"/>
  <c r="P30" i="5" s="1"/>
  <c r="T30" i="5" s="1"/>
  <c r="X30" i="5" s="1"/>
  <c r="AB30" i="5" s="1"/>
  <c r="L29" i="5"/>
  <c r="P29" i="5" s="1"/>
  <c r="T29" i="5" s="1"/>
  <c r="X29" i="5" s="1"/>
  <c r="AB29" i="5" s="1"/>
  <c r="L28" i="5"/>
  <c r="P28" i="5" s="1"/>
  <c r="T28" i="5" s="1"/>
  <c r="X28" i="5" s="1"/>
  <c r="AB28" i="5" s="1"/>
  <c r="L27" i="5"/>
  <c r="P27" i="5" s="1"/>
  <c r="T27" i="5" s="1"/>
  <c r="X27" i="5" s="1"/>
  <c r="AB27" i="5" s="1"/>
  <c r="L26" i="5"/>
  <c r="P26" i="5" s="1"/>
  <c r="T26" i="5" s="1"/>
  <c r="X26" i="5" s="1"/>
  <c r="AB26" i="5" s="1"/>
  <c r="L25" i="5"/>
  <c r="P25" i="5" s="1"/>
  <c r="T25" i="5" s="1"/>
  <c r="X25" i="5" s="1"/>
  <c r="AB25" i="5" s="1"/>
  <c r="L24" i="5"/>
  <c r="P24" i="5" s="1"/>
  <c r="T24" i="5" s="1"/>
  <c r="X24" i="5" s="1"/>
  <c r="AB24" i="5" s="1"/>
  <c r="L23" i="5"/>
  <c r="P23" i="5" s="1"/>
  <c r="T23" i="5" s="1"/>
  <c r="X23" i="5" s="1"/>
  <c r="AB23" i="5" s="1"/>
  <c r="L22" i="5"/>
  <c r="P22" i="5" s="1"/>
  <c r="T22" i="5" s="1"/>
  <c r="X22" i="5" s="1"/>
  <c r="AB22" i="5" s="1"/>
  <c r="L21" i="5"/>
  <c r="P21" i="5" s="1"/>
  <c r="T21" i="5" s="1"/>
  <c r="X21" i="5" s="1"/>
  <c r="L20" i="5"/>
  <c r="P20" i="5" s="1"/>
  <c r="T20" i="5" s="1"/>
  <c r="X20" i="5" s="1"/>
  <c r="AB20" i="5" s="1"/>
  <c r="L19" i="5"/>
  <c r="P19" i="5" s="1"/>
  <c r="T19" i="5" s="1"/>
  <c r="X19" i="5" s="1"/>
  <c r="AB19" i="5" s="1"/>
  <c r="L18" i="5"/>
  <c r="P18" i="5" s="1"/>
  <c r="T18" i="5" s="1"/>
  <c r="X18" i="5" s="1"/>
  <c r="AB18" i="5" s="1"/>
  <c r="L17" i="5"/>
  <c r="P17" i="5" s="1"/>
  <c r="T17" i="5" s="1"/>
  <c r="X17" i="5" s="1"/>
  <c r="AB17" i="5" s="1"/>
  <c r="L15" i="5"/>
  <c r="P15" i="5" s="1"/>
  <c r="T15" i="5" s="1"/>
  <c r="X15" i="5" s="1"/>
  <c r="AB15" i="5" s="1"/>
  <c r="L14" i="5"/>
  <c r="P14" i="5" s="1"/>
  <c r="T14" i="5" s="1"/>
  <c r="X14" i="5" s="1"/>
  <c r="AB14" i="5" s="1"/>
  <c r="L13" i="5"/>
  <c r="P13" i="5" s="1"/>
  <c r="T13" i="5" s="1"/>
  <c r="X13" i="5" s="1"/>
  <c r="AB13" i="5" s="1"/>
  <c r="L12" i="5"/>
  <c r="P12" i="5" s="1"/>
  <c r="T12" i="5" s="1"/>
  <c r="X12" i="5" s="1"/>
  <c r="AB12" i="5" s="1"/>
  <c r="L11" i="5"/>
  <c r="P11" i="5" s="1"/>
  <c r="T11" i="5" s="1"/>
  <c r="X11" i="5" s="1"/>
  <c r="AB11" i="5" s="1"/>
  <c r="L10" i="5"/>
  <c r="P10" i="5" s="1"/>
  <c r="T10" i="5" s="1"/>
  <c r="X10" i="5" s="1"/>
  <c r="AB10" i="5" s="1"/>
  <c r="L9" i="5"/>
  <c r="P9" i="5" s="1"/>
  <c r="T9" i="5" s="1"/>
  <c r="X9" i="5" s="1"/>
  <c r="AB9" i="5" s="1"/>
  <c r="L8" i="5"/>
  <c r="P8" i="5" s="1"/>
  <c r="T8" i="5" s="1"/>
  <c r="X8" i="5" s="1"/>
  <c r="AB8" i="5" s="1"/>
  <c r="L7" i="5"/>
  <c r="P7" i="5" s="1"/>
  <c r="T7" i="5" s="1"/>
  <c r="X7" i="5" s="1"/>
  <c r="AB7" i="5" s="1"/>
  <c r="L5" i="5"/>
  <c r="P5" i="5" s="1"/>
  <c r="T5" i="5" s="1"/>
  <c r="X5" i="5" s="1"/>
  <c r="AB5" i="5" s="1"/>
  <c r="L4" i="5"/>
  <c r="P4" i="5" s="1"/>
  <c r="T4" i="5" s="1"/>
  <c r="X4" i="5" s="1"/>
  <c r="AB4" i="5" s="1"/>
  <c r="L3" i="5"/>
  <c r="P3" i="5" s="1"/>
  <c r="T3" i="5" s="1"/>
  <c r="X3" i="5" s="1"/>
  <c r="AB3" i="5" s="1"/>
  <c r="L2" i="5"/>
  <c r="P2" i="5" s="1"/>
  <c r="T2" i="5" s="1"/>
  <c r="X2" i="5" s="1"/>
  <c r="AB2" i="5" s="1"/>
  <c r="M64" i="5"/>
  <c r="M63" i="5"/>
  <c r="F45" i="5"/>
  <c r="J45" i="5" s="1"/>
  <c r="N45" i="5" s="1"/>
  <c r="R45" i="5" s="1"/>
  <c r="V45" i="5" s="1"/>
  <c r="Z45" i="5" s="1"/>
  <c r="F43" i="5"/>
  <c r="J43" i="5" s="1"/>
  <c r="N43" i="5" s="1"/>
  <c r="R43" i="5" s="1"/>
  <c r="V43" i="5" s="1"/>
  <c r="Z43" i="5" s="1"/>
  <c r="F40" i="5"/>
  <c r="J40" i="5" s="1"/>
  <c r="N40" i="5" s="1"/>
  <c r="R40" i="5" s="1"/>
  <c r="V40" i="5" s="1"/>
  <c r="Z40" i="5" s="1"/>
  <c r="AL27" i="4"/>
  <c r="AL179" i="4"/>
  <c r="AL170" i="4"/>
  <c r="AL152" i="4"/>
  <c r="AL178" i="4"/>
  <c r="AL176" i="4"/>
  <c r="AL99" i="4"/>
  <c r="AL137" i="4"/>
  <c r="AL140" i="4"/>
  <c r="AL94" i="4"/>
  <c r="X34" i="5" l="1"/>
  <c r="AB34" i="5" s="1"/>
  <c r="U60" i="5"/>
  <c r="U90" i="5" s="1"/>
  <c r="Y60" i="5"/>
  <c r="Y90" i="5" s="1"/>
  <c r="M88" i="5"/>
  <c r="F54" i="5"/>
  <c r="J54" i="5" s="1"/>
  <c r="N54" i="5" s="1"/>
  <c r="R54" i="5" s="1"/>
  <c r="V54" i="5" s="1"/>
  <c r="Z54" i="5" s="1"/>
  <c r="F50" i="5"/>
  <c r="J50" i="5" s="1"/>
  <c r="N50" i="5" s="1"/>
  <c r="R50" i="5" s="1"/>
  <c r="V50" i="5" s="1"/>
  <c r="Z50" i="5" s="1"/>
  <c r="F49" i="5"/>
  <c r="J49" i="5" s="1"/>
  <c r="N49" i="5" s="1"/>
  <c r="R49" i="5" s="1"/>
  <c r="V49" i="5" s="1"/>
  <c r="Z49" i="5" s="1"/>
  <c r="F41" i="5"/>
  <c r="J41" i="5" s="1"/>
  <c r="N41" i="5" s="1"/>
  <c r="R41" i="5" s="1"/>
  <c r="V41" i="5" s="1"/>
  <c r="Z41" i="5" s="1"/>
  <c r="F36" i="5"/>
  <c r="J36" i="5" s="1"/>
  <c r="N36" i="5" s="1"/>
  <c r="R36" i="5" s="1"/>
  <c r="V36" i="5" s="1"/>
  <c r="Z36" i="5" s="1"/>
  <c r="F37" i="5"/>
  <c r="J37" i="5" s="1"/>
  <c r="N37" i="5" s="1"/>
  <c r="R37" i="5" s="1"/>
  <c r="V37" i="5" s="1"/>
  <c r="Z37" i="5" s="1"/>
  <c r="I31" i="5"/>
  <c r="F30" i="5"/>
  <c r="J30" i="5" s="1"/>
  <c r="N30" i="5" s="1"/>
  <c r="R30" i="5" s="1"/>
  <c r="V30" i="5" s="1"/>
  <c r="Z30" i="5" s="1"/>
  <c r="J27" i="5"/>
  <c r="N27" i="5" s="1"/>
  <c r="R27" i="5" s="1"/>
  <c r="V27" i="5" s="1"/>
  <c r="Z27" i="5" s="1"/>
  <c r="J25" i="5"/>
  <c r="N25" i="5" s="1"/>
  <c r="R25" i="5" s="1"/>
  <c r="V25" i="5" s="1"/>
  <c r="Z25" i="5" s="1"/>
  <c r="J19" i="5"/>
  <c r="N19" i="5" s="1"/>
  <c r="R19" i="5" s="1"/>
  <c r="V19" i="5" s="1"/>
  <c r="Z19" i="5" s="1"/>
  <c r="J17" i="5"/>
  <c r="N17" i="5" s="1"/>
  <c r="R17" i="5" s="1"/>
  <c r="V17" i="5" s="1"/>
  <c r="Z17" i="5" s="1"/>
  <c r="I72" i="5"/>
  <c r="I88" i="5" s="1"/>
  <c r="F15" i="5"/>
  <c r="J15" i="5" s="1"/>
  <c r="N15" i="5" s="1"/>
  <c r="R15" i="5" s="1"/>
  <c r="V15" i="5" s="1"/>
  <c r="Z15" i="5" s="1"/>
  <c r="F13" i="5"/>
  <c r="J13" i="5" s="1"/>
  <c r="N13" i="5" s="1"/>
  <c r="R13" i="5" s="1"/>
  <c r="V13" i="5" s="1"/>
  <c r="Z13" i="5" s="1"/>
  <c r="I12" i="5"/>
  <c r="F11" i="5"/>
  <c r="J11" i="5" s="1"/>
  <c r="N11" i="5" s="1"/>
  <c r="R11" i="5" s="1"/>
  <c r="V11" i="5" s="1"/>
  <c r="Z11" i="5" s="1"/>
  <c r="F8" i="5"/>
  <c r="J8" i="5" s="1"/>
  <c r="N8" i="5" s="1"/>
  <c r="R8" i="5" s="1"/>
  <c r="V8" i="5" s="1"/>
  <c r="Z8" i="5" s="1"/>
  <c r="I3" i="5"/>
  <c r="F3" i="5"/>
  <c r="E63" i="5"/>
  <c r="E62" i="5"/>
  <c r="E68" i="5"/>
  <c r="E67" i="5"/>
  <c r="E66" i="5"/>
  <c r="E65" i="5"/>
  <c r="E64" i="5"/>
  <c r="E70" i="5"/>
  <c r="F70" i="5" s="1"/>
  <c r="J70" i="5" s="1"/>
  <c r="N70" i="5" s="1"/>
  <c r="R70" i="5" s="1"/>
  <c r="V70" i="5" s="1"/>
  <c r="Z70" i="5" s="1"/>
  <c r="B62" i="5"/>
  <c r="B69" i="5"/>
  <c r="B68" i="5"/>
  <c r="B67" i="5"/>
  <c r="B66" i="5"/>
  <c r="B65" i="5"/>
  <c r="B64" i="5"/>
  <c r="B63" i="5"/>
  <c r="AL167" i="4"/>
  <c r="AL148" i="4"/>
  <c r="AL146" i="4"/>
  <c r="AL165" i="4"/>
  <c r="AL166" i="4"/>
  <c r="AL168" i="4"/>
  <c r="AL169" i="4"/>
  <c r="AL171" i="4"/>
  <c r="AL172" i="4"/>
  <c r="AL173" i="4"/>
  <c r="AL174" i="4"/>
  <c r="AL175" i="4"/>
  <c r="AL177" i="4"/>
  <c r="AL164" i="4"/>
  <c r="AJ122" i="4"/>
  <c r="AL163" i="4"/>
  <c r="AL162" i="4"/>
  <c r="AK161" i="4"/>
  <c r="AL161" i="4" l="1"/>
  <c r="I60" i="5"/>
  <c r="M90" i="5"/>
  <c r="J72" i="5"/>
  <c r="N72" i="5" s="1"/>
  <c r="R72" i="5" s="1"/>
  <c r="V72" i="5" s="1"/>
  <c r="Z72" i="5" s="1"/>
  <c r="B88" i="5"/>
  <c r="E88" i="5"/>
  <c r="F68" i="5"/>
  <c r="J68" i="5" s="1"/>
  <c r="N68" i="5" s="1"/>
  <c r="R68" i="5" s="1"/>
  <c r="V68" i="5" s="1"/>
  <c r="Z68" i="5" s="1"/>
  <c r="J3" i="5"/>
  <c r="N3" i="5" s="1"/>
  <c r="R3" i="5" s="1"/>
  <c r="V3" i="5" s="1"/>
  <c r="Z3" i="5" s="1"/>
  <c r="F66" i="5"/>
  <c r="J66" i="5" s="1"/>
  <c r="N66" i="5" s="1"/>
  <c r="R66" i="5" s="1"/>
  <c r="V66" i="5" s="1"/>
  <c r="Z66" i="5" s="1"/>
  <c r="F64" i="5"/>
  <c r="J64" i="5" s="1"/>
  <c r="N64" i="5" s="1"/>
  <c r="R64" i="5" s="1"/>
  <c r="V64" i="5" s="1"/>
  <c r="Z64" i="5" s="1"/>
  <c r="F62" i="5"/>
  <c r="J62" i="5" s="1"/>
  <c r="N62" i="5" s="1"/>
  <c r="R62" i="5" s="1"/>
  <c r="V62" i="5" s="1"/>
  <c r="Z62" i="5" s="1"/>
  <c r="F63" i="5"/>
  <c r="J63" i="5" s="1"/>
  <c r="N63" i="5" s="1"/>
  <c r="R63" i="5" s="1"/>
  <c r="V63" i="5" s="1"/>
  <c r="Z63" i="5" s="1"/>
  <c r="F69" i="5"/>
  <c r="J69" i="5" s="1"/>
  <c r="N69" i="5" s="1"/>
  <c r="R69" i="5" s="1"/>
  <c r="V69" i="5" s="1"/>
  <c r="Z69" i="5" s="1"/>
  <c r="F67" i="5"/>
  <c r="J67" i="5" s="1"/>
  <c r="N67" i="5" s="1"/>
  <c r="R67" i="5" s="1"/>
  <c r="V67" i="5" s="1"/>
  <c r="Z67" i="5" s="1"/>
  <c r="F65" i="5"/>
  <c r="J65" i="5" s="1"/>
  <c r="N65" i="5" s="1"/>
  <c r="R65" i="5" s="1"/>
  <c r="V65" i="5" s="1"/>
  <c r="Z65" i="5" s="1"/>
  <c r="E21" i="5"/>
  <c r="F21" i="5" s="1"/>
  <c r="J21" i="5" s="1"/>
  <c r="N21" i="5" s="1"/>
  <c r="R21" i="5" s="1"/>
  <c r="V21" i="5" s="1"/>
  <c r="Z21" i="5" s="1"/>
  <c r="E52" i="5"/>
  <c r="F52" i="5" s="1"/>
  <c r="J52" i="5" s="1"/>
  <c r="N52" i="5" s="1"/>
  <c r="R52" i="5" s="1"/>
  <c r="V52" i="5" s="1"/>
  <c r="Z52" i="5" s="1"/>
  <c r="F44" i="5"/>
  <c r="J44" i="5" s="1"/>
  <c r="N44" i="5" s="1"/>
  <c r="R44" i="5" s="1"/>
  <c r="V44" i="5" s="1"/>
  <c r="Z44" i="5" s="1"/>
  <c r="F39" i="5"/>
  <c r="J39" i="5" s="1"/>
  <c r="N39" i="5" s="1"/>
  <c r="R39" i="5" s="1"/>
  <c r="V39" i="5" s="1"/>
  <c r="Z39" i="5" s="1"/>
  <c r="E28" i="5"/>
  <c r="F28" i="5" s="1"/>
  <c r="J28" i="5" s="1"/>
  <c r="N28" i="5" s="1"/>
  <c r="R28" i="5" s="1"/>
  <c r="V28" i="5" s="1"/>
  <c r="Z28" i="5" s="1"/>
  <c r="F23" i="5"/>
  <c r="J23" i="5" s="1"/>
  <c r="N23" i="5" s="1"/>
  <c r="R23" i="5" s="1"/>
  <c r="V23" i="5" s="1"/>
  <c r="Z23" i="5" s="1"/>
  <c r="F10" i="5"/>
  <c r="J10" i="5" s="1"/>
  <c r="N10" i="5" s="1"/>
  <c r="R10" i="5" s="1"/>
  <c r="V10" i="5" s="1"/>
  <c r="Z10" i="5" s="1"/>
  <c r="AL155" i="4"/>
  <c r="AL154" i="4"/>
  <c r="AL153" i="4"/>
  <c r="AL139" i="4"/>
  <c r="AL156" i="4"/>
  <c r="F4" i="5"/>
  <c r="J4" i="5" s="1"/>
  <c r="N4" i="5" s="1"/>
  <c r="R4" i="5" s="1"/>
  <c r="V4" i="5" s="1"/>
  <c r="Z4" i="5" s="1"/>
  <c r="F5" i="5"/>
  <c r="J5" i="5" s="1"/>
  <c r="N5" i="5" s="1"/>
  <c r="R5" i="5" s="1"/>
  <c r="V5" i="5" s="1"/>
  <c r="Z5" i="5" s="1"/>
  <c r="F7" i="5"/>
  <c r="J7" i="5" s="1"/>
  <c r="N7" i="5" s="1"/>
  <c r="R7" i="5" s="1"/>
  <c r="V7" i="5" s="1"/>
  <c r="Z7" i="5" s="1"/>
  <c r="F9" i="5"/>
  <c r="J9" i="5" s="1"/>
  <c r="N9" i="5" s="1"/>
  <c r="R9" i="5" s="1"/>
  <c r="V9" i="5" s="1"/>
  <c r="Z9" i="5" s="1"/>
  <c r="F12" i="5"/>
  <c r="J12" i="5" s="1"/>
  <c r="N12" i="5" s="1"/>
  <c r="R12" i="5" s="1"/>
  <c r="V12" i="5" s="1"/>
  <c r="Z12" i="5" s="1"/>
  <c r="F14" i="5"/>
  <c r="J14" i="5" s="1"/>
  <c r="N14" i="5" s="1"/>
  <c r="R14" i="5" s="1"/>
  <c r="V14" i="5" s="1"/>
  <c r="Z14" i="5" s="1"/>
  <c r="F18" i="5"/>
  <c r="J18" i="5" s="1"/>
  <c r="N18" i="5" s="1"/>
  <c r="R18" i="5" s="1"/>
  <c r="V18" i="5" s="1"/>
  <c r="Z18" i="5" s="1"/>
  <c r="F20" i="5"/>
  <c r="J20" i="5" s="1"/>
  <c r="N20" i="5" s="1"/>
  <c r="R20" i="5" s="1"/>
  <c r="V20" i="5" s="1"/>
  <c r="Z20" i="5" s="1"/>
  <c r="F22" i="5"/>
  <c r="J22" i="5" s="1"/>
  <c r="N22" i="5" s="1"/>
  <c r="R22" i="5" s="1"/>
  <c r="V22" i="5" s="1"/>
  <c r="Z22" i="5" s="1"/>
  <c r="F24" i="5"/>
  <c r="J24" i="5" s="1"/>
  <c r="N24" i="5" s="1"/>
  <c r="R24" i="5" s="1"/>
  <c r="V24" i="5" s="1"/>
  <c r="Z24" i="5" s="1"/>
  <c r="F26" i="5"/>
  <c r="J26" i="5" s="1"/>
  <c r="N26" i="5" s="1"/>
  <c r="R26" i="5" s="1"/>
  <c r="V26" i="5" s="1"/>
  <c r="Z26" i="5" s="1"/>
  <c r="F29" i="5"/>
  <c r="J29" i="5" s="1"/>
  <c r="N29" i="5" s="1"/>
  <c r="R29" i="5" s="1"/>
  <c r="V29" i="5" s="1"/>
  <c r="Z29" i="5" s="1"/>
  <c r="F31" i="5"/>
  <c r="J31" i="5" s="1"/>
  <c r="N31" i="5" s="1"/>
  <c r="R31" i="5" s="1"/>
  <c r="V31" i="5" s="1"/>
  <c r="Z31" i="5" s="1"/>
  <c r="F34" i="5"/>
  <c r="J34" i="5" s="1"/>
  <c r="N34" i="5" s="1"/>
  <c r="R34" i="5" s="1"/>
  <c r="V34" i="5" s="1"/>
  <c r="F35" i="5"/>
  <c r="J35" i="5" s="1"/>
  <c r="N35" i="5" s="1"/>
  <c r="R35" i="5" s="1"/>
  <c r="V35" i="5" s="1"/>
  <c r="Z35" i="5" s="1"/>
  <c r="F42" i="5"/>
  <c r="J42" i="5" s="1"/>
  <c r="N42" i="5" s="1"/>
  <c r="R42" i="5" s="1"/>
  <c r="V42" i="5" s="1"/>
  <c r="Z42" i="5" s="1"/>
  <c r="F46" i="5"/>
  <c r="J46" i="5" s="1"/>
  <c r="N46" i="5" s="1"/>
  <c r="R46" i="5" s="1"/>
  <c r="V46" i="5" s="1"/>
  <c r="Z46" i="5" s="1"/>
  <c r="F47" i="5"/>
  <c r="J47" i="5" s="1"/>
  <c r="N47" i="5" s="1"/>
  <c r="R47" i="5" s="1"/>
  <c r="V47" i="5" s="1"/>
  <c r="Z47" i="5" s="1"/>
  <c r="F51" i="5"/>
  <c r="J51" i="5" s="1"/>
  <c r="N51" i="5" s="1"/>
  <c r="R51" i="5" s="1"/>
  <c r="V51" i="5" s="1"/>
  <c r="Z51" i="5" s="1"/>
  <c r="F53" i="5"/>
  <c r="J53" i="5" s="1"/>
  <c r="N53" i="5" s="1"/>
  <c r="R53" i="5" s="1"/>
  <c r="V53" i="5" s="1"/>
  <c r="Z53" i="5" s="1"/>
  <c r="F518" i="5"/>
  <c r="J518" i="5" s="1"/>
  <c r="N518" i="5" s="1"/>
  <c r="F519" i="5"/>
  <c r="J519" i="5" s="1"/>
  <c r="N519" i="5" s="1"/>
  <c r="F520" i="5"/>
  <c r="J520" i="5" s="1"/>
  <c r="N520" i="5" s="1"/>
  <c r="F521" i="5"/>
  <c r="J521" i="5" s="1"/>
  <c r="N521" i="5" s="1"/>
  <c r="F522" i="5"/>
  <c r="J522" i="5" s="1"/>
  <c r="N522" i="5" s="1"/>
  <c r="F523" i="5"/>
  <c r="J523" i="5" s="1"/>
  <c r="N523" i="5" s="1"/>
  <c r="F524" i="5"/>
  <c r="J524" i="5" s="1"/>
  <c r="N524" i="5" s="1"/>
  <c r="F525" i="5"/>
  <c r="J525" i="5" s="1"/>
  <c r="N525" i="5" s="1"/>
  <c r="F526" i="5"/>
  <c r="J526" i="5" s="1"/>
  <c r="N526" i="5" s="1"/>
  <c r="F527" i="5"/>
  <c r="J527" i="5" s="1"/>
  <c r="N527" i="5" s="1"/>
  <c r="F528" i="5"/>
  <c r="J528" i="5" s="1"/>
  <c r="N528" i="5" s="1"/>
  <c r="F529" i="5"/>
  <c r="J529" i="5" s="1"/>
  <c r="N529" i="5" s="1"/>
  <c r="F530" i="5"/>
  <c r="J530" i="5" s="1"/>
  <c r="N530" i="5" s="1"/>
  <c r="F531" i="5"/>
  <c r="J531" i="5" s="1"/>
  <c r="N531" i="5" s="1"/>
  <c r="F532" i="5"/>
  <c r="J532" i="5" s="1"/>
  <c r="N532" i="5" s="1"/>
  <c r="F533" i="5"/>
  <c r="J533" i="5" s="1"/>
  <c r="N533" i="5" s="1"/>
  <c r="F534" i="5"/>
  <c r="J534" i="5" s="1"/>
  <c r="N534" i="5" s="1"/>
  <c r="F535" i="5"/>
  <c r="J535" i="5" s="1"/>
  <c r="N535" i="5" s="1"/>
  <c r="F536" i="5"/>
  <c r="J536" i="5" s="1"/>
  <c r="N536" i="5" s="1"/>
  <c r="F537" i="5"/>
  <c r="J537" i="5" s="1"/>
  <c r="N537" i="5" s="1"/>
  <c r="F538" i="5"/>
  <c r="J538" i="5" s="1"/>
  <c r="N538" i="5" s="1"/>
  <c r="F539" i="5"/>
  <c r="J539" i="5" s="1"/>
  <c r="N539" i="5" s="1"/>
  <c r="F540" i="5"/>
  <c r="J540" i="5" s="1"/>
  <c r="N540" i="5" s="1"/>
  <c r="F541" i="5"/>
  <c r="J541" i="5" s="1"/>
  <c r="N541" i="5" s="1"/>
  <c r="F542" i="5"/>
  <c r="J542" i="5" s="1"/>
  <c r="N542" i="5" s="1"/>
  <c r="F543" i="5"/>
  <c r="J543" i="5" s="1"/>
  <c r="N543" i="5" s="1"/>
  <c r="F544" i="5"/>
  <c r="J544" i="5" s="1"/>
  <c r="N544" i="5" s="1"/>
  <c r="F545" i="5"/>
  <c r="J545" i="5" s="1"/>
  <c r="N545" i="5" s="1"/>
  <c r="F546" i="5"/>
  <c r="J546" i="5" s="1"/>
  <c r="N546" i="5" s="1"/>
  <c r="F547" i="5"/>
  <c r="J547" i="5" s="1"/>
  <c r="N547" i="5" s="1"/>
  <c r="F548" i="5"/>
  <c r="J548" i="5" s="1"/>
  <c r="N548" i="5" s="1"/>
  <c r="F549" i="5"/>
  <c r="J549" i="5" s="1"/>
  <c r="N549" i="5" s="1"/>
  <c r="F550" i="5"/>
  <c r="J550" i="5" s="1"/>
  <c r="N550" i="5" s="1"/>
  <c r="F551" i="5"/>
  <c r="J551" i="5" s="1"/>
  <c r="N551" i="5" s="1"/>
  <c r="F552" i="5"/>
  <c r="J552" i="5" s="1"/>
  <c r="N552" i="5" s="1"/>
  <c r="F553" i="5"/>
  <c r="J553" i="5" s="1"/>
  <c r="N553" i="5" s="1"/>
  <c r="F554" i="5"/>
  <c r="J554" i="5" s="1"/>
  <c r="N554" i="5" s="1"/>
  <c r="F555" i="5"/>
  <c r="J555" i="5" s="1"/>
  <c r="N555" i="5" s="1"/>
  <c r="F556" i="5"/>
  <c r="J556" i="5" s="1"/>
  <c r="N556" i="5" s="1"/>
  <c r="F557" i="5"/>
  <c r="J557" i="5" s="1"/>
  <c r="N557" i="5" s="1"/>
  <c r="F558" i="5"/>
  <c r="J558" i="5" s="1"/>
  <c r="N558" i="5" s="1"/>
  <c r="F559" i="5"/>
  <c r="J559" i="5" s="1"/>
  <c r="N559" i="5" s="1"/>
  <c r="F560" i="5"/>
  <c r="J560" i="5" s="1"/>
  <c r="N560" i="5" s="1"/>
  <c r="F561" i="5"/>
  <c r="J561" i="5" s="1"/>
  <c r="N561" i="5" s="1"/>
  <c r="F562" i="5"/>
  <c r="J562" i="5" s="1"/>
  <c r="N562" i="5" s="1"/>
  <c r="F563" i="5"/>
  <c r="J563" i="5" s="1"/>
  <c r="N563" i="5" s="1"/>
  <c r="F564" i="5"/>
  <c r="J564" i="5" s="1"/>
  <c r="N564" i="5" s="1"/>
  <c r="F565" i="5"/>
  <c r="J565" i="5" s="1"/>
  <c r="N565" i="5" s="1"/>
  <c r="F566" i="5"/>
  <c r="J566" i="5" s="1"/>
  <c r="N566" i="5" s="1"/>
  <c r="F567" i="5"/>
  <c r="J567" i="5" s="1"/>
  <c r="N567" i="5" s="1"/>
  <c r="F568" i="5"/>
  <c r="J568" i="5" s="1"/>
  <c r="N568" i="5" s="1"/>
  <c r="F569" i="5"/>
  <c r="J569" i="5" s="1"/>
  <c r="N569" i="5" s="1"/>
  <c r="F570" i="5"/>
  <c r="J570" i="5" s="1"/>
  <c r="N570" i="5" s="1"/>
  <c r="F571" i="5"/>
  <c r="J571" i="5" s="1"/>
  <c r="N571" i="5" s="1"/>
  <c r="F572" i="5"/>
  <c r="J572" i="5" s="1"/>
  <c r="N572" i="5" s="1"/>
  <c r="F573" i="5"/>
  <c r="J573" i="5" s="1"/>
  <c r="N573" i="5" s="1"/>
  <c r="F574" i="5"/>
  <c r="J574" i="5" s="1"/>
  <c r="N574" i="5" s="1"/>
  <c r="F575" i="5"/>
  <c r="J575" i="5" s="1"/>
  <c r="N575" i="5" s="1"/>
  <c r="F576" i="5"/>
  <c r="J576" i="5" s="1"/>
  <c r="N576" i="5" s="1"/>
  <c r="F577" i="5"/>
  <c r="J577" i="5" s="1"/>
  <c r="N577" i="5" s="1"/>
  <c r="F578" i="5"/>
  <c r="J578" i="5" s="1"/>
  <c r="N578" i="5" s="1"/>
  <c r="F579" i="5"/>
  <c r="J579" i="5" s="1"/>
  <c r="N579" i="5" s="1"/>
  <c r="F580" i="5"/>
  <c r="J580" i="5" s="1"/>
  <c r="N580" i="5" s="1"/>
  <c r="F581" i="5"/>
  <c r="J581" i="5" s="1"/>
  <c r="N581" i="5" s="1"/>
  <c r="F582" i="5"/>
  <c r="J582" i="5" s="1"/>
  <c r="N582" i="5" s="1"/>
  <c r="F583" i="5"/>
  <c r="J583" i="5" s="1"/>
  <c r="N583" i="5" s="1"/>
  <c r="F584" i="5"/>
  <c r="J584" i="5" s="1"/>
  <c r="N584" i="5" s="1"/>
  <c r="F585" i="5"/>
  <c r="J585" i="5" s="1"/>
  <c r="N585" i="5" s="1"/>
  <c r="F586" i="5"/>
  <c r="J586" i="5" s="1"/>
  <c r="N586" i="5" s="1"/>
  <c r="F587" i="5"/>
  <c r="J587" i="5" s="1"/>
  <c r="N587" i="5" s="1"/>
  <c r="F588" i="5"/>
  <c r="J588" i="5" s="1"/>
  <c r="N588" i="5" s="1"/>
  <c r="F589" i="5"/>
  <c r="J589" i="5" s="1"/>
  <c r="N589" i="5" s="1"/>
  <c r="F590" i="5"/>
  <c r="J590" i="5" s="1"/>
  <c r="N590" i="5" s="1"/>
  <c r="F591" i="5"/>
  <c r="J591" i="5" s="1"/>
  <c r="N591" i="5" s="1"/>
  <c r="F592" i="5"/>
  <c r="J592" i="5" s="1"/>
  <c r="N592" i="5" s="1"/>
  <c r="F593" i="5"/>
  <c r="J593" i="5" s="1"/>
  <c r="N593" i="5" s="1"/>
  <c r="F594" i="5"/>
  <c r="J594" i="5" s="1"/>
  <c r="N594" i="5" s="1"/>
  <c r="F595" i="5"/>
  <c r="J595" i="5" s="1"/>
  <c r="N595" i="5" s="1"/>
  <c r="F596" i="5"/>
  <c r="J596" i="5" s="1"/>
  <c r="N596" i="5" s="1"/>
  <c r="F597" i="5"/>
  <c r="J597" i="5" s="1"/>
  <c r="N597" i="5" s="1"/>
  <c r="F598" i="5"/>
  <c r="J598" i="5" s="1"/>
  <c r="N598" i="5" s="1"/>
  <c r="F599" i="5"/>
  <c r="J599" i="5" s="1"/>
  <c r="N599" i="5" s="1"/>
  <c r="F600" i="5"/>
  <c r="J600" i="5" s="1"/>
  <c r="N600" i="5" s="1"/>
  <c r="F601" i="5"/>
  <c r="J601" i="5" s="1"/>
  <c r="N601" i="5" s="1"/>
  <c r="F602" i="5"/>
  <c r="J602" i="5" s="1"/>
  <c r="N602" i="5" s="1"/>
  <c r="F603" i="5"/>
  <c r="J603" i="5" s="1"/>
  <c r="N603" i="5" s="1"/>
  <c r="F604" i="5"/>
  <c r="J604" i="5" s="1"/>
  <c r="N604" i="5" s="1"/>
  <c r="F605" i="5"/>
  <c r="J605" i="5" s="1"/>
  <c r="N605" i="5" s="1"/>
  <c r="F606" i="5"/>
  <c r="J606" i="5" s="1"/>
  <c r="N606" i="5" s="1"/>
  <c r="F607" i="5"/>
  <c r="J607" i="5" s="1"/>
  <c r="N607" i="5" s="1"/>
  <c r="F608" i="5"/>
  <c r="J608" i="5" s="1"/>
  <c r="N608" i="5" s="1"/>
  <c r="F609" i="5"/>
  <c r="J609" i="5" s="1"/>
  <c r="N609" i="5" s="1"/>
  <c r="F610" i="5"/>
  <c r="J610" i="5" s="1"/>
  <c r="N610" i="5" s="1"/>
  <c r="F611" i="5"/>
  <c r="J611" i="5" s="1"/>
  <c r="N611" i="5" s="1"/>
  <c r="F612" i="5"/>
  <c r="J612" i="5" s="1"/>
  <c r="N612" i="5" s="1"/>
  <c r="F613" i="5"/>
  <c r="J613" i="5" s="1"/>
  <c r="N613" i="5" s="1"/>
  <c r="F614" i="5"/>
  <c r="J614" i="5" s="1"/>
  <c r="N614" i="5" s="1"/>
  <c r="F615" i="5"/>
  <c r="J615" i="5" s="1"/>
  <c r="N615" i="5" s="1"/>
  <c r="F616" i="5"/>
  <c r="J616" i="5" s="1"/>
  <c r="N616" i="5" s="1"/>
  <c r="F617" i="5"/>
  <c r="J617" i="5" s="1"/>
  <c r="N617" i="5" s="1"/>
  <c r="F618" i="5"/>
  <c r="J618" i="5" s="1"/>
  <c r="N618" i="5" s="1"/>
  <c r="F619" i="5"/>
  <c r="J619" i="5" s="1"/>
  <c r="N619" i="5" s="1"/>
  <c r="F620" i="5"/>
  <c r="J620" i="5" s="1"/>
  <c r="N620" i="5" s="1"/>
  <c r="F621" i="5"/>
  <c r="J621" i="5" s="1"/>
  <c r="N621" i="5" s="1"/>
  <c r="F622" i="5"/>
  <c r="J622" i="5" s="1"/>
  <c r="N622" i="5" s="1"/>
  <c r="F623" i="5"/>
  <c r="J623" i="5" s="1"/>
  <c r="N623" i="5" s="1"/>
  <c r="F624" i="5"/>
  <c r="J624" i="5" s="1"/>
  <c r="N624" i="5" s="1"/>
  <c r="F625" i="5"/>
  <c r="J625" i="5" s="1"/>
  <c r="N625" i="5" s="1"/>
  <c r="F626" i="5"/>
  <c r="J626" i="5" s="1"/>
  <c r="N626" i="5" s="1"/>
  <c r="F627" i="5"/>
  <c r="J627" i="5" s="1"/>
  <c r="N627" i="5" s="1"/>
  <c r="F628" i="5"/>
  <c r="J628" i="5" s="1"/>
  <c r="N628" i="5" s="1"/>
  <c r="F629" i="5"/>
  <c r="J629" i="5" s="1"/>
  <c r="N629" i="5" s="1"/>
  <c r="F630" i="5"/>
  <c r="J630" i="5" s="1"/>
  <c r="N630" i="5" s="1"/>
  <c r="F631" i="5"/>
  <c r="J631" i="5" s="1"/>
  <c r="N631" i="5" s="1"/>
  <c r="F632" i="5"/>
  <c r="J632" i="5" s="1"/>
  <c r="N632" i="5" s="1"/>
  <c r="F633" i="5"/>
  <c r="J633" i="5" s="1"/>
  <c r="N633" i="5" s="1"/>
  <c r="F634" i="5"/>
  <c r="J634" i="5" s="1"/>
  <c r="N634" i="5" s="1"/>
  <c r="F635" i="5"/>
  <c r="J635" i="5" s="1"/>
  <c r="N635" i="5" s="1"/>
  <c r="F636" i="5"/>
  <c r="J636" i="5" s="1"/>
  <c r="N636" i="5" s="1"/>
  <c r="F637" i="5"/>
  <c r="J637" i="5" s="1"/>
  <c r="N637" i="5" s="1"/>
  <c r="F638" i="5"/>
  <c r="J638" i="5" s="1"/>
  <c r="N638" i="5" s="1"/>
  <c r="F639" i="5"/>
  <c r="J639" i="5" s="1"/>
  <c r="N639" i="5" s="1"/>
  <c r="F640" i="5"/>
  <c r="J640" i="5" s="1"/>
  <c r="N640" i="5" s="1"/>
  <c r="F641" i="5"/>
  <c r="J641" i="5" s="1"/>
  <c r="N641" i="5" s="1"/>
  <c r="F642" i="5"/>
  <c r="J642" i="5" s="1"/>
  <c r="N642" i="5" s="1"/>
  <c r="F643" i="5"/>
  <c r="J643" i="5" s="1"/>
  <c r="N643" i="5" s="1"/>
  <c r="F644" i="5"/>
  <c r="J644" i="5" s="1"/>
  <c r="N644" i="5" s="1"/>
  <c r="F645" i="5"/>
  <c r="J645" i="5" s="1"/>
  <c r="N645" i="5" s="1"/>
  <c r="F646" i="5"/>
  <c r="J646" i="5" s="1"/>
  <c r="N646" i="5" s="1"/>
  <c r="F647" i="5"/>
  <c r="J647" i="5" s="1"/>
  <c r="N647" i="5" s="1"/>
  <c r="F648" i="5"/>
  <c r="J648" i="5" s="1"/>
  <c r="N648" i="5" s="1"/>
  <c r="F649" i="5"/>
  <c r="J649" i="5" s="1"/>
  <c r="N649" i="5" s="1"/>
  <c r="F650" i="5"/>
  <c r="J650" i="5" s="1"/>
  <c r="N650" i="5" s="1"/>
  <c r="F651" i="5"/>
  <c r="J651" i="5" s="1"/>
  <c r="N651" i="5" s="1"/>
  <c r="F652" i="5"/>
  <c r="J652" i="5" s="1"/>
  <c r="N652" i="5" s="1"/>
  <c r="F653" i="5"/>
  <c r="J653" i="5" s="1"/>
  <c r="N653" i="5" s="1"/>
  <c r="F654" i="5"/>
  <c r="J654" i="5" s="1"/>
  <c r="N654" i="5" s="1"/>
  <c r="F655" i="5"/>
  <c r="J655" i="5" s="1"/>
  <c r="N655" i="5" s="1"/>
  <c r="F656" i="5"/>
  <c r="J656" i="5" s="1"/>
  <c r="N656" i="5" s="1"/>
  <c r="F657" i="5"/>
  <c r="J657" i="5" s="1"/>
  <c r="N657" i="5" s="1"/>
  <c r="F658" i="5"/>
  <c r="J658" i="5" s="1"/>
  <c r="N658" i="5" s="1"/>
  <c r="F659" i="5"/>
  <c r="J659" i="5" s="1"/>
  <c r="N659" i="5" s="1"/>
  <c r="F660" i="5"/>
  <c r="J660" i="5" s="1"/>
  <c r="N660" i="5" s="1"/>
  <c r="F661" i="5"/>
  <c r="J661" i="5" s="1"/>
  <c r="N661" i="5" s="1"/>
  <c r="F662" i="5"/>
  <c r="J662" i="5" s="1"/>
  <c r="N662" i="5" s="1"/>
  <c r="F663" i="5"/>
  <c r="J663" i="5" s="1"/>
  <c r="N663" i="5" s="1"/>
  <c r="F664" i="5"/>
  <c r="J664" i="5" s="1"/>
  <c r="N664" i="5" s="1"/>
  <c r="F665" i="5"/>
  <c r="J665" i="5" s="1"/>
  <c r="N665" i="5" s="1"/>
  <c r="F666" i="5"/>
  <c r="J666" i="5" s="1"/>
  <c r="N666" i="5" s="1"/>
  <c r="F667" i="5"/>
  <c r="J667" i="5" s="1"/>
  <c r="N667" i="5" s="1"/>
  <c r="F668" i="5"/>
  <c r="J668" i="5" s="1"/>
  <c r="N668" i="5" s="1"/>
  <c r="F669" i="5"/>
  <c r="J669" i="5" s="1"/>
  <c r="N669" i="5" s="1"/>
  <c r="F670" i="5"/>
  <c r="J670" i="5" s="1"/>
  <c r="N670" i="5" s="1"/>
  <c r="F671" i="5"/>
  <c r="J671" i="5" s="1"/>
  <c r="N671" i="5" s="1"/>
  <c r="F672" i="5"/>
  <c r="J672" i="5" s="1"/>
  <c r="N672" i="5" s="1"/>
  <c r="F673" i="5"/>
  <c r="J673" i="5" s="1"/>
  <c r="N673" i="5" s="1"/>
  <c r="F674" i="5"/>
  <c r="J674" i="5" s="1"/>
  <c r="N674" i="5" s="1"/>
  <c r="F675" i="5"/>
  <c r="J675" i="5" s="1"/>
  <c r="N675" i="5" s="1"/>
  <c r="F676" i="5"/>
  <c r="J676" i="5" s="1"/>
  <c r="N676" i="5" s="1"/>
  <c r="F677" i="5"/>
  <c r="J677" i="5" s="1"/>
  <c r="N677" i="5" s="1"/>
  <c r="F678" i="5"/>
  <c r="J678" i="5" s="1"/>
  <c r="N678" i="5" s="1"/>
  <c r="F679" i="5"/>
  <c r="J679" i="5" s="1"/>
  <c r="N679" i="5" s="1"/>
  <c r="F680" i="5"/>
  <c r="J680" i="5" s="1"/>
  <c r="N680" i="5" s="1"/>
  <c r="F681" i="5"/>
  <c r="J681" i="5" s="1"/>
  <c r="N681" i="5" s="1"/>
  <c r="F682" i="5"/>
  <c r="J682" i="5" s="1"/>
  <c r="N682" i="5" s="1"/>
  <c r="F683" i="5"/>
  <c r="J683" i="5" s="1"/>
  <c r="N683" i="5" s="1"/>
  <c r="F684" i="5"/>
  <c r="J684" i="5" s="1"/>
  <c r="N684" i="5" s="1"/>
  <c r="F685" i="5"/>
  <c r="J685" i="5" s="1"/>
  <c r="N685" i="5" s="1"/>
  <c r="F686" i="5"/>
  <c r="J686" i="5" s="1"/>
  <c r="N686" i="5" s="1"/>
  <c r="F687" i="5"/>
  <c r="J687" i="5" s="1"/>
  <c r="N687" i="5" s="1"/>
  <c r="F688" i="5"/>
  <c r="J688" i="5" s="1"/>
  <c r="N688" i="5" s="1"/>
  <c r="F689" i="5"/>
  <c r="J689" i="5" s="1"/>
  <c r="N689" i="5" s="1"/>
  <c r="F690" i="5"/>
  <c r="J690" i="5" s="1"/>
  <c r="N690" i="5" s="1"/>
  <c r="F691" i="5"/>
  <c r="J691" i="5" s="1"/>
  <c r="N691" i="5" s="1"/>
  <c r="F692" i="5"/>
  <c r="J692" i="5" s="1"/>
  <c r="N692" i="5" s="1"/>
  <c r="F693" i="5"/>
  <c r="J693" i="5" s="1"/>
  <c r="N693" i="5" s="1"/>
  <c r="F694" i="5"/>
  <c r="J694" i="5" s="1"/>
  <c r="N694" i="5" s="1"/>
  <c r="F695" i="5"/>
  <c r="J695" i="5" s="1"/>
  <c r="N695" i="5" s="1"/>
  <c r="F696" i="5"/>
  <c r="J696" i="5" s="1"/>
  <c r="N696" i="5" s="1"/>
  <c r="F697" i="5"/>
  <c r="J697" i="5" s="1"/>
  <c r="N697" i="5" s="1"/>
  <c r="F698" i="5"/>
  <c r="J698" i="5" s="1"/>
  <c r="N698" i="5" s="1"/>
  <c r="F699" i="5"/>
  <c r="J699" i="5" s="1"/>
  <c r="N699" i="5" s="1"/>
  <c r="F700" i="5"/>
  <c r="J700" i="5" s="1"/>
  <c r="N700" i="5" s="1"/>
  <c r="F701" i="5"/>
  <c r="J701" i="5" s="1"/>
  <c r="N701" i="5" s="1"/>
  <c r="F702" i="5"/>
  <c r="J702" i="5" s="1"/>
  <c r="N702" i="5" s="1"/>
  <c r="F703" i="5"/>
  <c r="J703" i="5" s="1"/>
  <c r="N703" i="5" s="1"/>
  <c r="F704" i="5"/>
  <c r="J704" i="5" s="1"/>
  <c r="N704" i="5" s="1"/>
  <c r="F705" i="5"/>
  <c r="J705" i="5" s="1"/>
  <c r="N705" i="5" s="1"/>
  <c r="F706" i="5"/>
  <c r="J706" i="5" s="1"/>
  <c r="N706" i="5" s="1"/>
  <c r="F707" i="5"/>
  <c r="J707" i="5" s="1"/>
  <c r="N707" i="5" s="1"/>
  <c r="F708" i="5"/>
  <c r="J708" i="5" s="1"/>
  <c r="N708" i="5" s="1"/>
  <c r="F709" i="5"/>
  <c r="J709" i="5" s="1"/>
  <c r="N709" i="5" s="1"/>
  <c r="F710" i="5"/>
  <c r="J710" i="5" s="1"/>
  <c r="N710" i="5" s="1"/>
  <c r="F711" i="5"/>
  <c r="J711" i="5" s="1"/>
  <c r="N711" i="5" s="1"/>
  <c r="F712" i="5"/>
  <c r="J712" i="5" s="1"/>
  <c r="N712" i="5" s="1"/>
  <c r="F713" i="5"/>
  <c r="J713" i="5" s="1"/>
  <c r="N713" i="5" s="1"/>
  <c r="F714" i="5"/>
  <c r="J714" i="5" s="1"/>
  <c r="N714" i="5" s="1"/>
  <c r="F715" i="5"/>
  <c r="J715" i="5" s="1"/>
  <c r="N715" i="5" s="1"/>
  <c r="F716" i="5"/>
  <c r="J716" i="5" s="1"/>
  <c r="N716" i="5" s="1"/>
  <c r="F717" i="5"/>
  <c r="J717" i="5" s="1"/>
  <c r="N717" i="5" s="1"/>
  <c r="F718" i="5"/>
  <c r="J718" i="5" s="1"/>
  <c r="N718" i="5" s="1"/>
  <c r="F719" i="5"/>
  <c r="J719" i="5" s="1"/>
  <c r="N719" i="5" s="1"/>
  <c r="F720" i="5"/>
  <c r="J720" i="5" s="1"/>
  <c r="N720" i="5" s="1"/>
  <c r="F721" i="5"/>
  <c r="J721" i="5" s="1"/>
  <c r="N721" i="5" s="1"/>
  <c r="F722" i="5"/>
  <c r="J722" i="5" s="1"/>
  <c r="N722" i="5" s="1"/>
  <c r="F723" i="5"/>
  <c r="J723" i="5" s="1"/>
  <c r="N723" i="5" s="1"/>
  <c r="F724" i="5"/>
  <c r="J724" i="5" s="1"/>
  <c r="N724" i="5" s="1"/>
  <c r="F725" i="5"/>
  <c r="J725" i="5" s="1"/>
  <c r="N725" i="5" s="1"/>
  <c r="F726" i="5"/>
  <c r="J726" i="5" s="1"/>
  <c r="N726" i="5" s="1"/>
  <c r="F727" i="5"/>
  <c r="J727" i="5" s="1"/>
  <c r="N727" i="5" s="1"/>
  <c r="F728" i="5"/>
  <c r="J728" i="5" s="1"/>
  <c r="N728" i="5" s="1"/>
  <c r="F729" i="5"/>
  <c r="J729" i="5" s="1"/>
  <c r="N729" i="5" s="1"/>
  <c r="F730" i="5"/>
  <c r="J730" i="5" s="1"/>
  <c r="N730" i="5" s="1"/>
  <c r="F731" i="5"/>
  <c r="J731" i="5" s="1"/>
  <c r="N731" i="5" s="1"/>
  <c r="F732" i="5"/>
  <c r="J732" i="5" s="1"/>
  <c r="N732" i="5" s="1"/>
  <c r="F733" i="5"/>
  <c r="J733" i="5" s="1"/>
  <c r="N733" i="5" s="1"/>
  <c r="F734" i="5"/>
  <c r="J734" i="5" s="1"/>
  <c r="N734" i="5" s="1"/>
  <c r="F735" i="5"/>
  <c r="J735" i="5" s="1"/>
  <c r="N735" i="5" s="1"/>
  <c r="F736" i="5"/>
  <c r="J736" i="5" s="1"/>
  <c r="N736" i="5" s="1"/>
  <c r="F737" i="5"/>
  <c r="J737" i="5" s="1"/>
  <c r="N737" i="5" s="1"/>
  <c r="F2" i="5"/>
  <c r="AL160" i="4"/>
  <c r="AL141" i="4"/>
  <c r="AL142" i="4"/>
  <c r="AL143" i="4"/>
  <c r="AL144" i="4"/>
  <c r="AL145" i="4"/>
  <c r="AL147" i="4"/>
  <c r="AL149" i="4"/>
  <c r="AL151" i="4"/>
  <c r="AL157" i="4"/>
  <c r="AL158" i="4"/>
  <c r="AL159" i="4"/>
  <c r="AL51" i="4"/>
  <c r="AL79" i="4"/>
  <c r="AL66" i="4"/>
  <c r="AL109" i="4"/>
  <c r="Z34" i="5" l="1"/>
  <c r="J2" i="5"/>
  <c r="J60" i="5" s="1"/>
  <c r="F60" i="5"/>
  <c r="F88" i="5"/>
  <c r="J88" i="5" s="1"/>
  <c r="N88" i="5" s="1"/>
  <c r="R88" i="5" s="1"/>
  <c r="V88" i="5" s="1"/>
  <c r="B90" i="5"/>
  <c r="I90" i="5"/>
  <c r="E60" i="5"/>
  <c r="E90" i="5" s="1"/>
  <c r="N2" i="5" l="1"/>
  <c r="N60" i="5" s="1"/>
  <c r="F90" i="5"/>
  <c r="J90" i="5" s="1"/>
  <c r="N90" i="5" s="1"/>
  <c r="R90" i="5" s="1"/>
  <c r="V90" i="5" s="1"/>
  <c r="Z90" i="5" s="1"/>
  <c r="AJ135" i="4"/>
  <c r="AL133" i="4" s="1"/>
  <c r="AJ132" i="4"/>
  <c r="AJ119" i="4"/>
  <c r="AL116" i="4" s="1"/>
  <c r="AJ115" i="4"/>
  <c r="AJ91" i="4"/>
  <c r="AJ26" i="4"/>
  <c r="R2" i="5" l="1"/>
  <c r="R60" i="5" s="1"/>
  <c r="AJ131" i="4"/>
  <c r="V2" i="5" l="1"/>
  <c r="AJ121" i="4"/>
  <c r="AL120" i="4" s="1"/>
  <c r="AJ114" i="4"/>
  <c r="V60" i="5" l="1"/>
  <c r="Z2" i="5"/>
  <c r="AJ90" i="4"/>
  <c r="AJ25" i="4"/>
  <c r="AL24" i="4" s="1"/>
  <c r="Z60" i="5" l="1"/>
  <c r="AJ42" i="4"/>
  <c r="AL42" i="4" s="1"/>
  <c r="AJ125" i="4" l="1"/>
  <c r="AL124" i="4" s="1"/>
  <c r="AJ129" i="4" l="1"/>
  <c r="AL129" i="4" s="1"/>
  <c r="AJ112" i="4" l="1"/>
  <c r="AL112" i="4" s="1"/>
  <c r="AJ88" i="4" l="1"/>
  <c r="AL88" i="4" s="1"/>
  <c r="AJ83" i="4"/>
  <c r="AL82" i="4" s="1"/>
  <c r="AJ34" i="4"/>
  <c r="AL34" i="4" s="1"/>
  <c r="AJ19" i="4" l="1"/>
</calcChain>
</file>

<file path=xl/sharedStrings.xml><?xml version="1.0" encoding="utf-8"?>
<sst xmlns="http://schemas.openxmlformats.org/spreadsheetml/2006/main" count="4315" uniqueCount="766">
  <si>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</si>
  <si>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</si>
  <si>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</si>
  <si>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</si>
  <si>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</si>
  <si>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</si>
  <si>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</si>
  <si>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</si>
  <si>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</si>
  <si>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Nº Contrato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</si>
  <si>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</si>
  <si>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</si>
  <si>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</si>
  <si>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</si>
  <si>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</si>
  <si>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</si>
  <si>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</si>
  <si>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</si>
  <si>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</si>
  <si>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</si>
  <si>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</si>
  <si>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</si>
  <si>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</si>
  <si>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</si>
  <si>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</si>
  <si>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</si>
  <si>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</si>
  <si>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</si>
  <si>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</si>
  <si>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</si>
  <si>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</si>
  <si>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</si>
  <si>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</si>
  <si>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</si>
  <si>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</si>
  <si>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</si>
  <si>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</si>
  <si>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</si>
  <si>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</si>
  <si>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</si>
  <si>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</si>
  <si>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</si>
  <si>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</si>
  <si>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</si>
  <si>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</si>
  <si>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</si>
  <si>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</si>
  <si>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</si>
  <si>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</si>
  <si>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 xml:space="preserve">Execução Financeira 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</si>
  <si>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</si>
  <si>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</si>
  <si>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</si>
  <si>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</si>
  <si>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</si>
  <si>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</si>
  <si>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</si>
  <si>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%</t>
  </si>
  <si>
    <t>Prazo de execução</t>
  </si>
  <si>
    <t>Nº</t>
  </si>
  <si>
    <t>Data ciência</t>
  </si>
  <si>
    <t>Ordem de Serviço</t>
  </si>
  <si>
    <t>Motivo</t>
  </si>
  <si>
    <t>Reinício</t>
  </si>
  <si>
    <t>Paralisações</t>
  </si>
  <si>
    <t>(aj)</t>
  </si>
  <si>
    <t>(am)</t>
  </si>
  <si>
    <t>(an)</t>
  </si>
  <si>
    <t>(ao)</t>
  </si>
  <si>
    <t>(ap)</t>
  </si>
  <si>
    <t>(aq)</t>
  </si>
  <si>
    <t>(ar)</t>
  </si>
  <si>
    <t>(as)</t>
  </si>
  <si>
    <t>Contrato e Termo Aditivo</t>
  </si>
  <si>
    <t>Especificação de obras e serviços de engenharia</t>
  </si>
  <si>
    <t>(at)</t>
  </si>
  <si>
    <t>Nº do Convênio/Contrato</t>
  </si>
  <si>
    <t>Adesão a Registro de Preços</t>
  </si>
  <si>
    <t>Órgão Gerenciador</t>
  </si>
  <si>
    <t>Nº da Ata</t>
  </si>
  <si>
    <t>Nº do DOE de publicação da Ata</t>
  </si>
  <si>
    <t>Nº do DOE de publicação do extrato da Ata</t>
  </si>
  <si>
    <t>(au)</t>
  </si>
  <si>
    <t>(av)</t>
  </si>
  <si>
    <t>(ax)</t>
  </si>
  <si>
    <t>(az)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</si>
  <si>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</si>
  <si>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</si>
  <si>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</si>
  <si>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</si>
  <si>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</si>
  <si>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(ay)</t>
  </si>
  <si>
    <t>(ba)</t>
  </si>
  <si>
    <t>(bb)</t>
  </si>
  <si>
    <t>(bc)</t>
  </si>
  <si>
    <t>(bd)</t>
  </si>
  <si>
    <t>(be)</t>
  </si>
  <si>
    <t>Dispensa ou Inexigibilidade de Licitação</t>
  </si>
  <si>
    <t>Sistema de Registro de Preços</t>
  </si>
  <si>
    <t>33.90.39.00</t>
  </si>
  <si>
    <t>Menor preço por item</t>
  </si>
  <si>
    <t>-</t>
  </si>
  <si>
    <t>1º Termo Aditivo</t>
  </si>
  <si>
    <t>11.140.110/0001-75</t>
  </si>
  <si>
    <t>2º Termo Aditivo</t>
  </si>
  <si>
    <t>3º Termo Aditivo</t>
  </si>
  <si>
    <t>4º Termo Aditivo</t>
  </si>
  <si>
    <t>Termo Aditivo de Valor</t>
  </si>
  <si>
    <t>33.90.30.00</t>
  </si>
  <si>
    <t>(t)</t>
  </si>
  <si>
    <t>(u )</t>
  </si>
  <si>
    <t>Nº do Termo</t>
  </si>
  <si>
    <t>Especificações de Termo Aditivo ou Termo de Apostilamento</t>
  </si>
  <si>
    <t>Art. 57 - LF nº 8.666/93</t>
  </si>
  <si>
    <t>Art. 65, caput e §§ 1º a 6º - LF nº 8.666/93</t>
  </si>
  <si>
    <t>(ad)</t>
  </si>
  <si>
    <t xml:space="preserve">(ae) </t>
  </si>
  <si>
    <t>Apostilamento</t>
  </si>
  <si>
    <t>Art. 65, § 8º - LF nº 8.666/93</t>
  </si>
  <si>
    <t>Data da concessão do reajuste</t>
  </si>
  <si>
    <t>% de reajuste</t>
  </si>
  <si>
    <t>Valor do reajuste</t>
  </si>
  <si>
    <t>(ag)</t>
  </si>
  <si>
    <t>(ah)</t>
  </si>
  <si>
    <t>(ai) = (k) - (ae) + (ad) + (ah)</t>
  </si>
  <si>
    <t xml:space="preserve">(ak) </t>
  </si>
  <si>
    <t>(al) = (aj) + (ak)</t>
  </si>
  <si>
    <t>(aw)</t>
  </si>
  <si>
    <t>(bf)</t>
  </si>
  <si>
    <t>(bg)</t>
  </si>
  <si>
    <t>(bh)</t>
  </si>
  <si>
    <t>Pregão SRP Nº 069/2017</t>
  </si>
  <si>
    <t>A. S. LIMA - ME</t>
  </si>
  <si>
    <t>04.035.754/0001-38</t>
  </si>
  <si>
    <t>Prorrogação de prazo até 31 de dezembro de 2019</t>
  </si>
  <si>
    <t>12.457</t>
  </si>
  <si>
    <t>001/2019</t>
  </si>
  <si>
    <t>007/2019</t>
  </si>
  <si>
    <t>009/2019</t>
  </si>
  <si>
    <t>Serviço de implantação e operacionalização de sistema informatizado de abastecimento e administração de despesas de combustível.</t>
  </si>
  <si>
    <t>LINK CARD ADMINISTRADORA DE BENEFÍCIOS EIRELI</t>
  </si>
  <si>
    <t>12.039.966/0001-11</t>
  </si>
  <si>
    <t>Sistema de Registro de Preços - Adesão</t>
  </si>
  <si>
    <t>Pregão SRP Nº 002/2017 CEL/PMRB</t>
  </si>
  <si>
    <t>LOACRE - LOC. E COM. DE MÁQ. E EQUIP.</t>
  </si>
  <si>
    <t>03.520.514/0001-66</t>
  </si>
  <si>
    <t>025/2017</t>
  </si>
  <si>
    <t>Prorrogar o prazo até 15 de fevereiro de 2019</t>
  </si>
  <si>
    <t>030/2019</t>
  </si>
  <si>
    <t>080/2019</t>
  </si>
  <si>
    <t>Pregão SRP nº 427/2018 CPL 04</t>
  </si>
  <si>
    <t>12.521</t>
  </si>
  <si>
    <t xml:space="preserve">SECRETARIA DE ESTADO  DA EDUCAÇÃO, CULTURA E ESPORTES </t>
  </si>
  <si>
    <t>Contratação de empresa para prestação de serviços de limpeza de prédios, mobiliários e equipamentos</t>
  </si>
  <si>
    <t>TEC NEWS EIRELI</t>
  </si>
  <si>
    <t>05.608.779/0001-46</t>
  </si>
  <si>
    <t>Parecer PROJU Nº 001/2019</t>
  </si>
  <si>
    <t>Inexigibilidade de licitação</t>
  </si>
  <si>
    <t>Contratação da Empresa Brasileira de Correios e Telegráfos - CORREIOS</t>
  </si>
  <si>
    <t>9912462363</t>
  </si>
  <si>
    <t>EMPRESA BRASILEIRA DE CORREIOS E TELEGRÁFOS - CORREIOS</t>
  </si>
  <si>
    <t>34.028.316/7709-95</t>
  </si>
  <si>
    <t>12.570</t>
  </si>
  <si>
    <t>Artigo 25 e inciso VIII do art. 24 da Lei de Licitações nº 8.666/93</t>
  </si>
  <si>
    <t>SERMATEC COM. E SERVIÇOS IMP. E EXP. LTDA</t>
  </si>
  <si>
    <t>04.439.665/0001-57</t>
  </si>
  <si>
    <t>12.711</t>
  </si>
  <si>
    <t>Prorrogação de prazo até 31 de dezembro de 2020</t>
  </si>
  <si>
    <t>Pregão SRP Nº 130/2019 CEL/PMRB</t>
  </si>
  <si>
    <t>Contratação dos serviços de transportes, caminhão carga seca, como motorista.</t>
  </si>
  <si>
    <t>R. J. ANDRADE TRANSPORTES E TERRAPLANAGEM</t>
  </si>
  <si>
    <t>22.901.124/0001-80</t>
  </si>
  <si>
    <t>002/2020</t>
  </si>
  <si>
    <t>F. M. TERCEIRIZAÇÃO LTDA</t>
  </si>
  <si>
    <t>20.345.453/0001-67</t>
  </si>
  <si>
    <t>Pregão SRP Nº 110/2019 CEL/PMRB</t>
  </si>
  <si>
    <t>Contratação de empresa para prestação de serviços de terceirizados para apoio técnico e atividades auxiliares</t>
  </si>
  <si>
    <t>062/2020</t>
  </si>
  <si>
    <t>33.90.37.00</t>
  </si>
  <si>
    <t>071/2020</t>
  </si>
  <si>
    <t>066/2020</t>
  </si>
  <si>
    <t>012/2020</t>
  </si>
  <si>
    <t>Prestação de serviço de manutenção preventiva e corretiva de veículo tipo motocicleta</t>
  </si>
  <si>
    <t>Prorogar o prazo até 30 de junho de 2020</t>
  </si>
  <si>
    <t>Prorrogar o prazo até 31 de dezembro de 2020</t>
  </si>
  <si>
    <t>4,844256%</t>
  </si>
  <si>
    <t>Termo Aditivo de Repactuação</t>
  </si>
  <si>
    <t>16,9247458%</t>
  </si>
  <si>
    <t>12.486</t>
  </si>
  <si>
    <t>Prefeitura Municipal de Rio Branco</t>
  </si>
  <si>
    <t>Prorrogar o prazo até 02 de março de 2021</t>
  </si>
  <si>
    <t>Pregão SRP Nº 082/2019 CEL/PMRB</t>
  </si>
  <si>
    <t>Prorrogar o prazo até 24 de setembro de 2021</t>
  </si>
  <si>
    <t>Prestação de serviços de transporte automotivo c/ e s/ condutor</t>
  </si>
  <si>
    <t>Prorrogar o prazo até 16 de fevereiro de 2020</t>
  </si>
  <si>
    <t>Prorrogar o prazo até 17 de fevereiro de 2021</t>
  </si>
  <si>
    <t>Contratação Direta - Dispensa de Licitação</t>
  </si>
  <si>
    <t>Pregão SRP Nº 143/2019 CEL/PMRB</t>
  </si>
  <si>
    <t>Locação com manutenção preventiva e corretiva de bebedouros industriais</t>
  </si>
  <si>
    <t xml:space="preserve">ACQUALIMP PRODUTOS QUÍMICOS LTDA - ME </t>
  </si>
  <si>
    <t>34.704.593/0001-99</t>
  </si>
  <si>
    <t>Pregão SRP Nº 117/2019 CEL/PMRB</t>
  </si>
  <si>
    <t xml:space="preserve">Cotratação de empresa especializada no serviço de rastreamento e monitoramento de veículos via satélite, compreendendo a instalação em comodata, de módulos rastreadores </t>
  </si>
  <si>
    <t>054/2020</t>
  </si>
  <si>
    <t>ECS - EMPRESA DE COMUNICAÇÃO E SEGURANÇA LTDA - EPP</t>
  </si>
  <si>
    <t>00.405.867/0001-27</t>
  </si>
  <si>
    <t xml:space="preserve">Menor preço </t>
  </si>
  <si>
    <t>Prorrogar o prazo até 30 de abril de 2021</t>
  </si>
  <si>
    <t>Prorrogar o prazo até 31 de maio de 2021</t>
  </si>
  <si>
    <t>003/2021</t>
  </si>
  <si>
    <t>Pregão SRP Nº 091/2019 CPL/PMRB</t>
  </si>
  <si>
    <t>DUX COMÉRCIO, REPRESENTAÇÕES, IMPORTAÇÃO E EXPORTAÇÃO LTDA</t>
  </si>
  <si>
    <t>05.502.105/0001-62</t>
  </si>
  <si>
    <t>Prorrogar o prazo até 20/11/2021</t>
  </si>
  <si>
    <t>Pregão SRP Nº 170/2018 - CPL 02</t>
  </si>
  <si>
    <t xml:space="preserve">Sistema de Registro de Preço -  Adesão </t>
  </si>
  <si>
    <t>Locação de equipamentos de informática e mobiliário</t>
  </si>
  <si>
    <t>07.471.301/0001-42</t>
  </si>
  <si>
    <t>C.COM INFORMÁTICA,IMPORTAÇÃO, EXPORTÇÃO COM. E INDÚSTRIA</t>
  </si>
  <si>
    <t>099/2020</t>
  </si>
  <si>
    <t>Prorrogar o prazo até 30 de junho de 2021</t>
  </si>
  <si>
    <t>Prorrogar o prazo até 02 de março de 2022</t>
  </si>
  <si>
    <t>Pregão SRP Nº 006/2018    CEL/PMRB</t>
  </si>
  <si>
    <t>5º Termo Aditivo</t>
  </si>
  <si>
    <t>Termo Aditivo de Prazo</t>
  </si>
  <si>
    <t>6º Termo Aditivo</t>
  </si>
  <si>
    <t>Prorrogar o prazo até 31/01/2022</t>
  </si>
  <si>
    <t>12.961</t>
  </si>
  <si>
    <t>12.953</t>
  </si>
  <si>
    <t>Prorrogar o prazo até 31 de março de 2021</t>
  </si>
  <si>
    <t>13.033</t>
  </si>
  <si>
    <t>Prorrogar o prazo até 31 de dezembro de 2021</t>
  </si>
  <si>
    <t>13.073</t>
  </si>
  <si>
    <t>13.012</t>
  </si>
  <si>
    <t>13.071</t>
  </si>
  <si>
    <t>095/2020</t>
  </si>
  <si>
    <t>Prorrogar o prazo até 08 de janeiro de 2022</t>
  </si>
  <si>
    <t>13.069</t>
  </si>
  <si>
    <t>21/06/2021</t>
  </si>
  <si>
    <t>Prorrogação de prazo até 31 de dezembro de 2021</t>
  </si>
  <si>
    <t>12.942</t>
  </si>
  <si>
    <t>2° Termo Aditivo</t>
  </si>
  <si>
    <t>Prorrogar o prazo até 01/10/2022</t>
  </si>
  <si>
    <t>Prorrogar o prazo até 20/11/2022</t>
  </si>
  <si>
    <t>Prorrogar o prazo até 14 de outubro de 2022</t>
  </si>
  <si>
    <t>Prorrogar o prazo até 02 de julho de 2022</t>
  </si>
  <si>
    <t>13.153</t>
  </si>
  <si>
    <t>Prorrogar o prazo até 02 de dezembro de 2022</t>
  </si>
  <si>
    <t>004/2021</t>
  </si>
  <si>
    <t>Acréscimo de um veículo</t>
  </si>
  <si>
    <t>Prorrogar o prazo até 17 de fevereiro de 2022</t>
  </si>
  <si>
    <t>SANCAR COMERCIO E SERVIÇOS EIRELI</t>
  </si>
  <si>
    <t>08.805.247/0001-97</t>
  </si>
  <si>
    <t>Acréscimo de 25% do valor do contrato</t>
  </si>
  <si>
    <t>3°Termo Aditivo</t>
  </si>
  <si>
    <t>Prorrogar o prazo até 30/09/2023</t>
  </si>
  <si>
    <t>Prorrogar o prazo até 25 de setembro de 2022</t>
  </si>
  <si>
    <t>Prorrogar o prazo até 25 de setembro de 2023</t>
  </si>
  <si>
    <t>13.312</t>
  </si>
  <si>
    <t>20/06/2022</t>
  </si>
  <si>
    <t>Prorrogar a prazo até 01 de julho de 2023</t>
  </si>
  <si>
    <t>Prorrogar o prazo até 31 de dezembro 2020</t>
  </si>
  <si>
    <t>Prorrogar o prazo até 31 de dezembro de 2022</t>
  </si>
  <si>
    <t>7º Termo Aditivo</t>
  </si>
  <si>
    <t>Prorrogar o prazo até 30 de junho de 2022</t>
  </si>
  <si>
    <t xml:space="preserve">8º Termo Aditivo </t>
  </si>
  <si>
    <t>9º Termo Aditivo</t>
  </si>
  <si>
    <t>6,391837%</t>
  </si>
  <si>
    <t>13.057</t>
  </si>
  <si>
    <t>Prorrogar o prazo até 01 de novembro de 2021</t>
  </si>
  <si>
    <t>Prorrogar o prazo até 30/04/2022</t>
  </si>
  <si>
    <t>13.275</t>
  </si>
  <si>
    <t>13.195</t>
  </si>
  <si>
    <t>Prorrogar o prazo até 31 de dezembro 2022</t>
  </si>
  <si>
    <t>Prorrogar o prazo até 17 de fevereiro de 2023</t>
  </si>
  <si>
    <t>Prorrogar o prazo até 23 de junho 2022</t>
  </si>
  <si>
    <t>Prorrogar o prazo até 23 de junho de 2023</t>
  </si>
  <si>
    <t>13.194</t>
  </si>
  <si>
    <t>Prorrogar o prazo até 20 de novembro de 2023</t>
  </si>
  <si>
    <t>13.314</t>
  </si>
  <si>
    <t>Prorrogar o prazo até o dia 31 de janeiro de 2023</t>
  </si>
  <si>
    <t>13.216</t>
  </si>
  <si>
    <t>13.316</t>
  </si>
  <si>
    <t>13.225</t>
  </si>
  <si>
    <t>Prorrogar o prazo até 24 de janeiro de 2023</t>
  </si>
  <si>
    <t>005/2022</t>
  </si>
  <si>
    <t>Prorrogar o prazo até o dia 31 de dezembro de 2022</t>
  </si>
  <si>
    <t>13.429</t>
  </si>
  <si>
    <t>Termo aditivo de valor</t>
  </si>
  <si>
    <t>13.317</t>
  </si>
  <si>
    <t>Locação de imóvel tipo galpão, com escritório, 03 banheiros e estacionamento</t>
  </si>
  <si>
    <t>1179/2022</t>
  </si>
  <si>
    <t>IF LOCAÇÕES DE IMÓVEIS EIRELI</t>
  </si>
  <si>
    <t>34.625.024/0001-58</t>
  </si>
  <si>
    <t>SEQ.</t>
  </si>
  <si>
    <t>Prorrogação de prazo até 31 de dezembro de 2022</t>
  </si>
  <si>
    <t>Prorrogar o prazo até 14 de outubro de 2023</t>
  </si>
  <si>
    <t>Prorrogar o prazo até 09 de janeiro de 2023</t>
  </si>
  <si>
    <t>04.475.329/0001-60</t>
  </si>
  <si>
    <t>Pregão SRP Nº 037/2022 CPL/ PMRB</t>
  </si>
  <si>
    <t>Pregão SRP Nº 060/2021 CEL/PMRB</t>
  </si>
  <si>
    <t>Pregão SRP Nº 197/2020 CPL 04</t>
  </si>
  <si>
    <t>Contrattação de empresa para prestação de serviço terceirizado e continuado de apoio operacional e administrativo com disponibilização de mao de obra em regime de dedicação exclusiva</t>
  </si>
  <si>
    <t>1541/2022</t>
  </si>
  <si>
    <t>SECRETARIA DE ESTADO DA FAZENDA</t>
  </si>
  <si>
    <t>13.309</t>
  </si>
  <si>
    <t>Termo aditivo de Prazo</t>
  </si>
  <si>
    <t>Menor Preço por item</t>
  </si>
  <si>
    <t>Contratação de empresa para prestação de serviços de terceirizados de apoio administrativo e operacional</t>
  </si>
  <si>
    <t>1593/2022</t>
  </si>
  <si>
    <t>SEFIN/PMRB</t>
  </si>
  <si>
    <t>13.405</t>
  </si>
  <si>
    <t>Executado até o exercício de 2022</t>
  </si>
  <si>
    <t xml:space="preserve">Pregão SRP  Nº 41/2021  CPL/PMRB </t>
  </si>
  <si>
    <t>Fornecimento e prestação de serviço de diversos materiais gráficos</t>
  </si>
  <si>
    <t>2068/2022</t>
  </si>
  <si>
    <t>G.S SILVEIRA - ME</t>
  </si>
  <si>
    <t>84.313.923/0001-93</t>
  </si>
  <si>
    <t>065/2023</t>
  </si>
  <si>
    <t>054/2023</t>
  </si>
  <si>
    <t>Pregão SRP Nº 104/2022 CPL/ PMRB</t>
  </si>
  <si>
    <t xml:space="preserve">Aquisição de material de consumo e gêneros alimentícios - Água mineral sem gás (garrafas de 500 ml, garrafão com carga de água - 20 Litros), gelo em bara, Gás Liquefeito de Petróleo, café, açucar e copo descartáveis 180 ml, para atender as necessidades da Superintendência Municipal de Transporte e Trânsito - RBTRANS. </t>
  </si>
  <si>
    <t>1218/2023</t>
  </si>
  <si>
    <t xml:space="preserve">R.B DA SILVA </t>
  </si>
  <si>
    <t>39.286.296/0001-94</t>
  </si>
  <si>
    <t>4.4.90.52.00</t>
  </si>
  <si>
    <t>052/2023</t>
  </si>
  <si>
    <t>1217/2023</t>
  </si>
  <si>
    <t>AUGUSTO S. DE ARAUJO EIRELI</t>
  </si>
  <si>
    <t>05.511.061/0001-37</t>
  </si>
  <si>
    <t>043/2023</t>
  </si>
  <si>
    <t>027/2023</t>
  </si>
  <si>
    <t>053/2023</t>
  </si>
  <si>
    <t>042/2023</t>
  </si>
  <si>
    <t>22.172.177/0001-08</t>
  </si>
  <si>
    <t>064/2023</t>
  </si>
  <si>
    <t>1284/2023</t>
  </si>
  <si>
    <t>02.718.891/0001-41</t>
  </si>
  <si>
    <t>059/2023</t>
  </si>
  <si>
    <t>Pregão SRP N° 002/2022 CPL/PMRB</t>
  </si>
  <si>
    <t>Aquisição de material (Material para manutenção de bens imóveis, hidráulico, elétrico, equipamentos de proteção e segurança, material básico de construção ferramentas, mobilitário e máquinas e utensílios de oficina), sob demanda, para atender as demandas da RBTRANS.</t>
  </si>
  <si>
    <t>1176/2023</t>
  </si>
  <si>
    <t>V&amp;K PALOMBO IMPORTAÇÃO E EXP. LTDA</t>
  </si>
  <si>
    <t>16.807.046/0001-57</t>
  </si>
  <si>
    <t>056/2023</t>
  </si>
  <si>
    <t>1215/2023</t>
  </si>
  <si>
    <t>A.A RODRIGUES LTDA</t>
  </si>
  <si>
    <t>44.474.199/001-65</t>
  </si>
  <si>
    <t>024/2023</t>
  </si>
  <si>
    <t>2437/2022</t>
  </si>
  <si>
    <t>ACRETEC INDUSTRIA COMERCIO DE ÁGUA E REPRESENTAÇÕES</t>
  </si>
  <si>
    <t>062/2023</t>
  </si>
  <si>
    <t>Contratação de pessoa jurídica para prestação de locação de veículos do tipo caminhonete e passeios sem motorista, visando prestar apoio logístico necessário a Superintendência Municipal de Transporte e Trânsito - RBTRANS</t>
  </si>
  <si>
    <t>2182/2022</t>
  </si>
  <si>
    <t>RECHE GALDEANO &amp; CIA LTDA</t>
  </si>
  <si>
    <t>08.713.403/0001-90</t>
  </si>
  <si>
    <t>17/112022</t>
  </si>
  <si>
    <t>Adesão ARP Nº 254/2022</t>
  </si>
  <si>
    <t>041/2023</t>
  </si>
  <si>
    <t>Contratação de empresa especializada na prestação de serviços especiais e continuos de tecnologia da informação, compreendendo o processamento e armazenamento de dados, trasnmissão eletrônica de arquivos</t>
  </si>
  <si>
    <t>2087/2023 (008/2022)</t>
  </si>
  <si>
    <t>SERPRO</t>
  </si>
  <si>
    <t>33.683.111/0001-07</t>
  </si>
  <si>
    <t>2088/2023 (007/2022)</t>
  </si>
  <si>
    <t>051/2023</t>
  </si>
  <si>
    <t>1216/2023</t>
  </si>
  <si>
    <t>37.169.375/0001-90</t>
  </si>
  <si>
    <t>055/2023</t>
  </si>
  <si>
    <t>1219/2023</t>
  </si>
  <si>
    <t>F.F DE MEDEIROS</t>
  </si>
  <si>
    <t>09.638.709/0001-91</t>
  </si>
  <si>
    <t>13.427</t>
  </si>
  <si>
    <t>Prorogação de prazo até 31 de dezembro de 2023</t>
  </si>
  <si>
    <t>017/2023</t>
  </si>
  <si>
    <t>Pregão SRP Nº 046/2022 CPL/ PMRB</t>
  </si>
  <si>
    <t>Contratação de empresa especializada na prestação de serviços de manutenção preventiva e instalação e desinstalação de aprelhos de ar condicionado com fornecimento de peças para atender as necessidades da RBTRANS</t>
  </si>
  <si>
    <t>1715/2022</t>
  </si>
  <si>
    <t>AMAZONAS COMERCIO SERV. E REPRESENTAÇÕES LTDA</t>
  </si>
  <si>
    <t>08.580.940/0001-09</t>
  </si>
  <si>
    <t>33.90.39.00                            33.90.30.00</t>
  </si>
  <si>
    <t>33.90.39.00           33.90.30.00</t>
  </si>
  <si>
    <t>074/2023</t>
  </si>
  <si>
    <t>Contratação de empresa para ministração de curso presencial junto com  o professor, pelo Instituto Euvlado Lofo (IEL), visando atender as necessidades da Superintendência Municipal de Transporte e Trânsito - RBTRANS</t>
  </si>
  <si>
    <t>2140/2023</t>
  </si>
  <si>
    <t>INSTITUTO EUVALDO LODI (IEL)</t>
  </si>
  <si>
    <t>02.373.341/0001-38</t>
  </si>
  <si>
    <t xml:space="preserve">33.90.39.00  </t>
  </si>
  <si>
    <t>049/2023</t>
  </si>
  <si>
    <t>Adesão ARP Nº 077/2022</t>
  </si>
  <si>
    <t>2205/2022</t>
  </si>
  <si>
    <t>COOPERTATIVA DE PROPRIETÁRIO DE VEÍCULOS DO ESTADO DO ACRE - COOPERVEL</t>
  </si>
  <si>
    <t>13.052.004/0001-65</t>
  </si>
  <si>
    <t>PODER EXECUTIVO MUNICIPAL</t>
  </si>
  <si>
    <t>PRESTAÇÃO DE CONTAS  - EXERCÍCIO 2023</t>
  </si>
  <si>
    <t>RESOLUÇÃO Nº 87, DE 28 DE NOVEMBRO DE 2013 - TRIBUNAL DE CONTAS DO ESTADO DO ACRE</t>
  </si>
  <si>
    <t>DEMONSTRATIVO DE LICITAÇÕES E CONTRATOS</t>
  </si>
  <si>
    <t>1.256/2018 (023/2018)</t>
  </si>
  <si>
    <t xml:space="preserve"> Executado no exercício  de 2023</t>
  </si>
  <si>
    <t>Valor do contrato após alteração</t>
  </si>
  <si>
    <t>254/2022</t>
  </si>
  <si>
    <t>13.354</t>
  </si>
  <si>
    <t>SECRETARIA DE ESTADO DE SAUDE - SESACRE</t>
  </si>
  <si>
    <t>Concluída em 2023</t>
  </si>
  <si>
    <t>Em andamento em 2023</t>
  </si>
  <si>
    <t>A.A. RODRIGUES</t>
  </si>
  <si>
    <t>A.S. LIMA</t>
  </si>
  <si>
    <t>ACQUALIMP</t>
  </si>
  <si>
    <t>ACRETEC</t>
  </si>
  <si>
    <t>AMAZONAS</t>
  </si>
  <si>
    <t>C.COM INFORMÁTICA</t>
  </si>
  <si>
    <t>COOPERVEL</t>
  </si>
  <si>
    <t>DUX COMERCIO</t>
  </si>
  <si>
    <t>ECS</t>
  </si>
  <si>
    <t>ER COMERCIO</t>
  </si>
  <si>
    <t>F.M. TERCEIRIZAÇÃO</t>
  </si>
  <si>
    <t>G. S. SILVEIRA</t>
  </si>
  <si>
    <t>IF LOCAÇÕES</t>
  </si>
  <si>
    <t>INSTITUTO LODI - IEL</t>
  </si>
  <si>
    <t>JR DISTRIBUIDORA</t>
  </si>
  <si>
    <t>LINK CARD</t>
  </si>
  <si>
    <t>LOACRE</t>
  </si>
  <si>
    <t>NORTEXPRESS</t>
  </si>
  <si>
    <t>R J ANDRADE</t>
  </si>
  <si>
    <t>RECHE GALDEANO</t>
  </si>
  <si>
    <t>SERMATEC</t>
  </si>
  <si>
    <t>TEC NEWS</t>
  </si>
  <si>
    <t>066/2023</t>
  </si>
  <si>
    <t>Pregão SRP Nº 091/2022  CPL/PMRB</t>
  </si>
  <si>
    <t>Aquisiçãio de materiais de consumo (cimento, areia, telhas fibrocimento ondulada, tintas, entre outros)</t>
  </si>
  <si>
    <t>1257/2023</t>
  </si>
  <si>
    <t>J R DISTRIBUIDORA LTDA</t>
  </si>
  <si>
    <t>33.412.571/001-92</t>
  </si>
  <si>
    <t>Fonte 110</t>
  </si>
  <si>
    <t>Fonte 101, Fonte 107  e Fonte 110</t>
  </si>
  <si>
    <t>Fonte 101 e Fonte 110</t>
  </si>
  <si>
    <t>Fonte 101</t>
  </si>
  <si>
    <t xml:space="preserve">Fonte 101, Fonte 107  e Fonte 110 </t>
  </si>
  <si>
    <t>Fonte 107 e Fonte 110</t>
  </si>
  <si>
    <t>039/2023</t>
  </si>
  <si>
    <t>025/2023</t>
  </si>
  <si>
    <t>023/2023</t>
  </si>
  <si>
    <t>021/2023</t>
  </si>
  <si>
    <t>013/2023</t>
  </si>
  <si>
    <t>Termo de Ratificação de Inexigibilidade</t>
  </si>
  <si>
    <t>Contratação Direta  -  Inexigibilidade de licitação</t>
  </si>
  <si>
    <t>Contratação Direta - Inexigibilidade de licitação</t>
  </si>
  <si>
    <t>Artigo 25, inciso II da Lei de Licitações nº 8.666/93</t>
  </si>
  <si>
    <t>Inexigibilidade</t>
  </si>
  <si>
    <t>13.435</t>
  </si>
  <si>
    <t>21/12/2023</t>
  </si>
  <si>
    <t>009/2023</t>
  </si>
  <si>
    <t>008/2023</t>
  </si>
  <si>
    <t>011/2023</t>
  </si>
  <si>
    <t>020/2023</t>
  </si>
  <si>
    <t>030/2023</t>
  </si>
  <si>
    <t>029/2023</t>
  </si>
  <si>
    <t>019/2023</t>
  </si>
  <si>
    <t>046/2023</t>
  </si>
  <si>
    <t>022/2023</t>
  </si>
  <si>
    <t>003/2023</t>
  </si>
  <si>
    <t>006/2023</t>
  </si>
  <si>
    <t>002/2023</t>
  </si>
  <si>
    <t>005/2023</t>
  </si>
  <si>
    <t>007/2023</t>
  </si>
  <si>
    <t>004/2023</t>
  </si>
  <si>
    <t>001/2023</t>
  </si>
  <si>
    <t>Dispensa de Licitação Nº 013/2022</t>
  </si>
  <si>
    <t>Dispensa de Licitação</t>
  </si>
  <si>
    <t>Artigo 24, inciso X da Lei de Licitações nº 8.666/93</t>
  </si>
  <si>
    <t>Artigo 25, inciso II da Lei de Licitações nº 8.666/94</t>
  </si>
  <si>
    <t xml:space="preserve"> </t>
  </si>
  <si>
    <t>JANEIRO - MARÇO</t>
  </si>
  <si>
    <t xml:space="preserve">ER COMERCIO E SERVIÇOS </t>
  </si>
  <si>
    <t>AUGUSTO</t>
  </si>
  <si>
    <t>F.F. DE MEDEIROS</t>
  </si>
  <si>
    <t>MS SERVIÇOS</t>
  </si>
  <si>
    <t>PLANO CONSULTORIA</t>
  </si>
  <si>
    <t>TOTAL GERAL</t>
  </si>
  <si>
    <t>CORREIOS</t>
  </si>
  <si>
    <t>Pregão SRP Nº 141/2018 CPL - PMRB</t>
  </si>
  <si>
    <t>Serviço de mensageiro através da utilização de motocicleta</t>
  </si>
  <si>
    <t xml:space="preserve"> (055/2020)</t>
  </si>
  <si>
    <t>NORTE EXPRESS TRANSPORTES E SERVIÇOS LTDA</t>
  </si>
  <si>
    <t>3.3.90.39.00</t>
  </si>
  <si>
    <t>Prorrogar o prazo até 31 de dezembro de 2023</t>
  </si>
  <si>
    <t>Termo Adtivo de Valor</t>
  </si>
  <si>
    <t>3.3.90.39</t>
  </si>
  <si>
    <t xml:space="preserve">073/2020 </t>
  </si>
  <si>
    <t>Locação de envelopadora com manutenção preventiva</t>
  </si>
  <si>
    <t xml:space="preserve">071/2019 </t>
  </si>
  <si>
    <t>3.3.90.30.00</t>
  </si>
  <si>
    <t>106/2023</t>
  </si>
  <si>
    <t>Pregão SRP N° 091/2022  CPL/PMRB</t>
  </si>
  <si>
    <t>2408/2023</t>
  </si>
  <si>
    <t>33.412.571/0001-92</t>
  </si>
  <si>
    <t xml:space="preserve">2º Termo Adtivo </t>
  </si>
  <si>
    <t>Serviços de impressão com fornecimento de equipajmentos e de todos os insumos necessarios para realização dos serviços incluindo papeis</t>
  </si>
  <si>
    <t xml:space="preserve">054/2019 </t>
  </si>
  <si>
    <t xml:space="preserve"> Prorrogar o prazo até 02 de março de 2023</t>
  </si>
  <si>
    <t>096/2023</t>
  </si>
  <si>
    <t xml:space="preserve">Contratação Direta </t>
  </si>
  <si>
    <t>Fornecimento de refeições prontas tipo (marmitex)</t>
  </si>
  <si>
    <t>2316/2023</t>
  </si>
  <si>
    <t>A.P.C. GUIMARÃES LTDA</t>
  </si>
  <si>
    <t>32.801.588/0001-79</t>
  </si>
  <si>
    <t xml:space="preserve">    Fonte 110</t>
  </si>
  <si>
    <t>Prorrogar o prazo até 10 de janeiro de 2024</t>
  </si>
  <si>
    <t>061/2023</t>
  </si>
  <si>
    <t>Pregão Eletrônico SRP nº 41/2021</t>
  </si>
  <si>
    <t>1970/2022</t>
  </si>
  <si>
    <t>CIPRIANI &amp; CIPRIANI LTDA</t>
  </si>
  <si>
    <t>01.805.545/0001-38</t>
  </si>
  <si>
    <t>073/2023</t>
  </si>
  <si>
    <t>Dispensa de Licitação nº 001/2023</t>
  </si>
  <si>
    <t>Dispensa de Licitação nº 002/2023</t>
  </si>
  <si>
    <t>Aquisição de fitas para impressão automatica, em ambos os lados utilizados para indentificação dos permissionarios e autoritarios do serviços de passageiros.</t>
  </si>
  <si>
    <t>2264/2023</t>
  </si>
  <si>
    <t>--</t>
  </si>
  <si>
    <t xml:space="preserve">3º Termo Adtivo </t>
  </si>
  <si>
    <t>Prorrogar o prazo até 23 de junho de 2024</t>
  </si>
  <si>
    <t>114/2023</t>
  </si>
  <si>
    <t>Parecer PROJU Nº 056/2023</t>
  </si>
  <si>
    <t xml:space="preserve">    Fonte 101</t>
  </si>
  <si>
    <t>58/2023</t>
  </si>
  <si>
    <t>Pregão Eletrônico SRP nº 002/2022</t>
  </si>
  <si>
    <t>Aquisição de material para manutenção de bens imoveis em geral, e material basico de construção</t>
  </si>
  <si>
    <t>053/2022</t>
  </si>
  <si>
    <t>09.179.593/0001-70</t>
  </si>
  <si>
    <t>115/2023</t>
  </si>
  <si>
    <t xml:space="preserve">Pregão Eletrônico SRP nº 062/2022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</si>
  <si>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Aquisição de material de consumo - material de expediente.</t>
  </si>
  <si>
    <t>2227/2022</t>
  </si>
  <si>
    <t>GUILHERME DUARTE DE AMORIM</t>
  </si>
  <si>
    <t>45.175.426/0001-14</t>
  </si>
  <si>
    <t>111/2023</t>
  </si>
  <si>
    <t>Pregão Eletrônico SRP nº 088/2022</t>
  </si>
  <si>
    <t>Fornecimento de materiais para sinalização viária.</t>
  </si>
  <si>
    <t>2426/2023</t>
  </si>
  <si>
    <t>MM2 SINALIZAÇÃO E TINTAS EIRELI</t>
  </si>
  <si>
    <t>04.996.705/0001-61</t>
  </si>
  <si>
    <t xml:space="preserve"> Prorrogar o prazo até 02 de março de 2024</t>
  </si>
  <si>
    <t>107/2023</t>
  </si>
  <si>
    <t>Pregão Eletrônico SRP nº 040/2023</t>
  </si>
  <si>
    <t>Contratação de empresa para prstação de serviços de locação de veiculo com condutor.</t>
  </si>
  <si>
    <t>2409/2023</t>
  </si>
  <si>
    <t>MOURA E OLIVEIRA TRANSPORTADORA TURISTICA DE SUPERFICIE LTDA</t>
  </si>
  <si>
    <t>07.191.795/0001-01</t>
  </si>
  <si>
    <t>083/2023</t>
  </si>
  <si>
    <t>Pregão SRP Nº 105/2022 CPL/ PMRB</t>
  </si>
  <si>
    <t>Contratação de empr+F116:I122esa para ministração de curso aos profissionais dos órgãos executivos de trânsito municipais e rodoviários e aos membros indicados e nomeados pela Junta Administrativa de Recursos de Infrações (JARI), Diretoria de Trânsito (DITR) e pela Divisão de Atendimento ao Público e Processamento de Autos de Infração (DAPA), para conhecimentos que possibilitem uma visão abrangente do trabalho e a prática do julgamento dos recursos de multas, visando atender as necessidades da Superintendência Municipal de Transportes e Trânsito – RBTRANS.</t>
  </si>
  <si>
    <t>Aquisição de material de consumo (material de higiene, limpeza, copa e cozinha).</t>
  </si>
  <si>
    <t>2187/2023</t>
  </si>
  <si>
    <t>MS SERVIÇOS COMÉRCIO E REPRESENTAÇÕES LTDA</t>
  </si>
  <si>
    <t>Pregão Eletrônico SRP nº 105/2022</t>
  </si>
  <si>
    <t>Aquisição de material de consumo ( material de higiene, limpeza, copa e cozinha).</t>
  </si>
  <si>
    <t>2188/2023</t>
  </si>
  <si>
    <t>NORTE DISTRIBUIDORA DE PRODUTOS LTDA</t>
  </si>
  <si>
    <t>37.306.014/0001-48</t>
  </si>
  <si>
    <t>099/2013</t>
  </si>
  <si>
    <t>085/2023</t>
  </si>
  <si>
    <t>Ministração de curso online em tempo real junto com professor.</t>
  </si>
  <si>
    <t>2449/2023</t>
  </si>
  <si>
    <t>13.538</t>
  </si>
  <si>
    <t>13.477</t>
  </si>
  <si>
    <t>15/02/2023</t>
  </si>
  <si>
    <t>16/05/2023</t>
  </si>
  <si>
    <t>101/2023</t>
  </si>
  <si>
    <t>2332/2023</t>
  </si>
  <si>
    <t>SALE SERVICE INDUSTRIA COMERCIO E SERVIÇOS DE SINALIZAÇÃO VIÁRIA LTDA</t>
  </si>
  <si>
    <t>00.304.942/0001-63</t>
  </si>
  <si>
    <t>3.0.90.30.00</t>
  </si>
  <si>
    <t>MUNDO NOVO LTDA</t>
  </si>
  <si>
    <t>026/2023</t>
  </si>
  <si>
    <t>Pregão Eletrônico SRP nº 007/2022</t>
  </si>
  <si>
    <t>Prestação dos serviços de manutenção preventiva e corretiva de veiculos leves, utilitários e pesados, incluindo o fornecimento de perças e acessórios genuínos ou originais.</t>
  </si>
  <si>
    <t>1236/2022</t>
  </si>
  <si>
    <t>DALCAR SERVIÇOS E COM. LTDA</t>
  </si>
  <si>
    <t>19.534.034/0001-94</t>
  </si>
  <si>
    <t>Prorrogar o prazo até  07 de março de 2024</t>
  </si>
  <si>
    <t>081/2023</t>
  </si>
  <si>
    <t>2185/2023</t>
  </si>
  <si>
    <t>DISBRAS COMERCIO CONSTRUÇÕES E PROJETO LTDA</t>
  </si>
  <si>
    <t>01.279.761/0001-97</t>
  </si>
  <si>
    <t>086/2023</t>
  </si>
  <si>
    <t>2189/2023</t>
  </si>
  <si>
    <t>ECO MOURA</t>
  </si>
  <si>
    <t>28.572.074/0001-11</t>
  </si>
  <si>
    <t>Prorrogar o prazo até 13 de dezembro 2023</t>
  </si>
  <si>
    <t>13558</t>
  </si>
  <si>
    <t>Prorrogar o prazo até 01 de junho de 2024</t>
  </si>
  <si>
    <t>13.460</t>
  </si>
  <si>
    <t>Prorrogar o prazo até o dia 31 de janeiro de 2024</t>
  </si>
  <si>
    <t>Termo Aditivo de Valor 25%</t>
  </si>
  <si>
    <t>102/2023</t>
  </si>
  <si>
    <t>2333/2023</t>
  </si>
  <si>
    <t>3.0.90.39.00</t>
  </si>
  <si>
    <t xml:space="preserve">JARI </t>
  </si>
  <si>
    <t>TARIFA BANCÁRIA</t>
  </si>
  <si>
    <t>ENCARGO PATRONAL EFETIVO</t>
  </si>
  <si>
    <t>ENCARGO PATRONAL COMISSIONADO</t>
  </si>
  <si>
    <t>FOLHA DE PAGAMENTO E RESCISÃO</t>
  </si>
  <si>
    <t>TELEFONIA FIXA</t>
  </si>
  <si>
    <t>SUBSÍDIO TRANSPORTE + IDOSO + ESTUDANTE</t>
  </si>
  <si>
    <t>SERVIÇOS DE ÁGUA</t>
  </si>
  <si>
    <t>TOTAL</t>
  </si>
  <si>
    <t>JANEIRO - ABRIL</t>
  </si>
  <si>
    <t>JANEIRO - JULHO</t>
  </si>
  <si>
    <t>A.P.C. GUIMARAES</t>
  </si>
  <si>
    <t>AGENCIA AEROTUR</t>
  </si>
  <si>
    <t>AZ COMERCIO</t>
  </si>
  <si>
    <t>CIPRIANI</t>
  </si>
  <si>
    <t>DALCAR</t>
  </si>
  <si>
    <t>DETRAN</t>
  </si>
  <si>
    <t>DIÁRIAS</t>
  </si>
  <si>
    <t>DISBRAS</t>
  </si>
  <si>
    <t>G.R. DA ROSA</t>
  </si>
  <si>
    <t>INSTITUTO FENACON</t>
  </si>
  <si>
    <t>RESTITUIÇÃO</t>
  </si>
  <si>
    <t>MM2 SINALIZAÇÃO</t>
  </si>
  <si>
    <t>MOURA E OLIVEIRA</t>
  </si>
  <si>
    <t>NORTE DISTRIBUIDORA</t>
  </si>
  <si>
    <t>PODER JUDICIÁRIO</t>
  </si>
  <si>
    <t>SALE SERVIVE</t>
  </si>
  <si>
    <t>SANCAR</t>
  </si>
  <si>
    <t>V &amp; K PALOMBO</t>
  </si>
  <si>
    <t>TRIBUNAL DE JUSTIÇA DE GOIÁS</t>
  </si>
  <si>
    <t>TRIBUNAL REGIONAL DO TRABALHO 14ª REG.</t>
  </si>
  <si>
    <t>Pregão Eletrônico SRP nº 357/2022</t>
  </si>
  <si>
    <t>Prestação de serviços de agenciamento de viagens</t>
  </si>
  <si>
    <t>104/2023</t>
  </si>
  <si>
    <t>Pregão Eletrônico SRP nº 162/2022</t>
  </si>
  <si>
    <t>Prestação de serviços de manutenção predial preventiva e corretiva</t>
  </si>
  <si>
    <t>2402/2023</t>
  </si>
  <si>
    <t>A. Z. COMERCIO SERV. REP. IMP. EXP. LTDA</t>
  </si>
  <si>
    <t>AGÊNCIA AEROTUR LTDA</t>
  </si>
  <si>
    <t>08.078.762/0001-12</t>
  </si>
  <si>
    <t>28/2022</t>
  </si>
  <si>
    <t>13.367</t>
  </si>
  <si>
    <t>2299/2023</t>
  </si>
  <si>
    <t>08.030.124/0001-21</t>
  </si>
  <si>
    <t>13514/13.515 REP.</t>
  </si>
  <si>
    <t>014/2022</t>
  </si>
  <si>
    <t>SEFAZ</t>
  </si>
  <si>
    <t>13.384</t>
  </si>
  <si>
    <t>168/2023</t>
  </si>
  <si>
    <t>068/2023</t>
  </si>
  <si>
    <t>Dispensa de Licitação nº 005/2023</t>
  </si>
  <si>
    <t>Aquisição de 01 (um) certificado digital, tipo A1 e-CNPJ</t>
  </si>
  <si>
    <t>2179/2023</t>
  </si>
  <si>
    <t>11.825.802/0001-57</t>
  </si>
  <si>
    <t>JANEIRO - AGOSTO</t>
  </si>
  <si>
    <t>108/2023</t>
  </si>
  <si>
    <t>Dispensa de Licitação nº 008/2023</t>
  </si>
  <si>
    <t>Fornecimento de Bandeiras Oficiais.</t>
  </si>
  <si>
    <t>2614/2023</t>
  </si>
  <si>
    <t>N F GRANDE &amp; CIA LTDA</t>
  </si>
  <si>
    <t>79.034.153/0001-00</t>
  </si>
  <si>
    <t>138/2023</t>
  </si>
  <si>
    <t>OPEN SOLUÇÕES TRIBUTARIAS LTDA</t>
  </si>
  <si>
    <t>09.094.300/0001-51</t>
  </si>
  <si>
    <t>Contratação para a ministração de curso online.</t>
  </si>
  <si>
    <t>2450/2023</t>
  </si>
  <si>
    <t>-A151</t>
  </si>
  <si>
    <t>N F GRANDE E CIA LTDA</t>
  </si>
  <si>
    <t>OPEN TREINAMENTOS EMP</t>
  </si>
  <si>
    <t>R B DA SILVA</t>
  </si>
  <si>
    <t>ENERGISA ACRE</t>
  </si>
  <si>
    <t>RICHARDS  S MIRANDA</t>
  </si>
  <si>
    <t>UGLEYNO DE FREITAS VASCONCELOS</t>
  </si>
  <si>
    <t>RENATO ROQUE TAVARES</t>
  </si>
  <si>
    <t>JANEIRO - SETEMBRO</t>
  </si>
  <si>
    <t>100/20230</t>
  </si>
  <si>
    <t>Pregão SRP N° 008/2023 CPL/PMRB</t>
  </si>
  <si>
    <t>Aquisição de material - SINAPI (Material para manutenção elétrica, equipamentos de proteção e segurança, material básico de construção, ferramentas mobiliário, máquinas etc.).</t>
  </si>
  <si>
    <t>2320/2023</t>
  </si>
  <si>
    <t>113/2023</t>
  </si>
  <si>
    <t>Pregão Eletrônico SRP nº 062/2022</t>
  </si>
  <si>
    <t>Aquisição de materiais de consumo - Material de expediente.</t>
  </si>
  <si>
    <t>2440/2023</t>
  </si>
  <si>
    <t>RICHARD DE SOUZA MIRANDA</t>
  </si>
  <si>
    <t>07.650.136/0001-96</t>
  </si>
  <si>
    <t>4°Termo Aditivo</t>
  </si>
  <si>
    <t>Prorrogar o prazo até 01/10/2024</t>
  </si>
  <si>
    <t>MICROTECNICA INFORMATICA</t>
  </si>
  <si>
    <t>WIRLEIDE F. DOS SANTOS</t>
  </si>
  <si>
    <t>BEZERRA MARQUES ADVOGADOS ASSOCIADOS</t>
  </si>
  <si>
    <t>MINISTERIO DA FAZENDA</t>
  </si>
  <si>
    <t>121/2023</t>
  </si>
  <si>
    <t>Pregão Eletrônico SRP nº 086/2022</t>
  </si>
  <si>
    <t>Empresa especializada em fornecimento de aparelhos celular (smartphone), bem como, acessorios e serviços de internet móvel via chip.</t>
  </si>
  <si>
    <t>2643/2023</t>
  </si>
  <si>
    <t>MICROTÉCNICA INFORMATICA LTDA</t>
  </si>
  <si>
    <t>01.590.728/0009-30</t>
  </si>
  <si>
    <t>JANEIRO - OUTUBRO</t>
  </si>
  <si>
    <t>082/2023</t>
  </si>
  <si>
    <t>Pregão Eletrônico SRP nº 105/2023</t>
  </si>
  <si>
    <t>J. V. NOGUEIRA IMPORTACAO E EXPORTACAO LTDA</t>
  </si>
  <si>
    <t>2186/2023</t>
  </si>
  <si>
    <t>27.896.988/0001-75</t>
  </si>
  <si>
    <t>163/2023</t>
  </si>
  <si>
    <t>Aquisição de cimento, brita, telha de fibrocimento ondulada, cumeeira, etc. material para a manutenção e construção de abrigos de transporte urbano urbano, bem como outras demandas.</t>
  </si>
  <si>
    <t>3114/2023</t>
  </si>
  <si>
    <t>155/2023</t>
  </si>
  <si>
    <t>Pregão Eletrônico SRP nº 108/2022</t>
  </si>
  <si>
    <t>Aquisição de madeira ( Materiais fracassados) para manutenção e construção de abrigos de transporte urbano, dispositivos de interdição e vedação de ambientes.</t>
  </si>
  <si>
    <t>2952/2023</t>
  </si>
  <si>
    <t>08.954.494/0001-55</t>
  </si>
  <si>
    <t>03.3.90.30.00</t>
  </si>
  <si>
    <t>08.954.494/0001-56</t>
  </si>
  <si>
    <t>164/2023</t>
  </si>
  <si>
    <t>2613/2023</t>
  </si>
  <si>
    <t>JANEIRO - NOVEMBRO</t>
  </si>
  <si>
    <t xml:space="preserve">J V NOGUEIRA IMPORTAÇÃO E EXPORTAÇÃO LTDA </t>
  </si>
  <si>
    <t>IGOR PORTO AMADO</t>
  </si>
  <si>
    <t>TAVARES E AUGUSTO ADVOGADOS</t>
  </si>
  <si>
    <t>3115/2023</t>
  </si>
  <si>
    <t>Pregão Eletrônico SRP nº 091/2022</t>
  </si>
  <si>
    <t>Nome do responsável pela elaboração: Rosineuda Silva de Freitas da Cunha</t>
  </si>
  <si>
    <t>Nome do titular do Órgão/Entidade/Fundo (no exercício do cargo): Francisco José Benício Dias</t>
  </si>
  <si>
    <t xml:space="preserve">Termo Aditivo de reequilibrio economico </t>
  </si>
  <si>
    <t>13.588</t>
  </si>
  <si>
    <t>31/12/20223</t>
  </si>
  <si>
    <t xml:space="preserve">Termo Aditivo de Reequilíbrio Econômico </t>
  </si>
  <si>
    <t>13429</t>
  </si>
  <si>
    <t>13423</t>
  </si>
  <si>
    <t>Prorrogar o prazo até 02 de dezembro de 2023</t>
  </si>
  <si>
    <t>13588</t>
  </si>
  <si>
    <t>MINISTERIO DAS CIDADES</t>
  </si>
  <si>
    <t>JANEIRO - DEZEMBRO</t>
  </si>
  <si>
    <t>ACRE JET INFORMATICA</t>
  </si>
  <si>
    <t>DATAPROM</t>
  </si>
  <si>
    <t>L M PEREIRA PEÇAS E SERVIÇOS</t>
  </si>
  <si>
    <t>VIGIACRE VIGILANCIA</t>
  </si>
  <si>
    <t>W O PEREIRA</t>
  </si>
  <si>
    <t>L M PEREIRA PECAS E SERVICOS LTDA</t>
  </si>
  <si>
    <t>VIGIACRE VIGILANCIA PATRIMONIAL LTDA</t>
  </si>
  <si>
    <t>W O PEREIRA LTDA</t>
  </si>
  <si>
    <t>ACRE JET INFORMATICA LTDA</t>
  </si>
  <si>
    <t>170/2023</t>
  </si>
  <si>
    <t>Pregão Eletrônico SRP nº 166/2023</t>
  </si>
  <si>
    <t>Prestação de serviços continuados de lavagem, lubrificação e higienização de veiculos.</t>
  </si>
  <si>
    <t>3166/2023</t>
  </si>
  <si>
    <t>18.765.432/0001-59</t>
  </si>
  <si>
    <t>162/2023</t>
  </si>
  <si>
    <t>Dispensa de Licitação Nº 009/2023</t>
  </si>
  <si>
    <t>Fornecimento de peças de reposição para máquina de pintura.</t>
  </si>
  <si>
    <t>3209/2023</t>
  </si>
  <si>
    <t>05.392.972/0001-92</t>
  </si>
  <si>
    <t>182/2023</t>
  </si>
  <si>
    <t>Dispensa de Licitação Nº 010/2023</t>
  </si>
  <si>
    <t>Fornecimento de SSD M.2 NVMe.</t>
  </si>
  <si>
    <t>3612/2023</t>
  </si>
  <si>
    <t>06.082.078/0001-89</t>
  </si>
  <si>
    <t>112/2023</t>
  </si>
  <si>
    <t>Aquisição de peças e componentes para semáfaros, para a manutenção do parque semafórico de Rio Branco.</t>
  </si>
  <si>
    <t>3079/2023</t>
  </si>
  <si>
    <t>80.590.045/0001-00</t>
  </si>
  <si>
    <t>195/2023</t>
  </si>
  <si>
    <t>Pregão Eletrônico SRP nº 153/2023</t>
  </si>
  <si>
    <t>Prestação de serviços terceirizados de segurança e vigilância Patrimonial Armada de forma contínua.</t>
  </si>
  <si>
    <t>3662/2023</t>
  </si>
  <si>
    <t>04.939.650/0001-58</t>
  </si>
  <si>
    <t>Data da emissão: 16/01/2024</t>
  </si>
  <si>
    <t>MANUAL DE REFERÊNCIA - 10ª EDIÇÃO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</si>
  <si>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SUPERINTENDÊNCIA MUNICIPAL DE TRANSPORTES E TRÂNSITO - RBTRANS</t>
    </r>
  </si>
  <si>
    <r>
      <t xml:space="preserve">REALIZADO ATÉ O MÊS (ACUMULADO): </t>
    </r>
    <r>
      <rPr>
        <b/>
        <sz val="11"/>
        <rFont val="Calibri"/>
        <family val="2"/>
        <scheme val="minor"/>
      </rPr>
      <t>JANEIRO A DEZEMBRO/2023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</si>
</sst>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43" fontId="0" fillId="0" borderId="0" xfId="1" applyFont="1" applyAlignment="1">
      <alignment horizontal="right"/>
    </xf>
    <xf numFmtId="43" fontId="0" fillId="0" borderId="0" xfId="1" applyFont="1"/>
    <xf numFmtId="43" fontId="3" fillId="0" borderId="1" xfId="1" applyFont="1" applyBorder="1" applyAlignment="1">
      <alignment horizontal="right"/>
    </xf>
    <xf numFmtId="43" fontId="0" fillId="0" borderId="18" xfId="1" applyFont="1" applyBorder="1" applyAlignment="1">
      <alignment horizontal="right"/>
    </xf>
    <xf numFmtId="43" fontId="3" fillId="0" borderId="5" xfId="1" applyFont="1" applyBorder="1" applyAlignment="1">
      <alignment horizontal="right"/>
    </xf>
    <xf numFmtId="0" fontId="0" fillId="0" borderId="24" xfId="0" applyBorder="1" applyAlignment="1">
      <alignment horizontal="center"/>
    </xf>
    <xf numFmtId="43" fontId="0" fillId="0" borderId="21" xfId="1" applyFont="1" applyBorder="1" applyAlignment="1">
      <alignment horizontal="right"/>
    </xf>
    <xf numFmtId="0" fontId="0" fillId="0" borderId="25" xfId="0" applyBorder="1" applyAlignment="1">
      <alignment horizontal="center"/>
    </xf>
    <xf numFmtId="43" fontId="3" fillId="0" borderId="27" xfId="1" applyFont="1" applyBorder="1" applyAlignment="1">
      <alignment horizontal="right"/>
    </xf>
    <xf numFmtId="43" fontId="0" fillId="0" borderId="21" xfId="1" applyFont="1" applyBorder="1"/>
    <xf numFmtId="0" fontId="0" fillId="0" borderId="25" xfId="0" applyBorder="1"/>
    <xf numFmtId="43" fontId="0" fillId="0" borderId="0" xfId="1" applyFont="1" applyBorder="1" applyAlignment="1">
      <alignment horizontal="right"/>
    </xf>
    <xf numFmtId="43" fontId="0" fillId="0" borderId="0" xfId="1" applyFont="1" applyBorder="1"/>
    <xf numFmtId="43" fontId="3" fillId="0" borderId="29" xfId="1" applyFont="1" applyBorder="1" applyAlignment="1">
      <alignment horizontal="right"/>
    </xf>
    <xf numFmtId="43" fontId="3" fillId="0" borderId="14" xfId="1" applyFont="1" applyBorder="1" applyAlignment="1">
      <alignment horizontal="center"/>
    </xf>
    <xf numFmtId="43" fontId="0" fillId="0" borderId="18" xfId="1" applyFont="1" applyBorder="1"/>
    <xf numFmtId="43" fontId="3" fillId="0" borderId="18" xfId="1" applyFont="1" applyBorder="1" applyAlignment="1">
      <alignment horizontal="right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4" xfId="0" applyBorder="1"/>
    <xf numFmtId="43" fontId="3" fillId="0" borderId="0" xfId="1" applyFont="1" applyBorder="1" applyAlignment="1">
      <alignment horizontal="right"/>
    </xf>
    <xf numFmtId="43" fontId="0" fillId="0" borderId="10" xfId="1" applyFont="1" applyBorder="1"/>
    <xf numFmtId="43" fontId="3" fillId="0" borderId="18" xfId="1" applyFont="1" applyBorder="1"/>
    <xf numFmtId="43" fontId="3" fillId="0" borderId="5" xfId="1" applyFont="1" applyBorder="1"/>
    <xf numFmtId="43" fontId="3" fillId="0" borderId="9" xfId="1" applyFont="1" applyBorder="1" applyAlignment="1">
      <alignment horizontal="right"/>
    </xf>
    <xf numFmtId="0" fontId="0" fillId="0" borderId="16" xfId="0" applyBorder="1" applyAlignment="1">
      <alignment horizontal="center"/>
    </xf>
    <xf numFmtId="43" fontId="0" fillId="0" borderId="22" xfId="1" applyFont="1" applyBorder="1" applyAlignment="1">
      <alignment horizontal="right"/>
    </xf>
    <xf numFmtId="0" fontId="0" fillId="0" borderId="34" xfId="0" applyBorder="1" applyAlignment="1">
      <alignment horizontal="center"/>
    </xf>
    <xf numFmtId="43" fontId="3" fillId="0" borderId="35" xfId="1" applyFont="1" applyBorder="1" applyAlignment="1">
      <alignment horizontal="right"/>
    </xf>
    <xf numFmtId="43" fontId="0" fillId="0" borderId="22" xfId="1" applyFont="1" applyBorder="1"/>
    <xf numFmtId="0" fontId="3" fillId="0" borderId="16" xfId="0" applyFont="1" applyBorder="1" applyAlignment="1">
      <alignment horizontal="center"/>
    </xf>
    <xf numFmtId="43" fontId="3" fillId="0" borderId="22" xfId="1" applyFont="1" applyBorder="1"/>
    <xf numFmtId="0" fontId="3" fillId="0" borderId="28" xfId="0" applyFont="1" applyBorder="1" applyAlignment="1">
      <alignment horizontal="center"/>
    </xf>
    <xf numFmtId="43" fontId="3" fillId="0" borderId="31" xfId="1" applyFont="1" applyBorder="1" applyAlignment="1">
      <alignment horizontal="right"/>
    </xf>
    <xf numFmtId="43" fontId="3" fillId="0" borderId="23" xfId="1" applyFont="1" applyBorder="1"/>
    <xf numFmtId="43" fontId="0" fillId="0" borderId="16" xfId="0" applyNumberFormat="1" applyBorder="1" applyAlignment="1">
      <alignment horizontal="center"/>
    </xf>
    <xf numFmtId="43" fontId="0" fillId="0" borderId="34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43" fontId="0" fillId="0" borderId="0" xfId="0" applyNumberFormat="1"/>
    <xf numFmtId="0" fontId="0" fillId="0" borderId="16" xfId="0" applyBorder="1" applyAlignment="1">
      <alignment horizontal="center" vertical="center"/>
    </xf>
    <xf numFmtId="43" fontId="0" fillId="0" borderId="17" xfId="1" applyFont="1" applyBorder="1" applyAlignment="1">
      <alignment horizontal="right"/>
    </xf>
    <xf numFmtId="43" fontId="0" fillId="0" borderId="24" xfId="1" applyFont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0" xfId="0" applyFont="1" applyFill="1" applyAlignment="1">
      <alignment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center" vertical="center"/>
    </xf>
    <xf numFmtId="14" fontId="7" fillId="0" borderId="5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14" fontId="7" fillId="0" borderId="5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vertical="center"/>
    </xf>
    <xf numFmtId="10" fontId="7" fillId="0" borderId="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vertical="center" wrapText="1"/>
    </xf>
    <xf numFmtId="0" fontId="7" fillId="0" borderId="3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43" fontId="7" fillId="0" borderId="1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14" fontId="6" fillId="0" borderId="11" xfId="0" applyNumberFormat="1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44" fontId="5" fillId="0" borderId="0" xfId="3" applyFont="1" applyFill="1" applyAlignment="1">
      <alignment horizontal="left" vertical="center"/>
    </xf>
    <xf numFmtId="44" fontId="7" fillId="0" borderId="1" xfId="3" applyFont="1" applyFill="1" applyBorder="1" applyAlignment="1">
      <alignment horizontal="center" vertical="center" wrapText="1"/>
    </xf>
    <xf numFmtId="44" fontId="6" fillId="0" borderId="1" xfId="3" applyFont="1" applyFill="1" applyBorder="1" applyAlignment="1">
      <alignment horizontal="center" vertical="center" wrapText="1"/>
    </xf>
    <xf numFmtId="44" fontId="6" fillId="0" borderId="4" xfId="3" applyFont="1" applyFill="1" applyBorder="1" applyAlignment="1">
      <alignment horizontal="center" vertical="center" wrapText="1"/>
    </xf>
    <xf numFmtId="44" fontId="7" fillId="0" borderId="5" xfId="3" applyFont="1" applyFill="1" applyBorder="1" applyAlignment="1">
      <alignment horizontal="center" vertical="center" wrapText="1"/>
    </xf>
    <xf numFmtId="44" fontId="7" fillId="0" borderId="1" xfId="3" applyFont="1" applyFill="1" applyBorder="1" applyAlignment="1">
      <alignment horizontal="center" vertical="center" wrapText="1"/>
    </xf>
    <xf numFmtId="44" fontId="7" fillId="0" borderId="1" xfId="3" applyFont="1" applyFill="1" applyBorder="1" applyAlignment="1">
      <alignment horizontal="center" vertical="center"/>
    </xf>
    <xf numFmtId="44" fontId="7" fillId="0" borderId="1" xfId="3" applyFont="1" applyFill="1" applyBorder="1" applyAlignment="1">
      <alignment horizontal="center" vertical="center"/>
    </xf>
    <xf numFmtId="44" fontId="7" fillId="0" borderId="10" xfId="3" applyFont="1" applyFill="1" applyBorder="1" applyAlignment="1">
      <alignment horizontal="center" vertical="center"/>
    </xf>
    <xf numFmtId="44" fontId="6" fillId="0" borderId="11" xfId="3" applyFont="1" applyFill="1" applyBorder="1" applyAlignment="1">
      <alignment horizontal="center" vertical="center"/>
    </xf>
    <xf numFmtId="44" fontId="7" fillId="0" borderId="0" xfId="3" applyFont="1" applyFill="1" applyAlignment="1">
      <alignment horizontal="center" vertical="center"/>
    </xf>
    <xf numFmtId="44" fontId="4" fillId="0" borderId="0" xfId="3" applyFont="1" applyFill="1" applyAlignment="1">
      <alignment vertical="center"/>
    </xf>
    <xf numFmtId="44" fontId="4" fillId="0" borderId="0" xfId="3" applyFont="1" applyFill="1" applyAlignment="1">
      <alignment horizontal="left" vertical="center"/>
    </xf>
    <xf numFmtId="44" fontId="7" fillId="0" borderId="5" xfId="3" applyFont="1" applyFill="1" applyBorder="1" applyAlignment="1">
      <alignment horizontal="center" vertical="center" wrapText="1"/>
    </xf>
    <xf numFmtId="44" fontId="7" fillId="0" borderId="1" xfId="3" applyFont="1" applyFill="1" applyBorder="1" applyAlignment="1">
      <alignment vertical="center"/>
    </xf>
    <xf numFmtId="44" fontId="6" fillId="0" borderId="1" xfId="3" applyFont="1" applyFill="1" applyBorder="1" applyAlignment="1">
      <alignment horizontal="center" vertical="center" wrapText="1"/>
    </xf>
    <xf numFmtId="44" fontId="7" fillId="0" borderId="5" xfId="3" applyFont="1" applyFill="1" applyBorder="1" applyAlignment="1">
      <alignment vertical="center" wrapText="1"/>
    </xf>
    <xf numFmtId="44" fontId="7" fillId="0" borderId="5" xfId="3" applyFont="1" applyFill="1" applyBorder="1" applyAlignment="1">
      <alignment horizontal="right" vertical="center" wrapText="1"/>
    </xf>
    <xf numFmtId="44" fontId="7" fillId="0" borderId="5" xfId="3" applyFont="1" applyFill="1" applyBorder="1" applyAlignment="1">
      <alignment horizontal="right" vertical="center"/>
    </xf>
    <xf numFmtId="44" fontId="6" fillId="0" borderId="5" xfId="3" applyFont="1" applyFill="1" applyBorder="1" applyAlignment="1">
      <alignment horizontal="right" vertical="center" wrapText="1"/>
    </xf>
    <xf numFmtId="44" fontId="7" fillId="0" borderId="1" xfId="3" applyFont="1" applyFill="1" applyBorder="1" applyAlignment="1">
      <alignment horizontal="right" vertical="center" wrapText="1"/>
    </xf>
    <xf numFmtId="44" fontId="7" fillId="0" borderId="1" xfId="3" applyFont="1" applyFill="1" applyBorder="1" applyAlignment="1">
      <alignment horizontal="right" vertical="center"/>
    </xf>
    <xf numFmtId="44" fontId="6" fillId="0" borderId="1" xfId="3" applyFont="1" applyFill="1" applyBorder="1" applyAlignment="1">
      <alignment horizontal="right" vertical="center" wrapText="1"/>
    </xf>
    <xf numFmtId="44" fontId="6" fillId="0" borderId="1" xfId="3" applyFont="1" applyFill="1" applyBorder="1" applyAlignment="1">
      <alignment horizontal="right" vertical="center"/>
    </xf>
    <xf numFmtId="44" fontId="6" fillId="0" borderId="1" xfId="3" applyFont="1" applyFill="1" applyBorder="1" applyAlignment="1">
      <alignment horizontal="center" vertical="center"/>
    </xf>
    <xf numFmtId="44" fontId="6" fillId="0" borderId="1" xfId="3" applyFont="1" applyFill="1" applyBorder="1" applyAlignment="1">
      <alignment horizontal="right" vertical="center"/>
    </xf>
    <xf numFmtId="44" fontId="7" fillId="0" borderId="10" xfId="3" applyFont="1" applyFill="1" applyBorder="1" applyAlignment="1">
      <alignment horizontal="right" vertical="center"/>
    </xf>
    <xf numFmtId="44" fontId="6" fillId="0" borderId="10" xfId="3" applyFont="1" applyFill="1" applyBorder="1" applyAlignment="1">
      <alignment horizontal="right" vertical="center"/>
    </xf>
    <xf numFmtId="44" fontId="7" fillId="0" borderId="0" xfId="3" applyFont="1" applyFill="1" applyAlignment="1">
      <alignment vertical="center"/>
    </xf>
    <xf numFmtId="44" fontId="7" fillId="0" borderId="0" xfId="3" applyFont="1" applyFill="1" applyAlignment="1">
      <alignment horizontal="right" vertical="center"/>
    </xf>
    <xf numFmtId="44" fontId="6" fillId="0" borderId="0" xfId="3" applyFont="1" applyFill="1" applyAlignment="1">
      <alignment horizontal="right" vertical="center"/>
    </xf>
    <xf numFmtId="44" fontId="7" fillId="0" borderId="16" xfId="3" applyFont="1" applyFill="1" applyBorder="1" applyAlignment="1">
      <alignment vertical="center"/>
    </xf>
    <xf numFmtId="44" fontId="6" fillId="0" borderId="17" xfId="3" applyFont="1" applyFill="1" applyBorder="1" applyAlignment="1">
      <alignment horizontal="right" vertical="center"/>
    </xf>
  </cellXfs>
  <cellStyles count="4">
    <cellStyle name="Moeda" xfId="3" builtinId="4"/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colors>
    <mruColors>
      <color rgb="FFF893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13</xdr:row>
      <xdr:rowOff>0</xdr:rowOff>
    </xdr:from>
    <xdr:to>
      <xdr:col>8</xdr:col>
      <xdr:colOff>981075</xdr:colOff>
      <xdr:row>14</xdr:row>
      <xdr:rowOff>15968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24860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981075</xdr:colOff>
      <xdr:row>0</xdr:row>
      <xdr:rowOff>85725</xdr:rowOff>
    </xdr:from>
    <xdr:to>
      <xdr:col>8</xdr:col>
      <xdr:colOff>981075</xdr:colOff>
      <xdr:row>1</xdr:row>
      <xdr:rowOff>76200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5" name="Imagem 4" descr="pmrb_evandr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1064895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6" name="Imagem 5" descr="pmrb_evandr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13249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7" name="Imagem 6" descr="pmrb_evandr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178974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8" name="Imagem 7" descr="pmrb_evandr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221361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9" name="Imagem 8" descr="pmrb_evandr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2539365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10" name="Imagem 9" descr="pmrb_evandr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2980372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11" name="Imagem 10" descr="pmrb_evandr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3384232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12" name="Imagem 11" descr="pmrb_evandr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3852862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990600</xdr:colOff>
      <xdr:row>23</xdr:row>
      <xdr:rowOff>0</xdr:rowOff>
    </xdr:from>
    <xdr:ext cx="0" cy="469900"/>
    <xdr:pic>
      <xdr:nvPicPr>
        <xdr:cNvPr id="13" name="Imagem 12" descr="pmrb_evandr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30225" y="17449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14" name="Imagem 13" descr="pmrb_evandr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474345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15" name="Imagem 14" descr="pmrb_evandr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5034915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1028700</xdr:colOff>
      <xdr:row>23</xdr:row>
      <xdr:rowOff>0</xdr:rowOff>
    </xdr:from>
    <xdr:ext cx="0" cy="469900"/>
    <xdr:pic>
      <xdr:nvPicPr>
        <xdr:cNvPr id="16" name="Imagem 15" descr="pmrb_evandr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0" y="2309812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17" name="Imagem 16" descr="pmrb_evandr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576738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18" name="Imagem 17" descr="pmrb_evandr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609123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19" name="Imagem 18" descr="pmrb_evandr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641127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20" name="Imagem 19" descr="pmrb_evandr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679989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21" name="Imagem 20" descr="pmrb_evandro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7156132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22" name="Imagem 21" descr="pmrb_evandr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749427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23" name="Imagem 22" descr="pmrb_evandr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7980045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24" name="Imagem 23" descr="pmrb_evandr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842676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25" name="Imagem 24" descr="pmrb_evandr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880014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1093134</xdr:colOff>
      <xdr:row>23</xdr:row>
      <xdr:rowOff>0</xdr:rowOff>
    </xdr:from>
    <xdr:ext cx="0" cy="469900"/>
    <xdr:pic>
      <xdr:nvPicPr>
        <xdr:cNvPr id="26" name="Imagem 25" descr="pmrb_evandr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57605" y="2641226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27" name="Imagem 26" descr="pmrb_evandr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954786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28" name="Imagem 27" descr="pmrb_evandr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991647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29" name="Imagem 28" descr="pmrb_evandr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1030509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30" name="Imagem 29" descr="pmrb_evandr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934402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18</xdr:row>
      <xdr:rowOff>0</xdr:rowOff>
    </xdr:from>
    <xdr:ext cx="0" cy="469900"/>
    <xdr:pic>
      <xdr:nvPicPr>
        <xdr:cNvPr id="31" name="Imagem 30" descr="pmrb_evandr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47625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32" name="Imagem 31" descr="pmrb_evandr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2630805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1093134</xdr:colOff>
      <xdr:row>18</xdr:row>
      <xdr:rowOff>0</xdr:rowOff>
    </xdr:from>
    <xdr:ext cx="0" cy="469900"/>
    <xdr:pic>
      <xdr:nvPicPr>
        <xdr:cNvPr id="33" name="Imagem 32" descr="pmrb_evandr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23184" y="2482215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26</xdr:row>
      <xdr:rowOff>0</xdr:rowOff>
    </xdr:from>
    <xdr:ext cx="0" cy="469900"/>
    <xdr:pic>
      <xdr:nvPicPr>
        <xdr:cNvPr id="43" name="Imagem 42" descr="pmrb_evandr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26</xdr:row>
      <xdr:rowOff>0</xdr:rowOff>
    </xdr:from>
    <xdr:ext cx="0" cy="469900"/>
    <xdr:pic>
      <xdr:nvPicPr>
        <xdr:cNvPr id="44" name="Imagem 43" descr="pmrb_evandr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26</xdr:row>
      <xdr:rowOff>0</xdr:rowOff>
    </xdr:from>
    <xdr:ext cx="0" cy="469900"/>
    <xdr:pic>
      <xdr:nvPicPr>
        <xdr:cNvPr id="45" name="Imagem 44" descr="pmrb_evandr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1028700</xdr:colOff>
      <xdr:row>26</xdr:row>
      <xdr:rowOff>0</xdr:rowOff>
    </xdr:from>
    <xdr:ext cx="0" cy="469900"/>
    <xdr:pic>
      <xdr:nvPicPr>
        <xdr:cNvPr id="46" name="Imagem 45" descr="pmrb_evandr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25400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26</xdr:row>
      <xdr:rowOff>0</xdr:rowOff>
    </xdr:from>
    <xdr:ext cx="0" cy="469900"/>
    <xdr:pic>
      <xdr:nvPicPr>
        <xdr:cNvPr id="47" name="Imagem 46" descr="pmrb_evandr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26</xdr:row>
      <xdr:rowOff>0</xdr:rowOff>
    </xdr:from>
    <xdr:ext cx="0" cy="469900"/>
    <xdr:pic>
      <xdr:nvPicPr>
        <xdr:cNvPr id="48" name="Imagem 47" descr="pmrb_evandr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26</xdr:row>
      <xdr:rowOff>0</xdr:rowOff>
    </xdr:from>
    <xdr:ext cx="0" cy="469900"/>
    <xdr:pic>
      <xdr:nvPicPr>
        <xdr:cNvPr id="49" name="Imagem 48" descr="pmrb_evandr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26</xdr:row>
      <xdr:rowOff>0</xdr:rowOff>
    </xdr:from>
    <xdr:ext cx="0" cy="469900"/>
    <xdr:pic>
      <xdr:nvPicPr>
        <xdr:cNvPr id="50" name="Imagem 49" descr="pmrb_evandr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26</xdr:row>
      <xdr:rowOff>0</xdr:rowOff>
    </xdr:from>
    <xdr:ext cx="0" cy="469900"/>
    <xdr:pic>
      <xdr:nvPicPr>
        <xdr:cNvPr id="51" name="Imagem 50" descr="pmrb_evandr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77775" y="212979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26</xdr:row>
      <xdr:rowOff>0</xdr:rowOff>
    </xdr:from>
    <xdr:ext cx="0" cy="469900"/>
    <xdr:pic>
      <xdr:nvPicPr>
        <xdr:cNvPr id="52" name="Imagem 51" descr="pmrb_evandro">
          <a:extLst>
            <a:ext uri="{FF2B5EF4-FFF2-40B4-BE49-F238E27FC236}">
              <a16:creationId xmlns:a16="http://schemas.microsoft.com/office/drawing/2014/main" id="{E376BE9D-5D5F-482C-8A48-ED8C01C99F7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26</xdr:row>
      <xdr:rowOff>0</xdr:rowOff>
    </xdr:from>
    <xdr:ext cx="0" cy="469900"/>
    <xdr:pic>
      <xdr:nvPicPr>
        <xdr:cNvPr id="53" name="Imagem 52" descr="pmrb_evandro">
          <a:extLst>
            <a:ext uri="{FF2B5EF4-FFF2-40B4-BE49-F238E27FC236}">
              <a16:creationId xmlns:a16="http://schemas.microsoft.com/office/drawing/2014/main" id="{B9CD5D59-B83E-45F3-B402-2EAE165378D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26</xdr:row>
      <xdr:rowOff>0</xdr:rowOff>
    </xdr:from>
    <xdr:ext cx="0" cy="469900"/>
    <xdr:pic>
      <xdr:nvPicPr>
        <xdr:cNvPr id="54" name="Imagem 53" descr="pmrb_evandro">
          <a:extLst>
            <a:ext uri="{FF2B5EF4-FFF2-40B4-BE49-F238E27FC236}">
              <a16:creationId xmlns:a16="http://schemas.microsoft.com/office/drawing/2014/main" id="{E81E299F-21AD-407D-A438-DD82289A5D4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1028700</xdr:colOff>
      <xdr:row>26</xdr:row>
      <xdr:rowOff>0</xdr:rowOff>
    </xdr:from>
    <xdr:ext cx="0" cy="469900"/>
    <xdr:pic>
      <xdr:nvPicPr>
        <xdr:cNvPr id="55" name="Imagem 54" descr="pmrb_evandro">
          <a:extLst>
            <a:ext uri="{FF2B5EF4-FFF2-40B4-BE49-F238E27FC236}">
              <a16:creationId xmlns:a16="http://schemas.microsoft.com/office/drawing/2014/main" id="{2E759501-8D73-4FB3-A43C-4C414F38724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82800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26</xdr:row>
      <xdr:rowOff>0</xdr:rowOff>
    </xdr:from>
    <xdr:ext cx="0" cy="469900"/>
    <xdr:pic>
      <xdr:nvPicPr>
        <xdr:cNvPr id="56" name="Imagem 55" descr="pmrb_evandro">
          <a:extLst>
            <a:ext uri="{FF2B5EF4-FFF2-40B4-BE49-F238E27FC236}">
              <a16:creationId xmlns:a16="http://schemas.microsoft.com/office/drawing/2014/main" id="{70F882EA-B020-4435-8C5C-2825B19C2EA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26</xdr:row>
      <xdr:rowOff>0</xdr:rowOff>
    </xdr:from>
    <xdr:ext cx="0" cy="469900"/>
    <xdr:pic>
      <xdr:nvPicPr>
        <xdr:cNvPr id="57" name="Imagem 56" descr="pmrb_evandro">
          <a:extLst>
            <a:ext uri="{FF2B5EF4-FFF2-40B4-BE49-F238E27FC236}">
              <a16:creationId xmlns:a16="http://schemas.microsoft.com/office/drawing/2014/main" id="{A10040CE-81B4-4976-9372-614E3A534CE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26</xdr:row>
      <xdr:rowOff>0</xdr:rowOff>
    </xdr:from>
    <xdr:ext cx="0" cy="469900"/>
    <xdr:pic>
      <xdr:nvPicPr>
        <xdr:cNvPr id="58" name="Imagem 57" descr="pmrb_evandro">
          <a:extLst>
            <a:ext uri="{FF2B5EF4-FFF2-40B4-BE49-F238E27FC236}">
              <a16:creationId xmlns:a16="http://schemas.microsoft.com/office/drawing/2014/main" id="{A4A60F7E-7BE2-4C23-86E6-7E5A1E30CF3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26</xdr:row>
      <xdr:rowOff>0</xdr:rowOff>
    </xdr:from>
    <xdr:ext cx="0" cy="469900"/>
    <xdr:pic>
      <xdr:nvPicPr>
        <xdr:cNvPr id="59" name="Imagem 58" descr="pmrb_evandro">
          <a:extLst>
            <a:ext uri="{FF2B5EF4-FFF2-40B4-BE49-F238E27FC236}">
              <a16:creationId xmlns:a16="http://schemas.microsoft.com/office/drawing/2014/main" id="{71C5DDFC-78E6-4236-9660-42450600B83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26</xdr:row>
      <xdr:rowOff>0</xdr:rowOff>
    </xdr:from>
    <xdr:ext cx="0" cy="469900"/>
    <xdr:pic>
      <xdr:nvPicPr>
        <xdr:cNvPr id="60" name="Imagem 59" descr="pmrb_evandro">
          <a:extLst>
            <a:ext uri="{FF2B5EF4-FFF2-40B4-BE49-F238E27FC236}">
              <a16:creationId xmlns:a16="http://schemas.microsoft.com/office/drawing/2014/main" id="{2D66FCBF-3585-4041-B0C3-F2EC1D58407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67818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26</xdr:row>
      <xdr:rowOff>0</xdr:rowOff>
    </xdr:from>
    <xdr:ext cx="0" cy="469900"/>
    <xdr:pic>
      <xdr:nvPicPr>
        <xdr:cNvPr id="61" name="Imagem 60" descr="pmrb_evandro">
          <a:extLst>
            <a:ext uri="{FF2B5EF4-FFF2-40B4-BE49-F238E27FC236}">
              <a16:creationId xmlns:a16="http://schemas.microsoft.com/office/drawing/2014/main" id="{5ACDF188-9C03-41E1-AA26-6AE77E6163C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26</xdr:row>
      <xdr:rowOff>0</xdr:rowOff>
    </xdr:from>
    <xdr:ext cx="0" cy="469900"/>
    <xdr:pic>
      <xdr:nvPicPr>
        <xdr:cNvPr id="62" name="Imagem 61" descr="pmrb_evandro">
          <a:extLst>
            <a:ext uri="{FF2B5EF4-FFF2-40B4-BE49-F238E27FC236}">
              <a16:creationId xmlns:a16="http://schemas.microsoft.com/office/drawing/2014/main" id="{A9E6F7F3-DD1C-46D2-8608-0CA56F509EB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26</xdr:row>
      <xdr:rowOff>0</xdr:rowOff>
    </xdr:from>
    <xdr:ext cx="0" cy="469900"/>
    <xdr:pic>
      <xdr:nvPicPr>
        <xdr:cNvPr id="63" name="Imagem 62" descr="pmrb_evandro">
          <a:extLst>
            <a:ext uri="{FF2B5EF4-FFF2-40B4-BE49-F238E27FC236}">
              <a16:creationId xmlns:a16="http://schemas.microsoft.com/office/drawing/2014/main" id="{8536228D-549B-494E-8D97-636B2AD51D1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1028700</xdr:colOff>
      <xdr:row>26</xdr:row>
      <xdr:rowOff>0</xdr:rowOff>
    </xdr:from>
    <xdr:ext cx="0" cy="469900"/>
    <xdr:pic>
      <xdr:nvPicPr>
        <xdr:cNvPr id="64" name="Imagem 63" descr="pmrb_evandro">
          <a:extLst>
            <a:ext uri="{FF2B5EF4-FFF2-40B4-BE49-F238E27FC236}">
              <a16:creationId xmlns:a16="http://schemas.microsoft.com/office/drawing/2014/main" id="{4FECC584-D672-4C02-ACD6-6B8B12A5020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63675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26</xdr:row>
      <xdr:rowOff>0</xdr:rowOff>
    </xdr:from>
    <xdr:ext cx="0" cy="469900"/>
    <xdr:pic>
      <xdr:nvPicPr>
        <xdr:cNvPr id="65" name="Imagem 64" descr="pmrb_evandro">
          <a:extLst>
            <a:ext uri="{FF2B5EF4-FFF2-40B4-BE49-F238E27FC236}">
              <a16:creationId xmlns:a16="http://schemas.microsoft.com/office/drawing/2014/main" id="{F041C9BB-B253-44CE-A0EA-39A889EA999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26</xdr:row>
      <xdr:rowOff>0</xdr:rowOff>
    </xdr:from>
    <xdr:ext cx="0" cy="469900"/>
    <xdr:pic>
      <xdr:nvPicPr>
        <xdr:cNvPr id="66" name="Imagem 65" descr="pmrb_evandro">
          <a:extLst>
            <a:ext uri="{FF2B5EF4-FFF2-40B4-BE49-F238E27FC236}">
              <a16:creationId xmlns:a16="http://schemas.microsoft.com/office/drawing/2014/main" id="{6EFD5A8B-B244-41F1-BE93-3E5CE212CBA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26</xdr:row>
      <xdr:rowOff>0</xdr:rowOff>
    </xdr:from>
    <xdr:ext cx="0" cy="469900"/>
    <xdr:pic>
      <xdr:nvPicPr>
        <xdr:cNvPr id="67" name="Imagem 66" descr="pmrb_evandro">
          <a:extLst>
            <a:ext uri="{FF2B5EF4-FFF2-40B4-BE49-F238E27FC236}">
              <a16:creationId xmlns:a16="http://schemas.microsoft.com/office/drawing/2014/main" id="{386C88E4-4201-4C65-AB47-615917057D5D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26</xdr:row>
      <xdr:rowOff>0</xdr:rowOff>
    </xdr:from>
    <xdr:ext cx="0" cy="469900"/>
    <xdr:pic>
      <xdr:nvPicPr>
        <xdr:cNvPr id="68" name="Imagem 67" descr="pmrb_evandro">
          <a:extLst>
            <a:ext uri="{FF2B5EF4-FFF2-40B4-BE49-F238E27FC236}">
              <a16:creationId xmlns:a16="http://schemas.microsoft.com/office/drawing/2014/main" id="{E77222B3-F39B-47FB-8390-B52D7E12968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26</xdr:row>
      <xdr:rowOff>0</xdr:rowOff>
    </xdr:from>
    <xdr:ext cx="0" cy="469900"/>
    <xdr:pic>
      <xdr:nvPicPr>
        <xdr:cNvPr id="69" name="Imagem 68" descr="pmrb_evandro">
          <a:extLst>
            <a:ext uri="{FF2B5EF4-FFF2-40B4-BE49-F238E27FC236}">
              <a16:creationId xmlns:a16="http://schemas.microsoft.com/office/drawing/2014/main" id="{AB95C9E4-D666-4E17-A341-1E76C309EA1D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16050" y="90582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1</xdr:col>
      <xdr:colOff>193413</xdr:colOff>
      <xdr:row>0</xdr:row>
      <xdr:rowOff>0</xdr:rowOff>
    </xdr:from>
    <xdr:to>
      <xdr:col>1</xdr:col>
      <xdr:colOff>583406</xdr:colOff>
      <xdr:row>2</xdr:row>
      <xdr:rowOff>180977</xdr:rowOff>
    </xdr:to>
    <xdr:pic>
      <xdr:nvPicPr>
        <xdr:cNvPr id="35" name="Imagem 34">
          <a:extLst>
            <a:ext uri="{FF2B5EF4-FFF2-40B4-BE49-F238E27FC236}">
              <a16:creationId xmlns:a16="http://schemas.microsoft.com/office/drawing/2014/main" id="{D8C11C6A-D3CA-7752-4FFB-257E563B2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851" y="0"/>
          <a:ext cx="389993" cy="56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70" name="Imagem 69" descr="pmrb_evandro">
          <a:extLst>
            <a:ext uri="{FF2B5EF4-FFF2-40B4-BE49-F238E27FC236}">
              <a16:creationId xmlns:a16="http://schemas.microsoft.com/office/drawing/2014/main" id="{C910AE80-4D1A-412C-9A9A-35C9947D9B8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82900" y="36957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71" name="Imagem 70" descr="pmrb_evandro">
          <a:extLst>
            <a:ext uri="{FF2B5EF4-FFF2-40B4-BE49-F238E27FC236}">
              <a16:creationId xmlns:a16="http://schemas.microsoft.com/office/drawing/2014/main" id="{B92F668A-47C1-42A7-BC32-33FFAACF322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82900" y="36957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72" name="Imagem 71" descr="pmrb_evandro">
          <a:extLst>
            <a:ext uri="{FF2B5EF4-FFF2-40B4-BE49-F238E27FC236}">
              <a16:creationId xmlns:a16="http://schemas.microsoft.com/office/drawing/2014/main" id="{69DB79E9-5A04-409E-B88E-2E7AAFBA9B6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82900" y="36957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73" name="Imagem 72" descr="pmrb_evandro">
          <a:extLst>
            <a:ext uri="{FF2B5EF4-FFF2-40B4-BE49-F238E27FC236}">
              <a16:creationId xmlns:a16="http://schemas.microsoft.com/office/drawing/2014/main" id="{15F9DA83-0237-4E7E-9AC9-502159C098B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82900" y="36957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74" name="Imagem 73" descr="pmrb_evandro">
          <a:extLst>
            <a:ext uri="{FF2B5EF4-FFF2-40B4-BE49-F238E27FC236}">
              <a16:creationId xmlns:a16="http://schemas.microsoft.com/office/drawing/2014/main" id="{FE19CC34-6CEB-4DF4-B15A-B41610FD361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82900" y="36957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75" name="Imagem 74" descr="pmrb_evandro">
          <a:extLst>
            <a:ext uri="{FF2B5EF4-FFF2-40B4-BE49-F238E27FC236}">
              <a16:creationId xmlns:a16="http://schemas.microsoft.com/office/drawing/2014/main" id="{697AEB07-D35B-473C-80DA-B2B256C4C75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82900" y="36957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1093134</xdr:colOff>
      <xdr:row>23</xdr:row>
      <xdr:rowOff>0</xdr:rowOff>
    </xdr:from>
    <xdr:ext cx="0" cy="469900"/>
    <xdr:pic>
      <xdr:nvPicPr>
        <xdr:cNvPr id="76" name="Imagem 75" descr="pmrb_evandro">
          <a:extLst>
            <a:ext uri="{FF2B5EF4-FFF2-40B4-BE49-F238E27FC236}">
              <a16:creationId xmlns:a16="http://schemas.microsoft.com/office/drawing/2014/main" id="{12BD4A58-4C84-4D6B-9D43-9575AE8C6AB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94959" y="36957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77" name="Imagem 76" descr="pmrb_evandro">
          <a:extLst>
            <a:ext uri="{FF2B5EF4-FFF2-40B4-BE49-F238E27FC236}">
              <a16:creationId xmlns:a16="http://schemas.microsoft.com/office/drawing/2014/main" id="{02A246FC-4D10-48F7-9711-0D22943F82AC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36195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78" name="Imagem 77" descr="pmrb_evandro">
          <a:extLst>
            <a:ext uri="{FF2B5EF4-FFF2-40B4-BE49-F238E27FC236}">
              <a16:creationId xmlns:a16="http://schemas.microsoft.com/office/drawing/2014/main" id="{3A3694CC-7B7C-489E-9ECB-9CE2C6FAB6E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36195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79" name="Imagem 78" descr="pmrb_evandro">
          <a:extLst>
            <a:ext uri="{FF2B5EF4-FFF2-40B4-BE49-F238E27FC236}">
              <a16:creationId xmlns:a16="http://schemas.microsoft.com/office/drawing/2014/main" id="{B09E2821-7115-4B00-8FA8-B083881D619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36195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80" name="Imagem 79" descr="pmrb_evandro">
          <a:extLst>
            <a:ext uri="{FF2B5EF4-FFF2-40B4-BE49-F238E27FC236}">
              <a16:creationId xmlns:a16="http://schemas.microsoft.com/office/drawing/2014/main" id="{CE3F0E78-84E9-4F7D-95A7-6078E168B878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3619500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990600</xdr:colOff>
      <xdr:row>23</xdr:row>
      <xdr:rowOff>0</xdr:rowOff>
    </xdr:from>
    <xdr:ext cx="0" cy="469900"/>
    <xdr:pic>
      <xdr:nvPicPr>
        <xdr:cNvPr id="81" name="Imagem 80" descr="pmrb_evandro">
          <a:extLst>
            <a:ext uri="{FF2B5EF4-FFF2-40B4-BE49-F238E27FC236}">
              <a16:creationId xmlns:a16="http://schemas.microsoft.com/office/drawing/2014/main" id="{9D0FF17A-5A50-4955-91BD-3E990D12AA7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35200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82" name="Imagem 81" descr="pmrb_evandro">
          <a:extLst>
            <a:ext uri="{FF2B5EF4-FFF2-40B4-BE49-F238E27FC236}">
              <a16:creationId xmlns:a16="http://schemas.microsoft.com/office/drawing/2014/main" id="{4DE55025-DE42-4503-BBE4-A2700B713C1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83" name="Imagem 82" descr="pmrb_evandro">
          <a:extLst>
            <a:ext uri="{FF2B5EF4-FFF2-40B4-BE49-F238E27FC236}">
              <a16:creationId xmlns:a16="http://schemas.microsoft.com/office/drawing/2014/main" id="{DCE8FBE6-B55C-4DE3-BEC4-DA01A87D2707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1028700</xdr:colOff>
      <xdr:row>23</xdr:row>
      <xdr:rowOff>0</xdr:rowOff>
    </xdr:from>
    <xdr:ext cx="0" cy="469900"/>
    <xdr:pic>
      <xdr:nvPicPr>
        <xdr:cNvPr id="84" name="Imagem 83" descr="pmrb_evandro">
          <a:extLst>
            <a:ext uri="{FF2B5EF4-FFF2-40B4-BE49-F238E27FC236}">
              <a16:creationId xmlns:a16="http://schemas.microsoft.com/office/drawing/2014/main" id="{D854C5B2-1674-408B-97BA-B70C29745C2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3300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85" name="Imagem 84" descr="pmrb_evandro">
          <a:extLst>
            <a:ext uri="{FF2B5EF4-FFF2-40B4-BE49-F238E27FC236}">
              <a16:creationId xmlns:a16="http://schemas.microsoft.com/office/drawing/2014/main" id="{FAD80241-D7C4-43B0-990C-579739B540A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86" name="Imagem 85" descr="pmrb_evandro">
          <a:extLst>
            <a:ext uri="{FF2B5EF4-FFF2-40B4-BE49-F238E27FC236}">
              <a16:creationId xmlns:a16="http://schemas.microsoft.com/office/drawing/2014/main" id="{92472E94-C67C-45A7-84CE-79C25EFF786D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87" name="Imagem 86" descr="pmrb_evandro">
          <a:extLst>
            <a:ext uri="{FF2B5EF4-FFF2-40B4-BE49-F238E27FC236}">
              <a16:creationId xmlns:a16="http://schemas.microsoft.com/office/drawing/2014/main" id="{431268C1-EA42-43FF-A334-D5D843252A0C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88" name="Imagem 87" descr="pmrb_evandro">
          <a:extLst>
            <a:ext uri="{FF2B5EF4-FFF2-40B4-BE49-F238E27FC236}">
              <a16:creationId xmlns:a16="http://schemas.microsoft.com/office/drawing/2014/main" id="{B78D801B-C913-473B-99B7-64ACEB21565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89" name="Imagem 88" descr="pmrb_evandro">
          <a:extLst>
            <a:ext uri="{FF2B5EF4-FFF2-40B4-BE49-F238E27FC236}">
              <a16:creationId xmlns:a16="http://schemas.microsoft.com/office/drawing/2014/main" id="{2C953BCE-DC3C-4370-9A9E-6EF3A030924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90" name="Imagem 89" descr="pmrb_evandro">
          <a:extLst>
            <a:ext uri="{FF2B5EF4-FFF2-40B4-BE49-F238E27FC236}">
              <a16:creationId xmlns:a16="http://schemas.microsoft.com/office/drawing/2014/main" id="{1304AEBF-A313-47A8-A8DE-7AEF95B8676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91" name="Imagem 90" descr="pmrb_evandro">
          <a:extLst>
            <a:ext uri="{FF2B5EF4-FFF2-40B4-BE49-F238E27FC236}">
              <a16:creationId xmlns:a16="http://schemas.microsoft.com/office/drawing/2014/main" id="{00573A2C-4C90-438D-B9EA-F1980669575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981075</xdr:colOff>
      <xdr:row>23</xdr:row>
      <xdr:rowOff>0</xdr:rowOff>
    </xdr:from>
    <xdr:ext cx="0" cy="469900"/>
    <xdr:pic>
      <xdr:nvPicPr>
        <xdr:cNvPr id="92" name="Imagem 91" descr="pmrb_evandro">
          <a:extLst>
            <a:ext uri="{FF2B5EF4-FFF2-40B4-BE49-F238E27FC236}">
              <a16:creationId xmlns:a16="http://schemas.microsoft.com/office/drawing/2014/main" id="{D7E983D3-1DF2-4391-A7C7-3ED5C4BF2D1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25675" y="4219575"/>
          <a:ext cx="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BA552"/>
  <sheetViews>
    <sheetView tabSelected="1" zoomScale="80" zoomScaleNormal="80" workbookViewId="0">
      <selection activeCell="BE18" sqref="BE18"/>
    </sheetView>
  </sheetViews>
  <sheetFormatPr defaultColWidth="9.140625" defaultRowHeight="12.75" x14ac:dyDescent="0.25"/>
  <cols>
    <col min="1" max="1" width="6.85546875" style="63" customWidth="1"/>
    <col min="2" max="2" width="13.5703125" style="50" bestFit="1" customWidth="1"/>
    <col min="3" max="3" width="32.28515625" style="50" bestFit="1" customWidth="1"/>
    <col min="4" max="4" width="30.28515625" style="98" customWidth="1"/>
    <col min="5" max="5" width="19.85546875" style="50" bestFit="1" customWidth="1"/>
    <col min="6" max="6" width="65.7109375" style="50" customWidth="1"/>
    <col min="7" max="7" width="15.5703125" style="50" customWidth="1"/>
    <col min="8" max="8" width="14.7109375" style="76" customWidth="1"/>
    <col min="9" max="9" width="44.140625" style="50" customWidth="1"/>
    <col min="10" max="10" width="21.5703125" style="50" bestFit="1" customWidth="1"/>
    <col min="11" max="11" width="12.42578125" style="50" bestFit="1" customWidth="1"/>
    <col min="12" max="12" width="19.5703125" style="161" bestFit="1" customWidth="1"/>
    <col min="13" max="13" width="14.140625" style="50" customWidth="1"/>
    <col min="14" max="15" width="12.42578125" style="50" bestFit="1" customWidth="1"/>
    <col min="16" max="16" width="32.42578125" style="50" hidden="1" customWidth="1"/>
    <col min="17" max="17" width="13" style="50" hidden="1" customWidth="1"/>
    <col min="18" max="18" width="15.7109375" style="50" hidden="1" customWidth="1"/>
    <col min="19" max="19" width="15.85546875" style="50" hidden="1" customWidth="1"/>
    <col min="20" max="20" width="29.7109375" style="50" hidden="1" customWidth="1"/>
    <col min="21" max="21" width="5.5703125" style="50" hidden="1" customWidth="1"/>
    <col min="22" max="22" width="16.42578125" style="50" bestFit="1" customWidth="1"/>
    <col min="23" max="23" width="12.42578125" style="50" bestFit="1" customWidth="1"/>
    <col min="24" max="24" width="17.85546875" style="63" bestFit="1" customWidth="1"/>
    <col min="25" max="25" width="50.5703125" style="50" bestFit="1" customWidth="1"/>
    <col min="26" max="26" width="12.42578125" style="63" bestFit="1" customWidth="1"/>
    <col min="27" max="27" width="12.28515625" style="50" bestFit="1" customWidth="1"/>
    <col min="28" max="28" width="13.85546875" style="63" bestFit="1" customWidth="1"/>
    <col min="29" max="29" width="13.5703125" style="63" bestFit="1" customWidth="1"/>
    <col min="30" max="30" width="14.5703125" style="161" bestFit="1" customWidth="1"/>
    <col min="31" max="31" width="9.28515625" style="161" bestFit="1" customWidth="1"/>
    <col min="32" max="32" width="18.85546875" style="63" bestFit="1" customWidth="1"/>
    <col min="33" max="33" width="8" style="63" bestFit="1" customWidth="1"/>
    <col min="34" max="34" width="15.85546875" style="161" bestFit="1" customWidth="1"/>
    <col min="35" max="35" width="21.5703125" style="182" customWidth="1"/>
    <col min="36" max="36" width="25.7109375" style="180" bestFit="1" customWidth="1"/>
    <col min="37" max="37" width="29.28515625" style="181" bestFit="1" customWidth="1"/>
    <col min="38" max="38" width="17.28515625" style="183" customWidth="1"/>
    <col min="39" max="39" width="11.5703125" style="63" customWidth="1"/>
    <col min="40" max="40" width="42" style="99" bestFit="1" customWidth="1"/>
    <col min="41" max="41" width="51.140625" style="63" customWidth="1"/>
    <col min="42" max="42" width="13.140625" style="99" customWidth="1"/>
    <col min="43" max="43" width="24.85546875" style="63" customWidth="1"/>
    <col min="44" max="44" width="35.140625" style="63" customWidth="1"/>
    <col min="45" max="45" width="13.85546875" style="63" customWidth="1"/>
    <col min="46" max="46" width="15.7109375" style="63" customWidth="1"/>
    <col min="47" max="47" width="13.28515625" style="63" customWidth="1"/>
    <col min="48" max="48" width="12.28515625" style="63" customWidth="1"/>
    <col min="49" max="49" width="9.140625" style="50"/>
    <col min="50" max="50" width="13" style="50" customWidth="1"/>
    <col min="51" max="51" width="10.7109375" style="50" customWidth="1"/>
    <col min="52" max="52" width="10.85546875" style="50" customWidth="1"/>
    <col min="53" max="54" width="9.140625" style="50"/>
    <col min="55" max="55" width="16.7109375" style="50" customWidth="1"/>
    <col min="56" max="56" width="17.140625" style="50" customWidth="1"/>
    <col min="57" max="57" width="16.28515625" style="50" customWidth="1"/>
    <col min="58" max="59" width="9.140625" style="50"/>
    <col min="60" max="60" width="7.28515625" style="50" bestFit="1" customWidth="1"/>
    <col min="61" max="61" width="9" style="50" customWidth="1"/>
    <col min="62" max="16384" width="9.140625" style="50"/>
  </cols>
  <sheetData>
    <row r="1" spans="1:60" s="100" customFormat="1" ht="15" x14ac:dyDescent="0.25">
      <c r="F1" s="125"/>
      <c r="H1" s="101"/>
      <c r="I1" s="125"/>
      <c r="L1" s="151"/>
      <c r="AD1" s="151"/>
      <c r="AE1" s="151"/>
      <c r="AH1" s="151"/>
      <c r="AI1" s="151"/>
      <c r="AJ1" s="151"/>
      <c r="AK1" s="151"/>
      <c r="AL1" s="151"/>
    </row>
    <row r="2" spans="1:60" s="100" customFormat="1" ht="15" x14ac:dyDescent="0.25">
      <c r="F2" s="125"/>
      <c r="H2" s="101"/>
      <c r="I2" s="125"/>
      <c r="L2" s="151"/>
      <c r="AD2" s="151"/>
      <c r="AE2" s="151"/>
      <c r="AH2" s="151"/>
      <c r="AI2" s="151"/>
      <c r="AJ2" s="151"/>
      <c r="AK2" s="151"/>
      <c r="AL2" s="151"/>
    </row>
    <row r="3" spans="1:60" s="100" customFormat="1" ht="15" x14ac:dyDescent="0.25">
      <c r="F3" s="125"/>
      <c r="H3" s="101"/>
      <c r="I3" s="125"/>
      <c r="L3" s="151"/>
      <c r="AD3" s="151"/>
      <c r="AE3" s="151"/>
      <c r="AH3" s="151"/>
      <c r="AI3" s="151"/>
      <c r="AJ3" s="151"/>
      <c r="AK3" s="151"/>
      <c r="AL3" s="151"/>
    </row>
    <row r="4" spans="1:60" s="101" customFormat="1" ht="15" x14ac:dyDescent="0.25">
      <c r="A4" s="101" t="s">
        <v>392</v>
      </c>
      <c r="F4" s="126"/>
      <c r="I4" s="126"/>
      <c r="L4" s="151"/>
      <c r="AD4" s="163"/>
      <c r="AE4" s="163"/>
      <c r="AH4" s="163"/>
      <c r="AI4" s="163"/>
      <c r="AJ4" s="163"/>
      <c r="AK4" s="163"/>
      <c r="AL4" s="163"/>
    </row>
    <row r="5" spans="1:60" s="101" customFormat="1" ht="15" x14ac:dyDescent="0.25">
      <c r="F5" s="126"/>
      <c r="I5" s="126"/>
      <c r="L5" s="151"/>
      <c r="AD5" s="163"/>
      <c r="AE5" s="163"/>
      <c r="AH5" s="163"/>
      <c r="AI5" s="163"/>
      <c r="AJ5" s="163"/>
      <c r="AK5" s="163"/>
      <c r="AL5" s="163"/>
    </row>
    <row r="6" spans="1:60" s="100" customFormat="1" ht="15" x14ac:dyDescent="0.25">
      <c r="A6" s="101" t="s">
        <v>393</v>
      </c>
      <c r="F6" s="125"/>
      <c r="H6" s="101"/>
      <c r="I6" s="125"/>
      <c r="L6" s="151"/>
      <c r="AD6" s="151"/>
      <c r="AE6" s="151"/>
      <c r="AH6" s="151"/>
      <c r="AI6" s="151"/>
      <c r="AJ6" s="151"/>
      <c r="AK6" s="151"/>
      <c r="AL6" s="151"/>
    </row>
    <row r="7" spans="1:60" s="100" customFormat="1" ht="15" x14ac:dyDescent="0.25">
      <c r="A7" s="100" t="s">
        <v>394</v>
      </c>
      <c r="F7" s="125"/>
      <c r="H7" s="101"/>
      <c r="I7" s="125"/>
      <c r="L7" s="151"/>
      <c r="AD7" s="151"/>
      <c r="AE7" s="151"/>
      <c r="AH7" s="151"/>
      <c r="AI7" s="151"/>
      <c r="AJ7" s="151"/>
      <c r="AK7" s="151"/>
      <c r="AL7" s="151"/>
    </row>
    <row r="8" spans="1:60" s="100" customFormat="1" ht="15" x14ac:dyDescent="0.25">
      <c r="A8" s="100" t="s">
        <v>763</v>
      </c>
      <c r="F8" s="125"/>
      <c r="H8" s="101"/>
      <c r="I8" s="125"/>
      <c r="L8" s="151"/>
      <c r="AD8" s="151"/>
      <c r="AE8" s="151"/>
      <c r="AH8" s="151"/>
      <c r="AI8" s="151"/>
      <c r="AJ8" s="151"/>
      <c r="AK8" s="151"/>
      <c r="AL8" s="151"/>
    </row>
    <row r="9" spans="1:60" s="100" customFormat="1" ht="15" x14ac:dyDescent="0.25">
      <c r="F9" s="125"/>
      <c r="H9" s="101"/>
      <c r="I9" s="125"/>
      <c r="L9" s="151"/>
      <c r="AD9" s="151"/>
      <c r="AE9" s="151"/>
      <c r="AH9" s="151"/>
      <c r="AI9" s="151"/>
      <c r="AJ9" s="151"/>
      <c r="AK9" s="151"/>
      <c r="AL9" s="151"/>
    </row>
    <row r="10" spans="1:60" s="100" customFormat="1" ht="15" x14ac:dyDescent="0.25">
      <c r="A10" s="100" t="s">
        <v>764</v>
      </c>
      <c r="F10" s="125"/>
      <c r="H10" s="101"/>
      <c r="I10" s="125"/>
      <c r="L10" s="151"/>
      <c r="AD10" s="151"/>
      <c r="AE10" s="151"/>
      <c r="AH10" s="151"/>
      <c r="AI10" s="151"/>
      <c r="AJ10" s="151"/>
      <c r="AK10" s="151"/>
      <c r="AL10" s="151"/>
    </row>
    <row r="11" spans="1:60" s="100" customFormat="1" ht="15" x14ac:dyDescent="0.25">
      <c r="A11" s="100" t="s">
        <v>765</v>
      </c>
      <c r="F11" s="125"/>
      <c r="H11" s="101"/>
      <c r="I11" s="125"/>
      <c r="L11" s="151"/>
      <c r="AD11" s="151"/>
      <c r="AE11" s="151"/>
      <c r="AH11" s="151"/>
      <c r="AI11" s="151"/>
      <c r="AJ11" s="151"/>
      <c r="AK11" s="151"/>
      <c r="AL11" s="151"/>
    </row>
    <row r="12" spans="1:60" s="100" customFormat="1" ht="15" x14ac:dyDescent="0.25">
      <c r="F12" s="125"/>
      <c r="H12" s="101"/>
      <c r="I12" s="125"/>
      <c r="L12" s="151"/>
      <c r="AD12" s="151"/>
      <c r="AE12" s="151"/>
      <c r="AH12" s="151"/>
      <c r="AI12" s="151"/>
      <c r="AJ12" s="151"/>
      <c r="AK12" s="151"/>
      <c r="AL12" s="151"/>
    </row>
    <row r="13" spans="1:60" s="100" customFormat="1" ht="15.75" thickBot="1" x14ac:dyDescent="0.3">
      <c r="A13" s="101" t="s">
        <v>395</v>
      </c>
      <c r="B13" s="101"/>
      <c r="C13" s="101"/>
      <c r="D13" s="101"/>
      <c r="E13" s="101"/>
      <c r="F13" s="126"/>
      <c r="G13" s="101"/>
      <c r="H13" s="101"/>
      <c r="I13" s="126"/>
      <c r="J13" s="101"/>
      <c r="K13" s="101"/>
      <c r="L13" s="15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63"/>
      <c r="AE13" s="163"/>
      <c r="AF13" s="101"/>
      <c r="AG13" s="101"/>
      <c r="AH13" s="151"/>
      <c r="AI13" s="151"/>
      <c r="AJ13" s="151"/>
      <c r="AK13" s="151"/>
      <c r="AL13" s="151"/>
    </row>
    <row r="14" spans="1:60" x14ac:dyDescent="0.25">
      <c r="A14" s="51" t="s">
        <v>294</v>
      </c>
      <c r="B14" s="52" t="s">
        <v>21</v>
      </c>
      <c r="C14" s="52"/>
      <c r="D14" s="52"/>
      <c r="E14" s="52"/>
      <c r="F14" s="52"/>
      <c r="G14" s="52"/>
      <c r="H14" s="52" t="s">
        <v>73</v>
      </c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 t="s">
        <v>77</v>
      </c>
      <c r="AN14" s="52"/>
      <c r="AO14" s="52"/>
      <c r="AP14" s="52"/>
      <c r="AQ14" s="52" t="s">
        <v>97</v>
      </c>
      <c r="AR14" s="52"/>
      <c r="AS14" s="52"/>
      <c r="AT14" s="52"/>
      <c r="AU14" s="52"/>
      <c r="AV14" s="52"/>
      <c r="AW14" s="52" t="s">
        <v>74</v>
      </c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3"/>
    </row>
    <row r="15" spans="1:60" x14ac:dyDescent="0.25">
      <c r="A15" s="54"/>
      <c r="B15" s="55"/>
      <c r="C15" s="55"/>
      <c r="D15" s="55"/>
      <c r="E15" s="55"/>
      <c r="F15" s="55"/>
      <c r="G15" s="55"/>
      <c r="H15" s="55" t="s">
        <v>48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6"/>
      <c r="V15" s="55" t="s">
        <v>112</v>
      </c>
      <c r="W15" s="55"/>
      <c r="X15" s="55"/>
      <c r="Y15" s="55"/>
      <c r="Z15" s="55"/>
      <c r="AA15" s="55"/>
      <c r="AB15" s="55"/>
      <c r="AC15" s="55"/>
      <c r="AD15" s="55"/>
      <c r="AE15" s="55"/>
      <c r="AF15" s="55" t="s">
        <v>117</v>
      </c>
      <c r="AG15" s="55"/>
      <c r="AH15" s="55"/>
      <c r="AI15" s="166" t="s">
        <v>49</v>
      </c>
      <c r="AJ15" s="166"/>
      <c r="AK15" s="166"/>
      <c r="AL15" s="166"/>
      <c r="AM15" s="55" t="s">
        <v>79</v>
      </c>
      <c r="AN15" s="57" t="s">
        <v>80</v>
      </c>
      <c r="AO15" s="55" t="s">
        <v>78</v>
      </c>
      <c r="AP15" s="57" t="s">
        <v>81</v>
      </c>
      <c r="AQ15" s="55" t="s">
        <v>86</v>
      </c>
      <c r="AR15" s="55" t="s">
        <v>87</v>
      </c>
      <c r="AS15" s="55" t="s">
        <v>88</v>
      </c>
      <c r="AT15" s="55" t="s">
        <v>90</v>
      </c>
      <c r="AU15" s="55" t="s">
        <v>89</v>
      </c>
      <c r="AV15" s="55" t="s">
        <v>90</v>
      </c>
      <c r="AW15" s="55" t="s">
        <v>1</v>
      </c>
      <c r="AX15" s="55" t="s">
        <v>54</v>
      </c>
      <c r="AY15" s="58" t="s">
        <v>58</v>
      </c>
      <c r="AZ15" s="58"/>
      <c r="BA15" s="58"/>
      <c r="BB15" s="58" t="s">
        <v>61</v>
      </c>
      <c r="BC15" s="58"/>
      <c r="BD15" s="55" t="s">
        <v>402</v>
      </c>
      <c r="BE15" s="55" t="s">
        <v>403</v>
      </c>
      <c r="BF15" s="58" t="s">
        <v>64</v>
      </c>
      <c r="BG15" s="58"/>
      <c r="BH15" s="59"/>
    </row>
    <row r="16" spans="1:60" x14ac:dyDescent="0.25">
      <c r="A16" s="54"/>
      <c r="B16" s="55"/>
      <c r="C16" s="55"/>
      <c r="D16" s="55"/>
      <c r="E16" s="55"/>
      <c r="F16" s="55"/>
      <c r="G16" s="55"/>
      <c r="H16" s="56"/>
      <c r="I16" s="127"/>
      <c r="J16" s="56"/>
      <c r="K16" s="56"/>
      <c r="L16" s="152"/>
      <c r="M16" s="56"/>
      <c r="N16" s="56"/>
      <c r="O16" s="56"/>
      <c r="P16" s="56"/>
      <c r="Q16" s="56"/>
      <c r="R16" s="56"/>
      <c r="S16" s="56"/>
      <c r="T16" s="56"/>
      <c r="U16" s="56"/>
      <c r="V16" s="55"/>
      <c r="W16" s="55"/>
      <c r="X16" s="55"/>
      <c r="Y16" s="55"/>
      <c r="Z16" s="55" t="s">
        <v>113</v>
      </c>
      <c r="AA16" s="55"/>
      <c r="AB16" s="55" t="s">
        <v>114</v>
      </c>
      <c r="AC16" s="55"/>
      <c r="AD16" s="55"/>
      <c r="AE16" s="55"/>
      <c r="AF16" s="55" t="s">
        <v>118</v>
      </c>
      <c r="AG16" s="55"/>
      <c r="AH16" s="55"/>
      <c r="AI16" s="166"/>
      <c r="AJ16" s="166"/>
      <c r="AK16" s="166"/>
      <c r="AL16" s="166"/>
      <c r="AM16" s="55"/>
      <c r="AN16" s="57"/>
      <c r="AO16" s="55"/>
      <c r="AP16" s="57"/>
      <c r="AQ16" s="55"/>
      <c r="AR16" s="55"/>
      <c r="AS16" s="55"/>
      <c r="AT16" s="55"/>
      <c r="AU16" s="55"/>
      <c r="AV16" s="55"/>
      <c r="AW16" s="55"/>
      <c r="AX16" s="55"/>
      <c r="AY16" s="60"/>
      <c r="AZ16" s="60"/>
      <c r="BA16" s="60"/>
      <c r="BB16" s="60"/>
      <c r="BC16" s="60"/>
      <c r="BD16" s="55"/>
      <c r="BE16" s="55"/>
      <c r="BF16" s="60"/>
      <c r="BG16" s="60"/>
      <c r="BH16" s="61"/>
    </row>
    <row r="17" spans="1:495" ht="38.25" x14ac:dyDescent="0.25">
      <c r="A17" s="54"/>
      <c r="B17" s="56" t="s">
        <v>6</v>
      </c>
      <c r="C17" s="56" t="s">
        <v>7</v>
      </c>
      <c r="D17" s="56" t="s">
        <v>0</v>
      </c>
      <c r="E17" s="56" t="s">
        <v>1</v>
      </c>
      <c r="F17" s="56" t="s">
        <v>2</v>
      </c>
      <c r="G17" s="56" t="s">
        <v>8</v>
      </c>
      <c r="H17" s="102" t="s">
        <v>9</v>
      </c>
      <c r="I17" s="56" t="s">
        <v>3</v>
      </c>
      <c r="J17" s="56" t="s">
        <v>19</v>
      </c>
      <c r="K17" s="56" t="s">
        <v>10</v>
      </c>
      <c r="L17" s="153" t="s">
        <v>46</v>
      </c>
      <c r="M17" s="56" t="s">
        <v>14</v>
      </c>
      <c r="N17" s="56" t="s">
        <v>13</v>
      </c>
      <c r="O17" s="56" t="s">
        <v>12</v>
      </c>
      <c r="P17" s="56" t="s">
        <v>4</v>
      </c>
      <c r="Q17" s="56" t="s">
        <v>76</v>
      </c>
      <c r="R17" s="56" t="s">
        <v>50</v>
      </c>
      <c r="S17" s="56" t="s">
        <v>51</v>
      </c>
      <c r="T17" s="56" t="s">
        <v>5</v>
      </c>
      <c r="U17" s="56" t="s">
        <v>1</v>
      </c>
      <c r="V17" s="56" t="s">
        <v>111</v>
      </c>
      <c r="W17" s="56" t="s">
        <v>10</v>
      </c>
      <c r="X17" s="56" t="s">
        <v>14</v>
      </c>
      <c r="Y17" s="56" t="s">
        <v>11</v>
      </c>
      <c r="Z17" s="56" t="s">
        <v>13</v>
      </c>
      <c r="AA17" s="56" t="s">
        <v>12</v>
      </c>
      <c r="AB17" s="56" t="s">
        <v>15</v>
      </c>
      <c r="AC17" s="56" t="s">
        <v>16</v>
      </c>
      <c r="AD17" s="153" t="s">
        <v>17</v>
      </c>
      <c r="AE17" s="153" t="s">
        <v>18</v>
      </c>
      <c r="AF17" s="56" t="s">
        <v>119</v>
      </c>
      <c r="AG17" s="56" t="s">
        <v>120</v>
      </c>
      <c r="AH17" s="153" t="s">
        <v>121</v>
      </c>
      <c r="AI17" s="153" t="s">
        <v>398</v>
      </c>
      <c r="AJ17" s="153" t="s">
        <v>312</v>
      </c>
      <c r="AK17" s="153" t="s">
        <v>397</v>
      </c>
      <c r="AL17" s="153" t="s">
        <v>20</v>
      </c>
      <c r="AM17" s="55"/>
      <c r="AN17" s="57"/>
      <c r="AO17" s="55"/>
      <c r="AP17" s="57"/>
      <c r="AQ17" s="55"/>
      <c r="AR17" s="55"/>
      <c r="AS17" s="55"/>
      <c r="AT17" s="55"/>
      <c r="AU17" s="55"/>
      <c r="AV17" s="55"/>
      <c r="AW17" s="55"/>
      <c r="AX17" s="55"/>
      <c r="AY17" s="60" t="s">
        <v>55</v>
      </c>
      <c r="AZ17" s="60" t="s">
        <v>56</v>
      </c>
      <c r="BA17" s="60" t="s">
        <v>57</v>
      </c>
      <c r="BB17" s="60" t="s">
        <v>59</v>
      </c>
      <c r="BC17" s="56" t="s">
        <v>60</v>
      </c>
      <c r="BD17" s="55"/>
      <c r="BE17" s="55"/>
      <c r="BF17" s="60" t="s">
        <v>55</v>
      </c>
      <c r="BG17" s="60" t="s">
        <v>63</v>
      </c>
      <c r="BH17" s="61" t="s">
        <v>62</v>
      </c>
    </row>
    <row r="18" spans="1:495" ht="26.25" thickBot="1" x14ac:dyDescent="0.3">
      <c r="A18" s="119"/>
      <c r="B18" s="120" t="s">
        <v>22</v>
      </c>
      <c r="C18" s="120" t="s">
        <v>23</v>
      </c>
      <c r="D18" s="121" t="s">
        <v>45</v>
      </c>
      <c r="E18" s="120" t="s">
        <v>24</v>
      </c>
      <c r="F18" s="120" t="s">
        <v>25</v>
      </c>
      <c r="G18" s="120" t="s">
        <v>26</v>
      </c>
      <c r="H18" s="121" t="s">
        <v>27</v>
      </c>
      <c r="I18" s="120" t="s">
        <v>28</v>
      </c>
      <c r="J18" s="120" t="s">
        <v>29</v>
      </c>
      <c r="K18" s="120" t="s">
        <v>30</v>
      </c>
      <c r="L18" s="154" t="s">
        <v>31</v>
      </c>
      <c r="M18" s="120" t="s">
        <v>32</v>
      </c>
      <c r="N18" s="120" t="s">
        <v>33</v>
      </c>
      <c r="O18" s="120" t="s">
        <v>34</v>
      </c>
      <c r="P18" s="120" t="s">
        <v>35</v>
      </c>
      <c r="Q18" s="120" t="s">
        <v>36</v>
      </c>
      <c r="R18" s="120" t="s">
        <v>37</v>
      </c>
      <c r="S18" s="120" t="s">
        <v>47</v>
      </c>
      <c r="T18" s="120" t="s">
        <v>38</v>
      </c>
      <c r="U18" s="120" t="s">
        <v>109</v>
      </c>
      <c r="V18" s="120" t="s">
        <v>110</v>
      </c>
      <c r="W18" s="120" t="s">
        <v>39</v>
      </c>
      <c r="X18" s="120" t="s">
        <v>40</v>
      </c>
      <c r="Y18" s="120" t="s">
        <v>41</v>
      </c>
      <c r="Z18" s="120" t="s">
        <v>42</v>
      </c>
      <c r="AA18" s="120" t="s">
        <v>43</v>
      </c>
      <c r="AB18" s="120" t="s">
        <v>52</v>
      </c>
      <c r="AC18" s="120" t="s">
        <v>44</v>
      </c>
      <c r="AD18" s="154" t="s">
        <v>115</v>
      </c>
      <c r="AE18" s="154" t="s">
        <v>116</v>
      </c>
      <c r="AF18" s="120" t="s">
        <v>53</v>
      </c>
      <c r="AG18" s="120" t="s">
        <v>122</v>
      </c>
      <c r="AH18" s="154" t="s">
        <v>123</v>
      </c>
      <c r="AI18" s="154" t="s">
        <v>124</v>
      </c>
      <c r="AJ18" s="154" t="s">
        <v>65</v>
      </c>
      <c r="AK18" s="154" t="s">
        <v>125</v>
      </c>
      <c r="AL18" s="154" t="s">
        <v>126</v>
      </c>
      <c r="AM18" s="120" t="s">
        <v>66</v>
      </c>
      <c r="AN18" s="122" t="s">
        <v>67</v>
      </c>
      <c r="AO18" s="120" t="s">
        <v>68</v>
      </c>
      <c r="AP18" s="122" t="s">
        <v>69</v>
      </c>
      <c r="AQ18" s="123" t="s">
        <v>70</v>
      </c>
      <c r="AR18" s="123" t="s">
        <v>71</v>
      </c>
      <c r="AS18" s="123" t="s">
        <v>72</v>
      </c>
      <c r="AT18" s="123" t="s">
        <v>75</v>
      </c>
      <c r="AU18" s="123" t="s">
        <v>82</v>
      </c>
      <c r="AV18" s="123" t="s">
        <v>83</v>
      </c>
      <c r="AW18" s="123" t="s">
        <v>127</v>
      </c>
      <c r="AX18" s="123" t="s">
        <v>84</v>
      </c>
      <c r="AY18" s="123" t="s">
        <v>91</v>
      </c>
      <c r="AZ18" s="123" t="s">
        <v>85</v>
      </c>
      <c r="BA18" s="123" t="s">
        <v>92</v>
      </c>
      <c r="BB18" s="123" t="s">
        <v>93</v>
      </c>
      <c r="BC18" s="123" t="s">
        <v>94</v>
      </c>
      <c r="BD18" s="123" t="s">
        <v>95</v>
      </c>
      <c r="BE18" s="123" t="s">
        <v>96</v>
      </c>
      <c r="BF18" s="123" t="s">
        <v>128</v>
      </c>
      <c r="BG18" s="123" t="s">
        <v>129</v>
      </c>
      <c r="BH18" s="124" t="s">
        <v>130</v>
      </c>
    </row>
    <row r="19" spans="1:495" s="64" customFormat="1" ht="13.5" thickBot="1" x14ac:dyDescent="0.3">
      <c r="A19" s="115">
        <v>1</v>
      </c>
      <c r="B19" s="85" t="s">
        <v>453</v>
      </c>
      <c r="C19" s="85" t="s">
        <v>131</v>
      </c>
      <c r="D19" s="85" t="s">
        <v>98</v>
      </c>
      <c r="E19" s="85" t="s">
        <v>100</v>
      </c>
      <c r="F19" s="128" t="s">
        <v>182</v>
      </c>
      <c r="G19" s="116">
        <v>12150</v>
      </c>
      <c r="H19" s="135" t="s">
        <v>396</v>
      </c>
      <c r="I19" s="131" t="s">
        <v>132</v>
      </c>
      <c r="J19" s="85" t="s">
        <v>133</v>
      </c>
      <c r="K19" s="86">
        <v>43200</v>
      </c>
      <c r="L19" s="155">
        <v>60000</v>
      </c>
      <c r="M19" s="116">
        <v>12283</v>
      </c>
      <c r="N19" s="86">
        <v>43200</v>
      </c>
      <c r="O19" s="86">
        <v>43465</v>
      </c>
      <c r="P19" s="85" t="s">
        <v>433</v>
      </c>
      <c r="Q19" s="86" t="s">
        <v>101</v>
      </c>
      <c r="R19" s="86" t="s">
        <v>101</v>
      </c>
      <c r="S19" s="86" t="s">
        <v>101</v>
      </c>
      <c r="T19" s="85" t="s">
        <v>380</v>
      </c>
      <c r="U19" s="86" t="s">
        <v>101</v>
      </c>
      <c r="V19" s="74" t="s">
        <v>102</v>
      </c>
      <c r="W19" s="74">
        <v>43437</v>
      </c>
      <c r="X19" s="117" t="s">
        <v>135</v>
      </c>
      <c r="Y19" s="74" t="s">
        <v>134</v>
      </c>
      <c r="Z19" s="74">
        <v>43467</v>
      </c>
      <c r="AA19" s="74">
        <v>43830</v>
      </c>
      <c r="AB19" s="74" t="s">
        <v>101</v>
      </c>
      <c r="AC19" s="74" t="s">
        <v>101</v>
      </c>
      <c r="AD19" s="164">
        <v>0</v>
      </c>
      <c r="AE19" s="164">
        <v>0</v>
      </c>
      <c r="AF19" s="118" t="s">
        <v>101</v>
      </c>
      <c r="AG19" s="118" t="s">
        <v>101</v>
      </c>
      <c r="AH19" s="164">
        <v>0</v>
      </c>
      <c r="AI19" s="167">
        <f>L19-AE19+AD19+AH19</f>
        <v>60000</v>
      </c>
      <c r="AJ19" s="168">
        <f>17036.3+12250.11</f>
        <v>29286.41</v>
      </c>
      <c r="AK19" s="169">
        <v>0</v>
      </c>
      <c r="AL19" s="170">
        <f>AJ19+AJ20+AJ21+AJ22+AK23</f>
        <v>87983.709999999992</v>
      </c>
      <c r="AM19" s="85" t="s">
        <v>101</v>
      </c>
      <c r="AN19" s="85" t="s">
        <v>101</v>
      </c>
      <c r="AO19" s="85" t="s">
        <v>101</v>
      </c>
      <c r="AP19" s="85" t="s">
        <v>101</v>
      </c>
      <c r="AQ19" s="85" t="s">
        <v>101</v>
      </c>
      <c r="AR19" s="85" t="s">
        <v>101</v>
      </c>
      <c r="AS19" s="85" t="s">
        <v>101</v>
      </c>
      <c r="AT19" s="85" t="s">
        <v>101</v>
      </c>
      <c r="AU19" s="85" t="s">
        <v>101</v>
      </c>
      <c r="AV19" s="85" t="s">
        <v>101</v>
      </c>
      <c r="AW19" s="85" t="s">
        <v>101</v>
      </c>
      <c r="AX19" s="85" t="s">
        <v>101</v>
      </c>
      <c r="AY19" s="85" t="s">
        <v>101</v>
      </c>
      <c r="AZ19" s="85" t="s">
        <v>101</v>
      </c>
      <c r="BA19" s="85" t="s">
        <v>101</v>
      </c>
      <c r="BB19" s="85" t="s">
        <v>101</v>
      </c>
      <c r="BC19" s="85" t="s">
        <v>101</v>
      </c>
      <c r="BD19" s="85" t="s">
        <v>101</v>
      </c>
      <c r="BE19" s="85" t="s">
        <v>101</v>
      </c>
      <c r="BF19" s="85" t="s">
        <v>101</v>
      </c>
      <c r="BG19" s="85" t="s">
        <v>101</v>
      </c>
      <c r="BH19" s="115" t="s">
        <v>101</v>
      </c>
      <c r="BI19" s="63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  <c r="IQ19" s="50"/>
      <c r="IR19" s="50"/>
      <c r="IS19" s="50"/>
      <c r="IT19" s="50"/>
      <c r="IU19" s="50"/>
      <c r="IV19" s="50"/>
      <c r="IW19" s="50"/>
      <c r="IX19" s="50"/>
      <c r="IY19" s="50"/>
      <c r="IZ19" s="50"/>
      <c r="JA19" s="50"/>
      <c r="JB19" s="50"/>
      <c r="JC19" s="50"/>
      <c r="JD19" s="50"/>
      <c r="JE19" s="50"/>
      <c r="JF19" s="50"/>
      <c r="JG19" s="50"/>
      <c r="JH19" s="50"/>
      <c r="JI19" s="50"/>
      <c r="JJ19" s="50"/>
      <c r="JK19" s="50"/>
      <c r="JL19" s="50"/>
      <c r="JM19" s="50"/>
      <c r="JN19" s="50"/>
      <c r="JO19" s="50"/>
      <c r="JP19" s="50"/>
      <c r="JQ19" s="50"/>
      <c r="JR19" s="50"/>
      <c r="JS19" s="50"/>
      <c r="JT19" s="50"/>
      <c r="JU19" s="50"/>
      <c r="JV19" s="50"/>
      <c r="JW19" s="50"/>
      <c r="JX19" s="50"/>
      <c r="JY19" s="50"/>
      <c r="JZ19" s="50"/>
      <c r="KA19" s="50"/>
      <c r="KB19" s="50"/>
      <c r="KC19" s="50"/>
      <c r="KD19" s="50"/>
      <c r="KE19" s="50"/>
      <c r="KF19" s="50"/>
      <c r="KG19" s="50"/>
      <c r="KH19" s="50"/>
      <c r="KI19" s="50"/>
      <c r="KJ19" s="50"/>
      <c r="KK19" s="50"/>
      <c r="KL19" s="50"/>
      <c r="KM19" s="50"/>
      <c r="KN19" s="50"/>
      <c r="KO19" s="50"/>
      <c r="KP19" s="50"/>
      <c r="KQ19" s="50"/>
      <c r="KR19" s="50"/>
      <c r="KS19" s="50"/>
      <c r="KT19" s="50"/>
      <c r="KU19" s="50"/>
      <c r="KV19" s="50"/>
      <c r="KW19" s="50"/>
      <c r="KX19" s="50"/>
      <c r="KY19" s="50"/>
      <c r="KZ19" s="50"/>
      <c r="LA19" s="50"/>
      <c r="LB19" s="50"/>
      <c r="LC19" s="50"/>
      <c r="LD19" s="50"/>
      <c r="LE19" s="50"/>
      <c r="LF19" s="50"/>
      <c r="LG19" s="50"/>
      <c r="LH19" s="50"/>
      <c r="LI19" s="50"/>
      <c r="LJ19" s="50"/>
      <c r="LK19" s="50"/>
      <c r="LL19" s="50"/>
      <c r="LM19" s="50"/>
      <c r="LN19" s="50"/>
      <c r="LO19" s="50"/>
      <c r="LP19" s="50"/>
      <c r="LQ19" s="50"/>
      <c r="LR19" s="50"/>
      <c r="LS19" s="50"/>
      <c r="LT19" s="50"/>
      <c r="LU19" s="50"/>
      <c r="LV19" s="50"/>
      <c r="LW19" s="50"/>
      <c r="LX19" s="50"/>
      <c r="LY19" s="50"/>
      <c r="LZ19" s="50"/>
      <c r="MA19" s="50"/>
      <c r="MB19" s="50"/>
      <c r="MC19" s="50"/>
      <c r="MD19" s="50"/>
      <c r="ME19" s="50"/>
      <c r="MF19" s="50"/>
      <c r="MG19" s="50"/>
      <c r="MH19" s="50"/>
      <c r="MI19" s="50"/>
      <c r="MJ19" s="50"/>
      <c r="MK19" s="50"/>
      <c r="ML19" s="50"/>
      <c r="MM19" s="50"/>
      <c r="MN19" s="50"/>
      <c r="MO19" s="50"/>
      <c r="MP19" s="50"/>
      <c r="MQ19" s="50"/>
      <c r="MR19" s="50"/>
      <c r="MS19" s="50"/>
      <c r="MT19" s="50"/>
      <c r="MU19" s="50"/>
      <c r="MV19" s="50"/>
      <c r="MW19" s="50"/>
      <c r="MX19" s="50"/>
      <c r="MY19" s="50"/>
      <c r="MZ19" s="50"/>
      <c r="NA19" s="50"/>
      <c r="NB19" s="50"/>
      <c r="NC19" s="50"/>
      <c r="ND19" s="50"/>
      <c r="NE19" s="50"/>
      <c r="NF19" s="50"/>
      <c r="NG19" s="50"/>
      <c r="NH19" s="50"/>
      <c r="NI19" s="50"/>
      <c r="NJ19" s="50"/>
      <c r="NK19" s="50"/>
      <c r="NL19" s="50"/>
      <c r="NM19" s="50"/>
      <c r="NN19" s="50"/>
      <c r="NO19" s="50"/>
      <c r="NP19" s="50"/>
      <c r="NQ19" s="50"/>
      <c r="NR19" s="50"/>
      <c r="NS19" s="50"/>
      <c r="NT19" s="50"/>
      <c r="NU19" s="50"/>
      <c r="NV19" s="50"/>
      <c r="NW19" s="50"/>
      <c r="NX19" s="50"/>
      <c r="NY19" s="50"/>
      <c r="NZ19" s="50"/>
      <c r="OA19" s="50"/>
      <c r="OB19" s="50"/>
      <c r="OC19" s="50"/>
      <c r="OD19" s="50"/>
      <c r="OE19" s="50"/>
      <c r="OF19" s="50"/>
      <c r="OG19" s="50"/>
      <c r="OH19" s="50"/>
      <c r="OI19" s="50"/>
      <c r="OJ19" s="50"/>
      <c r="OK19" s="50"/>
      <c r="OL19" s="50"/>
      <c r="OM19" s="50"/>
      <c r="ON19" s="50"/>
      <c r="OO19" s="50"/>
      <c r="OP19" s="50"/>
      <c r="OQ19" s="50"/>
      <c r="OR19" s="50"/>
      <c r="OS19" s="50"/>
      <c r="OT19" s="50"/>
      <c r="OU19" s="50"/>
      <c r="OV19" s="50"/>
      <c r="OW19" s="50"/>
      <c r="OX19" s="50"/>
      <c r="OY19" s="50"/>
      <c r="OZ19" s="50"/>
      <c r="PA19" s="50"/>
      <c r="PB19" s="50"/>
      <c r="PC19" s="50"/>
      <c r="PD19" s="50"/>
      <c r="PE19" s="50"/>
      <c r="PF19" s="50"/>
      <c r="PG19" s="50"/>
      <c r="PH19" s="50"/>
      <c r="PI19" s="50"/>
      <c r="PJ19" s="50"/>
      <c r="PK19" s="50"/>
      <c r="PL19" s="50"/>
      <c r="PM19" s="50"/>
      <c r="PN19" s="50"/>
      <c r="PO19" s="50"/>
      <c r="PP19" s="50"/>
      <c r="PQ19" s="50"/>
      <c r="PR19" s="50"/>
      <c r="PS19" s="50"/>
      <c r="PT19" s="50"/>
      <c r="PU19" s="50"/>
      <c r="PV19" s="50"/>
      <c r="PW19" s="50"/>
      <c r="PX19" s="50"/>
      <c r="PY19" s="50"/>
      <c r="PZ19" s="50"/>
      <c r="QA19" s="50"/>
      <c r="QB19" s="50"/>
      <c r="QC19" s="50"/>
      <c r="QD19" s="50"/>
      <c r="QE19" s="50"/>
      <c r="QF19" s="50"/>
      <c r="QG19" s="50"/>
      <c r="QH19" s="50"/>
      <c r="QI19" s="50"/>
      <c r="QJ19" s="50"/>
      <c r="QK19" s="50"/>
      <c r="QL19" s="50"/>
      <c r="QM19" s="50"/>
      <c r="QN19" s="50"/>
      <c r="QO19" s="50"/>
      <c r="QP19" s="50"/>
      <c r="QQ19" s="50"/>
      <c r="QR19" s="50"/>
      <c r="QS19" s="50"/>
      <c r="QT19" s="50"/>
      <c r="QU19" s="50"/>
      <c r="QV19" s="50"/>
      <c r="QW19" s="50"/>
      <c r="QX19" s="50"/>
      <c r="QY19" s="50"/>
      <c r="QZ19" s="50"/>
      <c r="RA19" s="50"/>
      <c r="RB19" s="50"/>
      <c r="RC19" s="50"/>
      <c r="RD19" s="50"/>
      <c r="RE19" s="50"/>
      <c r="RF19" s="50"/>
      <c r="RG19" s="50"/>
      <c r="RH19" s="50"/>
      <c r="RI19" s="50"/>
      <c r="RJ19" s="50"/>
      <c r="RK19" s="50"/>
      <c r="RL19" s="50"/>
      <c r="RM19" s="50"/>
      <c r="RN19" s="50"/>
      <c r="RO19" s="50"/>
      <c r="RP19" s="50"/>
      <c r="RQ19" s="50"/>
      <c r="RR19" s="50"/>
      <c r="RS19" s="50"/>
      <c r="RT19" s="50"/>
      <c r="RU19" s="50"/>
      <c r="RV19" s="50"/>
      <c r="RW19" s="50"/>
      <c r="RX19" s="50"/>
      <c r="RY19" s="50"/>
      <c r="RZ19" s="50"/>
      <c r="SA19" s="50"/>
    </row>
    <row r="20" spans="1:495" x14ac:dyDescent="0.25">
      <c r="A20" s="103"/>
      <c r="B20" s="68"/>
      <c r="C20" s="68"/>
      <c r="D20" s="68"/>
      <c r="E20" s="68"/>
      <c r="F20" s="129"/>
      <c r="G20" s="70"/>
      <c r="H20" s="136"/>
      <c r="I20" s="132"/>
      <c r="J20" s="68"/>
      <c r="K20" s="69"/>
      <c r="L20" s="156"/>
      <c r="M20" s="70"/>
      <c r="N20" s="69"/>
      <c r="O20" s="69"/>
      <c r="P20" s="68"/>
      <c r="Q20" s="69"/>
      <c r="R20" s="69"/>
      <c r="S20" s="69"/>
      <c r="T20" s="68"/>
      <c r="U20" s="69"/>
      <c r="V20" s="65" t="s">
        <v>104</v>
      </c>
      <c r="W20" s="65">
        <v>43818</v>
      </c>
      <c r="X20" s="66" t="s">
        <v>166</v>
      </c>
      <c r="Y20" s="65" t="s">
        <v>167</v>
      </c>
      <c r="Z20" s="65">
        <v>43831</v>
      </c>
      <c r="AA20" s="65">
        <v>44196</v>
      </c>
      <c r="AB20" s="65" t="s">
        <v>101</v>
      </c>
      <c r="AC20" s="65" t="s">
        <v>101</v>
      </c>
      <c r="AD20" s="152">
        <v>0</v>
      </c>
      <c r="AE20" s="152">
        <v>0</v>
      </c>
      <c r="AF20" s="67" t="s">
        <v>101</v>
      </c>
      <c r="AG20" s="67" t="s">
        <v>101</v>
      </c>
      <c r="AH20" s="152">
        <v>0</v>
      </c>
      <c r="AI20" s="167">
        <f t="shared" ref="AI20:AI83" si="0">L20-AE20+AD20+AH20</f>
        <v>0</v>
      </c>
      <c r="AJ20" s="171">
        <v>11112.8</v>
      </c>
      <c r="AK20" s="172">
        <v>0</v>
      </c>
      <c r="AL20" s="173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103"/>
      <c r="BI20" s="63"/>
    </row>
    <row r="21" spans="1:495" x14ac:dyDescent="0.25">
      <c r="A21" s="103"/>
      <c r="B21" s="68"/>
      <c r="C21" s="68"/>
      <c r="D21" s="68"/>
      <c r="E21" s="68"/>
      <c r="F21" s="129"/>
      <c r="G21" s="70"/>
      <c r="H21" s="136"/>
      <c r="I21" s="132"/>
      <c r="J21" s="68"/>
      <c r="K21" s="69"/>
      <c r="L21" s="156"/>
      <c r="M21" s="70"/>
      <c r="N21" s="69"/>
      <c r="O21" s="69"/>
      <c r="P21" s="68"/>
      <c r="Q21" s="69"/>
      <c r="R21" s="69"/>
      <c r="S21" s="69"/>
      <c r="T21" s="68"/>
      <c r="U21" s="69"/>
      <c r="V21" s="65" t="s">
        <v>105</v>
      </c>
      <c r="W21" s="65">
        <v>44172</v>
      </c>
      <c r="X21" s="66" t="s">
        <v>240</v>
      </c>
      <c r="Y21" s="65" t="s">
        <v>239</v>
      </c>
      <c r="Z21" s="65">
        <v>44197</v>
      </c>
      <c r="AA21" s="65">
        <v>44561</v>
      </c>
      <c r="AB21" s="65" t="s">
        <v>101</v>
      </c>
      <c r="AC21" s="65" t="s">
        <v>101</v>
      </c>
      <c r="AD21" s="152">
        <v>0</v>
      </c>
      <c r="AE21" s="152">
        <v>0</v>
      </c>
      <c r="AF21" s="67" t="s">
        <v>101</v>
      </c>
      <c r="AG21" s="67" t="s">
        <v>101</v>
      </c>
      <c r="AH21" s="152">
        <v>0</v>
      </c>
      <c r="AI21" s="167">
        <f t="shared" si="0"/>
        <v>0</v>
      </c>
      <c r="AJ21" s="171">
        <v>10953.45</v>
      </c>
      <c r="AK21" s="172">
        <v>0</v>
      </c>
      <c r="AL21" s="173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103"/>
      <c r="BI21" s="63"/>
    </row>
    <row r="22" spans="1:495" x14ac:dyDescent="0.25">
      <c r="A22" s="103"/>
      <c r="B22" s="68"/>
      <c r="C22" s="68"/>
      <c r="D22" s="68"/>
      <c r="E22" s="68"/>
      <c r="F22" s="129"/>
      <c r="G22" s="70"/>
      <c r="H22" s="136"/>
      <c r="I22" s="132"/>
      <c r="J22" s="68"/>
      <c r="K22" s="69"/>
      <c r="L22" s="156"/>
      <c r="M22" s="70"/>
      <c r="N22" s="69"/>
      <c r="O22" s="69"/>
      <c r="P22" s="68"/>
      <c r="Q22" s="69"/>
      <c r="R22" s="69"/>
      <c r="S22" s="69"/>
      <c r="T22" s="68"/>
      <c r="U22" s="69"/>
      <c r="V22" s="65" t="s">
        <v>106</v>
      </c>
      <c r="W22" s="65">
        <v>44553</v>
      </c>
      <c r="X22" s="66" t="s">
        <v>277</v>
      </c>
      <c r="Y22" s="65" t="s">
        <v>295</v>
      </c>
      <c r="Z22" s="65">
        <v>44562</v>
      </c>
      <c r="AA22" s="65">
        <v>44926</v>
      </c>
      <c r="AB22" s="65" t="s">
        <v>101</v>
      </c>
      <c r="AC22" s="65" t="s">
        <v>101</v>
      </c>
      <c r="AD22" s="152">
        <v>0</v>
      </c>
      <c r="AE22" s="152">
        <v>0</v>
      </c>
      <c r="AF22" s="67" t="s">
        <v>101</v>
      </c>
      <c r="AG22" s="67" t="s">
        <v>101</v>
      </c>
      <c r="AH22" s="152">
        <v>0</v>
      </c>
      <c r="AI22" s="167">
        <f t="shared" si="0"/>
        <v>0</v>
      </c>
      <c r="AJ22" s="171">
        <v>24190.2</v>
      </c>
      <c r="AK22" s="172">
        <v>0</v>
      </c>
      <c r="AL22" s="173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103"/>
      <c r="BI22" s="63"/>
    </row>
    <row r="23" spans="1:495" x14ac:dyDescent="0.25">
      <c r="A23" s="103"/>
      <c r="B23" s="68"/>
      <c r="C23" s="68"/>
      <c r="D23" s="68"/>
      <c r="E23" s="68"/>
      <c r="F23" s="129"/>
      <c r="G23" s="70"/>
      <c r="H23" s="136"/>
      <c r="I23" s="132"/>
      <c r="J23" s="68"/>
      <c r="K23" s="69"/>
      <c r="L23" s="156"/>
      <c r="M23" s="70"/>
      <c r="N23" s="69"/>
      <c r="O23" s="69"/>
      <c r="P23" s="68"/>
      <c r="Q23" s="69"/>
      <c r="R23" s="69"/>
      <c r="S23" s="69"/>
      <c r="T23" s="68"/>
      <c r="U23" s="69"/>
      <c r="V23" s="65" t="s">
        <v>223</v>
      </c>
      <c r="W23" s="65">
        <v>44902</v>
      </c>
      <c r="X23" s="66" t="s">
        <v>371</v>
      </c>
      <c r="Y23" s="65" t="s">
        <v>372</v>
      </c>
      <c r="Z23" s="65">
        <v>44927</v>
      </c>
      <c r="AA23" s="65">
        <v>45291</v>
      </c>
      <c r="AB23" s="65" t="s">
        <v>101</v>
      </c>
      <c r="AC23" s="65" t="s">
        <v>101</v>
      </c>
      <c r="AD23" s="152">
        <v>0</v>
      </c>
      <c r="AE23" s="152">
        <v>0</v>
      </c>
      <c r="AF23" s="67" t="s">
        <v>101</v>
      </c>
      <c r="AG23" s="67" t="s">
        <v>101</v>
      </c>
      <c r="AH23" s="152">
        <v>0</v>
      </c>
      <c r="AI23" s="167">
        <f t="shared" si="0"/>
        <v>0</v>
      </c>
      <c r="AJ23" s="171">
        <v>0</v>
      </c>
      <c r="AK23" s="172">
        <f>874.25+3295.2+1810.25+1003.75+5457.4</f>
        <v>12440.849999999999</v>
      </c>
      <c r="AL23" s="173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103"/>
    </row>
    <row r="24" spans="1:495" x14ac:dyDescent="0.25">
      <c r="A24" s="103">
        <v>2</v>
      </c>
      <c r="B24" s="68" t="s">
        <v>454</v>
      </c>
      <c r="C24" s="68" t="s">
        <v>479</v>
      </c>
      <c r="D24" s="68" t="s">
        <v>98</v>
      </c>
      <c r="E24" s="68" t="s">
        <v>100</v>
      </c>
      <c r="F24" s="129" t="s">
        <v>480</v>
      </c>
      <c r="G24" s="70">
        <v>12829</v>
      </c>
      <c r="H24" s="136" t="s">
        <v>481</v>
      </c>
      <c r="I24" s="132" t="s">
        <v>482</v>
      </c>
      <c r="J24" s="68" t="s">
        <v>103</v>
      </c>
      <c r="K24" s="69">
        <v>43997</v>
      </c>
      <c r="L24" s="156">
        <v>99590.16</v>
      </c>
      <c r="M24" s="70">
        <v>12829</v>
      </c>
      <c r="N24" s="69">
        <v>44013</v>
      </c>
      <c r="O24" s="69">
        <v>44378</v>
      </c>
      <c r="P24" s="68" t="s">
        <v>432</v>
      </c>
      <c r="Q24" s="68" t="s">
        <v>101</v>
      </c>
      <c r="R24" s="68" t="s">
        <v>101</v>
      </c>
      <c r="S24" s="68" t="s">
        <v>101</v>
      </c>
      <c r="T24" s="68" t="s">
        <v>483</v>
      </c>
      <c r="U24" s="55" t="s">
        <v>101</v>
      </c>
      <c r="V24" s="66" t="s">
        <v>101</v>
      </c>
      <c r="W24" s="66" t="s">
        <v>101</v>
      </c>
      <c r="X24" s="66" t="s">
        <v>101</v>
      </c>
      <c r="Y24" s="71" t="s">
        <v>101</v>
      </c>
      <c r="Z24" s="65" t="s">
        <v>101</v>
      </c>
      <c r="AA24" s="65" t="s">
        <v>101</v>
      </c>
      <c r="AB24" s="65" t="s">
        <v>101</v>
      </c>
      <c r="AC24" s="65" t="s">
        <v>101</v>
      </c>
      <c r="AD24" s="152">
        <v>0</v>
      </c>
      <c r="AE24" s="152">
        <v>0</v>
      </c>
      <c r="AF24" s="65" t="s">
        <v>101</v>
      </c>
      <c r="AG24" s="65" t="s">
        <v>101</v>
      </c>
      <c r="AH24" s="152">
        <v>0</v>
      </c>
      <c r="AI24" s="167">
        <f t="shared" si="0"/>
        <v>99590.16</v>
      </c>
      <c r="AJ24" s="171">
        <v>49795.08</v>
      </c>
      <c r="AK24" s="172">
        <v>0</v>
      </c>
      <c r="AL24" s="173">
        <f>AJ24+AJ25+AJ26+AK26</f>
        <v>367072.92</v>
      </c>
      <c r="AM24" s="68" t="s">
        <v>101</v>
      </c>
      <c r="AN24" s="68" t="s">
        <v>101</v>
      </c>
      <c r="AO24" s="68" t="s">
        <v>101</v>
      </c>
      <c r="AP24" s="68" t="s">
        <v>101</v>
      </c>
      <c r="AQ24" s="68" t="s">
        <v>101</v>
      </c>
      <c r="AR24" s="68" t="s">
        <v>101</v>
      </c>
      <c r="AS24" s="68" t="s">
        <v>101</v>
      </c>
      <c r="AT24" s="68" t="s">
        <v>101</v>
      </c>
      <c r="AU24" s="68" t="s">
        <v>101</v>
      </c>
      <c r="AV24" s="68" t="s">
        <v>101</v>
      </c>
      <c r="AW24" s="68" t="s">
        <v>101</v>
      </c>
      <c r="AX24" s="68" t="s">
        <v>101</v>
      </c>
      <c r="AY24" s="68" t="s">
        <v>101</v>
      </c>
      <c r="AZ24" s="68" t="s">
        <v>101</v>
      </c>
      <c r="BA24" s="68" t="s">
        <v>101</v>
      </c>
      <c r="BB24" s="68" t="s">
        <v>101</v>
      </c>
      <c r="BC24" s="68" t="s">
        <v>101</v>
      </c>
      <c r="BD24" s="68" t="s">
        <v>101</v>
      </c>
      <c r="BE24" s="68" t="s">
        <v>101</v>
      </c>
      <c r="BF24" s="68" t="s">
        <v>101</v>
      </c>
      <c r="BG24" s="68" t="s">
        <v>101</v>
      </c>
      <c r="BH24" s="68" t="s">
        <v>101</v>
      </c>
    </row>
    <row r="25" spans="1:495" x14ac:dyDescent="0.25">
      <c r="A25" s="103"/>
      <c r="B25" s="68"/>
      <c r="C25" s="68"/>
      <c r="D25" s="68"/>
      <c r="E25" s="68"/>
      <c r="F25" s="129"/>
      <c r="G25" s="70"/>
      <c r="H25" s="136"/>
      <c r="I25" s="132"/>
      <c r="J25" s="68"/>
      <c r="K25" s="69"/>
      <c r="L25" s="156"/>
      <c r="M25" s="70"/>
      <c r="N25" s="69"/>
      <c r="O25" s="69"/>
      <c r="P25" s="68"/>
      <c r="Q25" s="68"/>
      <c r="R25" s="68"/>
      <c r="S25" s="68"/>
      <c r="T25" s="68"/>
      <c r="U25" s="55"/>
      <c r="V25" s="66" t="s">
        <v>102</v>
      </c>
      <c r="W25" s="66" t="s">
        <v>238</v>
      </c>
      <c r="X25" s="66" t="s">
        <v>237</v>
      </c>
      <c r="Y25" s="71" t="s">
        <v>245</v>
      </c>
      <c r="Z25" s="65">
        <v>44379</v>
      </c>
      <c r="AA25" s="65">
        <v>44744</v>
      </c>
      <c r="AB25" s="65" t="s">
        <v>101</v>
      </c>
      <c r="AC25" s="65" t="s">
        <v>101</v>
      </c>
      <c r="AD25" s="152">
        <v>0</v>
      </c>
      <c r="AE25" s="152">
        <v>0</v>
      </c>
      <c r="AF25" s="65" t="s">
        <v>101</v>
      </c>
      <c r="AG25" s="65" t="s">
        <v>101</v>
      </c>
      <c r="AH25" s="152">
        <v>0</v>
      </c>
      <c r="AI25" s="167">
        <f t="shared" si="0"/>
        <v>0</v>
      </c>
      <c r="AJ25" s="171">
        <f>41495.9+58094.26</f>
        <v>99590.16</v>
      </c>
      <c r="AK25" s="172">
        <v>0</v>
      </c>
      <c r="AL25" s="173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</row>
    <row r="26" spans="1:495" x14ac:dyDescent="0.25">
      <c r="A26" s="103"/>
      <c r="B26" s="68"/>
      <c r="C26" s="68"/>
      <c r="D26" s="68"/>
      <c r="E26" s="68"/>
      <c r="F26" s="129"/>
      <c r="G26" s="70"/>
      <c r="H26" s="136"/>
      <c r="I26" s="132"/>
      <c r="J26" s="68"/>
      <c r="K26" s="69"/>
      <c r="L26" s="156"/>
      <c r="M26" s="70"/>
      <c r="N26" s="69"/>
      <c r="O26" s="69"/>
      <c r="P26" s="68"/>
      <c r="Q26" s="68"/>
      <c r="R26" s="68"/>
      <c r="S26" s="68"/>
      <c r="T26" s="68"/>
      <c r="U26" s="55"/>
      <c r="V26" s="66" t="s">
        <v>104</v>
      </c>
      <c r="W26" s="66" t="s">
        <v>259</v>
      </c>
      <c r="X26" s="66" t="s">
        <v>258</v>
      </c>
      <c r="Y26" s="71" t="s">
        <v>260</v>
      </c>
      <c r="Z26" s="65">
        <v>44744</v>
      </c>
      <c r="AA26" s="65">
        <v>45108</v>
      </c>
      <c r="AB26" s="65" t="s">
        <v>101</v>
      </c>
      <c r="AC26" s="65" t="s">
        <v>101</v>
      </c>
      <c r="AD26" s="152">
        <v>0</v>
      </c>
      <c r="AE26" s="152">
        <v>0</v>
      </c>
      <c r="AF26" s="65" t="s">
        <v>101</v>
      </c>
      <c r="AG26" s="65" t="s">
        <v>101</v>
      </c>
      <c r="AH26" s="152">
        <v>0</v>
      </c>
      <c r="AI26" s="167">
        <f t="shared" si="0"/>
        <v>0</v>
      </c>
      <c r="AJ26" s="171">
        <f>49795.08+49795.08</f>
        <v>99590.16</v>
      </c>
      <c r="AK26" s="172">
        <f>58094.26+8299.18+19682.92+22179.7+9841.46</f>
        <v>118097.51999999999</v>
      </c>
      <c r="AL26" s="173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</row>
    <row r="27" spans="1:495" x14ac:dyDescent="0.25">
      <c r="A27" s="103">
        <v>3</v>
      </c>
      <c r="B27" s="68" t="s">
        <v>459</v>
      </c>
      <c r="C27" s="68" t="s">
        <v>175</v>
      </c>
      <c r="D27" s="68" t="s">
        <v>98</v>
      </c>
      <c r="E27" s="68" t="s">
        <v>100</v>
      </c>
      <c r="F27" s="129" t="s">
        <v>176</v>
      </c>
      <c r="G27" s="105">
        <v>12653</v>
      </c>
      <c r="H27" s="136" t="s">
        <v>181</v>
      </c>
      <c r="I27" s="132" t="s">
        <v>173</v>
      </c>
      <c r="J27" s="68" t="s">
        <v>174</v>
      </c>
      <c r="K27" s="106">
        <v>43860</v>
      </c>
      <c r="L27" s="156">
        <v>1476187.92</v>
      </c>
      <c r="M27" s="105">
        <v>12738</v>
      </c>
      <c r="N27" s="106">
        <v>43862</v>
      </c>
      <c r="O27" s="106">
        <v>44227</v>
      </c>
      <c r="P27" s="68" t="s">
        <v>434</v>
      </c>
      <c r="Q27" s="69" t="s">
        <v>101</v>
      </c>
      <c r="R27" s="69" t="s">
        <v>101</v>
      </c>
      <c r="S27" s="69" t="s">
        <v>101</v>
      </c>
      <c r="T27" s="68" t="s">
        <v>178</v>
      </c>
      <c r="U27" s="68" t="s">
        <v>101</v>
      </c>
      <c r="V27" s="65" t="s">
        <v>101</v>
      </c>
      <c r="W27" s="65" t="s">
        <v>101</v>
      </c>
      <c r="X27" s="65" t="s">
        <v>101</v>
      </c>
      <c r="Y27" s="65" t="s">
        <v>101</v>
      </c>
      <c r="Z27" s="65" t="s">
        <v>101</v>
      </c>
      <c r="AA27" s="65" t="s">
        <v>101</v>
      </c>
      <c r="AB27" s="65" t="s">
        <v>101</v>
      </c>
      <c r="AC27" s="65" t="s">
        <v>101</v>
      </c>
      <c r="AD27" s="152">
        <v>0</v>
      </c>
      <c r="AE27" s="152">
        <v>0</v>
      </c>
      <c r="AF27" s="65" t="s">
        <v>101</v>
      </c>
      <c r="AG27" s="65" t="s">
        <v>101</v>
      </c>
      <c r="AH27" s="152">
        <v>0</v>
      </c>
      <c r="AI27" s="167">
        <f t="shared" si="0"/>
        <v>1476187.92</v>
      </c>
      <c r="AJ27" s="171">
        <v>1413576.36</v>
      </c>
      <c r="AK27" s="172">
        <v>0</v>
      </c>
      <c r="AL27" s="174">
        <f>AJ27+AJ28+AJ30+AK33</f>
        <v>6457099.9600000009</v>
      </c>
      <c r="AM27" s="68" t="s">
        <v>101</v>
      </c>
      <c r="AN27" s="107" t="s">
        <v>101</v>
      </c>
      <c r="AO27" s="68" t="s">
        <v>101</v>
      </c>
      <c r="AP27" s="68" t="s">
        <v>101</v>
      </c>
      <c r="AQ27" s="68" t="s">
        <v>101</v>
      </c>
      <c r="AR27" s="68" t="s">
        <v>101</v>
      </c>
      <c r="AS27" s="68" t="s">
        <v>101</v>
      </c>
      <c r="AT27" s="68" t="s">
        <v>101</v>
      </c>
      <c r="AU27" s="68" t="s">
        <v>101</v>
      </c>
      <c r="AV27" s="70" t="s">
        <v>101</v>
      </c>
      <c r="AW27" s="70" t="s">
        <v>101</v>
      </c>
      <c r="AX27" s="70" t="s">
        <v>101</v>
      </c>
      <c r="AY27" s="70" t="s">
        <v>101</v>
      </c>
      <c r="AZ27" s="70" t="s">
        <v>101</v>
      </c>
      <c r="BA27" s="70" t="s">
        <v>101</v>
      </c>
      <c r="BB27" s="70" t="s">
        <v>101</v>
      </c>
      <c r="BC27" s="70" t="s">
        <v>101</v>
      </c>
      <c r="BD27" s="70" t="s">
        <v>101</v>
      </c>
      <c r="BE27" s="70" t="s">
        <v>101</v>
      </c>
      <c r="BF27" s="70" t="s">
        <v>101</v>
      </c>
      <c r="BG27" s="70" t="s">
        <v>101</v>
      </c>
      <c r="BH27" s="68" t="s">
        <v>101</v>
      </c>
    </row>
    <row r="28" spans="1:495" x14ac:dyDescent="0.25">
      <c r="A28" s="103"/>
      <c r="B28" s="68"/>
      <c r="C28" s="68"/>
      <c r="D28" s="68"/>
      <c r="E28" s="68"/>
      <c r="F28" s="129"/>
      <c r="G28" s="105"/>
      <c r="H28" s="136"/>
      <c r="I28" s="132"/>
      <c r="J28" s="68"/>
      <c r="K28" s="106"/>
      <c r="L28" s="156"/>
      <c r="M28" s="105"/>
      <c r="N28" s="106"/>
      <c r="O28" s="106"/>
      <c r="P28" s="68"/>
      <c r="Q28" s="69"/>
      <c r="R28" s="69"/>
      <c r="S28" s="69"/>
      <c r="T28" s="68"/>
      <c r="U28" s="68"/>
      <c r="V28" s="65" t="s">
        <v>102</v>
      </c>
      <c r="W28" s="65">
        <v>44188</v>
      </c>
      <c r="X28" s="66" t="s">
        <v>227</v>
      </c>
      <c r="Y28" s="65" t="s">
        <v>226</v>
      </c>
      <c r="Z28" s="65">
        <v>44228</v>
      </c>
      <c r="AA28" s="65">
        <v>44592</v>
      </c>
      <c r="AB28" s="65" t="s">
        <v>101</v>
      </c>
      <c r="AC28" s="65" t="s">
        <v>101</v>
      </c>
      <c r="AD28" s="152">
        <v>0</v>
      </c>
      <c r="AE28" s="152">
        <v>0</v>
      </c>
      <c r="AF28" s="65" t="s">
        <v>101</v>
      </c>
      <c r="AG28" s="65" t="s">
        <v>101</v>
      </c>
      <c r="AH28" s="152">
        <v>0</v>
      </c>
      <c r="AI28" s="167">
        <f t="shared" si="0"/>
        <v>0</v>
      </c>
      <c r="AJ28" s="171">
        <v>1524416.86</v>
      </c>
      <c r="AK28" s="172">
        <v>0</v>
      </c>
      <c r="AL28" s="174"/>
      <c r="AM28" s="68"/>
      <c r="AN28" s="68"/>
      <c r="AO28" s="68"/>
      <c r="AP28" s="68"/>
      <c r="AQ28" s="68"/>
      <c r="AR28" s="68"/>
      <c r="AS28" s="68"/>
      <c r="AT28" s="68"/>
      <c r="AU28" s="68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68"/>
    </row>
    <row r="29" spans="1:495" x14ac:dyDescent="0.25">
      <c r="A29" s="103"/>
      <c r="B29" s="68"/>
      <c r="C29" s="68"/>
      <c r="D29" s="68"/>
      <c r="E29" s="68"/>
      <c r="F29" s="129"/>
      <c r="G29" s="105"/>
      <c r="H29" s="136"/>
      <c r="I29" s="132"/>
      <c r="J29" s="68"/>
      <c r="K29" s="106"/>
      <c r="L29" s="156"/>
      <c r="M29" s="105"/>
      <c r="N29" s="106"/>
      <c r="O29" s="106"/>
      <c r="P29" s="68"/>
      <c r="Q29" s="69"/>
      <c r="R29" s="69"/>
      <c r="S29" s="69"/>
      <c r="T29" s="68"/>
      <c r="U29" s="68"/>
      <c r="V29" s="65" t="s">
        <v>241</v>
      </c>
      <c r="W29" s="65">
        <v>44589</v>
      </c>
      <c r="X29" s="66" t="s">
        <v>281</v>
      </c>
      <c r="Y29" s="65" t="s">
        <v>280</v>
      </c>
      <c r="Z29" s="65">
        <v>44593</v>
      </c>
      <c r="AA29" s="65">
        <v>44957</v>
      </c>
      <c r="AB29" s="65" t="s">
        <v>101</v>
      </c>
      <c r="AC29" s="65" t="s">
        <v>101</v>
      </c>
      <c r="AD29" s="152">
        <v>0</v>
      </c>
      <c r="AE29" s="152">
        <v>0</v>
      </c>
      <c r="AF29" s="65" t="s">
        <v>101</v>
      </c>
      <c r="AG29" s="65" t="s">
        <v>101</v>
      </c>
      <c r="AH29" s="152">
        <v>0</v>
      </c>
      <c r="AI29" s="167">
        <f t="shared" si="0"/>
        <v>0</v>
      </c>
      <c r="AJ29" s="171">
        <v>0</v>
      </c>
      <c r="AK29" s="172">
        <v>0</v>
      </c>
      <c r="AL29" s="174"/>
      <c r="AM29" s="68"/>
      <c r="AN29" s="68"/>
      <c r="AO29" s="68"/>
      <c r="AP29" s="68"/>
      <c r="AQ29" s="68"/>
      <c r="AR29" s="68"/>
      <c r="AS29" s="68"/>
      <c r="AT29" s="68"/>
      <c r="AU29" s="68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68"/>
    </row>
    <row r="30" spans="1:495" x14ac:dyDescent="0.25">
      <c r="A30" s="103"/>
      <c r="B30" s="68"/>
      <c r="C30" s="68"/>
      <c r="D30" s="68"/>
      <c r="E30" s="68"/>
      <c r="F30" s="129"/>
      <c r="G30" s="105"/>
      <c r="H30" s="136"/>
      <c r="I30" s="132"/>
      <c r="J30" s="68"/>
      <c r="K30" s="106"/>
      <c r="L30" s="156"/>
      <c r="M30" s="105"/>
      <c r="N30" s="106"/>
      <c r="O30" s="106"/>
      <c r="P30" s="68"/>
      <c r="Q30" s="69"/>
      <c r="R30" s="69"/>
      <c r="S30" s="69"/>
      <c r="T30" s="68"/>
      <c r="U30" s="68"/>
      <c r="V30" s="65" t="s">
        <v>105</v>
      </c>
      <c r="W30" s="65">
        <v>44740</v>
      </c>
      <c r="X30" s="66" t="s">
        <v>282</v>
      </c>
      <c r="Y30" s="71" t="s">
        <v>107</v>
      </c>
      <c r="Z30" s="65">
        <v>44563</v>
      </c>
      <c r="AA30" s="65">
        <v>44926</v>
      </c>
      <c r="AB30" s="65" t="s">
        <v>101</v>
      </c>
      <c r="AC30" s="65" t="s">
        <v>101</v>
      </c>
      <c r="AD30" s="152">
        <v>0</v>
      </c>
      <c r="AE30" s="152">
        <v>0</v>
      </c>
      <c r="AF30" s="65" t="s">
        <v>101</v>
      </c>
      <c r="AG30" s="65" t="s">
        <v>101</v>
      </c>
      <c r="AH30" s="152">
        <v>0</v>
      </c>
      <c r="AI30" s="167">
        <f t="shared" si="0"/>
        <v>0</v>
      </c>
      <c r="AJ30" s="171">
        <v>1551435.75</v>
      </c>
      <c r="AK30" s="172"/>
      <c r="AL30" s="174"/>
      <c r="AM30" s="68"/>
      <c r="AN30" s="68"/>
      <c r="AO30" s="68"/>
      <c r="AP30" s="68"/>
      <c r="AQ30" s="68"/>
      <c r="AR30" s="68"/>
      <c r="AS30" s="68"/>
      <c r="AT30" s="68"/>
      <c r="AU30" s="68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68"/>
    </row>
    <row r="31" spans="1:495" x14ac:dyDescent="0.25">
      <c r="A31" s="103"/>
      <c r="B31" s="68"/>
      <c r="C31" s="68"/>
      <c r="D31" s="68"/>
      <c r="E31" s="68"/>
      <c r="F31" s="129"/>
      <c r="G31" s="105"/>
      <c r="H31" s="136"/>
      <c r="I31" s="132"/>
      <c r="J31" s="68"/>
      <c r="K31" s="106"/>
      <c r="L31" s="156"/>
      <c r="M31" s="105"/>
      <c r="N31" s="106"/>
      <c r="O31" s="106"/>
      <c r="P31" s="68"/>
      <c r="Q31" s="69"/>
      <c r="R31" s="69"/>
      <c r="S31" s="69"/>
      <c r="T31" s="68"/>
      <c r="U31" s="68"/>
      <c r="V31" s="65" t="s">
        <v>106</v>
      </c>
      <c r="W31" s="65">
        <v>44945</v>
      </c>
      <c r="X31" s="66" t="s">
        <v>590</v>
      </c>
      <c r="Y31" s="65" t="s">
        <v>591</v>
      </c>
      <c r="Z31" s="65">
        <v>44958</v>
      </c>
      <c r="AA31" s="65">
        <v>45322</v>
      </c>
      <c r="AB31" s="65" t="s">
        <v>101</v>
      </c>
      <c r="AC31" s="65" t="s">
        <v>101</v>
      </c>
      <c r="AD31" s="152">
        <v>0</v>
      </c>
      <c r="AE31" s="152">
        <v>0</v>
      </c>
      <c r="AF31" s="65" t="s">
        <v>101</v>
      </c>
      <c r="AG31" s="65" t="s">
        <v>101</v>
      </c>
      <c r="AH31" s="152">
        <v>0</v>
      </c>
      <c r="AI31" s="167">
        <f t="shared" si="0"/>
        <v>0</v>
      </c>
      <c r="AJ31" s="171" t="s">
        <v>101</v>
      </c>
      <c r="AK31" s="172"/>
      <c r="AL31" s="174"/>
      <c r="AM31" s="68"/>
      <c r="AN31" s="68"/>
      <c r="AO31" s="68"/>
      <c r="AP31" s="68"/>
      <c r="AQ31" s="68"/>
      <c r="AR31" s="68"/>
      <c r="AS31" s="68"/>
      <c r="AT31" s="68"/>
      <c r="AU31" s="68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68"/>
    </row>
    <row r="32" spans="1:495" x14ac:dyDescent="0.25">
      <c r="A32" s="103"/>
      <c r="B32" s="68"/>
      <c r="C32" s="68"/>
      <c r="D32" s="68"/>
      <c r="E32" s="68"/>
      <c r="F32" s="129"/>
      <c r="G32" s="105"/>
      <c r="H32" s="136"/>
      <c r="I32" s="132"/>
      <c r="J32" s="68"/>
      <c r="K32" s="106"/>
      <c r="L32" s="156"/>
      <c r="M32" s="105"/>
      <c r="N32" s="106"/>
      <c r="O32" s="106"/>
      <c r="P32" s="68"/>
      <c r="Q32" s="69"/>
      <c r="R32" s="69"/>
      <c r="S32" s="69"/>
      <c r="T32" s="68"/>
      <c r="U32" s="68"/>
      <c r="V32" s="65" t="s">
        <v>223</v>
      </c>
      <c r="W32" s="72">
        <v>45001</v>
      </c>
      <c r="X32" s="73">
        <v>13494</v>
      </c>
      <c r="Y32" s="71" t="s">
        <v>592</v>
      </c>
      <c r="Z32" s="72">
        <v>45001</v>
      </c>
      <c r="AA32" s="72">
        <v>45367</v>
      </c>
      <c r="AB32" s="65" t="s">
        <v>101</v>
      </c>
      <c r="AC32" s="65" t="s">
        <v>101</v>
      </c>
      <c r="AD32" s="152">
        <v>0</v>
      </c>
      <c r="AE32" s="152">
        <v>0</v>
      </c>
      <c r="AF32" s="65" t="s">
        <v>101</v>
      </c>
      <c r="AG32" s="65" t="s">
        <v>101</v>
      </c>
      <c r="AH32" s="152">
        <v>0</v>
      </c>
      <c r="AI32" s="167">
        <f t="shared" si="0"/>
        <v>0</v>
      </c>
      <c r="AJ32" s="171" t="s">
        <v>101</v>
      </c>
      <c r="AK32" s="172"/>
      <c r="AL32" s="174"/>
      <c r="AM32" s="68"/>
      <c r="AN32" s="68"/>
      <c r="AO32" s="68"/>
      <c r="AP32" s="68"/>
      <c r="AQ32" s="68"/>
      <c r="AR32" s="68"/>
      <c r="AS32" s="68"/>
      <c r="AT32" s="68"/>
      <c r="AU32" s="68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68"/>
    </row>
    <row r="33" spans="1:60" x14ac:dyDescent="0.25">
      <c r="A33" s="103"/>
      <c r="B33" s="68"/>
      <c r="C33" s="68"/>
      <c r="D33" s="68"/>
      <c r="E33" s="68"/>
      <c r="F33" s="129"/>
      <c r="G33" s="105"/>
      <c r="H33" s="136"/>
      <c r="I33" s="132"/>
      <c r="J33" s="68"/>
      <c r="K33" s="106"/>
      <c r="L33" s="156"/>
      <c r="M33" s="105"/>
      <c r="N33" s="106"/>
      <c r="O33" s="106"/>
      <c r="P33" s="68"/>
      <c r="Q33" s="69"/>
      <c r="R33" s="69"/>
      <c r="S33" s="69"/>
      <c r="T33" s="68"/>
      <c r="U33" s="68"/>
      <c r="V33" s="65" t="s">
        <v>225</v>
      </c>
      <c r="W33" s="72">
        <v>45138</v>
      </c>
      <c r="X33" s="73">
        <v>13588</v>
      </c>
      <c r="Y33" s="71" t="s">
        <v>719</v>
      </c>
      <c r="Z33" s="72">
        <v>44562</v>
      </c>
      <c r="AA33" s="72">
        <v>45322</v>
      </c>
      <c r="AB33" s="65" t="s">
        <v>101</v>
      </c>
      <c r="AC33" s="65" t="s">
        <v>101</v>
      </c>
      <c r="AD33" s="152">
        <v>0</v>
      </c>
      <c r="AE33" s="152">
        <v>0</v>
      </c>
      <c r="AF33" s="65" t="s">
        <v>101</v>
      </c>
      <c r="AG33" s="65" t="s">
        <v>101</v>
      </c>
      <c r="AH33" s="152">
        <v>0</v>
      </c>
      <c r="AI33" s="167">
        <f t="shared" si="0"/>
        <v>0</v>
      </c>
      <c r="AJ33" s="171" t="s">
        <v>101</v>
      </c>
      <c r="AK33" s="172">
        <f>978424.54+7425.18+2056.42+12002.55+31945.78+27461+87412.88+31945.78+86682.04+27461+36140.16+91897.65+27461+29055.39+16846.01+123300.37+36140.16+27461+91897.65+36140.16+27461+101447.5+12152.75+10602.57+2998.85+3851.6</f>
        <v>1967670.99</v>
      </c>
      <c r="AL33" s="174"/>
      <c r="AM33" s="68"/>
      <c r="AN33" s="68"/>
      <c r="AO33" s="68"/>
      <c r="AP33" s="68"/>
      <c r="AQ33" s="68"/>
      <c r="AR33" s="68"/>
      <c r="AS33" s="68"/>
      <c r="AT33" s="68"/>
      <c r="AU33" s="68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68"/>
    </row>
    <row r="34" spans="1:60" x14ac:dyDescent="0.25">
      <c r="A34" s="103">
        <v>4</v>
      </c>
      <c r="B34" s="68" t="s">
        <v>460</v>
      </c>
      <c r="C34" s="68" t="s">
        <v>175</v>
      </c>
      <c r="D34" s="68" t="s">
        <v>98</v>
      </c>
      <c r="E34" s="68" t="s">
        <v>100</v>
      </c>
      <c r="F34" s="129" t="s">
        <v>176</v>
      </c>
      <c r="G34" s="105">
        <v>12653</v>
      </c>
      <c r="H34" s="136" t="s">
        <v>177</v>
      </c>
      <c r="I34" s="132" t="s">
        <v>173</v>
      </c>
      <c r="J34" s="68" t="s">
        <v>174</v>
      </c>
      <c r="K34" s="106">
        <v>44042</v>
      </c>
      <c r="L34" s="156">
        <v>96699.25</v>
      </c>
      <c r="M34" s="105">
        <v>12856</v>
      </c>
      <c r="N34" s="106">
        <v>44044</v>
      </c>
      <c r="O34" s="106">
        <v>44196</v>
      </c>
      <c r="P34" s="68" t="s">
        <v>433</v>
      </c>
      <c r="Q34" s="69" t="s">
        <v>101</v>
      </c>
      <c r="R34" s="69" t="s">
        <v>101</v>
      </c>
      <c r="S34" s="69" t="s">
        <v>101</v>
      </c>
      <c r="T34" s="68" t="s">
        <v>178</v>
      </c>
      <c r="U34" s="68" t="s">
        <v>101</v>
      </c>
      <c r="V34" s="65" t="s">
        <v>101</v>
      </c>
      <c r="W34" s="65" t="s">
        <v>101</v>
      </c>
      <c r="X34" s="65" t="s">
        <v>101</v>
      </c>
      <c r="Y34" s="65" t="s">
        <v>101</v>
      </c>
      <c r="Z34" s="65" t="s">
        <v>101</v>
      </c>
      <c r="AA34" s="65" t="s">
        <v>101</v>
      </c>
      <c r="AB34" s="65" t="s">
        <v>101</v>
      </c>
      <c r="AC34" s="65" t="s">
        <v>101</v>
      </c>
      <c r="AD34" s="152">
        <v>0</v>
      </c>
      <c r="AE34" s="152">
        <v>0</v>
      </c>
      <c r="AF34" s="65" t="s">
        <v>101</v>
      </c>
      <c r="AG34" s="65" t="s">
        <v>101</v>
      </c>
      <c r="AH34" s="152">
        <v>0</v>
      </c>
      <c r="AI34" s="167">
        <f t="shared" si="0"/>
        <v>96699.25</v>
      </c>
      <c r="AJ34" s="171">
        <f>13537.9+19339.85+19339.85+19339.85+1932.87+1445.36+19339.85+1621.77+411.38+646.82+2033.15</f>
        <v>98988.650000000009</v>
      </c>
      <c r="AK34" s="172">
        <v>0</v>
      </c>
      <c r="AL34" s="174">
        <f>AJ34+AJ37+AJ38+AK41</f>
        <v>908023.33000000007</v>
      </c>
      <c r="AM34" s="68" t="s">
        <v>101</v>
      </c>
      <c r="AN34" s="107" t="s">
        <v>101</v>
      </c>
      <c r="AO34" s="68" t="s">
        <v>101</v>
      </c>
      <c r="AP34" s="68" t="s">
        <v>101</v>
      </c>
      <c r="AQ34" s="68" t="s">
        <v>101</v>
      </c>
      <c r="AR34" s="68" t="s">
        <v>101</v>
      </c>
      <c r="AS34" s="68" t="s">
        <v>101</v>
      </c>
      <c r="AT34" s="68" t="s">
        <v>101</v>
      </c>
      <c r="AU34" s="68" t="s">
        <v>101</v>
      </c>
      <c r="AV34" s="70" t="s">
        <v>101</v>
      </c>
      <c r="AW34" s="70" t="s">
        <v>101</v>
      </c>
      <c r="AX34" s="70" t="s">
        <v>101</v>
      </c>
      <c r="AY34" s="70" t="s">
        <v>101</v>
      </c>
      <c r="AZ34" s="70" t="s">
        <v>101</v>
      </c>
      <c r="BA34" s="70" t="s">
        <v>101</v>
      </c>
      <c r="BB34" s="70" t="s">
        <v>101</v>
      </c>
      <c r="BC34" s="70" t="s">
        <v>101</v>
      </c>
      <c r="BD34" s="70" t="s">
        <v>101</v>
      </c>
      <c r="BE34" s="70" t="s">
        <v>101</v>
      </c>
      <c r="BF34" s="70" t="s">
        <v>101</v>
      </c>
      <c r="BG34" s="70" t="s">
        <v>101</v>
      </c>
      <c r="BH34" s="68" t="s">
        <v>101</v>
      </c>
    </row>
    <row r="35" spans="1:60" x14ac:dyDescent="0.25">
      <c r="A35" s="103"/>
      <c r="B35" s="68"/>
      <c r="C35" s="68"/>
      <c r="D35" s="68"/>
      <c r="E35" s="68"/>
      <c r="F35" s="129"/>
      <c r="G35" s="105"/>
      <c r="H35" s="136"/>
      <c r="I35" s="132"/>
      <c r="J35" s="68"/>
      <c r="K35" s="106"/>
      <c r="L35" s="156"/>
      <c r="M35" s="105"/>
      <c r="N35" s="106"/>
      <c r="O35" s="106"/>
      <c r="P35" s="68"/>
      <c r="Q35" s="69"/>
      <c r="R35" s="69"/>
      <c r="S35" s="69"/>
      <c r="T35" s="68"/>
      <c r="U35" s="68"/>
      <c r="V35" s="65" t="s">
        <v>102</v>
      </c>
      <c r="W35" s="65">
        <v>44188</v>
      </c>
      <c r="X35" s="66" t="s">
        <v>228</v>
      </c>
      <c r="Y35" s="65" t="s">
        <v>208</v>
      </c>
      <c r="Z35" s="65">
        <v>44197</v>
      </c>
      <c r="AA35" s="65">
        <v>44347</v>
      </c>
      <c r="AB35" s="65" t="s">
        <v>101</v>
      </c>
      <c r="AC35" s="65" t="s">
        <v>101</v>
      </c>
      <c r="AD35" s="152">
        <v>0</v>
      </c>
      <c r="AE35" s="152">
        <v>0</v>
      </c>
      <c r="AF35" s="65" t="s">
        <v>101</v>
      </c>
      <c r="AG35" s="65" t="s">
        <v>101</v>
      </c>
      <c r="AH35" s="152">
        <v>0</v>
      </c>
      <c r="AI35" s="167">
        <f t="shared" si="0"/>
        <v>0</v>
      </c>
      <c r="AJ35" s="171">
        <v>0</v>
      </c>
      <c r="AK35" s="172">
        <v>0</v>
      </c>
      <c r="AL35" s="174"/>
      <c r="AM35" s="68"/>
      <c r="AN35" s="68"/>
      <c r="AO35" s="68"/>
      <c r="AP35" s="68"/>
      <c r="AQ35" s="68"/>
      <c r="AR35" s="68"/>
      <c r="AS35" s="68"/>
      <c r="AT35" s="68"/>
      <c r="AU35" s="68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68"/>
    </row>
    <row r="36" spans="1:60" x14ac:dyDescent="0.25">
      <c r="A36" s="103"/>
      <c r="B36" s="68"/>
      <c r="C36" s="68"/>
      <c r="D36" s="68"/>
      <c r="E36" s="68"/>
      <c r="F36" s="129"/>
      <c r="G36" s="105"/>
      <c r="H36" s="136"/>
      <c r="I36" s="132"/>
      <c r="J36" s="68"/>
      <c r="K36" s="106"/>
      <c r="L36" s="156"/>
      <c r="M36" s="105"/>
      <c r="N36" s="106"/>
      <c r="O36" s="106"/>
      <c r="P36" s="68"/>
      <c r="Q36" s="69"/>
      <c r="R36" s="69"/>
      <c r="S36" s="69"/>
      <c r="T36" s="68"/>
      <c r="U36" s="68"/>
      <c r="V36" s="65" t="s">
        <v>104</v>
      </c>
      <c r="W36" s="65">
        <v>44348</v>
      </c>
      <c r="X36" s="66" t="s">
        <v>268</v>
      </c>
      <c r="Y36" s="65" t="s">
        <v>269</v>
      </c>
      <c r="Z36" s="65">
        <v>44348</v>
      </c>
      <c r="AA36" s="65">
        <v>44501</v>
      </c>
      <c r="AB36" s="65" t="s">
        <v>101</v>
      </c>
      <c r="AC36" s="65" t="s">
        <v>101</v>
      </c>
      <c r="AD36" s="152">
        <v>0</v>
      </c>
      <c r="AE36" s="152">
        <v>0</v>
      </c>
      <c r="AF36" s="65" t="s">
        <v>101</v>
      </c>
      <c r="AG36" s="65" t="s">
        <v>101</v>
      </c>
      <c r="AH36" s="152">
        <v>0</v>
      </c>
      <c r="AI36" s="167">
        <f t="shared" si="0"/>
        <v>0</v>
      </c>
      <c r="AJ36" s="171">
        <v>0</v>
      </c>
      <c r="AK36" s="172">
        <v>0</v>
      </c>
      <c r="AL36" s="174"/>
      <c r="AM36" s="68"/>
      <c r="AN36" s="68"/>
      <c r="AO36" s="68"/>
      <c r="AP36" s="68"/>
      <c r="AQ36" s="68"/>
      <c r="AR36" s="68"/>
      <c r="AS36" s="68"/>
      <c r="AT36" s="68"/>
      <c r="AU36" s="68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68"/>
    </row>
    <row r="37" spans="1:60" x14ac:dyDescent="0.25">
      <c r="A37" s="103"/>
      <c r="B37" s="68"/>
      <c r="C37" s="68"/>
      <c r="D37" s="68"/>
      <c r="E37" s="68"/>
      <c r="F37" s="129"/>
      <c r="G37" s="105"/>
      <c r="H37" s="136"/>
      <c r="I37" s="132"/>
      <c r="J37" s="68"/>
      <c r="K37" s="106"/>
      <c r="L37" s="156"/>
      <c r="M37" s="105"/>
      <c r="N37" s="106"/>
      <c r="O37" s="106"/>
      <c r="P37" s="68"/>
      <c r="Q37" s="69"/>
      <c r="R37" s="69"/>
      <c r="S37" s="69"/>
      <c r="T37" s="68"/>
      <c r="U37" s="68"/>
      <c r="V37" s="65" t="s">
        <v>105</v>
      </c>
      <c r="W37" s="65">
        <v>44490</v>
      </c>
      <c r="X37" s="66" t="s">
        <v>246</v>
      </c>
      <c r="Y37" s="65" t="s">
        <v>270</v>
      </c>
      <c r="Z37" s="65">
        <v>44501</v>
      </c>
      <c r="AA37" s="65">
        <v>44681</v>
      </c>
      <c r="AB37" s="65" t="s">
        <v>101</v>
      </c>
      <c r="AC37" s="65" t="s">
        <v>101</v>
      </c>
      <c r="AD37" s="152">
        <v>0</v>
      </c>
      <c r="AE37" s="152">
        <v>0</v>
      </c>
      <c r="AF37" s="65" t="s">
        <v>101</v>
      </c>
      <c r="AG37" s="65" t="s">
        <v>101</v>
      </c>
      <c r="AH37" s="152">
        <v>0</v>
      </c>
      <c r="AI37" s="167">
        <f t="shared" si="0"/>
        <v>0</v>
      </c>
      <c r="AJ37" s="171">
        <v>252713.12</v>
      </c>
      <c r="AK37" s="172">
        <v>0</v>
      </c>
      <c r="AL37" s="174"/>
      <c r="AM37" s="68"/>
      <c r="AN37" s="68"/>
      <c r="AO37" s="68"/>
      <c r="AP37" s="68"/>
      <c r="AQ37" s="68"/>
      <c r="AR37" s="68"/>
      <c r="AS37" s="68"/>
      <c r="AT37" s="68"/>
      <c r="AU37" s="68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68"/>
    </row>
    <row r="38" spans="1:60" x14ac:dyDescent="0.25">
      <c r="A38" s="103"/>
      <c r="B38" s="68"/>
      <c r="C38" s="68"/>
      <c r="D38" s="68"/>
      <c r="E38" s="68"/>
      <c r="F38" s="129"/>
      <c r="G38" s="105"/>
      <c r="H38" s="136"/>
      <c r="I38" s="132"/>
      <c r="J38" s="68"/>
      <c r="K38" s="106"/>
      <c r="L38" s="156"/>
      <c r="M38" s="105"/>
      <c r="N38" s="106"/>
      <c r="O38" s="106"/>
      <c r="P38" s="68"/>
      <c r="Q38" s="69"/>
      <c r="R38" s="69"/>
      <c r="S38" s="69"/>
      <c r="T38" s="68"/>
      <c r="U38" s="68"/>
      <c r="V38" s="65" t="s">
        <v>106</v>
      </c>
      <c r="W38" s="65">
        <v>44678</v>
      </c>
      <c r="X38" s="66" t="s">
        <v>271</v>
      </c>
      <c r="Y38" s="71" t="s">
        <v>224</v>
      </c>
      <c r="Z38" s="65">
        <v>44682</v>
      </c>
      <c r="AA38" s="65">
        <v>44865</v>
      </c>
      <c r="AB38" s="65" t="s">
        <v>101</v>
      </c>
      <c r="AC38" s="65" t="s">
        <v>101</v>
      </c>
      <c r="AD38" s="152">
        <v>0</v>
      </c>
      <c r="AE38" s="152">
        <v>0</v>
      </c>
      <c r="AF38" s="65" t="s">
        <v>101</v>
      </c>
      <c r="AG38" s="65" t="s">
        <v>101</v>
      </c>
      <c r="AH38" s="152">
        <v>0</v>
      </c>
      <c r="AI38" s="167">
        <f t="shared" si="0"/>
        <v>0</v>
      </c>
      <c r="AJ38" s="171">
        <v>270456.77</v>
      </c>
      <c r="AK38" s="172"/>
      <c r="AL38" s="174"/>
      <c r="AM38" s="68"/>
      <c r="AN38" s="68"/>
      <c r="AO38" s="68"/>
      <c r="AP38" s="68"/>
      <c r="AQ38" s="68"/>
      <c r="AR38" s="68"/>
      <c r="AS38" s="68"/>
      <c r="AT38" s="68"/>
      <c r="AU38" s="68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68"/>
    </row>
    <row r="39" spans="1:60" x14ac:dyDescent="0.25">
      <c r="A39" s="103"/>
      <c r="B39" s="68"/>
      <c r="C39" s="68"/>
      <c r="D39" s="68"/>
      <c r="E39" s="68"/>
      <c r="F39" s="129"/>
      <c r="G39" s="105"/>
      <c r="H39" s="136"/>
      <c r="I39" s="132"/>
      <c r="J39" s="68"/>
      <c r="K39" s="106"/>
      <c r="L39" s="156"/>
      <c r="M39" s="105"/>
      <c r="N39" s="106"/>
      <c r="O39" s="106"/>
      <c r="P39" s="68"/>
      <c r="Q39" s="69"/>
      <c r="R39" s="69"/>
      <c r="S39" s="69"/>
      <c r="T39" s="68"/>
      <c r="U39" s="68"/>
      <c r="V39" s="65" t="s">
        <v>223</v>
      </c>
      <c r="W39" s="65"/>
      <c r="X39" s="66"/>
      <c r="Y39" s="65"/>
      <c r="Z39" s="65"/>
      <c r="AA39" s="65"/>
      <c r="AB39" s="65" t="s">
        <v>101</v>
      </c>
      <c r="AC39" s="65" t="s">
        <v>101</v>
      </c>
      <c r="AD39" s="152">
        <v>0</v>
      </c>
      <c r="AE39" s="152">
        <v>0</v>
      </c>
      <c r="AF39" s="65" t="s">
        <v>101</v>
      </c>
      <c r="AG39" s="65" t="s">
        <v>101</v>
      </c>
      <c r="AH39" s="152">
        <v>0</v>
      </c>
      <c r="AI39" s="167">
        <f t="shared" si="0"/>
        <v>0</v>
      </c>
      <c r="AJ39" s="171"/>
      <c r="AK39" s="172"/>
      <c r="AL39" s="174"/>
      <c r="AM39" s="68"/>
      <c r="AN39" s="68"/>
      <c r="AO39" s="68"/>
      <c r="AP39" s="68"/>
      <c r="AQ39" s="68"/>
      <c r="AR39" s="68"/>
      <c r="AS39" s="68"/>
      <c r="AT39" s="68"/>
      <c r="AU39" s="68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68"/>
    </row>
    <row r="40" spans="1:60" x14ac:dyDescent="0.25">
      <c r="A40" s="103"/>
      <c r="B40" s="68"/>
      <c r="C40" s="68"/>
      <c r="D40" s="68"/>
      <c r="E40" s="68"/>
      <c r="F40" s="129"/>
      <c r="G40" s="105"/>
      <c r="H40" s="136"/>
      <c r="I40" s="132"/>
      <c r="J40" s="68"/>
      <c r="K40" s="106"/>
      <c r="L40" s="156"/>
      <c r="M40" s="105"/>
      <c r="N40" s="106"/>
      <c r="O40" s="106"/>
      <c r="P40" s="68"/>
      <c r="Q40" s="69"/>
      <c r="R40" s="69"/>
      <c r="S40" s="69"/>
      <c r="T40" s="68"/>
      <c r="U40" s="68"/>
      <c r="V40" s="65" t="s">
        <v>225</v>
      </c>
      <c r="W40" s="65"/>
      <c r="X40" s="66"/>
      <c r="Y40" s="65"/>
      <c r="Z40" s="65"/>
      <c r="AA40" s="65"/>
      <c r="AB40" s="65" t="s">
        <v>101</v>
      </c>
      <c r="AC40" s="65" t="s">
        <v>101</v>
      </c>
      <c r="AD40" s="152">
        <v>0</v>
      </c>
      <c r="AE40" s="152">
        <v>0</v>
      </c>
      <c r="AF40" s="65" t="s">
        <v>101</v>
      </c>
      <c r="AG40" s="65" t="s">
        <v>101</v>
      </c>
      <c r="AH40" s="152">
        <v>0</v>
      </c>
      <c r="AI40" s="167">
        <f t="shared" si="0"/>
        <v>0</v>
      </c>
      <c r="AJ40" s="171"/>
      <c r="AK40" s="172"/>
      <c r="AL40" s="174"/>
      <c r="AM40" s="68"/>
      <c r="AN40" s="68"/>
      <c r="AO40" s="68"/>
      <c r="AP40" s="68"/>
      <c r="AQ40" s="68"/>
      <c r="AR40" s="68"/>
      <c r="AS40" s="68"/>
      <c r="AT40" s="68"/>
      <c r="AU40" s="68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68"/>
    </row>
    <row r="41" spans="1:60" x14ac:dyDescent="0.25">
      <c r="A41" s="103"/>
      <c r="B41" s="68"/>
      <c r="C41" s="68"/>
      <c r="D41" s="68"/>
      <c r="E41" s="68"/>
      <c r="F41" s="129"/>
      <c r="G41" s="105"/>
      <c r="H41" s="136"/>
      <c r="I41" s="132"/>
      <c r="J41" s="68"/>
      <c r="K41" s="106"/>
      <c r="L41" s="156"/>
      <c r="M41" s="105"/>
      <c r="N41" s="106"/>
      <c r="O41" s="106"/>
      <c r="P41" s="68"/>
      <c r="Q41" s="69"/>
      <c r="R41" s="69"/>
      <c r="S41" s="69"/>
      <c r="T41" s="68"/>
      <c r="U41" s="68"/>
      <c r="V41" s="65" t="s">
        <v>263</v>
      </c>
      <c r="W41" s="65">
        <v>45138</v>
      </c>
      <c r="X41" s="66" t="s">
        <v>720</v>
      </c>
      <c r="Y41" s="90" t="s">
        <v>719</v>
      </c>
      <c r="Z41" s="72">
        <v>44562</v>
      </c>
      <c r="AA41" s="90" t="s">
        <v>721</v>
      </c>
      <c r="AB41" s="65" t="s">
        <v>101</v>
      </c>
      <c r="AC41" s="65" t="s">
        <v>101</v>
      </c>
      <c r="AD41" s="152">
        <v>0</v>
      </c>
      <c r="AE41" s="152">
        <v>0</v>
      </c>
      <c r="AF41" s="65" t="s">
        <v>101</v>
      </c>
      <c r="AG41" s="65" t="s">
        <v>101</v>
      </c>
      <c r="AH41" s="152">
        <v>0</v>
      </c>
      <c r="AI41" s="167">
        <f t="shared" si="0"/>
        <v>0</v>
      </c>
      <c r="AJ41" s="165"/>
      <c r="AK41" s="172">
        <f>126384.5+2674.54+1031.98+9975.28+21685.13+21685.13+21685.13+24521.55+21685.13+21685.13+7468.34+2827.01+1687.42+868.52</f>
        <v>285864.79000000004</v>
      </c>
      <c r="AL41" s="174"/>
      <c r="AM41" s="68"/>
      <c r="AN41" s="68"/>
      <c r="AO41" s="68"/>
      <c r="AP41" s="68"/>
      <c r="AQ41" s="68"/>
      <c r="AR41" s="68"/>
      <c r="AS41" s="68"/>
      <c r="AT41" s="68"/>
      <c r="AU41" s="68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68"/>
    </row>
    <row r="42" spans="1:60" x14ac:dyDescent="0.25">
      <c r="A42" s="103">
        <v>5</v>
      </c>
      <c r="B42" s="68" t="s">
        <v>461</v>
      </c>
      <c r="C42" s="68" t="s">
        <v>175</v>
      </c>
      <c r="D42" s="68" t="s">
        <v>98</v>
      </c>
      <c r="E42" s="68" t="s">
        <v>100</v>
      </c>
      <c r="F42" s="129" t="s">
        <v>176</v>
      </c>
      <c r="G42" s="105">
        <v>12653</v>
      </c>
      <c r="H42" s="136" t="s">
        <v>180</v>
      </c>
      <c r="I42" s="132" t="s">
        <v>173</v>
      </c>
      <c r="J42" s="68" t="s">
        <v>174</v>
      </c>
      <c r="K42" s="106">
        <v>44074</v>
      </c>
      <c r="L42" s="156">
        <v>72083.360000000001</v>
      </c>
      <c r="M42" s="105">
        <v>12873</v>
      </c>
      <c r="N42" s="106">
        <v>44075</v>
      </c>
      <c r="O42" s="106">
        <v>44196</v>
      </c>
      <c r="P42" s="68" t="s">
        <v>433</v>
      </c>
      <c r="Q42" s="69" t="s">
        <v>101</v>
      </c>
      <c r="R42" s="69" t="s">
        <v>101</v>
      </c>
      <c r="S42" s="69" t="s">
        <v>101</v>
      </c>
      <c r="T42" s="68" t="s">
        <v>178</v>
      </c>
      <c r="U42" s="68" t="s">
        <v>101</v>
      </c>
      <c r="V42" s="65" t="s">
        <v>101</v>
      </c>
      <c r="W42" s="65" t="s">
        <v>101</v>
      </c>
      <c r="X42" s="65" t="s">
        <v>101</v>
      </c>
      <c r="Y42" s="65" t="s">
        <v>101</v>
      </c>
      <c r="Z42" s="65" t="s">
        <v>101</v>
      </c>
      <c r="AA42" s="65" t="s">
        <v>101</v>
      </c>
      <c r="AB42" s="65" t="s">
        <v>101</v>
      </c>
      <c r="AC42" s="65" t="s">
        <v>101</v>
      </c>
      <c r="AD42" s="152">
        <v>0</v>
      </c>
      <c r="AE42" s="152">
        <v>0</v>
      </c>
      <c r="AF42" s="65" t="s">
        <v>101</v>
      </c>
      <c r="AG42" s="65" t="s">
        <v>101</v>
      </c>
      <c r="AH42" s="152">
        <v>0</v>
      </c>
      <c r="AI42" s="167">
        <f t="shared" si="0"/>
        <v>72083.360000000001</v>
      </c>
      <c r="AJ42" s="171">
        <f>18020.84+6398.95+18020.84+18020.84+18020.84</f>
        <v>78482.31</v>
      </c>
      <c r="AK42" s="172">
        <v>0</v>
      </c>
      <c r="AL42" s="174">
        <f>AJ42+AJ45+AJ48+AK50</f>
        <v>768905.27</v>
      </c>
      <c r="AM42" s="68" t="s">
        <v>101</v>
      </c>
      <c r="AN42" s="68" t="s">
        <v>101</v>
      </c>
      <c r="AO42" s="68" t="s">
        <v>101</v>
      </c>
      <c r="AP42" s="68" t="s">
        <v>101</v>
      </c>
      <c r="AQ42" s="68" t="s">
        <v>101</v>
      </c>
      <c r="AR42" s="68" t="s">
        <v>101</v>
      </c>
      <c r="AS42" s="68" t="s">
        <v>101</v>
      </c>
      <c r="AT42" s="68" t="s">
        <v>101</v>
      </c>
      <c r="AU42" s="68" t="s">
        <v>101</v>
      </c>
      <c r="AV42" s="70" t="s">
        <v>101</v>
      </c>
      <c r="AW42" s="70" t="s">
        <v>101</v>
      </c>
      <c r="AX42" s="70" t="s">
        <v>101</v>
      </c>
      <c r="AY42" s="70" t="s">
        <v>101</v>
      </c>
      <c r="AZ42" s="70" t="s">
        <v>101</v>
      </c>
      <c r="BA42" s="70" t="s">
        <v>101</v>
      </c>
      <c r="BB42" s="70" t="s">
        <v>101</v>
      </c>
      <c r="BC42" s="70" t="s">
        <v>101</v>
      </c>
      <c r="BD42" s="70" t="s">
        <v>101</v>
      </c>
      <c r="BE42" s="70" t="s">
        <v>101</v>
      </c>
      <c r="BF42" s="70" t="s">
        <v>101</v>
      </c>
      <c r="BG42" s="70" t="s">
        <v>101</v>
      </c>
      <c r="BH42" s="68" t="s">
        <v>101</v>
      </c>
    </row>
    <row r="43" spans="1:60" x14ac:dyDescent="0.25">
      <c r="A43" s="103"/>
      <c r="B43" s="68"/>
      <c r="C43" s="68"/>
      <c r="D43" s="68"/>
      <c r="E43" s="68"/>
      <c r="F43" s="129"/>
      <c r="G43" s="105"/>
      <c r="H43" s="136"/>
      <c r="I43" s="132"/>
      <c r="J43" s="68"/>
      <c r="K43" s="106"/>
      <c r="L43" s="156"/>
      <c r="M43" s="105"/>
      <c r="N43" s="106"/>
      <c r="O43" s="106"/>
      <c r="P43" s="68"/>
      <c r="Q43" s="69"/>
      <c r="R43" s="69"/>
      <c r="S43" s="69"/>
      <c r="T43" s="68"/>
      <c r="U43" s="68"/>
      <c r="V43" s="65" t="s">
        <v>102</v>
      </c>
      <c r="W43" s="65">
        <v>44188</v>
      </c>
      <c r="X43" s="66" t="s">
        <v>228</v>
      </c>
      <c r="Y43" s="65" t="s">
        <v>207</v>
      </c>
      <c r="Z43" s="65">
        <v>44197</v>
      </c>
      <c r="AA43" s="65">
        <v>44316</v>
      </c>
      <c r="AB43" s="65" t="s">
        <v>101</v>
      </c>
      <c r="AC43" s="65" t="s">
        <v>101</v>
      </c>
      <c r="AD43" s="152">
        <v>0</v>
      </c>
      <c r="AE43" s="152">
        <v>0</v>
      </c>
      <c r="AF43" s="65" t="s">
        <v>101</v>
      </c>
      <c r="AG43" s="65" t="s">
        <v>101</v>
      </c>
      <c r="AH43" s="152">
        <v>0</v>
      </c>
      <c r="AI43" s="167">
        <f t="shared" si="0"/>
        <v>0</v>
      </c>
      <c r="AJ43" s="171">
        <v>0</v>
      </c>
      <c r="AK43" s="172">
        <v>0</v>
      </c>
      <c r="AL43" s="174"/>
      <c r="AM43" s="68"/>
      <c r="AN43" s="68"/>
      <c r="AO43" s="68"/>
      <c r="AP43" s="68"/>
      <c r="AQ43" s="68"/>
      <c r="AR43" s="68"/>
      <c r="AS43" s="68"/>
      <c r="AT43" s="68"/>
      <c r="AU43" s="68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68"/>
    </row>
    <row r="44" spans="1:60" x14ac:dyDescent="0.25">
      <c r="A44" s="103"/>
      <c r="B44" s="68"/>
      <c r="C44" s="68"/>
      <c r="D44" s="68"/>
      <c r="E44" s="68"/>
      <c r="F44" s="129"/>
      <c r="G44" s="105"/>
      <c r="H44" s="136"/>
      <c r="I44" s="132"/>
      <c r="J44" s="68"/>
      <c r="K44" s="106"/>
      <c r="L44" s="156"/>
      <c r="M44" s="105"/>
      <c r="N44" s="106"/>
      <c r="O44" s="106"/>
      <c r="P44" s="68"/>
      <c r="Q44" s="69"/>
      <c r="R44" s="69"/>
      <c r="S44" s="69"/>
      <c r="T44" s="68"/>
      <c r="U44" s="68"/>
      <c r="V44" s="65" t="s">
        <v>104</v>
      </c>
      <c r="W44" s="65">
        <v>44314</v>
      </c>
      <c r="X44" s="66" t="s">
        <v>230</v>
      </c>
      <c r="Y44" s="65" t="s">
        <v>220</v>
      </c>
      <c r="Z44" s="65">
        <v>44317</v>
      </c>
      <c r="AA44" s="65">
        <v>44377</v>
      </c>
      <c r="AB44" s="65" t="s">
        <v>101</v>
      </c>
      <c r="AC44" s="65" t="s">
        <v>101</v>
      </c>
      <c r="AD44" s="152">
        <v>0</v>
      </c>
      <c r="AE44" s="152">
        <v>0</v>
      </c>
      <c r="AF44" s="65" t="s">
        <v>101</v>
      </c>
      <c r="AG44" s="65" t="s">
        <v>101</v>
      </c>
      <c r="AH44" s="152">
        <v>0</v>
      </c>
      <c r="AI44" s="167">
        <f t="shared" si="0"/>
        <v>0</v>
      </c>
      <c r="AJ44" s="171">
        <v>0</v>
      </c>
      <c r="AK44" s="172">
        <v>0</v>
      </c>
      <c r="AL44" s="174"/>
      <c r="AM44" s="68"/>
      <c r="AN44" s="68"/>
      <c r="AO44" s="68"/>
      <c r="AP44" s="68"/>
      <c r="AQ44" s="68"/>
      <c r="AR44" s="68"/>
      <c r="AS44" s="68"/>
      <c r="AT44" s="68"/>
      <c r="AU44" s="68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68"/>
    </row>
    <row r="45" spans="1:60" x14ac:dyDescent="0.25">
      <c r="A45" s="103"/>
      <c r="B45" s="68"/>
      <c r="C45" s="68"/>
      <c r="D45" s="68"/>
      <c r="E45" s="68"/>
      <c r="F45" s="129"/>
      <c r="G45" s="105"/>
      <c r="H45" s="136"/>
      <c r="I45" s="132"/>
      <c r="J45" s="68"/>
      <c r="K45" s="106"/>
      <c r="L45" s="156"/>
      <c r="M45" s="105"/>
      <c r="N45" s="106"/>
      <c r="O45" s="106"/>
      <c r="P45" s="68"/>
      <c r="Q45" s="69"/>
      <c r="R45" s="69"/>
      <c r="S45" s="69"/>
      <c r="T45" s="68"/>
      <c r="U45" s="68"/>
      <c r="V45" s="65" t="s">
        <v>105</v>
      </c>
      <c r="W45" s="65">
        <v>44372</v>
      </c>
      <c r="X45" s="66" t="s">
        <v>232</v>
      </c>
      <c r="Y45" s="65" t="s">
        <v>231</v>
      </c>
      <c r="Z45" s="65">
        <v>44378</v>
      </c>
      <c r="AA45" s="65">
        <v>44561</v>
      </c>
      <c r="AB45" s="65" t="s">
        <v>101</v>
      </c>
      <c r="AC45" s="65" t="s">
        <v>101</v>
      </c>
      <c r="AD45" s="152">
        <v>0</v>
      </c>
      <c r="AE45" s="152">
        <v>0</v>
      </c>
      <c r="AF45" s="65" t="s">
        <v>101</v>
      </c>
      <c r="AG45" s="65" t="s">
        <v>101</v>
      </c>
      <c r="AH45" s="152">
        <v>0</v>
      </c>
      <c r="AI45" s="167">
        <f t="shared" si="0"/>
        <v>0</v>
      </c>
      <c r="AJ45" s="171">
        <v>215701.74</v>
      </c>
      <c r="AK45" s="172">
        <v>0</v>
      </c>
      <c r="AL45" s="174"/>
      <c r="AM45" s="68"/>
      <c r="AN45" s="68"/>
      <c r="AO45" s="68"/>
      <c r="AP45" s="68"/>
      <c r="AQ45" s="68"/>
      <c r="AR45" s="68"/>
      <c r="AS45" s="68"/>
      <c r="AT45" s="68"/>
      <c r="AU45" s="68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68"/>
    </row>
    <row r="46" spans="1:60" x14ac:dyDescent="0.25">
      <c r="A46" s="103"/>
      <c r="B46" s="68"/>
      <c r="C46" s="68"/>
      <c r="D46" s="68"/>
      <c r="E46" s="68"/>
      <c r="F46" s="129"/>
      <c r="G46" s="105"/>
      <c r="H46" s="136"/>
      <c r="I46" s="132"/>
      <c r="J46" s="68"/>
      <c r="K46" s="106"/>
      <c r="L46" s="156"/>
      <c r="M46" s="105"/>
      <c r="N46" s="106"/>
      <c r="O46" s="106"/>
      <c r="P46" s="68"/>
      <c r="Q46" s="69"/>
      <c r="R46" s="69"/>
      <c r="S46" s="69"/>
      <c r="T46" s="68"/>
      <c r="U46" s="68"/>
      <c r="V46" s="65" t="s">
        <v>106</v>
      </c>
      <c r="W46" s="65">
        <v>44551</v>
      </c>
      <c r="X46" s="66" t="s">
        <v>277</v>
      </c>
      <c r="Y46" s="65" t="s">
        <v>264</v>
      </c>
      <c r="Z46" s="65">
        <v>44562</v>
      </c>
      <c r="AA46" s="65">
        <v>44742</v>
      </c>
      <c r="AB46" s="65" t="s">
        <v>101</v>
      </c>
      <c r="AC46" s="65" t="s">
        <v>101</v>
      </c>
      <c r="AD46" s="152">
        <v>0</v>
      </c>
      <c r="AE46" s="152">
        <v>0</v>
      </c>
      <c r="AF46" s="65" t="s">
        <v>101</v>
      </c>
      <c r="AG46" s="65" t="s">
        <v>101</v>
      </c>
      <c r="AH46" s="152">
        <v>0</v>
      </c>
      <c r="AI46" s="167">
        <f t="shared" si="0"/>
        <v>0</v>
      </c>
      <c r="AJ46" s="171">
        <v>0</v>
      </c>
      <c r="AK46" s="172">
        <v>0</v>
      </c>
      <c r="AL46" s="174"/>
      <c r="AM46" s="68"/>
      <c r="AN46" s="68"/>
      <c r="AO46" s="68"/>
      <c r="AP46" s="68"/>
      <c r="AQ46" s="68"/>
      <c r="AR46" s="68"/>
      <c r="AS46" s="68"/>
      <c r="AT46" s="68"/>
      <c r="AU46" s="68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68"/>
    </row>
    <row r="47" spans="1:60" x14ac:dyDescent="0.25">
      <c r="A47" s="103"/>
      <c r="B47" s="68"/>
      <c r="C47" s="68"/>
      <c r="D47" s="68"/>
      <c r="E47" s="68"/>
      <c r="F47" s="129"/>
      <c r="G47" s="105"/>
      <c r="H47" s="136"/>
      <c r="I47" s="132"/>
      <c r="J47" s="68"/>
      <c r="K47" s="106"/>
      <c r="L47" s="156"/>
      <c r="M47" s="105"/>
      <c r="N47" s="106"/>
      <c r="O47" s="106"/>
      <c r="P47" s="68"/>
      <c r="Q47" s="69"/>
      <c r="R47" s="69"/>
      <c r="S47" s="69"/>
      <c r="T47" s="68"/>
      <c r="U47" s="68"/>
      <c r="V47" s="65" t="s">
        <v>223</v>
      </c>
      <c r="W47" s="65">
        <v>44736</v>
      </c>
      <c r="X47" s="66" t="s">
        <v>279</v>
      </c>
      <c r="Y47" s="65" t="s">
        <v>273</v>
      </c>
      <c r="Z47" s="65">
        <v>44743</v>
      </c>
      <c r="AA47" s="65">
        <v>44926</v>
      </c>
      <c r="AB47" s="65" t="s">
        <v>101</v>
      </c>
      <c r="AC47" s="65" t="s">
        <v>101</v>
      </c>
      <c r="AD47" s="152">
        <v>0</v>
      </c>
      <c r="AE47" s="152">
        <v>0</v>
      </c>
      <c r="AF47" s="65" t="s">
        <v>101</v>
      </c>
      <c r="AG47" s="65" t="s">
        <v>101</v>
      </c>
      <c r="AH47" s="152">
        <v>0</v>
      </c>
      <c r="AI47" s="167">
        <f t="shared" si="0"/>
        <v>0</v>
      </c>
      <c r="AJ47" s="171">
        <v>0</v>
      </c>
      <c r="AK47" s="172">
        <v>0</v>
      </c>
      <c r="AL47" s="174"/>
      <c r="AM47" s="68"/>
      <c r="AN47" s="68"/>
      <c r="AO47" s="68"/>
      <c r="AP47" s="68"/>
      <c r="AQ47" s="68"/>
      <c r="AR47" s="68"/>
      <c r="AS47" s="68"/>
      <c r="AT47" s="68"/>
      <c r="AU47" s="68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68"/>
    </row>
    <row r="48" spans="1:60" x14ac:dyDescent="0.25">
      <c r="A48" s="103"/>
      <c r="B48" s="68"/>
      <c r="C48" s="68"/>
      <c r="D48" s="68"/>
      <c r="E48" s="68"/>
      <c r="F48" s="129"/>
      <c r="G48" s="105"/>
      <c r="H48" s="136"/>
      <c r="I48" s="132"/>
      <c r="J48" s="68"/>
      <c r="K48" s="106"/>
      <c r="L48" s="156"/>
      <c r="M48" s="105"/>
      <c r="N48" s="106"/>
      <c r="O48" s="106"/>
      <c r="P48" s="68"/>
      <c r="Q48" s="69"/>
      <c r="R48" s="69"/>
      <c r="S48" s="69"/>
      <c r="T48" s="68"/>
      <c r="U48" s="68"/>
      <c r="V48" s="65" t="s">
        <v>225</v>
      </c>
      <c r="W48" s="65">
        <v>44895</v>
      </c>
      <c r="X48" s="66" t="s">
        <v>287</v>
      </c>
      <c r="Y48" s="65" t="s">
        <v>288</v>
      </c>
      <c r="Z48" s="65">
        <v>44895</v>
      </c>
      <c r="AA48" s="65">
        <v>44926</v>
      </c>
      <c r="AB48" s="65" t="s">
        <v>101</v>
      </c>
      <c r="AC48" s="65" t="s">
        <v>101</v>
      </c>
      <c r="AD48" s="152">
        <v>0</v>
      </c>
      <c r="AE48" s="152">
        <v>0</v>
      </c>
      <c r="AF48" s="65" t="s">
        <v>101</v>
      </c>
      <c r="AG48" s="65" t="s">
        <v>101</v>
      </c>
      <c r="AH48" s="152">
        <v>0</v>
      </c>
      <c r="AI48" s="167">
        <f t="shared" si="0"/>
        <v>0</v>
      </c>
      <c r="AJ48" s="171">
        <v>233168.06</v>
      </c>
      <c r="AK48" s="172"/>
      <c r="AL48" s="174"/>
      <c r="AM48" s="68"/>
      <c r="AN48" s="68"/>
      <c r="AO48" s="68"/>
      <c r="AP48" s="68"/>
      <c r="AQ48" s="68"/>
      <c r="AR48" s="68"/>
      <c r="AS48" s="68"/>
      <c r="AT48" s="68"/>
      <c r="AU48" s="68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68"/>
    </row>
    <row r="49" spans="1:60" x14ac:dyDescent="0.25">
      <c r="A49" s="103"/>
      <c r="B49" s="68"/>
      <c r="C49" s="68"/>
      <c r="D49" s="68"/>
      <c r="E49" s="68"/>
      <c r="F49" s="129"/>
      <c r="G49" s="105"/>
      <c r="H49" s="136"/>
      <c r="I49" s="132"/>
      <c r="J49" s="68"/>
      <c r="K49" s="106"/>
      <c r="L49" s="156"/>
      <c r="M49" s="105"/>
      <c r="N49" s="106"/>
      <c r="O49" s="106"/>
      <c r="P49" s="68"/>
      <c r="Q49" s="69"/>
      <c r="R49" s="69"/>
      <c r="S49" s="69"/>
      <c r="T49" s="68"/>
      <c r="U49" s="68"/>
      <c r="V49" s="65" t="s">
        <v>263</v>
      </c>
      <c r="W49" s="65">
        <v>45138</v>
      </c>
      <c r="X49" s="66" t="s">
        <v>720</v>
      </c>
      <c r="Y49" s="65" t="s">
        <v>722</v>
      </c>
      <c r="Z49" s="65">
        <v>44562</v>
      </c>
      <c r="AA49" s="65">
        <v>45291</v>
      </c>
      <c r="AB49" s="65" t="s">
        <v>101</v>
      </c>
      <c r="AC49" s="65" t="s">
        <v>101</v>
      </c>
      <c r="AD49" s="152">
        <v>0</v>
      </c>
      <c r="AE49" s="152">
        <v>0</v>
      </c>
      <c r="AF49" s="65" t="s">
        <v>101</v>
      </c>
      <c r="AG49" s="65" t="s">
        <v>101</v>
      </c>
      <c r="AH49" s="152">
        <v>0</v>
      </c>
      <c r="AI49" s="167">
        <f t="shared" si="0"/>
        <v>0</v>
      </c>
      <c r="AJ49" s="171">
        <v>0</v>
      </c>
      <c r="AK49" s="172"/>
      <c r="AL49" s="174"/>
      <c r="AM49" s="68"/>
      <c r="AN49" s="68"/>
      <c r="AO49" s="68"/>
      <c r="AP49" s="68"/>
      <c r="AQ49" s="68"/>
      <c r="AR49" s="68"/>
      <c r="AS49" s="68"/>
      <c r="AT49" s="68"/>
      <c r="AU49" s="68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68"/>
    </row>
    <row r="50" spans="1:60" x14ac:dyDescent="0.25">
      <c r="A50" s="103"/>
      <c r="B50" s="68"/>
      <c r="C50" s="68"/>
      <c r="D50" s="68"/>
      <c r="E50" s="68"/>
      <c r="F50" s="129"/>
      <c r="G50" s="105"/>
      <c r="H50" s="136"/>
      <c r="I50" s="132"/>
      <c r="J50" s="68"/>
      <c r="K50" s="106"/>
      <c r="L50" s="156"/>
      <c r="M50" s="105"/>
      <c r="N50" s="106"/>
      <c r="O50" s="106"/>
      <c r="P50" s="68"/>
      <c r="Q50" s="69"/>
      <c r="R50" s="69"/>
      <c r="S50" s="69"/>
      <c r="T50" s="68"/>
      <c r="U50" s="68"/>
      <c r="V50" s="90"/>
      <c r="W50" s="90"/>
      <c r="X50" s="90"/>
      <c r="Y50" s="90"/>
      <c r="Z50" s="90"/>
      <c r="AA50" s="90"/>
      <c r="AB50" s="90"/>
      <c r="AC50" s="90"/>
      <c r="AD50" s="165"/>
      <c r="AE50" s="165"/>
      <c r="AF50" s="90"/>
      <c r="AG50" s="90"/>
      <c r="AH50" s="165"/>
      <c r="AI50" s="167">
        <f t="shared" si="0"/>
        <v>0</v>
      </c>
      <c r="AJ50" s="165"/>
      <c r="AK50" s="172">
        <f>118628.59+18130.75+18440.69+20300.3+25452.23+20300.3+20300.3</f>
        <v>241553.15999999997</v>
      </c>
      <c r="AL50" s="174"/>
      <c r="AM50" s="68"/>
      <c r="AN50" s="68"/>
      <c r="AO50" s="68"/>
      <c r="AP50" s="68"/>
      <c r="AQ50" s="68"/>
      <c r="AR50" s="68"/>
      <c r="AS50" s="68"/>
      <c r="AT50" s="68"/>
      <c r="AU50" s="68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68"/>
    </row>
    <row r="51" spans="1:60" s="76" customFormat="1" x14ac:dyDescent="0.25">
      <c r="A51" s="103">
        <v>6</v>
      </c>
      <c r="B51" s="68" t="s">
        <v>462</v>
      </c>
      <c r="C51" s="68" t="s">
        <v>175</v>
      </c>
      <c r="D51" s="68" t="s">
        <v>98</v>
      </c>
      <c r="E51" s="68" t="s">
        <v>100</v>
      </c>
      <c r="F51" s="129" t="s">
        <v>176</v>
      </c>
      <c r="G51" s="70">
        <v>12653</v>
      </c>
      <c r="H51" s="136" t="s">
        <v>179</v>
      </c>
      <c r="I51" s="132" t="s">
        <v>173</v>
      </c>
      <c r="J51" s="68" t="s">
        <v>174</v>
      </c>
      <c r="K51" s="106">
        <v>44097</v>
      </c>
      <c r="L51" s="156">
        <v>53338.05</v>
      </c>
      <c r="M51" s="105">
        <v>12892</v>
      </c>
      <c r="N51" s="106">
        <v>44105</v>
      </c>
      <c r="O51" s="106">
        <v>44196</v>
      </c>
      <c r="P51" s="68" t="s">
        <v>433</v>
      </c>
      <c r="Q51" s="69" t="s">
        <v>101</v>
      </c>
      <c r="R51" s="69" t="s">
        <v>101</v>
      </c>
      <c r="S51" s="69" t="s">
        <v>101</v>
      </c>
      <c r="T51" s="68" t="s">
        <v>178</v>
      </c>
      <c r="U51" s="68" t="s">
        <v>101</v>
      </c>
      <c r="V51" s="65" t="s">
        <v>101</v>
      </c>
      <c r="W51" s="65" t="s">
        <v>101</v>
      </c>
      <c r="X51" s="65" t="s">
        <v>101</v>
      </c>
      <c r="Y51" s="65" t="s">
        <v>101</v>
      </c>
      <c r="Z51" s="65" t="s">
        <v>101</v>
      </c>
      <c r="AA51" s="65" t="s">
        <v>101</v>
      </c>
      <c r="AB51" s="77" t="s">
        <v>101</v>
      </c>
      <c r="AC51" s="77" t="s">
        <v>101</v>
      </c>
      <c r="AD51" s="152">
        <v>0</v>
      </c>
      <c r="AE51" s="152">
        <v>0</v>
      </c>
      <c r="AF51" s="65" t="s">
        <v>101</v>
      </c>
      <c r="AG51" s="65" t="s">
        <v>101</v>
      </c>
      <c r="AH51" s="152">
        <v>0</v>
      </c>
      <c r="AI51" s="167">
        <f t="shared" si="0"/>
        <v>53338.05</v>
      </c>
      <c r="AJ51" s="171">
        <v>26910.26</v>
      </c>
      <c r="AK51" s="172">
        <v>0</v>
      </c>
      <c r="AL51" s="174">
        <f>AJ51+AJ52+AJ54+AJ57+AK59</f>
        <v>740747.29</v>
      </c>
      <c r="AM51" s="68" t="s">
        <v>101</v>
      </c>
      <c r="AN51" s="68" t="s">
        <v>101</v>
      </c>
      <c r="AO51" s="68" t="s">
        <v>101</v>
      </c>
      <c r="AP51" s="68" t="s">
        <v>101</v>
      </c>
      <c r="AQ51" s="68" t="s">
        <v>101</v>
      </c>
      <c r="AR51" s="68" t="s">
        <v>101</v>
      </c>
      <c r="AS51" s="68" t="s">
        <v>101</v>
      </c>
      <c r="AT51" s="68" t="s">
        <v>101</v>
      </c>
      <c r="AU51" s="68" t="s">
        <v>101</v>
      </c>
      <c r="AV51" s="68" t="s">
        <v>101</v>
      </c>
      <c r="AW51" s="68" t="s">
        <v>101</v>
      </c>
      <c r="AX51" s="68" t="s">
        <v>101</v>
      </c>
      <c r="AY51" s="68" t="s">
        <v>101</v>
      </c>
      <c r="AZ51" s="68" t="s">
        <v>101</v>
      </c>
      <c r="BA51" s="68" t="s">
        <v>101</v>
      </c>
      <c r="BB51" s="68" t="s">
        <v>101</v>
      </c>
      <c r="BC51" s="68" t="s">
        <v>101</v>
      </c>
      <c r="BD51" s="68" t="s">
        <v>101</v>
      </c>
      <c r="BE51" s="68" t="s">
        <v>101</v>
      </c>
      <c r="BF51" s="68" t="s">
        <v>101</v>
      </c>
      <c r="BG51" s="68" t="s">
        <v>101</v>
      </c>
      <c r="BH51" s="68" t="s">
        <v>101</v>
      </c>
    </row>
    <row r="52" spans="1:60" s="76" customFormat="1" x14ac:dyDescent="0.25">
      <c r="A52" s="103"/>
      <c r="B52" s="68"/>
      <c r="C52" s="68"/>
      <c r="D52" s="68"/>
      <c r="E52" s="68"/>
      <c r="F52" s="129"/>
      <c r="G52" s="70"/>
      <c r="H52" s="136"/>
      <c r="I52" s="132"/>
      <c r="J52" s="68"/>
      <c r="K52" s="106"/>
      <c r="L52" s="156"/>
      <c r="M52" s="105"/>
      <c r="N52" s="106"/>
      <c r="O52" s="106"/>
      <c r="P52" s="68"/>
      <c r="Q52" s="69"/>
      <c r="R52" s="69"/>
      <c r="S52" s="69"/>
      <c r="T52" s="68"/>
      <c r="U52" s="68"/>
      <c r="V52" s="65" t="s">
        <v>102</v>
      </c>
      <c r="W52" s="65">
        <v>44188</v>
      </c>
      <c r="X52" s="66" t="s">
        <v>228</v>
      </c>
      <c r="Y52" s="65" t="s">
        <v>229</v>
      </c>
      <c r="Z52" s="65">
        <v>44197</v>
      </c>
      <c r="AA52" s="65">
        <v>44286</v>
      </c>
      <c r="AB52" s="77" t="s">
        <v>101</v>
      </c>
      <c r="AC52" s="77" t="s">
        <v>101</v>
      </c>
      <c r="AD52" s="152">
        <v>0</v>
      </c>
      <c r="AE52" s="152">
        <v>0</v>
      </c>
      <c r="AF52" s="65" t="s">
        <v>101</v>
      </c>
      <c r="AG52" s="65" t="s">
        <v>101</v>
      </c>
      <c r="AH52" s="152">
        <v>0</v>
      </c>
      <c r="AI52" s="167">
        <f t="shared" si="0"/>
        <v>0</v>
      </c>
      <c r="AJ52" s="171">
        <v>0</v>
      </c>
      <c r="AK52" s="172">
        <v>0</v>
      </c>
      <c r="AL52" s="174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</row>
    <row r="53" spans="1:60" s="76" customFormat="1" x14ac:dyDescent="0.25">
      <c r="A53" s="103"/>
      <c r="B53" s="68"/>
      <c r="C53" s="68"/>
      <c r="D53" s="68"/>
      <c r="E53" s="68"/>
      <c r="F53" s="129"/>
      <c r="G53" s="70"/>
      <c r="H53" s="136"/>
      <c r="I53" s="132"/>
      <c r="J53" s="68"/>
      <c r="K53" s="106"/>
      <c r="L53" s="156"/>
      <c r="M53" s="105"/>
      <c r="N53" s="106"/>
      <c r="O53" s="106"/>
      <c r="P53" s="68"/>
      <c r="Q53" s="69"/>
      <c r="R53" s="69"/>
      <c r="S53" s="69"/>
      <c r="T53" s="68"/>
      <c r="U53" s="68"/>
      <c r="V53" s="65" t="s">
        <v>104</v>
      </c>
      <c r="W53" s="65">
        <v>44284</v>
      </c>
      <c r="X53" s="66" t="s">
        <v>233</v>
      </c>
      <c r="Y53" s="65" t="s">
        <v>220</v>
      </c>
      <c r="Z53" s="65">
        <v>44287</v>
      </c>
      <c r="AA53" s="65">
        <v>44377</v>
      </c>
      <c r="AB53" s="77" t="s">
        <v>101</v>
      </c>
      <c r="AC53" s="77" t="s">
        <v>101</v>
      </c>
      <c r="AD53" s="152">
        <v>0</v>
      </c>
      <c r="AE53" s="152">
        <v>0</v>
      </c>
      <c r="AF53" s="65" t="s">
        <v>101</v>
      </c>
      <c r="AG53" s="65" t="s">
        <v>101</v>
      </c>
      <c r="AH53" s="152">
        <v>0</v>
      </c>
      <c r="AI53" s="167">
        <f t="shared" si="0"/>
        <v>0</v>
      </c>
      <c r="AJ53" s="171">
        <v>0</v>
      </c>
      <c r="AK53" s="172">
        <v>0</v>
      </c>
      <c r="AL53" s="174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</row>
    <row r="54" spans="1:60" s="76" customFormat="1" x14ac:dyDescent="0.25">
      <c r="A54" s="103"/>
      <c r="B54" s="68"/>
      <c r="C54" s="68"/>
      <c r="D54" s="68"/>
      <c r="E54" s="68"/>
      <c r="F54" s="129"/>
      <c r="G54" s="70"/>
      <c r="H54" s="136"/>
      <c r="I54" s="132"/>
      <c r="J54" s="68"/>
      <c r="K54" s="106"/>
      <c r="L54" s="156"/>
      <c r="M54" s="105"/>
      <c r="N54" s="106"/>
      <c r="O54" s="106"/>
      <c r="P54" s="68"/>
      <c r="Q54" s="69"/>
      <c r="R54" s="69"/>
      <c r="S54" s="69"/>
      <c r="T54" s="68"/>
      <c r="U54" s="68"/>
      <c r="V54" s="65" t="s">
        <v>105</v>
      </c>
      <c r="W54" s="65">
        <v>44369</v>
      </c>
      <c r="X54" s="66" t="s">
        <v>234</v>
      </c>
      <c r="Y54" s="65" t="s">
        <v>231</v>
      </c>
      <c r="Z54" s="65">
        <v>44378</v>
      </c>
      <c r="AA54" s="65">
        <v>44561</v>
      </c>
      <c r="AB54" s="65" t="s">
        <v>101</v>
      </c>
      <c r="AC54" s="65" t="s">
        <v>101</v>
      </c>
      <c r="AD54" s="152">
        <v>0</v>
      </c>
      <c r="AE54" s="152">
        <v>0</v>
      </c>
      <c r="AF54" s="65" t="s">
        <v>101</v>
      </c>
      <c r="AG54" s="65" t="s">
        <v>101</v>
      </c>
      <c r="AH54" s="152">
        <v>0</v>
      </c>
      <c r="AI54" s="167">
        <f t="shared" si="0"/>
        <v>0</v>
      </c>
      <c r="AJ54" s="171">
        <v>227665.83</v>
      </c>
      <c r="AK54" s="172">
        <v>0</v>
      </c>
      <c r="AL54" s="174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</row>
    <row r="55" spans="1:60" s="76" customFormat="1" x14ac:dyDescent="0.25">
      <c r="A55" s="103"/>
      <c r="B55" s="68"/>
      <c r="C55" s="68"/>
      <c r="D55" s="68"/>
      <c r="E55" s="68"/>
      <c r="F55" s="129"/>
      <c r="G55" s="70"/>
      <c r="H55" s="136"/>
      <c r="I55" s="132"/>
      <c r="J55" s="68"/>
      <c r="K55" s="106"/>
      <c r="L55" s="156"/>
      <c r="M55" s="105"/>
      <c r="N55" s="106"/>
      <c r="O55" s="106"/>
      <c r="P55" s="68"/>
      <c r="Q55" s="69"/>
      <c r="R55" s="69"/>
      <c r="S55" s="69"/>
      <c r="T55" s="68"/>
      <c r="U55" s="68"/>
      <c r="V55" s="65" t="s">
        <v>106</v>
      </c>
      <c r="W55" s="65">
        <v>44559</v>
      </c>
      <c r="X55" s="66" t="s">
        <v>272</v>
      </c>
      <c r="Y55" s="65" t="s">
        <v>264</v>
      </c>
      <c r="Z55" s="65">
        <v>44562</v>
      </c>
      <c r="AA55" s="65">
        <v>44742</v>
      </c>
      <c r="AB55" s="65" t="s">
        <v>101</v>
      </c>
      <c r="AC55" s="65" t="s">
        <v>101</v>
      </c>
      <c r="AD55" s="152">
        <v>0</v>
      </c>
      <c r="AE55" s="152">
        <v>0</v>
      </c>
      <c r="AF55" s="65" t="s">
        <v>101</v>
      </c>
      <c r="AG55" s="65" t="s">
        <v>101</v>
      </c>
      <c r="AH55" s="152">
        <v>0</v>
      </c>
      <c r="AI55" s="167">
        <f t="shared" si="0"/>
        <v>0</v>
      </c>
      <c r="AJ55" s="171">
        <v>0</v>
      </c>
      <c r="AK55" s="172">
        <v>0</v>
      </c>
      <c r="AL55" s="174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</row>
    <row r="56" spans="1:60" s="76" customFormat="1" x14ac:dyDescent="0.25">
      <c r="A56" s="103"/>
      <c r="B56" s="68"/>
      <c r="C56" s="68"/>
      <c r="D56" s="68"/>
      <c r="E56" s="68"/>
      <c r="F56" s="129"/>
      <c r="G56" s="70"/>
      <c r="H56" s="136"/>
      <c r="I56" s="132"/>
      <c r="J56" s="68"/>
      <c r="K56" s="106"/>
      <c r="L56" s="156"/>
      <c r="M56" s="105"/>
      <c r="N56" s="106"/>
      <c r="O56" s="106"/>
      <c r="P56" s="68"/>
      <c r="Q56" s="69"/>
      <c r="R56" s="69"/>
      <c r="S56" s="69"/>
      <c r="T56" s="68"/>
      <c r="U56" s="68"/>
      <c r="V56" s="65" t="s">
        <v>223</v>
      </c>
      <c r="W56" s="65">
        <v>44739</v>
      </c>
      <c r="X56" s="66" t="s">
        <v>289</v>
      </c>
      <c r="Y56" s="65" t="s">
        <v>262</v>
      </c>
      <c r="Z56" s="65">
        <v>44743</v>
      </c>
      <c r="AA56" s="65">
        <v>44926</v>
      </c>
      <c r="AB56" s="65" t="s">
        <v>101</v>
      </c>
      <c r="AC56" s="65" t="s">
        <v>101</v>
      </c>
      <c r="AD56" s="152">
        <v>0</v>
      </c>
      <c r="AE56" s="152">
        <v>0</v>
      </c>
      <c r="AF56" s="65" t="s">
        <v>101</v>
      </c>
      <c r="AG56" s="65" t="s">
        <v>101</v>
      </c>
      <c r="AH56" s="152">
        <v>0</v>
      </c>
      <c r="AI56" s="167">
        <f t="shared" si="0"/>
        <v>0</v>
      </c>
      <c r="AJ56" s="171">
        <v>0</v>
      </c>
      <c r="AK56" s="172">
        <v>0</v>
      </c>
      <c r="AL56" s="174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</row>
    <row r="57" spans="1:60" s="76" customFormat="1" x14ac:dyDescent="0.25">
      <c r="A57" s="103"/>
      <c r="B57" s="68"/>
      <c r="C57" s="68"/>
      <c r="D57" s="68"/>
      <c r="E57" s="68"/>
      <c r="F57" s="129"/>
      <c r="G57" s="70"/>
      <c r="H57" s="136"/>
      <c r="I57" s="132"/>
      <c r="J57" s="68"/>
      <c r="K57" s="106"/>
      <c r="L57" s="156"/>
      <c r="M57" s="105"/>
      <c r="N57" s="106"/>
      <c r="O57" s="106"/>
      <c r="P57" s="68"/>
      <c r="Q57" s="69"/>
      <c r="R57" s="69"/>
      <c r="S57" s="69"/>
      <c r="T57" s="68"/>
      <c r="U57" s="68"/>
      <c r="V57" s="65" t="s">
        <v>225</v>
      </c>
      <c r="W57" s="65">
        <v>44895</v>
      </c>
      <c r="X57" s="66" t="s">
        <v>287</v>
      </c>
      <c r="Y57" s="65" t="s">
        <v>288</v>
      </c>
      <c r="Z57" s="65">
        <v>44895</v>
      </c>
      <c r="AA57" s="65">
        <v>44926</v>
      </c>
      <c r="AB57" s="65" t="s">
        <v>101</v>
      </c>
      <c r="AC57" s="65" t="s">
        <v>101</v>
      </c>
      <c r="AD57" s="152">
        <v>0</v>
      </c>
      <c r="AE57" s="152">
        <v>0</v>
      </c>
      <c r="AF57" s="65" t="s">
        <v>101</v>
      </c>
      <c r="AG57" s="65" t="s">
        <v>101</v>
      </c>
      <c r="AH57" s="152">
        <v>0</v>
      </c>
      <c r="AI57" s="167">
        <f t="shared" si="0"/>
        <v>0</v>
      </c>
      <c r="AJ57" s="171">
        <v>237452.64</v>
      </c>
      <c r="AK57" s="172"/>
      <c r="AL57" s="174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</row>
    <row r="58" spans="1:60" s="76" customFormat="1" x14ac:dyDescent="0.25">
      <c r="A58" s="103"/>
      <c r="B58" s="68"/>
      <c r="C58" s="68"/>
      <c r="D58" s="68"/>
      <c r="E58" s="68"/>
      <c r="F58" s="129"/>
      <c r="G58" s="70"/>
      <c r="H58" s="136"/>
      <c r="I58" s="132"/>
      <c r="J58" s="68"/>
      <c r="K58" s="106"/>
      <c r="L58" s="156"/>
      <c r="M58" s="105"/>
      <c r="N58" s="106"/>
      <c r="O58" s="106"/>
      <c r="P58" s="68"/>
      <c r="Q58" s="69"/>
      <c r="R58" s="69"/>
      <c r="S58" s="69"/>
      <c r="T58" s="68"/>
      <c r="U58" s="68"/>
      <c r="V58" s="65" t="s">
        <v>263</v>
      </c>
      <c r="W58" s="65">
        <v>45138</v>
      </c>
      <c r="X58" s="66" t="s">
        <v>720</v>
      </c>
      <c r="Y58" s="65" t="s">
        <v>722</v>
      </c>
      <c r="Z58" s="65">
        <v>44958</v>
      </c>
      <c r="AA58" s="65">
        <v>45291</v>
      </c>
      <c r="AB58" s="65" t="s">
        <v>101</v>
      </c>
      <c r="AC58" s="65" t="s">
        <v>101</v>
      </c>
      <c r="AD58" s="152">
        <v>0</v>
      </c>
      <c r="AE58" s="152">
        <v>0</v>
      </c>
      <c r="AF58" s="65" t="s">
        <v>101</v>
      </c>
      <c r="AG58" s="65" t="s">
        <v>101</v>
      </c>
      <c r="AH58" s="152">
        <v>0</v>
      </c>
      <c r="AI58" s="167">
        <f t="shared" si="0"/>
        <v>0</v>
      </c>
      <c r="AJ58" s="171">
        <v>0</v>
      </c>
      <c r="AK58" s="172"/>
      <c r="AL58" s="174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</row>
    <row r="59" spans="1:60" x14ac:dyDescent="0.25">
      <c r="A59" s="103"/>
      <c r="B59" s="68"/>
      <c r="C59" s="68"/>
      <c r="D59" s="68"/>
      <c r="E59" s="68"/>
      <c r="F59" s="129"/>
      <c r="G59" s="70"/>
      <c r="H59" s="136"/>
      <c r="I59" s="132"/>
      <c r="J59" s="68"/>
      <c r="K59" s="106"/>
      <c r="L59" s="156"/>
      <c r="M59" s="105"/>
      <c r="N59" s="106"/>
      <c r="O59" s="106"/>
      <c r="P59" s="68"/>
      <c r="Q59" s="69"/>
      <c r="R59" s="69"/>
      <c r="S59" s="69"/>
      <c r="T59" s="68"/>
      <c r="U59" s="68"/>
      <c r="V59" s="65"/>
      <c r="W59" s="65"/>
      <c r="X59" s="66"/>
      <c r="Y59" s="65"/>
      <c r="Z59" s="65"/>
      <c r="AA59" s="65"/>
      <c r="AB59" s="65"/>
      <c r="AC59" s="65"/>
      <c r="AD59" s="152"/>
      <c r="AE59" s="152"/>
      <c r="AF59" s="65"/>
      <c r="AG59" s="65"/>
      <c r="AH59" s="152"/>
      <c r="AI59" s="167">
        <f t="shared" si="0"/>
        <v>0</v>
      </c>
      <c r="AJ59" s="165"/>
      <c r="AK59" s="172">
        <f>121519.32+2429.45+19913.51+19813.51+19913.51+21526.64+19913.51+19913.51+394.26+3381.34</f>
        <v>248718.56000000003</v>
      </c>
      <c r="AL59" s="174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</row>
    <row r="60" spans="1:60" x14ac:dyDescent="0.25">
      <c r="A60" s="103">
        <v>7</v>
      </c>
      <c r="B60" s="68" t="s">
        <v>463</v>
      </c>
      <c r="C60" s="68" t="s">
        <v>175</v>
      </c>
      <c r="D60" s="68" t="s">
        <v>98</v>
      </c>
      <c r="E60" s="68" t="s">
        <v>100</v>
      </c>
      <c r="F60" s="129" t="s">
        <v>176</v>
      </c>
      <c r="G60" s="105">
        <v>12653</v>
      </c>
      <c r="H60" s="136" t="s">
        <v>235</v>
      </c>
      <c r="I60" s="132" t="s">
        <v>173</v>
      </c>
      <c r="J60" s="68" t="s">
        <v>174</v>
      </c>
      <c r="K60" s="106">
        <v>44162</v>
      </c>
      <c r="L60" s="156">
        <v>45676.800000000003</v>
      </c>
      <c r="M60" s="105">
        <v>12939</v>
      </c>
      <c r="N60" s="106">
        <v>44166</v>
      </c>
      <c r="O60" s="106">
        <v>44530</v>
      </c>
      <c r="P60" s="68" t="s">
        <v>433</v>
      </c>
      <c r="Q60" s="69" t="s">
        <v>101</v>
      </c>
      <c r="R60" s="69" t="s">
        <v>101</v>
      </c>
      <c r="S60" s="69" t="s">
        <v>101</v>
      </c>
      <c r="T60" s="68" t="s">
        <v>178</v>
      </c>
      <c r="U60" s="68" t="s">
        <v>101</v>
      </c>
      <c r="V60" s="65" t="s">
        <v>101</v>
      </c>
      <c r="W60" s="65" t="s">
        <v>101</v>
      </c>
      <c r="X60" s="66" t="s">
        <v>101</v>
      </c>
      <c r="Y60" s="65" t="s">
        <v>101</v>
      </c>
      <c r="Z60" s="65" t="s">
        <v>101</v>
      </c>
      <c r="AA60" s="65" t="s">
        <v>101</v>
      </c>
      <c r="AB60" s="65" t="s">
        <v>101</v>
      </c>
      <c r="AC60" s="65" t="s">
        <v>101</v>
      </c>
      <c r="AD60" s="152">
        <v>0</v>
      </c>
      <c r="AE60" s="152">
        <v>0</v>
      </c>
      <c r="AF60" s="65" t="s">
        <v>101</v>
      </c>
      <c r="AG60" s="65" t="s">
        <v>101</v>
      </c>
      <c r="AH60" s="152">
        <v>0</v>
      </c>
      <c r="AI60" s="167">
        <f t="shared" si="0"/>
        <v>45676.800000000003</v>
      </c>
      <c r="AJ60" s="171">
        <v>56264.39</v>
      </c>
      <c r="AK60" s="172"/>
      <c r="AL60" s="174">
        <f>AJ60+AJ61+AK65</f>
        <v>177643.88999999998</v>
      </c>
      <c r="AM60" s="68" t="s">
        <v>101</v>
      </c>
      <c r="AN60" s="68" t="s">
        <v>101</v>
      </c>
      <c r="AO60" s="68" t="s">
        <v>101</v>
      </c>
      <c r="AP60" s="68" t="s">
        <v>101</v>
      </c>
      <c r="AQ60" s="68" t="s">
        <v>101</v>
      </c>
      <c r="AR60" s="68" t="s">
        <v>101</v>
      </c>
      <c r="AS60" s="68" t="s">
        <v>101</v>
      </c>
      <c r="AT60" s="68" t="s">
        <v>101</v>
      </c>
      <c r="AU60" s="68" t="s">
        <v>101</v>
      </c>
      <c r="AV60" s="68" t="s">
        <v>101</v>
      </c>
      <c r="AW60" s="68" t="s">
        <v>101</v>
      </c>
      <c r="AX60" s="68" t="s">
        <v>101</v>
      </c>
      <c r="AY60" s="68" t="s">
        <v>101</v>
      </c>
      <c r="AZ60" s="68" t="s">
        <v>101</v>
      </c>
      <c r="BA60" s="68" t="s">
        <v>101</v>
      </c>
      <c r="BB60" s="68" t="s">
        <v>101</v>
      </c>
      <c r="BC60" s="68" t="s">
        <v>101</v>
      </c>
      <c r="BD60" s="68" t="s">
        <v>101</v>
      </c>
      <c r="BE60" s="68" t="s">
        <v>101</v>
      </c>
      <c r="BF60" s="68" t="s">
        <v>101</v>
      </c>
      <c r="BG60" s="68" t="s">
        <v>101</v>
      </c>
      <c r="BH60" s="68" t="s">
        <v>101</v>
      </c>
    </row>
    <row r="61" spans="1:60" x14ac:dyDescent="0.25">
      <c r="A61" s="103"/>
      <c r="B61" s="68"/>
      <c r="C61" s="68"/>
      <c r="D61" s="68"/>
      <c r="E61" s="68"/>
      <c r="F61" s="129"/>
      <c r="G61" s="105"/>
      <c r="H61" s="136"/>
      <c r="I61" s="132"/>
      <c r="J61" s="68"/>
      <c r="K61" s="106"/>
      <c r="L61" s="156"/>
      <c r="M61" s="105"/>
      <c r="N61" s="106"/>
      <c r="O61" s="106"/>
      <c r="P61" s="68"/>
      <c r="Q61" s="69"/>
      <c r="R61" s="69"/>
      <c r="S61" s="69"/>
      <c r="T61" s="68"/>
      <c r="U61" s="68"/>
      <c r="V61" s="65" t="s">
        <v>102</v>
      </c>
      <c r="W61" s="65">
        <v>44490</v>
      </c>
      <c r="X61" s="66" t="s">
        <v>246</v>
      </c>
      <c r="Y61" s="65" t="s">
        <v>247</v>
      </c>
      <c r="Z61" s="65">
        <v>44897</v>
      </c>
      <c r="AA61" s="65">
        <v>45262</v>
      </c>
      <c r="AB61" s="65" t="s">
        <v>101</v>
      </c>
      <c r="AC61" s="65" t="s">
        <v>101</v>
      </c>
      <c r="AD61" s="152">
        <v>0</v>
      </c>
      <c r="AE61" s="152">
        <v>0</v>
      </c>
      <c r="AF61" s="65" t="s">
        <v>101</v>
      </c>
      <c r="AG61" s="65" t="s">
        <v>101</v>
      </c>
      <c r="AH61" s="152">
        <v>0</v>
      </c>
      <c r="AI61" s="167">
        <f t="shared" si="0"/>
        <v>0</v>
      </c>
      <c r="AJ61" s="171">
        <v>57513.46</v>
      </c>
      <c r="AK61" s="172"/>
      <c r="AL61" s="174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</row>
    <row r="62" spans="1:60" x14ac:dyDescent="0.25">
      <c r="A62" s="103"/>
      <c r="B62" s="68"/>
      <c r="C62" s="68"/>
      <c r="D62" s="68"/>
      <c r="E62" s="68"/>
      <c r="F62" s="129"/>
      <c r="G62" s="105"/>
      <c r="H62" s="136"/>
      <c r="I62" s="132"/>
      <c r="J62" s="68"/>
      <c r="K62" s="106"/>
      <c r="L62" s="156"/>
      <c r="M62" s="105"/>
      <c r="N62" s="106"/>
      <c r="O62" s="106"/>
      <c r="P62" s="68"/>
      <c r="Q62" s="69"/>
      <c r="R62" s="69"/>
      <c r="S62" s="69"/>
      <c r="T62" s="68"/>
      <c r="U62" s="68"/>
      <c r="V62" s="65" t="s">
        <v>104</v>
      </c>
      <c r="W62" s="65">
        <v>44925</v>
      </c>
      <c r="X62" s="66" t="s">
        <v>723</v>
      </c>
      <c r="Y62" s="65" t="s">
        <v>722</v>
      </c>
      <c r="Z62" s="65">
        <v>44895</v>
      </c>
      <c r="AA62" s="65">
        <v>44897</v>
      </c>
      <c r="AB62" s="65" t="s">
        <v>101</v>
      </c>
      <c r="AC62" s="65" t="s">
        <v>101</v>
      </c>
      <c r="AD62" s="152">
        <v>0</v>
      </c>
      <c r="AE62" s="152">
        <v>0</v>
      </c>
      <c r="AF62" s="65" t="s">
        <v>101</v>
      </c>
      <c r="AG62" s="65" t="s">
        <v>101</v>
      </c>
      <c r="AH62" s="152">
        <v>0</v>
      </c>
      <c r="AI62" s="167">
        <f t="shared" si="0"/>
        <v>0</v>
      </c>
      <c r="AJ62" s="171">
        <v>0</v>
      </c>
      <c r="AK62" s="172"/>
      <c r="AL62" s="174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</row>
    <row r="63" spans="1:60" x14ac:dyDescent="0.25">
      <c r="A63" s="103"/>
      <c r="B63" s="68"/>
      <c r="C63" s="68"/>
      <c r="D63" s="68"/>
      <c r="E63" s="68"/>
      <c r="F63" s="129"/>
      <c r="G63" s="105"/>
      <c r="H63" s="136"/>
      <c r="I63" s="132"/>
      <c r="J63" s="68"/>
      <c r="K63" s="106"/>
      <c r="L63" s="156"/>
      <c r="M63" s="105"/>
      <c r="N63" s="106"/>
      <c r="O63" s="106"/>
      <c r="P63" s="68"/>
      <c r="Q63" s="69"/>
      <c r="R63" s="69"/>
      <c r="S63" s="69"/>
      <c r="T63" s="68"/>
      <c r="U63" s="68"/>
      <c r="V63" s="65" t="s">
        <v>105</v>
      </c>
      <c r="W63" s="65">
        <v>44897</v>
      </c>
      <c r="X63" s="66" t="s">
        <v>724</v>
      </c>
      <c r="Y63" s="65" t="s">
        <v>725</v>
      </c>
      <c r="Z63" s="65">
        <v>44897</v>
      </c>
      <c r="AA63" s="65">
        <v>45262</v>
      </c>
      <c r="AB63" s="65" t="s">
        <v>101</v>
      </c>
      <c r="AC63" s="65" t="s">
        <v>101</v>
      </c>
      <c r="AD63" s="152">
        <v>0</v>
      </c>
      <c r="AE63" s="152">
        <v>0</v>
      </c>
      <c r="AF63" s="65" t="s">
        <v>101</v>
      </c>
      <c r="AG63" s="65" t="s">
        <v>101</v>
      </c>
      <c r="AH63" s="152">
        <v>0</v>
      </c>
      <c r="AI63" s="167">
        <f t="shared" si="0"/>
        <v>0</v>
      </c>
      <c r="AJ63" s="171">
        <v>0</v>
      </c>
      <c r="AK63" s="172"/>
      <c r="AL63" s="174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</row>
    <row r="64" spans="1:60" x14ac:dyDescent="0.25">
      <c r="A64" s="103"/>
      <c r="B64" s="68"/>
      <c r="C64" s="68"/>
      <c r="D64" s="68"/>
      <c r="E64" s="68"/>
      <c r="F64" s="129"/>
      <c r="G64" s="105"/>
      <c r="H64" s="136"/>
      <c r="I64" s="132"/>
      <c r="J64" s="68"/>
      <c r="K64" s="106"/>
      <c r="L64" s="156"/>
      <c r="M64" s="105"/>
      <c r="N64" s="106"/>
      <c r="O64" s="106"/>
      <c r="P64" s="68"/>
      <c r="Q64" s="69"/>
      <c r="R64" s="69"/>
      <c r="S64" s="69"/>
      <c r="T64" s="68"/>
      <c r="U64" s="68"/>
      <c r="V64" s="65" t="s">
        <v>106</v>
      </c>
      <c r="W64" s="65">
        <v>45138</v>
      </c>
      <c r="X64" s="66" t="s">
        <v>726</v>
      </c>
      <c r="Y64" s="90" t="s">
        <v>722</v>
      </c>
      <c r="Z64" s="65">
        <v>44562</v>
      </c>
      <c r="AA64" s="65">
        <v>45262</v>
      </c>
      <c r="AB64" s="65" t="s">
        <v>101</v>
      </c>
      <c r="AC64" s="65" t="s">
        <v>101</v>
      </c>
      <c r="AD64" s="152">
        <v>0</v>
      </c>
      <c r="AE64" s="152">
        <v>0</v>
      </c>
      <c r="AF64" s="65" t="s">
        <v>101</v>
      </c>
      <c r="AG64" s="65" t="s">
        <v>101</v>
      </c>
      <c r="AH64" s="152">
        <v>0</v>
      </c>
      <c r="AI64" s="167">
        <f t="shared" si="0"/>
        <v>0</v>
      </c>
      <c r="AJ64" s="171">
        <v>0</v>
      </c>
      <c r="AK64" s="172"/>
      <c r="AL64" s="174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</row>
    <row r="65" spans="1:60" x14ac:dyDescent="0.25">
      <c r="A65" s="103"/>
      <c r="B65" s="68"/>
      <c r="C65" s="68"/>
      <c r="D65" s="68"/>
      <c r="E65" s="68"/>
      <c r="F65" s="129"/>
      <c r="G65" s="105"/>
      <c r="H65" s="136"/>
      <c r="I65" s="132"/>
      <c r="J65" s="68"/>
      <c r="K65" s="106"/>
      <c r="L65" s="156"/>
      <c r="M65" s="105"/>
      <c r="N65" s="106"/>
      <c r="O65" s="106"/>
      <c r="P65" s="68"/>
      <c r="Q65" s="69"/>
      <c r="R65" s="69"/>
      <c r="S65" s="69"/>
      <c r="T65" s="68"/>
      <c r="U65" s="68"/>
      <c r="V65" s="65"/>
      <c r="W65" s="65"/>
      <c r="X65" s="66"/>
      <c r="Y65" s="65"/>
      <c r="Z65" s="65"/>
      <c r="AA65" s="65"/>
      <c r="AB65" s="65"/>
      <c r="AC65" s="65"/>
      <c r="AD65" s="152"/>
      <c r="AE65" s="152"/>
      <c r="AF65" s="65"/>
      <c r="AG65" s="65"/>
      <c r="AH65" s="152"/>
      <c r="AI65" s="167">
        <f t="shared" si="0"/>
        <v>0</v>
      </c>
      <c r="AJ65" s="171"/>
      <c r="AK65" s="172">
        <f>27882.9+2236.11+575.58+4194.38+4484.78+4194.38+4194.38+3388.65+4194.38+4194.38+1519.92+2327.07+479.13</f>
        <v>63866.039999999986</v>
      </c>
      <c r="AL65" s="174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</row>
    <row r="66" spans="1:60" x14ac:dyDescent="0.25">
      <c r="A66" s="103">
        <v>8</v>
      </c>
      <c r="B66" s="68" t="s">
        <v>464</v>
      </c>
      <c r="C66" s="68" t="s">
        <v>175</v>
      </c>
      <c r="D66" s="68" t="s">
        <v>98</v>
      </c>
      <c r="E66" s="68" t="s">
        <v>100</v>
      </c>
      <c r="F66" s="129" t="s">
        <v>176</v>
      </c>
      <c r="G66" s="105">
        <v>12953</v>
      </c>
      <c r="H66" s="136" t="s">
        <v>219</v>
      </c>
      <c r="I66" s="132" t="s">
        <v>173</v>
      </c>
      <c r="J66" s="68" t="s">
        <v>174</v>
      </c>
      <c r="K66" s="106">
        <v>44194</v>
      </c>
      <c r="L66" s="156">
        <v>48688.56</v>
      </c>
      <c r="M66" s="105">
        <v>12953</v>
      </c>
      <c r="N66" s="106">
        <v>44197</v>
      </c>
      <c r="O66" s="106">
        <v>44561</v>
      </c>
      <c r="P66" s="68" t="s">
        <v>433</v>
      </c>
      <c r="Q66" s="69" t="s">
        <v>101</v>
      </c>
      <c r="R66" s="69" t="s">
        <v>101</v>
      </c>
      <c r="S66" s="69" t="s">
        <v>101</v>
      </c>
      <c r="T66" s="68" t="s">
        <v>178</v>
      </c>
      <c r="U66" s="68" t="s">
        <v>101</v>
      </c>
      <c r="V66" s="65" t="s">
        <v>101</v>
      </c>
      <c r="W66" s="65" t="s">
        <v>101</v>
      </c>
      <c r="X66" s="65" t="s">
        <v>101</v>
      </c>
      <c r="Y66" s="65" t="s">
        <v>101</v>
      </c>
      <c r="Z66" s="65" t="s">
        <v>101</v>
      </c>
      <c r="AA66" s="65" t="s">
        <v>101</v>
      </c>
      <c r="AB66" s="65" t="s">
        <v>101</v>
      </c>
      <c r="AC66" s="65" t="s">
        <v>101</v>
      </c>
      <c r="AD66" s="152">
        <v>0</v>
      </c>
      <c r="AE66" s="152">
        <v>0</v>
      </c>
      <c r="AF66" s="65" t="s">
        <v>101</v>
      </c>
      <c r="AG66" s="65" t="s">
        <v>101</v>
      </c>
      <c r="AH66" s="152">
        <v>0</v>
      </c>
      <c r="AI66" s="167">
        <f t="shared" si="0"/>
        <v>48688.56</v>
      </c>
      <c r="AJ66" s="171" t="s">
        <v>101</v>
      </c>
      <c r="AK66" s="172">
        <v>0</v>
      </c>
      <c r="AL66" s="175">
        <f>AJ67+AJ68+AK71</f>
        <v>297049.67</v>
      </c>
      <c r="AM66" s="68" t="s">
        <v>101</v>
      </c>
      <c r="AN66" s="68" t="s">
        <v>101</v>
      </c>
      <c r="AO66" s="68" t="s">
        <v>101</v>
      </c>
      <c r="AP66" s="68" t="s">
        <v>101</v>
      </c>
      <c r="AQ66" s="68" t="s">
        <v>101</v>
      </c>
      <c r="AR66" s="68" t="s">
        <v>101</v>
      </c>
      <c r="AS66" s="68" t="s">
        <v>101</v>
      </c>
      <c r="AT66" s="68" t="s">
        <v>101</v>
      </c>
      <c r="AU66" s="68" t="s">
        <v>101</v>
      </c>
      <c r="AV66" s="70" t="s">
        <v>101</v>
      </c>
      <c r="AW66" s="70" t="s">
        <v>101</v>
      </c>
      <c r="AX66" s="70" t="s">
        <v>101</v>
      </c>
      <c r="AY66" s="70" t="s">
        <v>101</v>
      </c>
      <c r="AZ66" s="70" t="s">
        <v>101</v>
      </c>
      <c r="BA66" s="70" t="s">
        <v>101</v>
      </c>
      <c r="BB66" s="70" t="s">
        <v>101</v>
      </c>
      <c r="BC66" s="70" t="s">
        <v>101</v>
      </c>
      <c r="BD66" s="70" t="s">
        <v>101</v>
      </c>
      <c r="BE66" s="70" t="s">
        <v>101</v>
      </c>
      <c r="BF66" s="70" t="s">
        <v>101</v>
      </c>
      <c r="BG66" s="70" t="s">
        <v>101</v>
      </c>
      <c r="BH66" s="68" t="s">
        <v>101</v>
      </c>
    </row>
    <row r="67" spans="1:60" x14ac:dyDescent="0.25">
      <c r="A67" s="103"/>
      <c r="B67" s="68"/>
      <c r="C67" s="68"/>
      <c r="D67" s="68"/>
      <c r="E67" s="68"/>
      <c r="F67" s="129"/>
      <c r="G67" s="105"/>
      <c r="H67" s="136"/>
      <c r="I67" s="132"/>
      <c r="J67" s="68"/>
      <c r="K67" s="106"/>
      <c r="L67" s="156"/>
      <c r="M67" s="105"/>
      <c r="N67" s="106"/>
      <c r="O67" s="106"/>
      <c r="P67" s="68"/>
      <c r="Q67" s="69"/>
      <c r="R67" s="69"/>
      <c r="S67" s="69"/>
      <c r="T67" s="68"/>
      <c r="U67" s="68"/>
      <c r="V67" s="65" t="s">
        <v>102</v>
      </c>
      <c r="W67" s="65">
        <v>44559</v>
      </c>
      <c r="X67" s="66" t="s">
        <v>272</v>
      </c>
      <c r="Y67" s="65" t="s">
        <v>286</v>
      </c>
      <c r="Z67" s="65">
        <v>44562</v>
      </c>
      <c r="AA67" s="65">
        <v>44592</v>
      </c>
      <c r="AB67" s="65" t="s">
        <v>101</v>
      </c>
      <c r="AC67" s="65" t="s">
        <v>101</v>
      </c>
      <c r="AD67" s="152">
        <v>0</v>
      </c>
      <c r="AE67" s="152">
        <v>0</v>
      </c>
      <c r="AF67" s="65" t="s">
        <v>101</v>
      </c>
      <c r="AG67" s="65" t="s">
        <v>101</v>
      </c>
      <c r="AH67" s="152">
        <v>0</v>
      </c>
      <c r="AI67" s="167">
        <f t="shared" si="0"/>
        <v>0</v>
      </c>
      <c r="AJ67" s="171">
        <v>60084.56</v>
      </c>
      <c r="AK67" s="172">
        <v>0</v>
      </c>
      <c r="AL67" s="175"/>
      <c r="AM67" s="68"/>
      <c r="AN67" s="68"/>
      <c r="AO67" s="68"/>
      <c r="AP67" s="68"/>
      <c r="AQ67" s="68"/>
      <c r="AR67" s="68"/>
      <c r="AS67" s="68"/>
      <c r="AT67" s="68"/>
      <c r="AU67" s="68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68"/>
    </row>
    <row r="68" spans="1:60" x14ac:dyDescent="0.25">
      <c r="A68" s="103"/>
      <c r="B68" s="68"/>
      <c r="C68" s="68"/>
      <c r="D68" s="68"/>
      <c r="E68" s="68"/>
      <c r="F68" s="129"/>
      <c r="G68" s="105"/>
      <c r="H68" s="136"/>
      <c r="I68" s="132"/>
      <c r="J68" s="68"/>
      <c r="K68" s="106"/>
      <c r="L68" s="156"/>
      <c r="M68" s="105"/>
      <c r="N68" s="106"/>
      <c r="O68" s="106"/>
      <c r="P68" s="68"/>
      <c r="Q68" s="69"/>
      <c r="R68" s="69"/>
      <c r="S68" s="69"/>
      <c r="T68" s="68"/>
      <c r="U68" s="68"/>
      <c r="V68" s="65" t="s">
        <v>104</v>
      </c>
      <c r="W68" s="65">
        <v>44895</v>
      </c>
      <c r="X68" s="66" t="s">
        <v>287</v>
      </c>
      <c r="Y68" s="65" t="s">
        <v>288</v>
      </c>
      <c r="Z68" s="65">
        <v>44895</v>
      </c>
      <c r="AA68" s="65">
        <v>44926</v>
      </c>
      <c r="AB68" s="65" t="s">
        <v>101</v>
      </c>
      <c r="AC68" s="65" t="s">
        <v>101</v>
      </c>
      <c r="AD68" s="152">
        <v>0</v>
      </c>
      <c r="AE68" s="152">
        <v>0</v>
      </c>
      <c r="AF68" s="65" t="s">
        <v>101</v>
      </c>
      <c r="AG68" s="65" t="s">
        <v>101</v>
      </c>
      <c r="AH68" s="152">
        <v>0</v>
      </c>
      <c r="AI68" s="167">
        <f t="shared" si="0"/>
        <v>0</v>
      </c>
      <c r="AJ68" s="171">
        <v>185720.78</v>
      </c>
      <c r="AK68" s="172"/>
      <c r="AL68" s="175"/>
      <c r="AM68" s="68"/>
      <c r="AN68" s="68"/>
      <c r="AO68" s="68"/>
      <c r="AP68" s="68"/>
      <c r="AQ68" s="68"/>
      <c r="AR68" s="68"/>
      <c r="AS68" s="68"/>
      <c r="AT68" s="68"/>
      <c r="AU68" s="68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68"/>
    </row>
    <row r="69" spans="1:60" x14ac:dyDescent="0.25">
      <c r="A69" s="103"/>
      <c r="B69" s="68"/>
      <c r="C69" s="68"/>
      <c r="D69" s="68"/>
      <c r="E69" s="68"/>
      <c r="F69" s="129"/>
      <c r="G69" s="105"/>
      <c r="H69" s="136"/>
      <c r="I69" s="132"/>
      <c r="J69" s="68"/>
      <c r="K69" s="106"/>
      <c r="L69" s="156"/>
      <c r="M69" s="105"/>
      <c r="N69" s="106"/>
      <c r="O69" s="106"/>
      <c r="P69" s="68"/>
      <c r="Q69" s="69"/>
      <c r="R69" s="69"/>
      <c r="S69" s="69"/>
      <c r="T69" s="68"/>
      <c r="U69" s="68"/>
      <c r="V69" s="65" t="s">
        <v>105</v>
      </c>
      <c r="W69" s="65"/>
      <c r="X69" s="66"/>
      <c r="Y69" s="65"/>
      <c r="Z69" s="65"/>
      <c r="AA69" s="65"/>
      <c r="AB69" s="65" t="s">
        <v>101</v>
      </c>
      <c r="AC69" s="65" t="s">
        <v>101</v>
      </c>
      <c r="AD69" s="152">
        <v>0</v>
      </c>
      <c r="AE69" s="152">
        <v>0</v>
      </c>
      <c r="AF69" s="65" t="s">
        <v>101</v>
      </c>
      <c r="AG69" s="65" t="s">
        <v>101</v>
      </c>
      <c r="AH69" s="152">
        <v>0</v>
      </c>
      <c r="AI69" s="167">
        <f t="shared" si="0"/>
        <v>0</v>
      </c>
      <c r="AJ69" s="171">
        <v>0</v>
      </c>
      <c r="AK69" s="172"/>
      <c r="AL69" s="175"/>
      <c r="AM69" s="68"/>
      <c r="AN69" s="68"/>
      <c r="AO69" s="68"/>
      <c r="AP69" s="68"/>
      <c r="AQ69" s="68"/>
      <c r="AR69" s="68"/>
      <c r="AS69" s="68"/>
      <c r="AT69" s="68"/>
      <c r="AU69" s="68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68"/>
    </row>
    <row r="70" spans="1:60" x14ac:dyDescent="0.25">
      <c r="A70" s="103"/>
      <c r="B70" s="68"/>
      <c r="C70" s="68"/>
      <c r="D70" s="68"/>
      <c r="E70" s="68"/>
      <c r="F70" s="129"/>
      <c r="G70" s="105"/>
      <c r="H70" s="136"/>
      <c r="I70" s="132"/>
      <c r="J70" s="68"/>
      <c r="K70" s="106"/>
      <c r="L70" s="156"/>
      <c r="M70" s="105"/>
      <c r="N70" s="106"/>
      <c r="O70" s="106"/>
      <c r="P70" s="68"/>
      <c r="Q70" s="69"/>
      <c r="R70" s="69"/>
      <c r="S70" s="69"/>
      <c r="T70" s="68"/>
      <c r="U70" s="68"/>
      <c r="V70" s="65" t="s">
        <v>106</v>
      </c>
      <c r="W70" s="65">
        <v>45138</v>
      </c>
      <c r="X70" s="66" t="s">
        <v>720</v>
      </c>
      <c r="Y70" s="65" t="s">
        <v>719</v>
      </c>
      <c r="Z70" s="65">
        <v>44562</v>
      </c>
      <c r="AA70" s="65">
        <v>45291</v>
      </c>
      <c r="AB70" s="65" t="s">
        <v>101</v>
      </c>
      <c r="AC70" s="65" t="s">
        <v>101</v>
      </c>
      <c r="AD70" s="152">
        <v>0</v>
      </c>
      <c r="AE70" s="152">
        <v>0</v>
      </c>
      <c r="AF70" s="65" t="s">
        <v>101</v>
      </c>
      <c r="AG70" s="65" t="s">
        <v>101</v>
      </c>
      <c r="AH70" s="152">
        <v>0</v>
      </c>
      <c r="AI70" s="167">
        <f t="shared" si="0"/>
        <v>0</v>
      </c>
      <c r="AJ70" s="171">
        <v>0</v>
      </c>
      <c r="AK70" s="172"/>
      <c r="AL70" s="175"/>
      <c r="AM70" s="68"/>
      <c r="AN70" s="68"/>
      <c r="AO70" s="68"/>
      <c r="AP70" s="68"/>
      <c r="AQ70" s="68"/>
      <c r="AR70" s="68"/>
      <c r="AS70" s="68"/>
      <c r="AT70" s="68"/>
      <c r="AU70" s="68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68"/>
    </row>
    <row r="71" spans="1:60" x14ac:dyDescent="0.25">
      <c r="A71" s="103"/>
      <c r="B71" s="68"/>
      <c r="C71" s="68"/>
      <c r="D71" s="68"/>
      <c r="E71" s="68"/>
      <c r="F71" s="129"/>
      <c r="G71" s="105"/>
      <c r="H71" s="136"/>
      <c r="I71" s="132"/>
      <c r="J71" s="68"/>
      <c r="K71" s="106"/>
      <c r="L71" s="156"/>
      <c r="M71" s="105"/>
      <c r="N71" s="106"/>
      <c r="O71" s="106"/>
      <c r="P71" s="68"/>
      <c r="Q71" s="69"/>
      <c r="R71" s="69"/>
      <c r="S71" s="69"/>
      <c r="T71" s="68"/>
      <c r="U71" s="68"/>
      <c r="V71" s="90"/>
      <c r="W71" s="90"/>
      <c r="X71" s="90"/>
      <c r="Y71" s="90"/>
      <c r="Z71" s="90"/>
      <c r="AA71" s="90"/>
      <c r="AB71" s="90"/>
      <c r="AC71" s="90"/>
      <c r="AD71" s="165"/>
      <c r="AE71" s="165"/>
      <c r="AF71" s="90"/>
      <c r="AG71" s="90"/>
      <c r="AH71" s="165"/>
      <c r="AI71" s="167">
        <f t="shared" si="0"/>
        <v>0</v>
      </c>
      <c r="AJ71" s="165"/>
      <c r="AK71" s="172">
        <f>25579.68+4304.46+4484.78+4484.78+3421.07+4484.78+4484.78</f>
        <v>51244.329999999994</v>
      </c>
      <c r="AL71" s="175"/>
      <c r="AM71" s="68"/>
      <c r="AN71" s="68"/>
      <c r="AO71" s="68"/>
      <c r="AP71" s="68"/>
      <c r="AQ71" s="68"/>
      <c r="AR71" s="68"/>
      <c r="AS71" s="68"/>
      <c r="AT71" s="68"/>
      <c r="AU71" s="68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68"/>
    </row>
    <row r="72" spans="1:60" x14ac:dyDescent="0.25">
      <c r="A72" s="103">
        <v>9</v>
      </c>
      <c r="B72" s="68" t="s">
        <v>465</v>
      </c>
      <c r="C72" s="68" t="s">
        <v>175</v>
      </c>
      <c r="D72" s="68" t="s">
        <v>98</v>
      </c>
      <c r="E72" s="68" t="s">
        <v>100</v>
      </c>
      <c r="F72" s="129" t="s">
        <v>176</v>
      </c>
      <c r="G72" s="105">
        <v>12971</v>
      </c>
      <c r="H72" s="136" t="s">
        <v>209</v>
      </c>
      <c r="I72" s="132" t="s">
        <v>173</v>
      </c>
      <c r="J72" s="68" t="s">
        <v>174</v>
      </c>
      <c r="K72" s="106">
        <v>44221</v>
      </c>
      <c r="L72" s="156">
        <v>161062.32</v>
      </c>
      <c r="M72" s="105">
        <v>12971</v>
      </c>
      <c r="N72" s="106">
        <v>44221</v>
      </c>
      <c r="O72" s="106">
        <v>44585</v>
      </c>
      <c r="P72" s="68" t="s">
        <v>433</v>
      </c>
      <c r="Q72" s="69" t="s">
        <v>101</v>
      </c>
      <c r="R72" s="69" t="s">
        <v>101</v>
      </c>
      <c r="S72" s="69" t="s">
        <v>101</v>
      </c>
      <c r="T72" s="68" t="s">
        <v>178</v>
      </c>
      <c r="U72" s="68" t="s">
        <v>101</v>
      </c>
      <c r="V72" s="65" t="s">
        <v>101</v>
      </c>
      <c r="W72" s="65" t="s">
        <v>101</v>
      </c>
      <c r="X72" s="65" t="s">
        <v>101</v>
      </c>
      <c r="Y72" s="65" t="s">
        <v>101</v>
      </c>
      <c r="Z72" s="65" t="s">
        <v>101</v>
      </c>
      <c r="AA72" s="65" t="s">
        <v>101</v>
      </c>
      <c r="AB72" s="65" t="s">
        <v>101</v>
      </c>
      <c r="AC72" s="65" t="s">
        <v>101</v>
      </c>
      <c r="AD72" s="152">
        <v>0</v>
      </c>
      <c r="AE72" s="152">
        <v>0</v>
      </c>
      <c r="AF72" s="65" t="s">
        <v>101</v>
      </c>
      <c r="AG72" s="65" t="s">
        <v>101</v>
      </c>
      <c r="AH72" s="152">
        <v>0</v>
      </c>
      <c r="AI72" s="167">
        <f t="shared" si="0"/>
        <v>161062.32</v>
      </c>
      <c r="AJ72" s="171">
        <v>167509.91</v>
      </c>
      <c r="AK72" s="172">
        <v>0</v>
      </c>
      <c r="AL72" s="175">
        <f>AJ72+AJ73+AK78</f>
        <v>412487.02999999997</v>
      </c>
      <c r="AM72" s="68" t="s">
        <v>101</v>
      </c>
      <c r="AN72" s="68" t="s">
        <v>101</v>
      </c>
      <c r="AO72" s="68" t="s">
        <v>101</v>
      </c>
      <c r="AP72" s="68" t="s">
        <v>101</v>
      </c>
      <c r="AQ72" s="68" t="s">
        <v>101</v>
      </c>
      <c r="AR72" s="68" t="s">
        <v>101</v>
      </c>
      <c r="AS72" s="68" t="s">
        <v>101</v>
      </c>
      <c r="AT72" s="68" t="s">
        <v>101</v>
      </c>
      <c r="AU72" s="68" t="s">
        <v>101</v>
      </c>
      <c r="AV72" s="70" t="s">
        <v>101</v>
      </c>
      <c r="AW72" s="70" t="s">
        <v>101</v>
      </c>
      <c r="AX72" s="70" t="s">
        <v>101</v>
      </c>
      <c r="AY72" s="70" t="s">
        <v>101</v>
      </c>
      <c r="AZ72" s="70" t="s">
        <v>101</v>
      </c>
      <c r="BA72" s="70" t="s">
        <v>101</v>
      </c>
      <c r="BB72" s="70" t="s">
        <v>101</v>
      </c>
      <c r="BC72" s="70" t="s">
        <v>101</v>
      </c>
      <c r="BD72" s="70" t="s">
        <v>101</v>
      </c>
      <c r="BE72" s="70" t="s">
        <v>101</v>
      </c>
      <c r="BF72" s="70" t="s">
        <v>101</v>
      </c>
      <c r="BG72" s="70" t="s">
        <v>101</v>
      </c>
      <c r="BH72" s="68" t="s">
        <v>101</v>
      </c>
    </row>
    <row r="73" spans="1:60" x14ac:dyDescent="0.25">
      <c r="A73" s="103"/>
      <c r="B73" s="68"/>
      <c r="C73" s="68"/>
      <c r="D73" s="68"/>
      <c r="E73" s="68"/>
      <c r="F73" s="129"/>
      <c r="G73" s="105"/>
      <c r="H73" s="136"/>
      <c r="I73" s="132"/>
      <c r="J73" s="68"/>
      <c r="K73" s="106"/>
      <c r="L73" s="156"/>
      <c r="M73" s="105"/>
      <c r="N73" s="106"/>
      <c r="O73" s="106"/>
      <c r="P73" s="68"/>
      <c r="Q73" s="69"/>
      <c r="R73" s="69"/>
      <c r="S73" s="69"/>
      <c r="T73" s="68"/>
      <c r="U73" s="68"/>
      <c r="V73" s="65" t="s">
        <v>102</v>
      </c>
      <c r="W73" s="65">
        <v>44579</v>
      </c>
      <c r="X73" s="73" t="s">
        <v>283</v>
      </c>
      <c r="Y73" s="65" t="s">
        <v>284</v>
      </c>
      <c r="Z73" s="78">
        <v>44586</v>
      </c>
      <c r="AA73" s="65">
        <v>44950</v>
      </c>
      <c r="AB73" s="79" t="s">
        <v>101</v>
      </c>
      <c r="AC73" s="79" t="s">
        <v>101</v>
      </c>
      <c r="AD73" s="158">
        <v>0</v>
      </c>
      <c r="AE73" s="158">
        <v>0</v>
      </c>
      <c r="AF73" s="79" t="s">
        <v>101</v>
      </c>
      <c r="AG73" s="80" t="s">
        <v>101</v>
      </c>
      <c r="AH73" s="158">
        <v>0</v>
      </c>
      <c r="AI73" s="167">
        <f t="shared" si="0"/>
        <v>0</v>
      </c>
      <c r="AJ73" s="171">
        <v>54483.24</v>
      </c>
      <c r="AK73" s="172"/>
      <c r="AL73" s="175"/>
      <c r="AM73" s="68"/>
      <c r="AN73" s="68"/>
      <c r="AO73" s="68"/>
      <c r="AP73" s="68"/>
      <c r="AQ73" s="68"/>
      <c r="AR73" s="68"/>
      <c r="AS73" s="68"/>
      <c r="AT73" s="68"/>
      <c r="AU73" s="68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68"/>
    </row>
    <row r="74" spans="1:60" x14ac:dyDescent="0.25">
      <c r="A74" s="103"/>
      <c r="B74" s="68"/>
      <c r="C74" s="68"/>
      <c r="D74" s="68"/>
      <c r="E74" s="68"/>
      <c r="F74" s="129"/>
      <c r="G74" s="105"/>
      <c r="H74" s="136"/>
      <c r="I74" s="132"/>
      <c r="J74" s="68"/>
      <c r="K74" s="106"/>
      <c r="L74" s="156"/>
      <c r="M74" s="105"/>
      <c r="N74" s="106"/>
      <c r="O74" s="106"/>
      <c r="P74" s="68"/>
      <c r="Q74" s="69"/>
      <c r="R74" s="69"/>
      <c r="S74" s="69"/>
      <c r="T74" s="68"/>
      <c r="U74" s="68"/>
      <c r="V74" s="65" t="s">
        <v>104</v>
      </c>
      <c r="W74" s="65"/>
      <c r="X74" s="73"/>
      <c r="Y74" s="65"/>
      <c r="Z74" s="65"/>
      <c r="AA74" s="65"/>
      <c r="AB74" s="79" t="s">
        <v>101</v>
      </c>
      <c r="AC74" s="79" t="s">
        <v>101</v>
      </c>
      <c r="AD74" s="158">
        <v>0</v>
      </c>
      <c r="AE74" s="158">
        <v>0</v>
      </c>
      <c r="AF74" s="79" t="s">
        <v>101</v>
      </c>
      <c r="AG74" s="80" t="s">
        <v>101</v>
      </c>
      <c r="AH74" s="158">
        <v>0</v>
      </c>
      <c r="AI74" s="167">
        <f t="shared" si="0"/>
        <v>0</v>
      </c>
      <c r="AJ74" s="171">
        <v>0</v>
      </c>
      <c r="AK74" s="172"/>
      <c r="AL74" s="175"/>
      <c r="AM74" s="68"/>
      <c r="AN74" s="68"/>
      <c r="AO74" s="68"/>
      <c r="AP74" s="68"/>
      <c r="AQ74" s="68"/>
      <c r="AR74" s="68"/>
      <c r="AS74" s="68"/>
      <c r="AT74" s="68"/>
      <c r="AU74" s="68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68"/>
    </row>
    <row r="75" spans="1:60" x14ac:dyDescent="0.25">
      <c r="A75" s="103"/>
      <c r="B75" s="68"/>
      <c r="C75" s="68"/>
      <c r="D75" s="68"/>
      <c r="E75" s="68"/>
      <c r="F75" s="129"/>
      <c r="G75" s="105"/>
      <c r="H75" s="136"/>
      <c r="I75" s="132"/>
      <c r="J75" s="68"/>
      <c r="K75" s="106"/>
      <c r="L75" s="156"/>
      <c r="M75" s="105"/>
      <c r="N75" s="106"/>
      <c r="O75" s="106"/>
      <c r="P75" s="68"/>
      <c r="Q75" s="69"/>
      <c r="R75" s="69"/>
      <c r="S75" s="69"/>
      <c r="T75" s="68"/>
      <c r="U75" s="68"/>
      <c r="V75" s="65" t="s">
        <v>105</v>
      </c>
      <c r="W75" s="65"/>
      <c r="X75" s="73"/>
      <c r="Y75" s="65"/>
      <c r="Z75" s="65"/>
      <c r="AA75" s="65"/>
      <c r="AB75" s="79" t="s">
        <v>101</v>
      </c>
      <c r="AC75" s="79" t="s">
        <v>101</v>
      </c>
      <c r="AD75" s="158">
        <v>0</v>
      </c>
      <c r="AE75" s="158">
        <v>0</v>
      </c>
      <c r="AF75" s="79" t="s">
        <v>101</v>
      </c>
      <c r="AG75" s="80" t="s">
        <v>101</v>
      </c>
      <c r="AH75" s="158">
        <v>0</v>
      </c>
      <c r="AI75" s="167">
        <f t="shared" si="0"/>
        <v>0</v>
      </c>
      <c r="AJ75" s="171">
        <v>0</v>
      </c>
      <c r="AK75" s="172"/>
      <c r="AL75" s="175"/>
      <c r="AM75" s="68"/>
      <c r="AN75" s="68"/>
      <c r="AO75" s="68"/>
      <c r="AP75" s="68"/>
      <c r="AQ75" s="68"/>
      <c r="AR75" s="68"/>
      <c r="AS75" s="68"/>
      <c r="AT75" s="68"/>
      <c r="AU75" s="68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68"/>
    </row>
    <row r="76" spans="1:60" x14ac:dyDescent="0.25">
      <c r="A76" s="103"/>
      <c r="B76" s="68"/>
      <c r="C76" s="68"/>
      <c r="D76" s="68"/>
      <c r="E76" s="68"/>
      <c r="F76" s="129"/>
      <c r="G76" s="105"/>
      <c r="H76" s="136"/>
      <c r="I76" s="132"/>
      <c r="J76" s="68"/>
      <c r="K76" s="106"/>
      <c r="L76" s="156"/>
      <c r="M76" s="105"/>
      <c r="N76" s="106"/>
      <c r="O76" s="106"/>
      <c r="P76" s="68"/>
      <c r="Q76" s="69"/>
      <c r="R76" s="69"/>
      <c r="S76" s="69"/>
      <c r="T76" s="68"/>
      <c r="U76" s="68"/>
      <c r="V76" s="65" t="s">
        <v>106</v>
      </c>
      <c r="W76" s="65">
        <v>45138</v>
      </c>
      <c r="X76" s="73">
        <v>13590</v>
      </c>
      <c r="Y76" s="65" t="s">
        <v>722</v>
      </c>
      <c r="Z76" s="65">
        <v>44958</v>
      </c>
      <c r="AA76" s="65">
        <v>45315</v>
      </c>
      <c r="AB76" s="79" t="s">
        <v>101</v>
      </c>
      <c r="AC76" s="79" t="s">
        <v>101</v>
      </c>
      <c r="AD76" s="158">
        <v>0</v>
      </c>
      <c r="AE76" s="158">
        <v>0</v>
      </c>
      <c r="AF76" s="79" t="s">
        <v>101</v>
      </c>
      <c r="AG76" s="80" t="s">
        <v>101</v>
      </c>
      <c r="AH76" s="158">
        <v>0</v>
      </c>
      <c r="AI76" s="167">
        <f t="shared" si="0"/>
        <v>0</v>
      </c>
      <c r="AJ76" s="171">
        <v>0</v>
      </c>
      <c r="AK76" s="172"/>
      <c r="AL76" s="175"/>
      <c r="AM76" s="68"/>
      <c r="AN76" s="68"/>
      <c r="AO76" s="68"/>
      <c r="AP76" s="68"/>
      <c r="AQ76" s="68"/>
      <c r="AR76" s="68"/>
      <c r="AS76" s="68"/>
      <c r="AT76" s="68"/>
      <c r="AU76" s="68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68"/>
    </row>
    <row r="77" spans="1:60" x14ac:dyDescent="0.25">
      <c r="A77" s="103"/>
      <c r="B77" s="68"/>
      <c r="C77" s="68"/>
      <c r="D77" s="68"/>
      <c r="E77" s="68"/>
      <c r="F77" s="129"/>
      <c r="G77" s="105"/>
      <c r="H77" s="136"/>
      <c r="I77" s="132"/>
      <c r="J77" s="68"/>
      <c r="K77" s="106"/>
      <c r="L77" s="156"/>
      <c r="M77" s="105"/>
      <c r="N77" s="106"/>
      <c r="O77" s="106"/>
      <c r="P77" s="68"/>
      <c r="Q77" s="69"/>
      <c r="R77" s="69"/>
      <c r="S77" s="69"/>
      <c r="T77" s="68"/>
      <c r="U77" s="68"/>
      <c r="V77" s="65"/>
      <c r="W77" s="65"/>
      <c r="X77" s="73"/>
      <c r="Y77" s="65"/>
      <c r="Z77" s="65"/>
      <c r="AA77" s="65"/>
      <c r="AB77" s="65"/>
      <c r="AC77" s="65"/>
      <c r="AD77" s="152"/>
      <c r="AE77" s="152"/>
      <c r="AF77" s="65"/>
      <c r="AG77" s="65"/>
      <c r="AH77" s="152"/>
      <c r="AI77" s="167">
        <f t="shared" si="0"/>
        <v>0</v>
      </c>
      <c r="AJ77" s="171"/>
      <c r="AK77" s="172"/>
      <c r="AL77" s="175"/>
      <c r="AM77" s="68"/>
      <c r="AN77" s="68"/>
      <c r="AO77" s="68"/>
      <c r="AP77" s="68"/>
      <c r="AQ77" s="68"/>
      <c r="AR77" s="68"/>
      <c r="AS77" s="68"/>
      <c r="AT77" s="68"/>
      <c r="AU77" s="68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68"/>
    </row>
    <row r="78" spans="1:60" x14ac:dyDescent="0.25">
      <c r="A78" s="103"/>
      <c r="B78" s="68"/>
      <c r="C78" s="68"/>
      <c r="D78" s="68"/>
      <c r="E78" s="68"/>
      <c r="F78" s="129"/>
      <c r="G78" s="105"/>
      <c r="H78" s="136"/>
      <c r="I78" s="132"/>
      <c r="J78" s="68"/>
      <c r="K78" s="106"/>
      <c r="L78" s="156"/>
      <c r="M78" s="105"/>
      <c r="N78" s="106"/>
      <c r="O78" s="106"/>
      <c r="P78" s="68"/>
      <c r="Q78" s="69"/>
      <c r="R78" s="69"/>
      <c r="S78" s="69"/>
      <c r="T78" s="68"/>
      <c r="U78" s="68"/>
      <c r="V78" s="65"/>
      <c r="W78" s="65"/>
      <c r="X78" s="73"/>
      <c r="Y78" s="65"/>
      <c r="Z78" s="78"/>
      <c r="AA78" s="65"/>
      <c r="AB78" s="79"/>
      <c r="AC78" s="79"/>
      <c r="AD78" s="158"/>
      <c r="AE78" s="158"/>
      <c r="AF78" s="79"/>
      <c r="AG78" s="80"/>
      <c r="AH78" s="158"/>
      <c r="AI78" s="167">
        <f t="shared" si="0"/>
        <v>0</v>
      </c>
      <c r="AJ78" s="171"/>
      <c r="AK78" s="172">
        <f>97224.44+3307.93+14809.84+14809.84+14809.84+12136.71+14809.84+14809.84+3381.34+394.26</f>
        <v>190493.87999999998</v>
      </c>
      <c r="AL78" s="175"/>
      <c r="AM78" s="68"/>
      <c r="AN78" s="68"/>
      <c r="AO78" s="68"/>
      <c r="AP78" s="68"/>
      <c r="AQ78" s="68"/>
      <c r="AR78" s="68"/>
      <c r="AS78" s="68"/>
      <c r="AT78" s="68"/>
      <c r="AU78" s="68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68"/>
    </row>
    <row r="79" spans="1:60" x14ac:dyDescent="0.25">
      <c r="A79" s="103">
        <v>10</v>
      </c>
      <c r="B79" s="68" t="s">
        <v>450</v>
      </c>
      <c r="C79" s="68" t="s">
        <v>300</v>
      </c>
      <c r="D79" s="68" t="s">
        <v>142</v>
      </c>
      <c r="E79" s="68" t="s">
        <v>307</v>
      </c>
      <c r="F79" s="129" t="s">
        <v>308</v>
      </c>
      <c r="G79" s="105">
        <v>13123</v>
      </c>
      <c r="H79" s="136" t="s">
        <v>309</v>
      </c>
      <c r="I79" s="132" t="s">
        <v>173</v>
      </c>
      <c r="J79" s="68" t="s">
        <v>174</v>
      </c>
      <c r="K79" s="106">
        <v>44743</v>
      </c>
      <c r="L79" s="156">
        <v>938629.68</v>
      </c>
      <c r="M79" s="105">
        <v>13318</v>
      </c>
      <c r="N79" s="106">
        <v>44743</v>
      </c>
      <c r="O79" s="106">
        <v>45108</v>
      </c>
      <c r="P79" s="68" t="s">
        <v>435</v>
      </c>
      <c r="Q79" s="69" t="s">
        <v>101</v>
      </c>
      <c r="R79" s="69" t="s">
        <v>101</v>
      </c>
      <c r="S79" s="69" t="s">
        <v>101</v>
      </c>
      <c r="T79" s="68" t="s">
        <v>178</v>
      </c>
      <c r="U79" s="68" t="s">
        <v>101</v>
      </c>
      <c r="V79" s="65" t="s">
        <v>101</v>
      </c>
      <c r="W79" s="65" t="s">
        <v>101</v>
      </c>
      <c r="X79" s="65" t="s">
        <v>101</v>
      </c>
      <c r="Y79" s="65" t="s">
        <v>101</v>
      </c>
      <c r="Z79" s="65" t="s">
        <v>101</v>
      </c>
      <c r="AA79" s="65" t="s">
        <v>101</v>
      </c>
      <c r="AB79" s="65" t="s">
        <v>101</v>
      </c>
      <c r="AC79" s="65" t="s">
        <v>101</v>
      </c>
      <c r="AD79" s="152">
        <v>0</v>
      </c>
      <c r="AE79" s="152">
        <v>0</v>
      </c>
      <c r="AF79" s="65" t="s">
        <v>101</v>
      </c>
      <c r="AG79" s="65" t="s">
        <v>101</v>
      </c>
      <c r="AH79" s="152">
        <v>0</v>
      </c>
      <c r="AI79" s="167">
        <f t="shared" si="0"/>
        <v>938629.68</v>
      </c>
      <c r="AJ79" s="171">
        <v>0</v>
      </c>
      <c r="AK79" s="172">
        <v>0</v>
      </c>
      <c r="AL79" s="175">
        <f>AJ80+AK81</f>
        <v>1426827.16</v>
      </c>
      <c r="AM79" s="68" t="s">
        <v>248</v>
      </c>
      <c r="AN79" s="70">
        <v>13157</v>
      </c>
      <c r="AO79" s="68" t="s">
        <v>310</v>
      </c>
      <c r="AP79" s="70">
        <v>13157</v>
      </c>
      <c r="AQ79" s="68" t="s">
        <v>101</v>
      </c>
      <c r="AR79" s="68" t="s">
        <v>101</v>
      </c>
      <c r="AS79" s="68" t="s">
        <v>101</v>
      </c>
      <c r="AT79" s="68" t="s">
        <v>101</v>
      </c>
      <c r="AU79" s="68" t="s">
        <v>101</v>
      </c>
      <c r="AV79" s="68" t="s">
        <v>101</v>
      </c>
      <c r="AW79" s="68" t="s">
        <v>101</v>
      </c>
      <c r="AX79" s="68" t="s">
        <v>101</v>
      </c>
      <c r="AY79" s="68" t="s">
        <v>101</v>
      </c>
      <c r="AZ79" s="68" t="s">
        <v>101</v>
      </c>
      <c r="BA79" s="68" t="s">
        <v>101</v>
      </c>
      <c r="BB79" s="68" t="s">
        <v>101</v>
      </c>
      <c r="BC79" s="68" t="s">
        <v>101</v>
      </c>
      <c r="BD79" s="68" t="s">
        <v>101</v>
      </c>
      <c r="BE79" s="68" t="s">
        <v>101</v>
      </c>
      <c r="BF79" s="68" t="s">
        <v>101</v>
      </c>
      <c r="BG79" s="68" t="s">
        <v>101</v>
      </c>
      <c r="BH79" s="68" t="s">
        <v>101</v>
      </c>
    </row>
    <row r="80" spans="1:60" x14ac:dyDescent="0.25">
      <c r="A80" s="103"/>
      <c r="B80" s="68"/>
      <c r="C80" s="68"/>
      <c r="D80" s="68"/>
      <c r="E80" s="68"/>
      <c r="F80" s="129"/>
      <c r="G80" s="105"/>
      <c r="H80" s="136"/>
      <c r="I80" s="132"/>
      <c r="J80" s="68"/>
      <c r="K80" s="106"/>
      <c r="L80" s="156"/>
      <c r="M80" s="105"/>
      <c r="N80" s="106"/>
      <c r="O80" s="106"/>
      <c r="P80" s="68"/>
      <c r="Q80" s="69"/>
      <c r="R80" s="69"/>
      <c r="S80" s="69"/>
      <c r="T80" s="68"/>
      <c r="U80" s="68"/>
      <c r="V80" s="65" t="s">
        <v>102</v>
      </c>
      <c r="W80" s="65">
        <v>44868</v>
      </c>
      <c r="X80" s="73" t="s">
        <v>311</v>
      </c>
      <c r="Y80" s="65" t="s">
        <v>288</v>
      </c>
      <c r="Z80" s="78">
        <v>44868</v>
      </c>
      <c r="AA80" s="65">
        <v>45108</v>
      </c>
      <c r="AB80" s="79" t="s">
        <v>101</v>
      </c>
      <c r="AC80" s="79" t="s">
        <v>101</v>
      </c>
      <c r="AD80" s="158">
        <v>283196.15999999997</v>
      </c>
      <c r="AE80" s="158">
        <v>0</v>
      </c>
      <c r="AF80" s="79" t="s">
        <v>101</v>
      </c>
      <c r="AG80" s="80" t="s">
        <v>101</v>
      </c>
      <c r="AH80" s="158">
        <v>0</v>
      </c>
      <c r="AI80" s="167">
        <f t="shared" si="0"/>
        <v>283196.15999999997</v>
      </c>
      <c r="AJ80" s="171">
        <v>480991.68</v>
      </c>
      <c r="AK80" s="172"/>
      <c r="AL80" s="175"/>
      <c r="AM80" s="68"/>
      <c r="AN80" s="70"/>
      <c r="AO80" s="68"/>
      <c r="AP80" s="70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</row>
    <row r="81" spans="1:1021 1029:2045 2053:3069 3077:4093 4101:5117 5125:6141 6149:7165 7173:8189 8197:9213 9221:10237 10245:11261 11269:12285 12293:13309 13317:14333 14341:15357 15365:16277" x14ac:dyDescent="0.25">
      <c r="A81" s="103"/>
      <c r="B81" s="68"/>
      <c r="C81" s="68"/>
      <c r="D81" s="68"/>
      <c r="E81" s="68"/>
      <c r="F81" s="129"/>
      <c r="G81" s="105"/>
      <c r="H81" s="136"/>
      <c r="I81" s="132"/>
      <c r="J81" s="68"/>
      <c r="K81" s="106"/>
      <c r="L81" s="156"/>
      <c r="M81" s="105"/>
      <c r="N81" s="106"/>
      <c r="O81" s="106"/>
      <c r="P81" s="68"/>
      <c r="Q81" s="69"/>
      <c r="R81" s="69"/>
      <c r="S81" s="69"/>
      <c r="T81" s="68"/>
      <c r="U81" s="68"/>
      <c r="V81" s="65" t="s">
        <v>104</v>
      </c>
      <c r="W81" s="65">
        <v>45098</v>
      </c>
      <c r="X81" s="66" t="s">
        <v>588</v>
      </c>
      <c r="Y81" s="65" t="s">
        <v>589</v>
      </c>
      <c r="Z81" s="65">
        <v>45109</v>
      </c>
      <c r="AA81" s="65">
        <v>45474</v>
      </c>
      <c r="AB81" s="108" t="s">
        <v>101</v>
      </c>
      <c r="AC81" s="65" t="s">
        <v>101</v>
      </c>
      <c r="AD81" s="158">
        <v>0</v>
      </c>
      <c r="AE81" s="152">
        <v>0</v>
      </c>
      <c r="AF81" s="65" t="s">
        <v>101</v>
      </c>
      <c r="AG81" s="65" t="s">
        <v>101</v>
      </c>
      <c r="AH81" s="152">
        <v>0</v>
      </c>
      <c r="AI81" s="167">
        <f t="shared" si="0"/>
        <v>0</v>
      </c>
      <c r="AJ81" s="171">
        <v>0</v>
      </c>
      <c r="AK81" s="172">
        <f>556722.9+69923.06+76037.74+73388.04+81496.64+88267.1</f>
        <v>945835.48</v>
      </c>
      <c r="AL81" s="175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</row>
    <row r="82" spans="1:1021 1029:2045 2053:3069 3077:4093 4101:5117 5125:6141 6149:7165 7173:8189 8197:9213 9221:10237 10245:11261 11269:12285 12293:13309 13317:14333 14341:15357 15365:16277" x14ac:dyDescent="0.25">
      <c r="A82" s="103">
        <v>11</v>
      </c>
      <c r="B82" s="68" t="s">
        <v>455</v>
      </c>
      <c r="C82" s="68" t="s">
        <v>143</v>
      </c>
      <c r="D82" s="68" t="s">
        <v>98</v>
      </c>
      <c r="E82" s="68" t="s">
        <v>100</v>
      </c>
      <c r="F82" s="129" t="s">
        <v>193</v>
      </c>
      <c r="G82" s="105">
        <v>11968</v>
      </c>
      <c r="H82" s="136" t="s">
        <v>146</v>
      </c>
      <c r="I82" s="132" t="s">
        <v>144</v>
      </c>
      <c r="J82" s="68" t="s">
        <v>145</v>
      </c>
      <c r="K82" s="106">
        <v>42781</v>
      </c>
      <c r="L82" s="156">
        <v>234420</v>
      </c>
      <c r="M82" s="105">
        <v>12027</v>
      </c>
      <c r="N82" s="106">
        <v>42781</v>
      </c>
      <c r="O82" s="106">
        <v>43146</v>
      </c>
      <c r="P82" s="68" t="s">
        <v>436</v>
      </c>
      <c r="Q82" s="69" t="s">
        <v>101</v>
      </c>
      <c r="R82" s="69" t="s">
        <v>101</v>
      </c>
      <c r="S82" s="69" t="s">
        <v>101</v>
      </c>
      <c r="T82" s="68" t="s">
        <v>99</v>
      </c>
      <c r="U82" s="68" t="s">
        <v>101</v>
      </c>
      <c r="V82" s="65" t="s">
        <v>102</v>
      </c>
      <c r="W82" s="65">
        <v>43146</v>
      </c>
      <c r="X82" s="73">
        <v>12276</v>
      </c>
      <c r="Y82" s="65" t="s">
        <v>147</v>
      </c>
      <c r="Z82" s="78">
        <v>43146</v>
      </c>
      <c r="AA82" s="65">
        <v>43511</v>
      </c>
      <c r="AB82" s="79" t="s">
        <v>101</v>
      </c>
      <c r="AC82" s="79" t="s">
        <v>101</v>
      </c>
      <c r="AD82" s="158">
        <v>0</v>
      </c>
      <c r="AE82" s="158">
        <v>0</v>
      </c>
      <c r="AF82" s="79" t="s">
        <v>101</v>
      </c>
      <c r="AG82" s="80" t="s">
        <v>101</v>
      </c>
      <c r="AH82" s="158">
        <v>0</v>
      </c>
      <c r="AI82" s="167">
        <f t="shared" si="0"/>
        <v>234420</v>
      </c>
      <c r="AJ82" s="172">
        <v>426850.06</v>
      </c>
      <c r="AK82" s="172">
        <v>0</v>
      </c>
      <c r="AL82" s="174">
        <f>AJ82+AJ83+AK87+AJ86+AJ84+AJ87</f>
        <v>1485045.55</v>
      </c>
      <c r="AM82" s="109" t="s">
        <v>101</v>
      </c>
      <c r="AN82" s="109" t="s">
        <v>101</v>
      </c>
      <c r="AO82" s="109" t="s">
        <v>101</v>
      </c>
      <c r="AP82" s="109" t="s">
        <v>101</v>
      </c>
      <c r="AQ82" s="109" t="s">
        <v>101</v>
      </c>
      <c r="AR82" s="109" t="s">
        <v>101</v>
      </c>
      <c r="AS82" s="109" t="s">
        <v>101</v>
      </c>
      <c r="AT82" s="109" t="s">
        <v>101</v>
      </c>
      <c r="AU82" s="109" t="s">
        <v>101</v>
      </c>
      <c r="AV82" s="109" t="s">
        <v>101</v>
      </c>
      <c r="AW82" s="109" t="s">
        <v>101</v>
      </c>
      <c r="AX82" s="109" t="s">
        <v>101</v>
      </c>
      <c r="AY82" s="109" t="s">
        <v>101</v>
      </c>
      <c r="AZ82" s="109" t="s">
        <v>101</v>
      </c>
      <c r="BA82" s="109" t="s">
        <v>101</v>
      </c>
      <c r="BB82" s="109" t="s">
        <v>101</v>
      </c>
      <c r="BC82" s="109" t="s">
        <v>101</v>
      </c>
      <c r="BD82" s="109" t="s">
        <v>101</v>
      </c>
      <c r="BE82" s="109" t="s">
        <v>101</v>
      </c>
      <c r="BF82" s="109" t="s">
        <v>101</v>
      </c>
      <c r="BG82" s="109" t="s">
        <v>101</v>
      </c>
      <c r="BH82" s="68" t="s">
        <v>101</v>
      </c>
      <c r="HE82" s="87"/>
      <c r="HM82" s="87"/>
      <c r="HU82" s="87"/>
      <c r="IC82" s="87"/>
      <c r="IK82" s="87"/>
      <c r="IS82" s="87"/>
      <c r="JA82" s="87"/>
      <c r="JI82" s="87"/>
      <c r="JQ82" s="87"/>
      <c r="JY82" s="87"/>
      <c r="KG82" s="87"/>
      <c r="KO82" s="87"/>
      <c r="KW82" s="87"/>
      <c r="LE82" s="87"/>
      <c r="LM82" s="87"/>
      <c r="LU82" s="87"/>
      <c r="MC82" s="87"/>
      <c r="MK82" s="87"/>
      <c r="MS82" s="87"/>
      <c r="NA82" s="87"/>
      <c r="NI82" s="87"/>
      <c r="NQ82" s="87"/>
      <c r="NY82" s="87"/>
      <c r="OG82" s="87"/>
      <c r="OO82" s="87"/>
      <c r="OW82" s="87"/>
      <c r="PE82" s="87"/>
      <c r="PM82" s="87"/>
      <c r="PU82" s="87"/>
      <c r="QC82" s="87"/>
      <c r="QK82" s="87"/>
      <c r="QS82" s="87"/>
      <c r="RA82" s="87"/>
      <c r="RI82" s="87"/>
      <c r="RQ82" s="87"/>
      <c r="RY82" s="87"/>
      <c r="SG82" s="87"/>
      <c r="SO82" s="87"/>
      <c r="SW82" s="87"/>
      <c r="TE82" s="87"/>
      <c r="TM82" s="87"/>
      <c r="TU82" s="87"/>
      <c r="UC82" s="87"/>
      <c r="UK82" s="87"/>
      <c r="US82" s="87"/>
      <c r="VA82" s="87"/>
      <c r="VI82" s="87"/>
      <c r="VQ82" s="87"/>
      <c r="VY82" s="87"/>
      <c r="WG82" s="87"/>
      <c r="WO82" s="87"/>
      <c r="WW82" s="87"/>
      <c r="XE82" s="87"/>
      <c r="XM82" s="87"/>
      <c r="XU82" s="87"/>
      <c r="YC82" s="87"/>
      <c r="YK82" s="87"/>
      <c r="YS82" s="87"/>
      <c r="ZA82" s="87"/>
      <c r="ZI82" s="87"/>
      <c r="ZQ82" s="87"/>
      <c r="ZY82" s="87"/>
      <c r="AAG82" s="87"/>
      <c r="AAO82" s="87"/>
      <c r="AAW82" s="87"/>
      <c r="ABE82" s="87"/>
      <c r="ABM82" s="87"/>
      <c r="ABU82" s="87"/>
      <c r="ACC82" s="87"/>
      <c r="ACK82" s="87"/>
      <c r="ACS82" s="87"/>
      <c r="ADA82" s="87"/>
      <c r="ADI82" s="87"/>
      <c r="ADQ82" s="87"/>
      <c r="ADY82" s="87"/>
      <c r="AEG82" s="87"/>
      <c r="AEO82" s="87"/>
      <c r="AEW82" s="87"/>
      <c r="AFE82" s="87"/>
      <c r="AFM82" s="87"/>
      <c r="AFU82" s="87"/>
      <c r="AGC82" s="87"/>
      <c r="AGK82" s="87"/>
      <c r="AGS82" s="87"/>
      <c r="AHA82" s="87"/>
      <c r="AHI82" s="87"/>
      <c r="AHQ82" s="87"/>
      <c r="AHY82" s="87"/>
      <c r="AIG82" s="87"/>
      <c r="AIO82" s="87"/>
      <c r="AIW82" s="87"/>
      <c r="AJE82" s="87"/>
      <c r="AJM82" s="87"/>
      <c r="AJU82" s="87"/>
      <c r="AKC82" s="87"/>
      <c r="AKK82" s="87"/>
      <c r="AKS82" s="87"/>
      <c r="ALA82" s="87"/>
      <c r="ALI82" s="87"/>
      <c r="ALQ82" s="87"/>
      <c r="ALY82" s="87"/>
      <c r="AMG82" s="87"/>
      <c r="AMO82" s="87"/>
      <c r="AMW82" s="87"/>
      <c r="ANE82" s="87"/>
      <c r="ANM82" s="87"/>
      <c r="ANU82" s="87"/>
      <c r="AOC82" s="87"/>
      <c r="AOK82" s="87"/>
      <c r="AOS82" s="87"/>
      <c r="APA82" s="87"/>
      <c r="API82" s="87"/>
      <c r="APQ82" s="87"/>
      <c r="APY82" s="87"/>
      <c r="AQG82" s="87"/>
      <c r="AQO82" s="87"/>
      <c r="AQW82" s="87"/>
      <c r="ARE82" s="87"/>
      <c r="ARM82" s="87"/>
      <c r="ARU82" s="87"/>
      <c r="ASC82" s="87"/>
      <c r="ASK82" s="87"/>
      <c r="ASS82" s="87"/>
      <c r="ATA82" s="87"/>
      <c r="ATI82" s="87"/>
      <c r="ATQ82" s="87"/>
      <c r="ATY82" s="87"/>
      <c r="AUG82" s="87"/>
      <c r="AUO82" s="87"/>
      <c r="AUW82" s="87"/>
      <c r="AVE82" s="87"/>
      <c r="AVM82" s="87"/>
      <c r="AVU82" s="87"/>
      <c r="AWC82" s="87"/>
      <c r="AWK82" s="87"/>
      <c r="AWS82" s="87"/>
      <c r="AXA82" s="87"/>
      <c r="AXI82" s="87"/>
      <c r="AXQ82" s="87"/>
      <c r="AXY82" s="87"/>
      <c r="AYG82" s="87"/>
      <c r="AYO82" s="87"/>
      <c r="AYW82" s="87"/>
      <c r="AZE82" s="87"/>
      <c r="AZM82" s="87"/>
      <c r="AZU82" s="87"/>
      <c r="BAC82" s="87"/>
      <c r="BAK82" s="87"/>
      <c r="BAS82" s="87"/>
      <c r="BBA82" s="87"/>
      <c r="BBI82" s="87"/>
      <c r="BBQ82" s="87"/>
      <c r="BBY82" s="87"/>
      <c r="BCG82" s="87"/>
      <c r="BCO82" s="87"/>
      <c r="BCW82" s="87"/>
      <c r="BDE82" s="87"/>
      <c r="BDM82" s="87"/>
      <c r="BDU82" s="87"/>
      <c r="BEC82" s="87"/>
      <c r="BEK82" s="87"/>
      <c r="BES82" s="87"/>
      <c r="BFA82" s="87"/>
      <c r="BFI82" s="87"/>
      <c r="BFQ82" s="87"/>
      <c r="BFY82" s="87"/>
      <c r="BGG82" s="87"/>
      <c r="BGO82" s="87"/>
      <c r="BGW82" s="87"/>
      <c r="BHE82" s="87"/>
      <c r="BHM82" s="87"/>
      <c r="BHU82" s="87"/>
      <c r="BIC82" s="87"/>
      <c r="BIK82" s="87"/>
      <c r="BIS82" s="87"/>
      <c r="BJA82" s="87"/>
      <c r="BJI82" s="87"/>
      <c r="BJQ82" s="87"/>
      <c r="BJY82" s="87"/>
      <c r="BKG82" s="87"/>
      <c r="BKO82" s="87"/>
      <c r="BKW82" s="87"/>
      <c r="BLE82" s="87"/>
      <c r="BLM82" s="87"/>
      <c r="BLU82" s="87"/>
      <c r="BMC82" s="87"/>
      <c r="BMK82" s="87"/>
      <c r="BMS82" s="87"/>
      <c r="BNA82" s="87"/>
      <c r="BNI82" s="87"/>
      <c r="BNQ82" s="87"/>
      <c r="BNY82" s="87"/>
      <c r="BOG82" s="87"/>
      <c r="BOO82" s="87"/>
      <c r="BOW82" s="87"/>
      <c r="BPE82" s="87"/>
      <c r="BPM82" s="87"/>
      <c r="BPU82" s="87"/>
      <c r="BQC82" s="87"/>
      <c r="BQK82" s="87"/>
      <c r="BQS82" s="87"/>
      <c r="BRA82" s="87"/>
      <c r="BRI82" s="87"/>
      <c r="BRQ82" s="87"/>
      <c r="BRY82" s="87"/>
      <c r="BSG82" s="87"/>
      <c r="BSO82" s="87"/>
      <c r="BSW82" s="87"/>
      <c r="BTE82" s="87"/>
      <c r="BTM82" s="87"/>
      <c r="BTU82" s="87"/>
      <c r="BUC82" s="87"/>
      <c r="BUK82" s="87"/>
      <c r="BUS82" s="87"/>
      <c r="BVA82" s="87"/>
      <c r="BVI82" s="87"/>
      <c r="BVQ82" s="87"/>
      <c r="BVY82" s="87"/>
      <c r="BWG82" s="87"/>
      <c r="BWO82" s="87"/>
      <c r="BWW82" s="87"/>
      <c r="BXE82" s="87"/>
      <c r="BXM82" s="87"/>
      <c r="BXU82" s="87"/>
      <c r="BYC82" s="87"/>
      <c r="BYK82" s="87"/>
      <c r="BYS82" s="87"/>
      <c r="BZA82" s="87"/>
      <c r="BZI82" s="87"/>
      <c r="BZQ82" s="87"/>
      <c r="BZY82" s="87"/>
      <c r="CAG82" s="87"/>
      <c r="CAO82" s="87"/>
      <c r="CAW82" s="87"/>
      <c r="CBE82" s="87"/>
      <c r="CBM82" s="87"/>
      <c r="CBU82" s="87"/>
      <c r="CCC82" s="87"/>
      <c r="CCK82" s="87"/>
      <c r="CCS82" s="87"/>
      <c r="CDA82" s="87"/>
      <c r="CDI82" s="87"/>
      <c r="CDQ82" s="87"/>
      <c r="CDY82" s="87"/>
      <c r="CEG82" s="87"/>
      <c r="CEO82" s="87"/>
      <c r="CEW82" s="87"/>
      <c r="CFE82" s="87"/>
      <c r="CFM82" s="87"/>
      <c r="CFU82" s="87"/>
      <c r="CGC82" s="87"/>
      <c r="CGK82" s="87"/>
      <c r="CGS82" s="87"/>
      <c r="CHA82" s="87"/>
      <c r="CHI82" s="87"/>
      <c r="CHQ82" s="87"/>
      <c r="CHY82" s="87"/>
      <c r="CIG82" s="87"/>
      <c r="CIO82" s="87"/>
      <c r="CIW82" s="87"/>
      <c r="CJE82" s="87"/>
      <c r="CJM82" s="87"/>
      <c r="CJU82" s="87"/>
      <c r="CKC82" s="87"/>
      <c r="CKK82" s="87"/>
      <c r="CKS82" s="87"/>
      <c r="CLA82" s="87"/>
      <c r="CLI82" s="87"/>
      <c r="CLQ82" s="87"/>
      <c r="CLY82" s="87"/>
      <c r="CMG82" s="87"/>
      <c r="CMO82" s="87"/>
      <c r="CMW82" s="87"/>
      <c r="CNE82" s="87"/>
      <c r="CNM82" s="87"/>
      <c r="CNU82" s="87"/>
      <c r="COC82" s="87"/>
      <c r="COK82" s="87"/>
      <c r="COS82" s="87"/>
      <c r="CPA82" s="87"/>
      <c r="CPI82" s="87"/>
      <c r="CPQ82" s="87"/>
      <c r="CPY82" s="87"/>
      <c r="CQG82" s="87"/>
      <c r="CQO82" s="87"/>
      <c r="CQW82" s="87"/>
      <c r="CRE82" s="87"/>
      <c r="CRM82" s="87"/>
      <c r="CRU82" s="87"/>
      <c r="CSC82" s="87"/>
      <c r="CSK82" s="87"/>
      <c r="CSS82" s="87"/>
      <c r="CTA82" s="87"/>
      <c r="CTI82" s="87"/>
      <c r="CTQ82" s="87"/>
      <c r="CTY82" s="87"/>
      <c r="CUG82" s="87"/>
      <c r="CUO82" s="87"/>
      <c r="CUW82" s="87"/>
      <c r="CVE82" s="87"/>
      <c r="CVM82" s="87"/>
      <c r="CVU82" s="87"/>
      <c r="CWC82" s="87"/>
      <c r="CWK82" s="87"/>
      <c r="CWS82" s="87"/>
      <c r="CXA82" s="87"/>
      <c r="CXI82" s="87"/>
      <c r="CXQ82" s="87"/>
      <c r="CXY82" s="87"/>
      <c r="CYG82" s="87"/>
      <c r="CYO82" s="87"/>
      <c r="CYW82" s="87"/>
      <c r="CZE82" s="87"/>
      <c r="CZM82" s="87"/>
      <c r="CZU82" s="87"/>
      <c r="DAC82" s="87"/>
      <c r="DAK82" s="87"/>
      <c r="DAS82" s="87"/>
      <c r="DBA82" s="87"/>
      <c r="DBI82" s="87"/>
      <c r="DBQ82" s="87"/>
      <c r="DBY82" s="87"/>
      <c r="DCG82" s="87"/>
      <c r="DCO82" s="87"/>
      <c r="DCW82" s="87"/>
      <c r="DDE82" s="87"/>
      <c r="DDM82" s="87"/>
      <c r="DDU82" s="87"/>
      <c r="DEC82" s="87"/>
      <c r="DEK82" s="87"/>
      <c r="DES82" s="87"/>
      <c r="DFA82" s="87"/>
      <c r="DFI82" s="87"/>
      <c r="DFQ82" s="87"/>
      <c r="DFY82" s="87"/>
      <c r="DGG82" s="87"/>
      <c r="DGO82" s="87"/>
      <c r="DGW82" s="87"/>
      <c r="DHE82" s="87"/>
      <c r="DHM82" s="87"/>
      <c r="DHU82" s="87"/>
      <c r="DIC82" s="87"/>
      <c r="DIK82" s="87"/>
      <c r="DIS82" s="87"/>
      <c r="DJA82" s="87"/>
      <c r="DJI82" s="87"/>
      <c r="DJQ82" s="87"/>
      <c r="DJY82" s="87"/>
      <c r="DKG82" s="87"/>
      <c r="DKO82" s="87"/>
      <c r="DKW82" s="87"/>
      <c r="DLE82" s="87"/>
      <c r="DLM82" s="87"/>
      <c r="DLU82" s="87"/>
      <c r="DMC82" s="87"/>
      <c r="DMK82" s="87"/>
      <c r="DMS82" s="87"/>
      <c r="DNA82" s="87"/>
      <c r="DNI82" s="87"/>
      <c r="DNQ82" s="87"/>
      <c r="DNY82" s="87"/>
      <c r="DOG82" s="87"/>
      <c r="DOO82" s="87"/>
      <c r="DOW82" s="87"/>
      <c r="DPE82" s="87"/>
      <c r="DPM82" s="87"/>
      <c r="DPU82" s="87"/>
      <c r="DQC82" s="87"/>
      <c r="DQK82" s="87"/>
      <c r="DQS82" s="87"/>
      <c r="DRA82" s="87"/>
      <c r="DRI82" s="87"/>
      <c r="DRQ82" s="87"/>
      <c r="DRY82" s="87"/>
      <c r="DSG82" s="87"/>
      <c r="DSO82" s="87"/>
      <c r="DSW82" s="87"/>
      <c r="DTE82" s="87"/>
      <c r="DTM82" s="87"/>
      <c r="DTU82" s="87"/>
      <c r="DUC82" s="87"/>
      <c r="DUK82" s="87"/>
      <c r="DUS82" s="87"/>
      <c r="DVA82" s="87"/>
      <c r="DVI82" s="87"/>
      <c r="DVQ82" s="87"/>
      <c r="DVY82" s="87"/>
      <c r="DWG82" s="87"/>
      <c r="DWO82" s="87"/>
      <c r="DWW82" s="87"/>
      <c r="DXE82" s="87"/>
      <c r="DXM82" s="87"/>
      <c r="DXU82" s="87"/>
      <c r="DYC82" s="87"/>
      <c r="DYK82" s="87"/>
      <c r="DYS82" s="87"/>
      <c r="DZA82" s="87"/>
      <c r="DZI82" s="87"/>
      <c r="DZQ82" s="87"/>
      <c r="DZY82" s="87"/>
      <c r="EAG82" s="87"/>
      <c r="EAO82" s="87"/>
      <c r="EAW82" s="87"/>
      <c r="EBE82" s="87"/>
      <c r="EBM82" s="87"/>
      <c r="EBU82" s="87"/>
      <c r="ECC82" s="87"/>
      <c r="ECK82" s="87"/>
      <c r="ECS82" s="87"/>
      <c r="EDA82" s="87"/>
      <c r="EDI82" s="87"/>
      <c r="EDQ82" s="87"/>
      <c r="EDY82" s="87"/>
      <c r="EEG82" s="87"/>
      <c r="EEO82" s="87"/>
      <c r="EEW82" s="87"/>
      <c r="EFE82" s="87"/>
      <c r="EFM82" s="87"/>
      <c r="EFU82" s="87"/>
      <c r="EGC82" s="87"/>
      <c r="EGK82" s="87"/>
      <c r="EGS82" s="87"/>
      <c r="EHA82" s="87"/>
      <c r="EHI82" s="87"/>
      <c r="EHQ82" s="87"/>
      <c r="EHY82" s="87"/>
      <c r="EIG82" s="87"/>
      <c r="EIO82" s="87"/>
      <c r="EIW82" s="87"/>
      <c r="EJE82" s="87"/>
      <c r="EJM82" s="87"/>
      <c r="EJU82" s="87"/>
      <c r="EKC82" s="87"/>
      <c r="EKK82" s="87"/>
      <c r="EKS82" s="87"/>
      <c r="ELA82" s="87"/>
      <c r="ELI82" s="87"/>
      <c r="ELQ82" s="87"/>
      <c r="ELY82" s="87"/>
      <c r="EMG82" s="87"/>
      <c r="EMO82" s="87"/>
      <c r="EMW82" s="87"/>
      <c r="ENE82" s="87"/>
      <c r="ENM82" s="87"/>
      <c r="ENU82" s="87"/>
      <c r="EOC82" s="87"/>
      <c r="EOK82" s="87"/>
      <c r="EOS82" s="87"/>
      <c r="EPA82" s="87"/>
      <c r="EPI82" s="87"/>
      <c r="EPQ82" s="87"/>
      <c r="EPY82" s="87"/>
      <c r="EQG82" s="87"/>
      <c r="EQO82" s="87"/>
      <c r="EQW82" s="87"/>
      <c r="ERE82" s="87"/>
      <c r="ERM82" s="87"/>
      <c r="ERU82" s="87"/>
      <c r="ESC82" s="87"/>
      <c r="ESK82" s="87"/>
      <c r="ESS82" s="87"/>
      <c r="ETA82" s="87"/>
      <c r="ETI82" s="87"/>
      <c r="ETQ82" s="87"/>
      <c r="ETY82" s="87"/>
      <c r="EUG82" s="87"/>
      <c r="EUO82" s="87"/>
      <c r="EUW82" s="87"/>
      <c r="EVE82" s="87"/>
      <c r="EVM82" s="87"/>
      <c r="EVU82" s="87"/>
      <c r="EWC82" s="87"/>
      <c r="EWK82" s="87"/>
      <c r="EWS82" s="87"/>
      <c r="EXA82" s="87"/>
      <c r="EXI82" s="87"/>
      <c r="EXQ82" s="87"/>
      <c r="EXY82" s="87"/>
      <c r="EYG82" s="87"/>
      <c r="EYO82" s="87"/>
      <c r="EYW82" s="87"/>
      <c r="EZE82" s="87"/>
      <c r="EZM82" s="87"/>
      <c r="EZU82" s="87"/>
      <c r="FAC82" s="87"/>
      <c r="FAK82" s="87"/>
      <c r="FAS82" s="87"/>
      <c r="FBA82" s="87"/>
      <c r="FBI82" s="87"/>
      <c r="FBQ82" s="87"/>
      <c r="FBY82" s="87"/>
      <c r="FCG82" s="87"/>
      <c r="FCO82" s="87"/>
      <c r="FCW82" s="87"/>
      <c r="FDE82" s="87"/>
      <c r="FDM82" s="87"/>
      <c r="FDU82" s="87"/>
      <c r="FEC82" s="87"/>
      <c r="FEK82" s="87"/>
      <c r="FES82" s="87"/>
      <c r="FFA82" s="87"/>
      <c r="FFI82" s="87"/>
      <c r="FFQ82" s="87"/>
      <c r="FFY82" s="87"/>
      <c r="FGG82" s="87"/>
      <c r="FGO82" s="87"/>
      <c r="FGW82" s="87"/>
      <c r="FHE82" s="87"/>
      <c r="FHM82" s="87"/>
      <c r="FHU82" s="87"/>
      <c r="FIC82" s="87"/>
      <c r="FIK82" s="87"/>
      <c r="FIS82" s="87"/>
      <c r="FJA82" s="87"/>
      <c r="FJI82" s="87"/>
      <c r="FJQ82" s="87"/>
      <c r="FJY82" s="87"/>
      <c r="FKG82" s="87"/>
      <c r="FKO82" s="87"/>
      <c r="FKW82" s="87"/>
      <c r="FLE82" s="87"/>
      <c r="FLM82" s="87"/>
      <c r="FLU82" s="87"/>
      <c r="FMC82" s="87"/>
      <c r="FMK82" s="87"/>
      <c r="FMS82" s="87"/>
      <c r="FNA82" s="87"/>
      <c r="FNI82" s="87"/>
      <c r="FNQ82" s="87"/>
      <c r="FNY82" s="87"/>
      <c r="FOG82" s="87"/>
      <c r="FOO82" s="87"/>
      <c r="FOW82" s="87"/>
      <c r="FPE82" s="87"/>
      <c r="FPM82" s="87"/>
      <c r="FPU82" s="87"/>
      <c r="FQC82" s="87"/>
      <c r="FQK82" s="87"/>
      <c r="FQS82" s="87"/>
      <c r="FRA82" s="87"/>
      <c r="FRI82" s="87"/>
      <c r="FRQ82" s="87"/>
      <c r="FRY82" s="87"/>
      <c r="FSG82" s="87"/>
      <c r="FSO82" s="87"/>
      <c r="FSW82" s="87"/>
      <c r="FTE82" s="87"/>
      <c r="FTM82" s="87"/>
      <c r="FTU82" s="87"/>
      <c r="FUC82" s="87"/>
      <c r="FUK82" s="87"/>
      <c r="FUS82" s="87"/>
      <c r="FVA82" s="87"/>
      <c r="FVI82" s="87"/>
      <c r="FVQ82" s="87"/>
      <c r="FVY82" s="87"/>
      <c r="FWG82" s="87"/>
      <c r="FWO82" s="87"/>
      <c r="FWW82" s="87"/>
      <c r="FXE82" s="87"/>
      <c r="FXM82" s="87"/>
      <c r="FXU82" s="87"/>
      <c r="FYC82" s="87"/>
      <c r="FYK82" s="87"/>
      <c r="FYS82" s="87"/>
      <c r="FZA82" s="87"/>
      <c r="FZI82" s="87"/>
      <c r="FZQ82" s="87"/>
      <c r="FZY82" s="87"/>
      <c r="GAG82" s="87"/>
      <c r="GAO82" s="87"/>
      <c r="GAW82" s="87"/>
      <c r="GBE82" s="87"/>
      <c r="GBM82" s="87"/>
      <c r="GBU82" s="87"/>
      <c r="GCC82" s="87"/>
      <c r="GCK82" s="87"/>
      <c r="GCS82" s="87"/>
      <c r="GDA82" s="87"/>
      <c r="GDI82" s="87"/>
      <c r="GDQ82" s="87"/>
      <c r="GDY82" s="87"/>
      <c r="GEG82" s="87"/>
      <c r="GEO82" s="87"/>
      <c r="GEW82" s="87"/>
      <c r="GFE82" s="87"/>
      <c r="GFM82" s="87"/>
      <c r="GFU82" s="87"/>
      <c r="GGC82" s="87"/>
      <c r="GGK82" s="87"/>
      <c r="GGS82" s="87"/>
      <c r="GHA82" s="87"/>
      <c r="GHI82" s="87"/>
      <c r="GHQ82" s="87"/>
      <c r="GHY82" s="87"/>
      <c r="GIG82" s="87"/>
      <c r="GIO82" s="87"/>
      <c r="GIW82" s="87"/>
      <c r="GJE82" s="87"/>
      <c r="GJM82" s="87"/>
      <c r="GJU82" s="87"/>
      <c r="GKC82" s="87"/>
      <c r="GKK82" s="87"/>
      <c r="GKS82" s="87"/>
      <c r="GLA82" s="87"/>
      <c r="GLI82" s="87"/>
      <c r="GLQ82" s="87"/>
      <c r="GLY82" s="87"/>
      <c r="GMG82" s="87"/>
      <c r="GMO82" s="87"/>
      <c r="GMW82" s="87"/>
      <c r="GNE82" s="87"/>
      <c r="GNM82" s="87"/>
      <c r="GNU82" s="87"/>
      <c r="GOC82" s="87"/>
      <c r="GOK82" s="87"/>
      <c r="GOS82" s="87"/>
      <c r="GPA82" s="87"/>
      <c r="GPI82" s="87"/>
      <c r="GPQ82" s="87"/>
      <c r="GPY82" s="87"/>
      <c r="GQG82" s="87"/>
      <c r="GQO82" s="87"/>
      <c r="GQW82" s="87"/>
      <c r="GRE82" s="87"/>
      <c r="GRM82" s="87"/>
      <c r="GRU82" s="87"/>
      <c r="GSC82" s="87"/>
      <c r="GSK82" s="87"/>
      <c r="GSS82" s="87"/>
      <c r="GTA82" s="87"/>
      <c r="GTI82" s="87"/>
      <c r="GTQ82" s="87"/>
      <c r="GTY82" s="87"/>
      <c r="GUG82" s="87"/>
      <c r="GUO82" s="87"/>
      <c r="GUW82" s="87"/>
      <c r="GVE82" s="87"/>
      <c r="GVM82" s="87"/>
      <c r="GVU82" s="87"/>
      <c r="GWC82" s="87"/>
      <c r="GWK82" s="87"/>
      <c r="GWS82" s="87"/>
      <c r="GXA82" s="87"/>
      <c r="GXI82" s="87"/>
      <c r="GXQ82" s="87"/>
      <c r="GXY82" s="87"/>
      <c r="GYG82" s="87"/>
      <c r="GYO82" s="87"/>
      <c r="GYW82" s="87"/>
      <c r="GZE82" s="87"/>
      <c r="GZM82" s="87"/>
      <c r="GZU82" s="87"/>
      <c r="HAC82" s="87"/>
      <c r="HAK82" s="87"/>
      <c r="HAS82" s="87"/>
      <c r="HBA82" s="87"/>
      <c r="HBI82" s="87"/>
      <c r="HBQ82" s="87"/>
      <c r="HBY82" s="87"/>
      <c r="HCG82" s="87"/>
      <c r="HCO82" s="87"/>
      <c r="HCW82" s="87"/>
      <c r="HDE82" s="87"/>
      <c r="HDM82" s="87"/>
      <c r="HDU82" s="87"/>
      <c r="HEC82" s="87"/>
      <c r="HEK82" s="87"/>
      <c r="HES82" s="87"/>
      <c r="HFA82" s="87"/>
      <c r="HFI82" s="87"/>
      <c r="HFQ82" s="87"/>
      <c r="HFY82" s="87"/>
      <c r="HGG82" s="87"/>
      <c r="HGO82" s="87"/>
      <c r="HGW82" s="87"/>
      <c r="HHE82" s="87"/>
      <c r="HHM82" s="87"/>
      <c r="HHU82" s="87"/>
      <c r="HIC82" s="87"/>
      <c r="HIK82" s="87"/>
      <c r="HIS82" s="87"/>
      <c r="HJA82" s="87"/>
      <c r="HJI82" s="87"/>
      <c r="HJQ82" s="87"/>
      <c r="HJY82" s="87"/>
      <c r="HKG82" s="87"/>
      <c r="HKO82" s="87"/>
      <c r="HKW82" s="87"/>
      <c r="HLE82" s="87"/>
      <c r="HLM82" s="87"/>
      <c r="HLU82" s="87"/>
      <c r="HMC82" s="87"/>
      <c r="HMK82" s="87"/>
      <c r="HMS82" s="87"/>
      <c r="HNA82" s="87"/>
      <c r="HNI82" s="87"/>
      <c r="HNQ82" s="87"/>
      <c r="HNY82" s="87"/>
      <c r="HOG82" s="87"/>
      <c r="HOO82" s="87"/>
      <c r="HOW82" s="87"/>
      <c r="HPE82" s="87"/>
      <c r="HPM82" s="87"/>
      <c r="HPU82" s="87"/>
      <c r="HQC82" s="87"/>
      <c r="HQK82" s="87"/>
      <c r="HQS82" s="87"/>
      <c r="HRA82" s="87"/>
      <c r="HRI82" s="87"/>
      <c r="HRQ82" s="87"/>
      <c r="HRY82" s="87"/>
      <c r="HSG82" s="87"/>
      <c r="HSO82" s="87"/>
      <c r="HSW82" s="87"/>
      <c r="HTE82" s="87"/>
      <c r="HTM82" s="87"/>
      <c r="HTU82" s="87"/>
      <c r="HUC82" s="87"/>
      <c r="HUK82" s="87"/>
      <c r="HUS82" s="87"/>
      <c r="HVA82" s="87"/>
      <c r="HVI82" s="87"/>
      <c r="HVQ82" s="87"/>
      <c r="HVY82" s="87"/>
      <c r="HWG82" s="87"/>
      <c r="HWO82" s="87"/>
      <c r="HWW82" s="87"/>
      <c r="HXE82" s="87"/>
      <c r="HXM82" s="87"/>
      <c r="HXU82" s="87"/>
      <c r="HYC82" s="87"/>
      <c r="HYK82" s="87"/>
      <c r="HYS82" s="87"/>
      <c r="HZA82" s="87"/>
      <c r="HZI82" s="87"/>
      <c r="HZQ82" s="87"/>
      <c r="HZY82" s="87"/>
      <c r="IAG82" s="87"/>
      <c r="IAO82" s="87"/>
      <c r="IAW82" s="87"/>
      <c r="IBE82" s="87"/>
      <c r="IBM82" s="87"/>
      <c r="IBU82" s="87"/>
      <c r="ICC82" s="87"/>
      <c r="ICK82" s="87"/>
      <c r="ICS82" s="87"/>
      <c r="IDA82" s="87"/>
      <c r="IDI82" s="87"/>
      <c r="IDQ82" s="87"/>
      <c r="IDY82" s="87"/>
      <c r="IEG82" s="87"/>
      <c r="IEO82" s="87"/>
      <c r="IEW82" s="87"/>
      <c r="IFE82" s="87"/>
      <c r="IFM82" s="87"/>
      <c r="IFU82" s="87"/>
      <c r="IGC82" s="87"/>
      <c r="IGK82" s="87"/>
      <c r="IGS82" s="87"/>
      <c r="IHA82" s="87"/>
      <c r="IHI82" s="87"/>
      <c r="IHQ82" s="87"/>
      <c r="IHY82" s="87"/>
      <c r="IIG82" s="87"/>
      <c r="IIO82" s="87"/>
      <c r="IIW82" s="87"/>
      <c r="IJE82" s="87"/>
      <c r="IJM82" s="87"/>
      <c r="IJU82" s="87"/>
      <c r="IKC82" s="87"/>
      <c r="IKK82" s="87"/>
      <c r="IKS82" s="87"/>
      <c r="ILA82" s="87"/>
      <c r="ILI82" s="87"/>
      <c r="ILQ82" s="87"/>
      <c r="ILY82" s="87"/>
      <c r="IMG82" s="87"/>
      <c r="IMO82" s="87"/>
      <c r="IMW82" s="87"/>
      <c r="INE82" s="87"/>
      <c r="INM82" s="87"/>
      <c r="INU82" s="87"/>
      <c r="IOC82" s="87"/>
      <c r="IOK82" s="87"/>
      <c r="IOS82" s="87"/>
      <c r="IPA82" s="87"/>
      <c r="IPI82" s="87"/>
      <c r="IPQ82" s="87"/>
      <c r="IPY82" s="87"/>
      <c r="IQG82" s="87"/>
      <c r="IQO82" s="87"/>
      <c r="IQW82" s="87"/>
      <c r="IRE82" s="87"/>
      <c r="IRM82" s="87"/>
      <c r="IRU82" s="87"/>
      <c r="ISC82" s="87"/>
      <c r="ISK82" s="87"/>
      <c r="ISS82" s="87"/>
      <c r="ITA82" s="87"/>
      <c r="ITI82" s="87"/>
      <c r="ITQ82" s="87"/>
      <c r="ITY82" s="87"/>
      <c r="IUG82" s="87"/>
      <c r="IUO82" s="87"/>
      <c r="IUW82" s="87"/>
      <c r="IVE82" s="87"/>
      <c r="IVM82" s="87"/>
      <c r="IVU82" s="87"/>
      <c r="IWC82" s="87"/>
      <c r="IWK82" s="87"/>
      <c r="IWS82" s="87"/>
      <c r="IXA82" s="87"/>
      <c r="IXI82" s="87"/>
      <c r="IXQ82" s="87"/>
      <c r="IXY82" s="87"/>
      <c r="IYG82" s="87"/>
      <c r="IYO82" s="87"/>
      <c r="IYW82" s="87"/>
      <c r="IZE82" s="87"/>
      <c r="IZM82" s="87"/>
      <c r="IZU82" s="87"/>
      <c r="JAC82" s="87"/>
      <c r="JAK82" s="87"/>
      <c r="JAS82" s="87"/>
      <c r="JBA82" s="87"/>
      <c r="JBI82" s="87"/>
      <c r="JBQ82" s="87"/>
      <c r="JBY82" s="87"/>
      <c r="JCG82" s="87"/>
      <c r="JCO82" s="87"/>
      <c r="JCW82" s="87"/>
      <c r="JDE82" s="87"/>
      <c r="JDM82" s="87"/>
      <c r="JDU82" s="87"/>
      <c r="JEC82" s="87"/>
      <c r="JEK82" s="87"/>
      <c r="JES82" s="87"/>
      <c r="JFA82" s="87"/>
      <c r="JFI82" s="87"/>
      <c r="JFQ82" s="87"/>
      <c r="JFY82" s="87"/>
      <c r="JGG82" s="87"/>
      <c r="JGO82" s="87"/>
      <c r="JGW82" s="87"/>
      <c r="JHE82" s="87"/>
      <c r="JHM82" s="87"/>
      <c r="JHU82" s="87"/>
      <c r="JIC82" s="87"/>
      <c r="JIK82" s="87"/>
      <c r="JIS82" s="87"/>
      <c r="JJA82" s="87"/>
      <c r="JJI82" s="87"/>
      <c r="JJQ82" s="87"/>
      <c r="JJY82" s="87"/>
      <c r="JKG82" s="87"/>
      <c r="JKO82" s="87"/>
      <c r="JKW82" s="87"/>
      <c r="JLE82" s="87"/>
      <c r="JLM82" s="87"/>
      <c r="JLU82" s="87"/>
      <c r="JMC82" s="87"/>
      <c r="JMK82" s="87"/>
      <c r="JMS82" s="87"/>
      <c r="JNA82" s="87"/>
      <c r="JNI82" s="87"/>
      <c r="JNQ82" s="87"/>
      <c r="JNY82" s="87"/>
      <c r="JOG82" s="87"/>
      <c r="JOO82" s="87"/>
      <c r="JOW82" s="87"/>
      <c r="JPE82" s="87"/>
      <c r="JPM82" s="87"/>
      <c r="JPU82" s="87"/>
      <c r="JQC82" s="87"/>
      <c r="JQK82" s="87"/>
      <c r="JQS82" s="87"/>
      <c r="JRA82" s="87"/>
      <c r="JRI82" s="87"/>
      <c r="JRQ82" s="87"/>
      <c r="JRY82" s="87"/>
      <c r="JSG82" s="87"/>
      <c r="JSO82" s="87"/>
      <c r="JSW82" s="87"/>
      <c r="JTE82" s="87"/>
      <c r="JTM82" s="87"/>
      <c r="JTU82" s="87"/>
      <c r="JUC82" s="87"/>
      <c r="JUK82" s="87"/>
      <c r="JUS82" s="87"/>
      <c r="JVA82" s="87"/>
      <c r="JVI82" s="87"/>
      <c r="JVQ82" s="87"/>
      <c r="JVY82" s="87"/>
      <c r="JWG82" s="87"/>
      <c r="JWO82" s="87"/>
      <c r="JWW82" s="87"/>
      <c r="JXE82" s="87"/>
      <c r="JXM82" s="87"/>
      <c r="JXU82" s="87"/>
      <c r="JYC82" s="87"/>
      <c r="JYK82" s="87"/>
      <c r="JYS82" s="87"/>
      <c r="JZA82" s="87"/>
      <c r="JZI82" s="87"/>
      <c r="JZQ82" s="87"/>
      <c r="JZY82" s="87"/>
      <c r="KAG82" s="87"/>
      <c r="KAO82" s="87"/>
      <c r="KAW82" s="87"/>
      <c r="KBE82" s="87"/>
      <c r="KBM82" s="87"/>
      <c r="KBU82" s="87"/>
      <c r="KCC82" s="87"/>
      <c r="KCK82" s="87"/>
      <c r="KCS82" s="87"/>
      <c r="KDA82" s="87"/>
      <c r="KDI82" s="87"/>
      <c r="KDQ82" s="87"/>
      <c r="KDY82" s="87"/>
      <c r="KEG82" s="87"/>
      <c r="KEO82" s="87"/>
      <c r="KEW82" s="87"/>
      <c r="KFE82" s="87"/>
      <c r="KFM82" s="87"/>
      <c r="KFU82" s="87"/>
      <c r="KGC82" s="87"/>
      <c r="KGK82" s="87"/>
      <c r="KGS82" s="87"/>
      <c r="KHA82" s="87"/>
      <c r="KHI82" s="87"/>
      <c r="KHQ82" s="87"/>
      <c r="KHY82" s="87"/>
      <c r="KIG82" s="87"/>
      <c r="KIO82" s="87"/>
      <c r="KIW82" s="87"/>
      <c r="KJE82" s="87"/>
      <c r="KJM82" s="87"/>
      <c r="KJU82" s="87"/>
      <c r="KKC82" s="87"/>
      <c r="KKK82" s="87"/>
      <c r="KKS82" s="87"/>
      <c r="KLA82" s="87"/>
      <c r="KLI82" s="87"/>
      <c r="KLQ82" s="87"/>
      <c r="KLY82" s="87"/>
      <c r="KMG82" s="87"/>
      <c r="KMO82" s="87"/>
      <c r="KMW82" s="87"/>
      <c r="KNE82" s="87"/>
      <c r="KNM82" s="87"/>
      <c r="KNU82" s="87"/>
      <c r="KOC82" s="87"/>
      <c r="KOK82" s="87"/>
      <c r="KOS82" s="87"/>
      <c r="KPA82" s="87"/>
      <c r="KPI82" s="87"/>
      <c r="KPQ82" s="87"/>
      <c r="KPY82" s="87"/>
      <c r="KQG82" s="87"/>
      <c r="KQO82" s="87"/>
      <c r="KQW82" s="87"/>
      <c r="KRE82" s="87"/>
      <c r="KRM82" s="87"/>
      <c r="KRU82" s="87"/>
      <c r="KSC82" s="87"/>
      <c r="KSK82" s="87"/>
      <c r="KSS82" s="87"/>
      <c r="KTA82" s="87"/>
      <c r="KTI82" s="87"/>
      <c r="KTQ82" s="87"/>
      <c r="KTY82" s="87"/>
      <c r="KUG82" s="87"/>
      <c r="KUO82" s="87"/>
      <c r="KUW82" s="87"/>
      <c r="KVE82" s="87"/>
      <c r="KVM82" s="87"/>
      <c r="KVU82" s="87"/>
      <c r="KWC82" s="87"/>
      <c r="KWK82" s="87"/>
      <c r="KWS82" s="87"/>
      <c r="KXA82" s="87"/>
      <c r="KXI82" s="87"/>
      <c r="KXQ82" s="87"/>
      <c r="KXY82" s="87"/>
      <c r="KYG82" s="87"/>
      <c r="KYO82" s="87"/>
      <c r="KYW82" s="87"/>
      <c r="KZE82" s="87"/>
      <c r="KZM82" s="87"/>
      <c r="KZU82" s="87"/>
      <c r="LAC82" s="87"/>
      <c r="LAK82" s="87"/>
      <c r="LAS82" s="87"/>
      <c r="LBA82" s="87"/>
      <c r="LBI82" s="87"/>
      <c r="LBQ82" s="87"/>
      <c r="LBY82" s="87"/>
      <c r="LCG82" s="87"/>
      <c r="LCO82" s="87"/>
      <c r="LCW82" s="87"/>
      <c r="LDE82" s="87"/>
      <c r="LDM82" s="87"/>
      <c r="LDU82" s="87"/>
      <c r="LEC82" s="87"/>
      <c r="LEK82" s="87"/>
      <c r="LES82" s="87"/>
      <c r="LFA82" s="87"/>
      <c r="LFI82" s="87"/>
      <c r="LFQ82" s="87"/>
      <c r="LFY82" s="87"/>
      <c r="LGG82" s="87"/>
      <c r="LGO82" s="87"/>
      <c r="LGW82" s="87"/>
      <c r="LHE82" s="87"/>
      <c r="LHM82" s="87"/>
      <c r="LHU82" s="87"/>
      <c r="LIC82" s="87"/>
      <c r="LIK82" s="87"/>
      <c r="LIS82" s="87"/>
      <c r="LJA82" s="87"/>
      <c r="LJI82" s="87"/>
      <c r="LJQ82" s="87"/>
      <c r="LJY82" s="87"/>
      <c r="LKG82" s="87"/>
      <c r="LKO82" s="87"/>
      <c r="LKW82" s="87"/>
      <c r="LLE82" s="87"/>
      <c r="LLM82" s="87"/>
      <c r="LLU82" s="87"/>
      <c r="LMC82" s="87"/>
      <c r="LMK82" s="87"/>
      <c r="LMS82" s="87"/>
      <c r="LNA82" s="87"/>
      <c r="LNI82" s="87"/>
      <c r="LNQ82" s="87"/>
      <c r="LNY82" s="87"/>
      <c r="LOG82" s="87"/>
      <c r="LOO82" s="87"/>
      <c r="LOW82" s="87"/>
      <c r="LPE82" s="87"/>
      <c r="LPM82" s="87"/>
      <c r="LPU82" s="87"/>
      <c r="LQC82" s="87"/>
      <c r="LQK82" s="87"/>
      <c r="LQS82" s="87"/>
      <c r="LRA82" s="87"/>
      <c r="LRI82" s="87"/>
      <c r="LRQ82" s="87"/>
      <c r="LRY82" s="87"/>
      <c r="LSG82" s="87"/>
      <c r="LSO82" s="87"/>
      <c r="LSW82" s="87"/>
      <c r="LTE82" s="87"/>
      <c r="LTM82" s="87"/>
      <c r="LTU82" s="87"/>
      <c r="LUC82" s="87"/>
      <c r="LUK82" s="87"/>
      <c r="LUS82" s="87"/>
      <c r="LVA82" s="87"/>
      <c r="LVI82" s="87"/>
      <c r="LVQ82" s="87"/>
      <c r="LVY82" s="87"/>
      <c r="LWG82" s="87"/>
      <c r="LWO82" s="87"/>
      <c r="LWW82" s="87"/>
      <c r="LXE82" s="87"/>
      <c r="LXM82" s="87"/>
      <c r="LXU82" s="87"/>
      <c r="LYC82" s="87"/>
      <c r="LYK82" s="87"/>
      <c r="LYS82" s="87"/>
      <c r="LZA82" s="87"/>
      <c r="LZI82" s="87"/>
      <c r="LZQ82" s="87"/>
      <c r="LZY82" s="87"/>
      <c r="MAG82" s="87"/>
      <c r="MAO82" s="87"/>
      <c r="MAW82" s="87"/>
      <c r="MBE82" s="87"/>
      <c r="MBM82" s="87"/>
      <c r="MBU82" s="87"/>
      <c r="MCC82" s="87"/>
      <c r="MCK82" s="87"/>
      <c r="MCS82" s="87"/>
      <c r="MDA82" s="87"/>
      <c r="MDI82" s="87"/>
      <c r="MDQ82" s="87"/>
      <c r="MDY82" s="87"/>
      <c r="MEG82" s="87"/>
      <c r="MEO82" s="87"/>
      <c r="MEW82" s="87"/>
      <c r="MFE82" s="87"/>
      <c r="MFM82" s="87"/>
      <c r="MFU82" s="87"/>
      <c r="MGC82" s="87"/>
      <c r="MGK82" s="87"/>
      <c r="MGS82" s="87"/>
      <c r="MHA82" s="87"/>
      <c r="MHI82" s="87"/>
      <c r="MHQ82" s="87"/>
      <c r="MHY82" s="87"/>
      <c r="MIG82" s="87"/>
      <c r="MIO82" s="87"/>
      <c r="MIW82" s="87"/>
      <c r="MJE82" s="87"/>
      <c r="MJM82" s="87"/>
      <c r="MJU82" s="87"/>
      <c r="MKC82" s="87"/>
      <c r="MKK82" s="87"/>
      <c r="MKS82" s="87"/>
      <c r="MLA82" s="87"/>
      <c r="MLI82" s="87"/>
      <c r="MLQ82" s="87"/>
      <c r="MLY82" s="87"/>
      <c r="MMG82" s="87"/>
      <c r="MMO82" s="87"/>
      <c r="MMW82" s="87"/>
      <c r="MNE82" s="87"/>
      <c r="MNM82" s="87"/>
      <c r="MNU82" s="87"/>
      <c r="MOC82" s="87"/>
      <c r="MOK82" s="87"/>
      <c r="MOS82" s="87"/>
      <c r="MPA82" s="87"/>
      <c r="MPI82" s="87"/>
      <c r="MPQ82" s="87"/>
      <c r="MPY82" s="87"/>
      <c r="MQG82" s="87"/>
      <c r="MQO82" s="87"/>
      <c r="MQW82" s="87"/>
      <c r="MRE82" s="87"/>
      <c r="MRM82" s="87"/>
      <c r="MRU82" s="87"/>
      <c r="MSC82" s="87"/>
      <c r="MSK82" s="87"/>
      <c r="MSS82" s="87"/>
      <c r="MTA82" s="87"/>
      <c r="MTI82" s="87"/>
      <c r="MTQ82" s="87"/>
      <c r="MTY82" s="87"/>
      <c r="MUG82" s="87"/>
      <c r="MUO82" s="87"/>
      <c r="MUW82" s="87"/>
      <c r="MVE82" s="87"/>
      <c r="MVM82" s="87"/>
      <c r="MVU82" s="87"/>
      <c r="MWC82" s="87"/>
      <c r="MWK82" s="87"/>
      <c r="MWS82" s="87"/>
      <c r="MXA82" s="87"/>
      <c r="MXI82" s="87"/>
      <c r="MXQ82" s="87"/>
      <c r="MXY82" s="87"/>
      <c r="MYG82" s="87"/>
      <c r="MYO82" s="87"/>
      <c r="MYW82" s="87"/>
      <c r="MZE82" s="87"/>
      <c r="MZM82" s="87"/>
      <c r="MZU82" s="87"/>
      <c r="NAC82" s="87"/>
      <c r="NAK82" s="87"/>
      <c r="NAS82" s="87"/>
      <c r="NBA82" s="87"/>
      <c r="NBI82" s="87"/>
      <c r="NBQ82" s="87"/>
      <c r="NBY82" s="87"/>
      <c r="NCG82" s="87"/>
      <c r="NCO82" s="87"/>
      <c r="NCW82" s="87"/>
      <c r="NDE82" s="87"/>
      <c r="NDM82" s="87"/>
      <c r="NDU82" s="87"/>
      <c r="NEC82" s="87"/>
      <c r="NEK82" s="87"/>
      <c r="NES82" s="87"/>
      <c r="NFA82" s="87"/>
      <c r="NFI82" s="87"/>
      <c r="NFQ82" s="87"/>
      <c r="NFY82" s="87"/>
      <c r="NGG82" s="87"/>
      <c r="NGO82" s="87"/>
      <c r="NGW82" s="87"/>
      <c r="NHE82" s="87"/>
      <c r="NHM82" s="87"/>
      <c r="NHU82" s="87"/>
      <c r="NIC82" s="87"/>
      <c r="NIK82" s="87"/>
      <c r="NIS82" s="87"/>
      <c r="NJA82" s="87"/>
      <c r="NJI82" s="87"/>
      <c r="NJQ82" s="87"/>
      <c r="NJY82" s="87"/>
      <c r="NKG82" s="87"/>
      <c r="NKO82" s="87"/>
      <c r="NKW82" s="87"/>
      <c r="NLE82" s="87"/>
      <c r="NLM82" s="87"/>
      <c r="NLU82" s="87"/>
      <c r="NMC82" s="87"/>
      <c r="NMK82" s="87"/>
      <c r="NMS82" s="87"/>
      <c r="NNA82" s="87"/>
      <c r="NNI82" s="87"/>
      <c r="NNQ82" s="87"/>
      <c r="NNY82" s="87"/>
      <c r="NOG82" s="87"/>
      <c r="NOO82" s="87"/>
      <c r="NOW82" s="87"/>
      <c r="NPE82" s="87"/>
      <c r="NPM82" s="87"/>
      <c r="NPU82" s="87"/>
      <c r="NQC82" s="87"/>
      <c r="NQK82" s="87"/>
      <c r="NQS82" s="87"/>
      <c r="NRA82" s="87"/>
      <c r="NRI82" s="87"/>
      <c r="NRQ82" s="87"/>
      <c r="NRY82" s="87"/>
      <c r="NSG82" s="87"/>
      <c r="NSO82" s="87"/>
      <c r="NSW82" s="87"/>
      <c r="NTE82" s="87"/>
      <c r="NTM82" s="87"/>
      <c r="NTU82" s="87"/>
      <c r="NUC82" s="87"/>
      <c r="NUK82" s="87"/>
      <c r="NUS82" s="87"/>
      <c r="NVA82" s="87"/>
      <c r="NVI82" s="87"/>
      <c r="NVQ82" s="87"/>
      <c r="NVY82" s="87"/>
      <c r="NWG82" s="87"/>
      <c r="NWO82" s="87"/>
      <c r="NWW82" s="87"/>
      <c r="NXE82" s="87"/>
      <c r="NXM82" s="87"/>
      <c r="NXU82" s="87"/>
      <c r="NYC82" s="87"/>
      <c r="NYK82" s="87"/>
      <c r="NYS82" s="87"/>
      <c r="NZA82" s="87"/>
      <c r="NZI82" s="87"/>
      <c r="NZQ82" s="87"/>
      <c r="NZY82" s="87"/>
      <c r="OAG82" s="87"/>
      <c r="OAO82" s="87"/>
      <c r="OAW82" s="87"/>
      <c r="OBE82" s="87"/>
      <c r="OBM82" s="87"/>
      <c r="OBU82" s="87"/>
      <c r="OCC82" s="87"/>
      <c r="OCK82" s="87"/>
      <c r="OCS82" s="87"/>
      <c r="ODA82" s="87"/>
      <c r="ODI82" s="87"/>
      <c r="ODQ82" s="87"/>
      <c r="ODY82" s="87"/>
      <c r="OEG82" s="87"/>
      <c r="OEO82" s="87"/>
      <c r="OEW82" s="87"/>
      <c r="OFE82" s="87"/>
      <c r="OFM82" s="87"/>
      <c r="OFU82" s="87"/>
      <c r="OGC82" s="87"/>
      <c r="OGK82" s="87"/>
      <c r="OGS82" s="87"/>
      <c r="OHA82" s="87"/>
      <c r="OHI82" s="87"/>
      <c r="OHQ82" s="87"/>
      <c r="OHY82" s="87"/>
      <c r="OIG82" s="87"/>
      <c r="OIO82" s="87"/>
      <c r="OIW82" s="87"/>
      <c r="OJE82" s="87"/>
      <c r="OJM82" s="87"/>
      <c r="OJU82" s="87"/>
      <c r="OKC82" s="87"/>
      <c r="OKK82" s="87"/>
      <c r="OKS82" s="87"/>
      <c r="OLA82" s="87"/>
      <c r="OLI82" s="87"/>
      <c r="OLQ82" s="87"/>
      <c r="OLY82" s="87"/>
      <c r="OMG82" s="87"/>
      <c r="OMO82" s="87"/>
      <c r="OMW82" s="87"/>
      <c r="ONE82" s="87"/>
      <c r="ONM82" s="87"/>
      <c r="ONU82" s="87"/>
      <c r="OOC82" s="87"/>
      <c r="OOK82" s="87"/>
      <c r="OOS82" s="87"/>
      <c r="OPA82" s="87"/>
      <c r="OPI82" s="87"/>
      <c r="OPQ82" s="87"/>
      <c r="OPY82" s="87"/>
      <c r="OQG82" s="87"/>
      <c r="OQO82" s="87"/>
      <c r="OQW82" s="87"/>
      <c r="ORE82" s="87"/>
      <c r="ORM82" s="87"/>
      <c r="ORU82" s="87"/>
      <c r="OSC82" s="87"/>
      <c r="OSK82" s="87"/>
      <c r="OSS82" s="87"/>
      <c r="OTA82" s="87"/>
      <c r="OTI82" s="87"/>
      <c r="OTQ82" s="87"/>
      <c r="OTY82" s="87"/>
      <c r="OUG82" s="87"/>
      <c r="OUO82" s="87"/>
      <c r="OUW82" s="87"/>
      <c r="OVE82" s="87"/>
      <c r="OVM82" s="87"/>
      <c r="OVU82" s="87"/>
      <c r="OWC82" s="87"/>
      <c r="OWK82" s="87"/>
      <c r="OWS82" s="87"/>
      <c r="OXA82" s="87"/>
      <c r="OXI82" s="87"/>
      <c r="OXQ82" s="87"/>
      <c r="OXY82" s="87"/>
      <c r="OYG82" s="87"/>
      <c r="OYO82" s="87"/>
      <c r="OYW82" s="87"/>
      <c r="OZE82" s="87"/>
      <c r="OZM82" s="87"/>
      <c r="OZU82" s="87"/>
      <c r="PAC82" s="87"/>
      <c r="PAK82" s="87"/>
      <c r="PAS82" s="87"/>
      <c r="PBA82" s="87"/>
      <c r="PBI82" s="87"/>
      <c r="PBQ82" s="87"/>
      <c r="PBY82" s="87"/>
      <c r="PCG82" s="87"/>
      <c r="PCO82" s="87"/>
      <c r="PCW82" s="87"/>
      <c r="PDE82" s="87"/>
      <c r="PDM82" s="87"/>
      <c r="PDU82" s="87"/>
      <c r="PEC82" s="87"/>
      <c r="PEK82" s="87"/>
      <c r="PES82" s="87"/>
      <c r="PFA82" s="87"/>
      <c r="PFI82" s="87"/>
      <c r="PFQ82" s="87"/>
      <c r="PFY82" s="87"/>
      <c r="PGG82" s="87"/>
      <c r="PGO82" s="87"/>
      <c r="PGW82" s="87"/>
      <c r="PHE82" s="87"/>
      <c r="PHM82" s="87"/>
      <c r="PHU82" s="87"/>
      <c r="PIC82" s="87"/>
      <c r="PIK82" s="87"/>
      <c r="PIS82" s="87"/>
      <c r="PJA82" s="87"/>
      <c r="PJI82" s="87"/>
      <c r="PJQ82" s="87"/>
      <c r="PJY82" s="87"/>
      <c r="PKG82" s="87"/>
      <c r="PKO82" s="87"/>
      <c r="PKW82" s="87"/>
      <c r="PLE82" s="87"/>
      <c r="PLM82" s="87"/>
      <c r="PLU82" s="87"/>
      <c r="PMC82" s="87"/>
      <c r="PMK82" s="87"/>
      <c r="PMS82" s="87"/>
      <c r="PNA82" s="87"/>
      <c r="PNI82" s="87"/>
      <c r="PNQ82" s="87"/>
      <c r="PNY82" s="87"/>
      <c r="POG82" s="87"/>
      <c r="POO82" s="87"/>
      <c r="POW82" s="87"/>
      <c r="PPE82" s="87"/>
      <c r="PPM82" s="87"/>
      <c r="PPU82" s="87"/>
      <c r="PQC82" s="87"/>
      <c r="PQK82" s="87"/>
      <c r="PQS82" s="87"/>
      <c r="PRA82" s="87"/>
      <c r="PRI82" s="87"/>
      <c r="PRQ82" s="87"/>
      <c r="PRY82" s="87"/>
      <c r="PSG82" s="87"/>
      <c r="PSO82" s="87"/>
      <c r="PSW82" s="87"/>
      <c r="PTE82" s="87"/>
      <c r="PTM82" s="87"/>
      <c r="PTU82" s="87"/>
      <c r="PUC82" s="87"/>
      <c r="PUK82" s="87"/>
      <c r="PUS82" s="87"/>
      <c r="PVA82" s="87"/>
      <c r="PVI82" s="87"/>
      <c r="PVQ82" s="87"/>
      <c r="PVY82" s="87"/>
      <c r="PWG82" s="87"/>
      <c r="PWO82" s="87"/>
      <c r="PWW82" s="87"/>
      <c r="PXE82" s="87"/>
      <c r="PXM82" s="87"/>
      <c r="PXU82" s="87"/>
      <c r="PYC82" s="87"/>
      <c r="PYK82" s="87"/>
      <c r="PYS82" s="87"/>
      <c r="PZA82" s="87"/>
      <c r="PZI82" s="87"/>
      <c r="PZQ82" s="87"/>
      <c r="PZY82" s="87"/>
      <c r="QAG82" s="87"/>
      <c r="QAO82" s="87"/>
      <c r="QAW82" s="87"/>
      <c r="QBE82" s="87"/>
      <c r="QBM82" s="87"/>
      <c r="QBU82" s="87"/>
      <c r="QCC82" s="87"/>
      <c r="QCK82" s="87"/>
      <c r="QCS82" s="87"/>
      <c r="QDA82" s="87"/>
      <c r="QDI82" s="87"/>
      <c r="QDQ82" s="87"/>
      <c r="QDY82" s="87"/>
      <c r="QEG82" s="87"/>
      <c r="QEO82" s="87"/>
      <c r="QEW82" s="87"/>
      <c r="QFE82" s="87"/>
      <c r="QFM82" s="87"/>
      <c r="QFU82" s="87"/>
      <c r="QGC82" s="87"/>
      <c r="QGK82" s="87"/>
      <c r="QGS82" s="87"/>
      <c r="QHA82" s="87"/>
      <c r="QHI82" s="87"/>
      <c r="QHQ82" s="87"/>
      <c r="QHY82" s="87"/>
      <c r="QIG82" s="87"/>
      <c r="QIO82" s="87"/>
      <c r="QIW82" s="87"/>
      <c r="QJE82" s="87"/>
      <c r="QJM82" s="87"/>
      <c r="QJU82" s="87"/>
      <c r="QKC82" s="87"/>
      <c r="QKK82" s="87"/>
      <c r="QKS82" s="87"/>
      <c r="QLA82" s="87"/>
      <c r="QLI82" s="87"/>
      <c r="QLQ82" s="87"/>
      <c r="QLY82" s="87"/>
      <c r="QMG82" s="87"/>
      <c r="QMO82" s="87"/>
      <c r="QMW82" s="87"/>
      <c r="QNE82" s="87"/>
      <c r="QNM82" s="87"/>
      <c r="QNU82" s="87"/>
      <c r="QOC82" s="87"/>
      <c r="QOK82" s="87"/>
      <c r="QOS82" s="87"/>
      <c r="QPA82" s="87"/>
      <c r="QPI82" s="87"/>
      <c r="QPQ82" s="87"/>
      <c r="QPY82" s="87"/>
      <c r="QQG82" s="87"/>
      <c r="QQO82" s="87"/>
      <c r="QQW82" s="87"/>
      <c r="QRE82" s="87"/>
      <c r="QRM82" s="87"/>
      <c r="QRU82" s="87"/>
      <c r="QSC82" s="87"/>
      <c r="QSK82" s="87"/>
      <c r="QSS82" s="87"/>
      <c r="QTA82" s="87"/>
      <c r="QTI82" s="87"/>
      <c r="QTQ82" s="87"/>
      <c r="QTY82" s="87"/>
      <c r="QUG82" s="87"/>
      <c r="QUO82" s="87"/>
      <c r="QUW82" s="87"/>
      <c r="QVE82" s="87"/>
      <c r="QVM82" s="87"/>
      <c r="QVU82" s="87"/>
      <c r="QWC82" s="87"/>
      <c r="QWK82" s="87"/>
      <c r="QWS82" s="87"/>
      <c r="QXA82" s="87"/>
      <c r="QXI82" s="87"/>
      <c r="QXQ82" s="87"/>
      <c r="QXY82" s="87"/>
      <c r="QYG82" s="87"/>
      <c r="QYO82" s="87"/>
      <c r="QYW82" s="87"/>
      <c r="QZE82" s="87"/>
      <c r="QZM82" s="87"/>
      <c r="QZU82" s="87"/>
      <c r="RAC82" s="87"/>
      <c r="RAK82" s="87"/>
      <c r="RAS82" s="87"/>
      <c r="RBA82" s="87"/>
      <c r="RBI82" s="87"/>
      <c r="RBQ82" s="87"/>
      <c r="RBY82" s="87"/>
      <c r="RCG82" s="87"/>
      <c r="RCO82" s="87"/>
      <c r="RCW82" s="87"/>
      <c r="RDE82" s="87"/>
      <c r="RDM82" s="87"/>
      <c r="RDU82" s="87"/>
      <c r="REC82" s="87"/>
      <c r="REK82" s="87"/>
      <c r="RES82" s="87"/>
      <c r="RFA82" s="87"/>
      <c r="RFI82" s="87"/>
      <c r="RFQ82" s="87"/>
      <c r="RFY82" s="87"/>
      <c r="RGG82" s="87"/>
      <c r="RGO82" s="87"/>
      <c r="RGW82" s="87"/>
      <c r="RHE82" s="87"/>
      <c r="RHM82" s="87"/>
      <c r="RHU82" s="87"/>
      <c r="RIC82" s="87"/>
      <c r="RIK82" s="87"/>
      <c r="RIS82" s="87"/>
      <c r="RJA82" s="87"/>
      <c r="RJI82" s="87"/>
      <c r="RJQ82" s="87"/>
      <c r="RJY82" s="87"/>
      <c r="RKG82" s="87"/>
      <c r="RKO82" s="87"/>
      <c r="RKW82" s="87"/>
      <c r="RLE82" s="87"/>
      <c r="RLM82" s="87"/>
      <c r="RLU82" s="87"/>
      <c r="RMC82" s="87"/>
      <c r="RMK82" s="87"/>
      <c r="RMS82" s="87"/>
      <c r="RNA82" s="87"/>
      <c r="RNI82" s="87"/>
      <c r="RNQ82" s="87"/>
      <c r="RNY82" s="87"/>
      <c r="ROG82" s="87"/>
      <c r="ROO82" s="87"/>
      <c r="ROW82" s="87"/>
      <c r="RPE82" s="87"/>
      <c r="RPM82" s="87"/>
      <c r="RPU82" s="87"/>
      <c r="RQC82" s="87"/>
      <c r="RQK82" s="87"/>
      <c r="RQS82" s="87"/>
      <c r="RRA82" s="87"/>
      <c r="RRI82" s="87"/>
      <c r="RRQ82" s="87"/>
      <c r="RRY82" s="87"/>
      <c r="RSG82" s="87"/>
      <c r="RSO82" s="87"/>
      <c r="RSW82" s="87"/>
      <c r="RTE82" s="87"/>
      <c r="RTM82" s="87"/>
      <c r="RTU82" s="87"/>
      <c r="RUC82" s="87"/>
      <c r="RUK82" s="87"/>
      <c r="RUS82" s="87"/>
      <c r="RVA82" s="87"/>
      <c r="RVI82" s="87"/>
      <c r="RVQ82" s="87"/>
      <c r="RVY82" s="87"/>
      <c r="RWG82" s="87"/>
      <c r="RWO82" s="87"/>
      <c r="RWW82" s="87"/>
      <c r="RXE82" s="87"/>
      <c r="RXM82" s="87"/>
      <c r="RXU82" s="87"/>
      <c r="RYC82" s="87"/>
      <c r="RYK82" s="87"/>
      <c r="RYS82" s="87"/>
      <c r="RZA82" s="87"/>
      <c r="RZI82" s="87"/>
      <c r="RZQ82" s="87"/>
      <c r="RZY82" s="87"/>
      <c r="SAG82" s="87"/>
      <c r="SAO82" s="87"/>
      <c r="SAW82" s="87"/>
      <c r="SBE82" s="87"/>
      <c r="SBM82" s="87"/>
      <c r="SBU82" s="87"/>
      <c r="SCC82" s="87"/>
      <c r="SCK82" s="87"/>
      <c r="SCS82" s="87"/>
      <c r="SDA82" s="87"/>
      <c r="SDI82" s="87"/>
      <c r="SDQ82" s="87"/>
      <c r="SDY82" s="87"/>
      <c r="SEG82" s="87"/>
      <c r="SEO82" s="87"/>
      <c r="SEW82" s="87"/>
      <c r="SFE82" s="87"/>
      <c r="SFM82" s="87"/>
      <c r="SFU82" s="87"/>
      <c r="SGC82" s="87"/>
      <c r="SGK82" s="87"/>
      <c r="SGS82" s="87"/>
      <c r="SHA82" s="87"/>
      <c r="SHI82" s="87"/>
      <c r="SHQ82" s="87"/>
      <c r="SHY82" s="87"/>
      <c r="SIG82" s="87"/>
      <c r="SIO82" s="87"/>
      <c r="SIW82" s="87"/>
      <c r="SJE82" s="87"/>
      <c r="SJM82" s="87"/>
      <c r="SJU82" s="87"/>
      <c r="SKC82" s="87"/>
      <c r="SKK82" s="87"/>
      <c r="SKS82" s="87"/>
      <c r="SLA82" s="87"/>
      <c r="SLI82" s="87"/>
      <c r="SLQ82" s="87"/>
      <c r="SLY82" s="87"/>
      <c r="SMG82" s="87"/>
      <c r="SMO82" s="87"/>
      <c r="SMW82" s="87"/>
      <c r="SNE82" s="87"/>
      <c r="SNM82" s="87"/>
      <c r="SNU82" s="87"/>
      <c r="SOC82" s="87"/>
      <c r="SOK82" s="87"/>
      <c r="SOS82" s="87"/>
      <c r="SPA82" s="87"/>
      <c r="SPI82" s="87"/>
      <c r="SPQ82" s="87"/>
      <c r="SPY82" s="87"/>
      <c r="SQG82" s="87"/>
      <c r="SQO82" s="87"/>
      <c r="SQW82" s="87"/>
      <c r="SRE82" s="87"/>
      <c r="SRM82" s="87"/>
      <c r="SRU82" s="87"/>
      <c r="SSC82" s="87"/>
      <c r="SSK82" s="87"/>
      <c r="SSS82" s="87"/>
      <c r="STA82" s="87"/>
      <c r="STI82" s="87"/>
      <c r="STQ82" s="87"/>
      <c r="STY82" s="87"/>
      <c r="SUG82" s="87"/>
      <c r="SUO82" s="87"/>
      <c r="SUW82" s="87"/>
      <c r="SVE82" s="87"/>
      <c r="SVM82" s="87"/>
      <c r="SVU82" s="87"/>
      <c r="SWC82" s="87"/>
      <c r="SWK82" s="87"/>
      <c r="SWS82" s="87"/>
      <c r="SXA82" s="87"/>
      <c r="SXI82" s="87"/>
      <c r="SXQ82" s="87"/>
      <c r="SXY82" s="87"/>
      <c r="SYG82" s="87"/>
      <c r="SYO82" s="87"/>
      <c r="SYW82" s="87"/>
      <c r="SZE82" s="87"/>
      <c r="SZM82" s="87"/>
      <c r="SZU82" s="87"/>
      <c r="TAC82" s="87"/>
      <c r="TAK82" s="87"/>
      <c r="TAS82" s="87"/>
      <c r="TBA82" s="87"/>
      <c r="TBI82" s="87"/>
      <c r="TBQ82" s="87"/>
      <c r="TBY82" s="87"/>
      <c r="TCG82" s="87"/>
      <c r="TCO82" s="87"/>
      <c r="TCW82" s="87"/>
      <c r="TDE82" s="87"/>
      <c r="TDM82" s="87"/>
      <c r="TDU82" s="87"/>
      <c r="TEC82" s="87"/>
      <c r="TEK82" s="87"/>
      <c r="TES82" s="87"/>
      <c r="TFA82" s="87"/>
      <c r="TFI82" s="87"/>
      <c r="TFQ82" s="87"/>
      <c r="TFY82" s="87"/>
      <c r="TGG82" s="87"/>
      <c r="TGO82" s="87"/>
      <c r="TGW82" s="87"/>
      <c r="THE82" s="87"/>
      <c r="THM82" s="87"/>
      <c r="THU82" s="87"/>
      <c r="TIC82" s="87"/>
      <c r="TIK82" s="87"/>
      <c r="TIS82" s="87"/>
      <c r="TJA82" s="87"/>
      <c r="TJI82" s="87"/>
      <c r="TJQ82" s="87"/>
      <c r="TJY82" s="87"/>
      <c r="TKG82" s="87"/>
      <c r="TKO82" s="87"/>
      <c r="TKW82" s="87"/>
      <c r="TLE82" s="87"/>
      <c r="TLM82" s="87"/>
      <c r="TLU82" s="87"/>
      <c r="TMC82" s="87"/>
      <c r="TMK82" s="87"/>
      <c r="TMS82" s="87"/>
      <c r="TNA82" s="87"/>
      <c r="TNI82" s="87"/>
      <c r="TNQ82" s="87"/>
      <c r="TNY82" s="87"/>
      <c r="TOG82" s="87"/>
      <c r="TOO82" s="87"/>
      <c r="TOW82" s="87"/>
      <c r="TPE82" s="87"/>
      <c r="TPM82" s="87"/>
      <c r="TPU82" s="87"/>
      <c r="TQC82" s="87"/>
      <c r="TQK82" s="87"/>
      <c r="TQS82" s="87"/>
      <c r="TRA82" s="87"/>
      <c r="TRI82" s="87"/>
      <c r="TRQ82" s="87"/>
      <c r="TRY82" s="87"/>
      <c r="TSG82" s="87"/>
      <c r="TSO82" s="87"/>
      <c r="TSW82" s="87"/>
      <c r="TTE82" s="87"/>
      <c r="TTM82" s="87"/>
      <c r="TTU82" s="87"/>
      <c r="TUC82" s="87"/>
      <c r="TUK82" s="87"/>
      <c r="TUS82" s="87"/>
      <c r="TVA82" s="87"/>
      <c r="TVI82" s="87"/>
      <c r="TVQ82" s="87"/>
      <c r="TVY82" s="87"/>
      <c r="TWG82" s="87"/>
      <c r="TWO82" s="87"/>
      <c r="TWW82" s="87"/>
      <c r="TXE82" s="87"/>
      <c r="TXM82" s="87"/>
      <c r="TXU82" s="87"/>
      <c r="TYC82" s="87"/>
      <c r="TYK82" s="87"/>
      <c r="TYS82" s="87"/>
      <c r="TZA82" s="87"/>
      <c r="TZI82" s="87"/>
      <c r="TZQ82" s="87"/>
      <c r="TZY82" s="87"/>
      <c r="UAG82" s="87"/>
      <c r="UAO82" s="87"/>
      <c r="UAW82" s="87"/>
      <c r="UBE82" s="87"/>
      <c r="UBM82" s="87"/>
      <c r="UBU82" s="87"/>
      <c r="UCC82" s="87"/>
      <c r="UCK82" s="87"/>
      <c r="UCS82" s="87"/>
      <c r="UDA82" s="87"/>
      <c r="UDI82" s="87"/>
      <c r="UDQ82" s="87"/>
      <c r="UDY82" s="87"/>
      <c r="UEG82" s="87"/>
      <c r="UEO82" s="87"/>
      <c r="UEW82" s="87"/>
      <c r="UFE82" s="87"/>
      <c r="UFM82" s="87"/>
      <c r="UFU82" s="87"/>
      <c r="UGC82" s="87"/>
      <c r="UGK82" s="87"/>
      <c r="UGS82" s="87"/>
      <c r="UHA82" s="87"/>
      <c r="UHI82" s="87"/>
      <c r="UHQ82" s="87"/>
      <c r="UHY82" s="87"/>
      <c r="UIG82" s="87"/>
      <c r="UIO82" s="87"/>
      <c r="UIW82" s="87"/>
      <c r="UJE82" s="87"/>
      <c r="UJM82" s="87"/>
      <c r="UJU82" s="87"/>
      <c r="UKC82" s="87"/>
      <c r="UKK82" s="87"/>
      <c r="UKS82" s="87"/>
      <c r="ULA82" s="87"/>
      <c r="ULI82" s="87"/>
      <c r="ULQ82" s="87"/>
      <c r="ULY82" s="87"/>
      <c r="UMG82" s="87"/>
      <c r="UMO82" s="87"/>
      <c r="UMW82" s="87"/>
      <c r="UNE82" s="87"/>
      <c r="UNM82" s="87"/>
      <c r="UNU82" s="87"/>
      <c r="UOC82" s="87"/>
      <c r="UOK82" s="87"/>
      <c r="UOS82" s="87"/>
      <c r="UPA82" s="87"/>
      <c r="UPI82" s="87"/>
      <c r="UPQ82" s="87"/>
      <c r="UPY82" s="87"/>
      <c r="UQG82" s="87"/>
      <c r="UQO82" s="87"/>
      <c r="UQW82" s="87"/>
      <c r="URE82" s="87"/>
      <c r="URM82" s="87"/>
      <c r="URU82" s="87"/>
      <c r="USC82" s="87"/>
      <c r="USK82" s="87"/>
      <c r="USS82" s="87"/>
      <c r="UTA82" s="87"/>
      <c r="UTI82" s="87"/>
      <c r="UTQ82" s="87"/>
      <c r="UTY82" s="87"/>
      <c r="UUG82" s="87"/>
      <c r="UUO82" s="87"/>
      <c r="UUW82" s="87"/>
      <c r="UVE82" s="87"/>
      <c r="UVM82" s="87"/>
      <c r="UVU82" s="87"/>
      <c r="UWC82" s="87"/>
      <c r="UWK82" s="87"/>
      <c r="UWS82" s="87"/>
      <c r="UXA82" s="87"/>
      <c r="UXI82" s="87"/>
      <c r="UXQ82" s="87"/>
      <c r="UXY82" s="87"/>
      <c r="UYG82" s="87"/>
      <c r="UYO82" s="87"/>
      <c r="UYW82" s="87"/>
      <c r="UZE82" s="87"/>
      <c r="UZM82" s="87"/>
      <c r="UZU82" s="87"/>
      <c r="VAC82" s="87"/>
      <c r="VAK82" s="87"/>
      <c r="VAS82" s="87"/>
      <c r="VBA82" s="87"/>
      <c r="VBI82" s="87"/>
      <c r="VBQ82" s="87"/>
      <c r="VBY82" s="87"/>
      <c r="VCG82" s="87"/>
      <c r="VCO82" s="87"/>
      <c r="VCW82" s="87"/>
      <c r="VDE82" s="87"/>
      <c r="VDM82" s="87"/>
      <c r="VDU82" s="87"/>
      <c r="VEC82" s="87"/>
      <c r="VEK82" s="87"/>
      <c r="VES82" s="87"/>
      <c r="VFA82" s="87"/>
      <c r="VFI82" s="87"/>
      <c r="VFQ82" s="87"/>
      <c r="VFY82" s="87"/>
      <c r="VGG82" s="87"/>
      <c r="VGO82" s="87"/>
      <c r="VGW82" s="87"/>
      <c r="VHE82" s="87"/>
      <c r="VHM82" s="87"/>
      <c r="VHU82" s="87"/>
      <c r="VIC82" s="87"/>
      <c r="VIK82" s="87"/>
      <c r="VIS82" s="87"/>
      <c r="VJA82" s="87"/>
      <c r="VJI82" s="87"/>
      <c r="VJQ82" s="87"/>
      <c r="VJY82" s="87"/>
      <c r="VKG82" s="87"/>
      <c r="VKO82" s="87"/>
      <c r="VKW82" s="87"/>
      <c r="VLE82" s="87"/>
      <c r="VLM82" s="87"/>
      <c r="VLU82" s="87"/>
      <c r="VMC82" s="87"/>
      <c r="VMK82" s="87"/>
      <c r="VMS82" s="87"/>
      <c r="VNA82" s="87"/>
      <c r="VNI82" s="87"/>
      <c r="VNQ82" s="87"/>
      <c r="VNY82" s="87"/>
      <c r="VOG82" s="87"/>
      <c r="VOO82" s="87"/>
      <c r="VOW82" s="87"/>
      <c r="VPE82" s="87"/>
      <c r="VPM82" s="87"/>
      <c r="VPU82" s="87"/>
      <c r="VQC82" s="87"/>
      <c r="VQK82" s="87"/>
      <c r="VQS82" s="87"/>
      <c r="VRA82" s="87"/>
      <c r="VRI82" s="87"/>
      <c r="VRQ82" s="87"/>
      <c r="VRY82" s="87"/>
      <c r="VSG82" s="87"/>
      <c r="VSO82" s="87"/>
      <c r="VSW82" s="87"/>
      <c r="VTE82" s="87"/>
      <c r="VTM82" s="87"/>
      <c r="VTU82" s="87"/>
      <c r="VUC82" s="87"/>
      <c r="VUK82" s="87"/>
      <c r="VUS82" s="87"/>
      <c r="VVA82" s="87"/>
      <c r="VVI82" s="87"/>
      <c r="VVQ82" s="87"/>
      <c r="VVY82" s="87"/>
      <c r="VWG82" s="87"/>
      <c r="VWO82" s="87"/>
      <c r="VWW82" s="87"/>
      <c r="VXE82" s="87"/>
      <c r="VXM82" s="87"/>
      <c r="VXU82" s="87"/>
      <c r="VYC82" s="87"/>
      <c r="VYK82" s="87"/>
      <c r="VYS82" s="87"/>
      <c r="VZA82" s="87"/>
      <c r="VZI82" s="87"/>
      <c r="VZQ82" s="87"/>
      <c r="VZY82" s="87"/>
      <c r="WAG82" s="87"/>
      <c r="WAO82" s="87"/>
      <c r="WAW82" s="87"/>
      <c r="WBE82" s="87"/>
      <c r="WBM82" s="87"/>
      <c r="WBU82" s="87"/>
      <c r="WCC82" s="87"/>
      <c r="WCK82" s="87"/>
      <c r="WCS82" s="87"/>
      <c r="WDA82" s="87"/>
      <c r="WDI82" s="87"/>
      <c r="WDQ82" s="87"/>
      <c r="WDY82" s="87"/>
      <c r="WEG82" s="87"/>
      <c r="WEO82" s="87"/>
      <c r="WEW82" s="87"/>
      <c r="WFE82" s="87"/>
      <c r="WFM82" s="87"/>
      <c r="WFU82" s="87"/>
      <c r="WGC82" s="87"/>
      <c r="WGK82" s="87"/>
      <c r="WGS82" s="87"/>
      <c r="WHA82" s="87"/>
      <c r="WHI82" s="87"/>
      <c r="WHQ82" s="87"/>
      <c r="WHY82" s="87"/>
      <c r="WIG82" s="87"/>
      <c r="WIO82" s="87"/>
      <c r="WIW82" s="87"/>
      <c r="WJE82" s="87"/>
      <c r="WJM82" s="87"/>
      <c r="WJU82" s="87"/>
      <c r="WKC82" s="87"/>
      <c r="WKK82" s="87"/>
      <c r="WKS82" s="87"/>
      <c r="WLA82" s="87"/>
      <c r="WLI82" s="87"/>
      <c r="WLQ82" s="87"/>
      <c r="WLY82" s="87"/>
      <c r="WMG82" s="87"/>
      <c r="WMO82" s="87"/>
      <c r="WMW82" s="87"/>
      <c r="WNE82" s="87"/>
      <c r="WNM82" s="87"/>
      <c r="WNU82" s="87"/>
      <c r="WOC82" s="87"/>
      <c r="WOK82" s="87"/>
      <c r="WOS82" s="87"/>
      <c r="WPA82" s="87"/>
      <c r="WPI82" s="87"/>
      <c r="WPQ82" s="87"/>
      <c r="WPY82" s="87"/>
      <c r="WQG82" s="87"/>
      <c r="WQO82" s="87"/>
      <c r="WQW82" s="87"/>
      <c r="WRE82" s="87"/>
      <c r="WRM82" s="87"/>
      <c r="WRU82" s="87"/>
      <c r="WSC82" s="87"/>
      <c r="WSK82" s="87"/>
      <c r="WSS82" s="87"/>
      <c r="WTA82" s="87"/>
      <c r="WTI82" s="87"/>
      <c r="WTQ82" s="87"/>
      <c r="WTY82" s="87"/>
      <c r="WUG82" s="87"/>
      <c r="WUO82" s="87"/>
      <c r="WUW82" s="87"/>
      <c r="WVE82" s="87"/>
      <c r="WVM82" s="87"/>
      <c r="WVU82" s="87"/>
      <c r="WWC82" s="87"/>
      <c r="WWK82" s="87"/>
      <c r="WWS82" s="87"/>
      <c r="WXA82" s="87"/>
      <c r="WXI82" s="87"/>
      <c r="WXQ82" s="87"/>
      <c r="WXY82" s="87"/>
      <c r="WYG82" s="87"/>
      <c r="WYO82" s="87"/>
      <c r="WYW82" s="87"/>
      <c r="WZE82" s="87"/>
      <c r="WZM82" s="87"/>
      <c r="WZU82" s="87"/>
      <c r="XAC82" s="87"/>
      <c r="XAK82" s="87"/>
      <c r="XAS82" s="87"/>
      <c r="XBA82" s="87"/>
    </row>
    <row r="83" spans="1:1021 1029:2045 2053:3069 3077:4093 4101:5117 5125:6141 6149:7165 7173:8189 8197:9213 9221:10237 10245:11261 11269:12285 12293:13309 13317:14333 14341:15357 15365:16277" x14ac:dyDescent="0.25">
      <c r="A83" s="103"/>
      <c r="B83" s="68"/>
      <c r="C83" s="68"/>
      <c r="D83" s="68"/>
      <c r="E83" s="68"/>
      <c r="F83" s="129"/>
      <c r="G83" s="105"/>
      <c r="H83" s="136"/>
      <c r="I83" s="132"/>
      <c r="J83" s="68"/>
      <c r="K83" s="106"/>
      <c r="L83" s="156"/>
      <c r="M83" s="105"/>
      <c r="N83" s="106"/>
      <c r="O83" s="106"/>
      <c r="P83" s="68"/>
      <c r="Q83" s="69"/>
      <c r="R83" s="69"/>
      <c r="S83" s="69"/>
      <c r="T83" s="68"/>
      <c r="U83" s="68"/>
      <c r="V83" s="65" t="s">
        <v>104</v>
      </c>
      <c r="W83" s="65">
        <v>43454</v>
      </c>
      <c r="X83" s="73">
        <v>12467</v>
      </c>
      <c r="Y83" s="65" t="s">
        <v>194</v>
      </c>
      <c r="Z83" s="78">
        <v>43512</v>
      </c>
      <c r="AA83" s="65">
        <v>43877</v>
      </c>
      <c r="AB83" s="79" t="s">
        <v>101</v>
      </c>
      <c r="AC83" s="79" t="s">
        <v>101</v>
      </c>
      <c r="AD83" s="158">
        <v>0</v>
      </c>
      <c r="AE83" s="158">
        <v>0</v>
      </c>
      <c r="AF83" s="79" t="s">
        <v>101</v>
      </c>
      <c r="AG83" s="80" t="s">
        <v>101</v>
      </c>
      <c r="AH83" s="158">
        <v>0</v>
      </c>
      <c r="AI83" s="167">
        <f t="shared" si="0"/>
        <v>0</v>
      </c>
      <c r="AJ83" s="172">
        <f>234419.97+19535</f>
        <v>253954.97</v>
      </c>
      <c r="AK83" s="172">
        <v>0</v>
      </c>
      <c r="AL83" s="174"/>
      <c r="AM83" s="109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68"/>
      <c r="HE83" s="87"/>
      <c r="HM83" s="87"/>
      <c r="HU83" s="87"/>
      <c r="IC83" s="87"/>
      <c r="IK83" s="87"/>
      <c r="IS83" s="87"/>
      <c r="JA83" s="87"/>
      <c r="JI83" s="87"/>
      <c r="JQ83" s="87"/>
      <c r="JY83" s="87"/>
      <c r="KG83" s="87"/>
      <c r="KO83" s="87"/>
      <c r="KW83" s="87"/>
      <c r="LE83" s="87"/>
      <c r="LM83" s="87"/>
      <c r="LU83" s="87"/>
      <c r="MC83" s="87"/>
      <c r="MK83" s="87"/>
      <c r="MS83" s="87"/>
      <c r="NA83" s="87"/>
      <c r="NI83" s="87"/>
      <c r="NQ83" s="87"/>
      <c r="NY83" s="87"/>
      <c r="OG83" s="87"/>
      <c r="OO83" s="87"/>
      <c r="OW83" s="87"/>
      <c r="PE83" s="87"/>
      <c r="PM83" s="87"/>
      <c r="PU83" s="87"/>
      <c r="QC83" s="87"/>
      <c r="QK83" s="87"/>
      <c r="QS83" s="87"/>
      <c r="RA83" s="87"/>
      <c r="RI83" s="87"/>
      <c r="RQ83" s="87"/>
      <c r="RY83" s="87"/>
      <c r="SG83" s="87"/>
      <c r="SO83" s="87"/>
      <c r="SW83" s="87"/>
      <c r="TE83" s="87"/>
      <c r="TM83" s="87"/>
      <c r="TU83" s="87"/>
      <c r="UC83" s="87"/>
      <c r="UK83" s="87"/>
      <c r="US83" s="87"/>
      <c r="VA83" s="87"/>
      <c r="VI83" s="87"/>
      <c r="VQ83" s="87"/>
      <c r="VY83" s="87"/>
      <c r="WG83" s="87"/>
      <c r="WO83" s="87"/>
      <c r="WW83" s="87"/>
      <c r="XE83" s="87"/>
      <c r="XM83" s="87"/>
      <c r="XU83" s="87"/>
      <c r="YC83" s="87"/>
      <c r="YK83" s="87"/>
      <c r="YS83" s="87"/>
      <c r="ZA83" s="87"/>
      <c r="ZI83" s="87"/>
      <c r="ZQ83" s="87"/>
      <c r="ZY83" s="87"/>
      <c r="AAG83" s="87"/>
      <c r="AAO83" s="87"/>
      <c r="AAW83" s="87"/>
      <c r="ABE83" s="87"/>
      <c r="ABM83" s="87"/>
      <c r="ABU83" s="87"/>
      <c r="ACC83" s="87"/>
      <c r="ACK83" s="87"/>
      <c r="ACS83" s="87"/>
      <c r="ADA83" s="87"/>
      <c r="ADI83" s="87"/>
      <c r="ADQ83" s="87"/>
      <c r="ADY83" s="87"/>
      <c r="AEG83" s="87"/>
      <c r="AEO83" s="87"/>
      <c r="AEW83" s="87"/>
      <c r="AFE83" s="87"/>
      <c r="AFM83" s="87"/>
      <c r="AFU83" s="87"/>
      <c r="AGC83" s="87"/>
      <c r="AGK83" s="87"/>
      <c r="AGS83" s="87"/>
      <c r="AHA83" s="87"/>
      <c r="AHI83" s="87"/>
      <c r="AHQ83" s="87"/>
      <c r="AHY83" s="87"/>
      <c r="AIG83" s="87"/>
      <c r="AIO83" s="87"/>
      <c r="AIW83" s="87"/>
      <c r="AJE83" s="87"/>
      <c r="AJM83" s="87"/>
      <c r="AJU83" s="87"/>
      <c r="AKC83" s="87"/>
      <c r="AKK83" s="87"/>
      <c r="AKS83" s="87"/>
      <c r="ALA83" s="87"/>
      <c r="ALI83" s="87"/>
      <c r="ALQ83" s="87"/>
      <c r="ALY83" s="87"/>
      <c r="AMG83" s="87"/>
      <c r="AMO83" s="87"/>
      <c r="AMW83" s="87"/>
      <c r="ANE83" s="87"/>
      <c r="ANM83" s="87"/>
      <c r="ANU83" s="87"/>
      <c r="AOC83" s="87"/>
      <c r="AOK83" s="87"/>
      <c r="AOS83" s="87"/>
      <c r="APA83" s="87"/>
      <c r="API83" s="87"/>
      <c r="APQ83" s="87"/>
      <c r="APY83" s="87"/>
      <c r="AQG83" s="87"/>
      <c r="AQO83" s="87"/>
      <c r="AQW83" s="87"/>
      <c r="ARE83" s="87"/>
      <c r="ARM83" s="87"/>
      <c r="ARU83" s="87"/>
      <c r="ASC83" s="87"/>
      <c r="ASK83" s="87"/>
      <c r="ASS83" s="87"/>
      <c r="ATA83" s="87"/>
      <c r="ATI83" s="87"/>
      <c r="ATQ83" s="87"/>
      <c r="ATY83" s="87"/>
      <c r="AUG83" s="87"/>
      <c r="AUO83" s="87"/>
      <c r="AUW83" s="87"/>
      <c r="AVE83" s="87"/>
      <c r="AVM83" s="87"/>
      <c r="AVU83" s="87"/>
      <c r="AWC83" s="87"/>
      <c r="AWK83" s="87"/>
      <c r="AWS83" s="87"/>
      <c r="AXA83" s="87"/>
      <c r="AXI83" s="87"/>
      <c r="AXQ83" s="87"/>
      <c r="AXY83" s="87"/>
      <c r="AYG83" s="87"/>
      <c r="AYO83" s="87"/>
      <c r="AYW83" s="87"/>
      <c r="AZE83" s="87"/>
      <c r="AZM83" s="87"/>
      <c r="AZU83" s="87"/>
      <c r="BAC83" s="87"/>
      <c r="BAK83" s="87"/>
      <c r="BAS83" s="87"/>
      <c r="BBA83" s="87"/>
      <c r="BBI83" s="87"/>
      <c r="BBQ83" s="87"/>
      <c r="BBY83" s="87"/>
      <c r="BCG83" s="87"/>
      <c r="BCO83" s="87"/>
      <c r="BCW83" s="87"/>
      <c r="BDE83" s="87"/>
      <c r="BDM83" s="87"/>
      <c r="BDU83" s="87"/>
      <c r="BEC83" s="87"/>
      <c r="BEK83" s="87"/>
      <c r="BES83" s="87"/>
      <c r="BFA83" s="87"/>
      <c r="BFI83" s="87"/>
      <c r="BFQ83" s="87"/>
      <c r="BFY83" s="87"/>
      <c r="BGG83" s="87"/>
      <c r="BGO83" s="87"/>
      <c r="BGW83" s="87"/>
      <c r="BHE83" s="87"/>
      <c r="BHM83" s="87"/>
      <c r="BHU83" s="87"/>
      <c r="BIC83" s="87"/>
      <c r="BIK83" s="87"/>
      <c r="BIS83" s="87"/>
      <c r="BJA83" s="87"/>
      <c r="BJI83" s="87"/>
      <c r="BJQ83" s="87"/>
      <c r="BJY83" s="87"/>
      <c r="BKG83" s="87"/>
      <c r="BKO83" s="87"/>
      <c r="BKW83" s="87"/>
      <c r="BLE83" s="87"/>
      <c r="BLM83" s="87"/>
      <c r="BLU83" s="87"/>
      <c r="BMC83" s="87"/>
      <c r="BMK83" s="87"/>
      <c r="BMS83" s="87"/>
      <c r="BNA83" s="87"/>
      <c r="BNI83" s="87"/>
      <c r="BNQ83" s="87"/>
      <c r="BNY83" s="87"/>
      <c r="BOG83" s="87"/>
      <c r="BOO83" s="87"/>
      <c r="BOW83" s="87"/>
      <c r="BPE83" s="87"/>
      <c r="BPM83" s="87"/>
      <c r="BPU83" s="87"/>
      <c r="BQC83" s="87"/>
      <c r="BQK83" s="87"/>
      <c r="BQS83" s="87"/>
      <c r="BRA83" s="87"/>
      <c r="BRI83" s="87"/>
      <c r="BRQ83" s="87"/>
      <c r="BRY83" s="87"/>
      <c r="BSG83" s="87"/>
      <c r="BSO83" s="87"/>
      <c r="BSW83" s="87"/>
      <c r="BTE83" s="87"/>
      <c r="BTM83" s="87"/>
      <c r="BTU83" s="87"/>
      <c r="BUC83" s="87"/>
      <c r="BUK83" s="87"/>
      <c r="BUS83" s="87"/>
      <c r="BVA83" s="87"/>
      <c r="BVI83" s="87"/>
      <c r="BVQ83" s="87"/>
      <c r="BVY83" s="87"/>
      <c r="BWG83" s="87"/>
      <c r="BWO83" s="87"/>
      <c r="BWW83" s="87"/>
      <c r="BXE83" s="87"/>
      <c r="BXM83" s="87"/>
      <c r="BXU83" s="87"/>
      <c r="BYC83" s="87"/>
      <c r="BYK83" s="87"/>
      <c r="BYS83" s="87"/>
      <c r="BZA83" s="87"/>
      <c r="BZI83" s="87"/>
      <c r="BZQ83" s="87"/>
      <c r="BZY83" s="87"/>
      <c r="CAG83" s="87"/>
      <c r="CAO83" s="87"/>
      <c r="CAW83" s="87"/>
      <c r="CBE83" s="87"/>
      <c r="CBM83" s="87"/>
      <c r="CBU83" s="87"/>
      <c r="CCC83" s="87"/>
      <c r="CCK83" s="87"/>
      <c r="CCS83" s="87"/>
      <c r="CDA83" s="87"/>
      <c r="CDI83" s="87"/>
      <c r="CDQ83" s="87"/>
      <c r="CDY83" s="87"/>
      <c r="CEG83" s="87"/>
      <c r="CEO83" s="87"/>
      <c r="CEW83" s="87"/>
      <c r="CFE83" s="87"/>
      <c r="CFM83" s="87"/>
      <c r="CFU83" s="87"/>
      <c r="CGC83" s="87"/>
      <c r="CGK83" s="87"/>
      <c r="CGS83" s="87"/>
      <c r="CHA83" s="87"/>
      <c r="CHI83" s="87"/>
      <c r="CHQ83" s="87"/>
      <c r="CHY83" s="87"/>
      <c r="CIG83" s="87"/>
      <c r="CIO83" s="87"/>
      <c r="CIW83" s="87"/>
      <c r="CJE83" s="87"/>
      <c r="CJM83" s="87"/>
      <c r="CJU83" s="87"/>
      <c r="CKC83" s="87"/>
      <c r="CKK83" s="87"/>
      <c r="CKS83" s="87"/>
      <c r="CLA83" s="87"/>
      <c r="CLI83" s="87"/>
      <c r="CLQ83" s="87"/>
      <c r="CLY83" s="87"/>
      <c r="CMG83" s="87"/>
      <c r="CMO83" s="87"/>
      <c r="CMW83" s="87"/>
      <c r="CNE83" s="87"/>
      <c r="CNM83" s="87"/>
      <c r="CNU83" s="87"/>
      <c r="COC83" s="87"/>
      <c r="COK83" s="87"/>
      <c r="COS83" s="87"/>
      <c r="CPA83" s="87"/>
      <c r="CPI83" s="87"/>
      <c r="CPQ83" s="87"/>
      <c r="CPY83" s="87"/>
      <c r="CQG83" s="87"/>
      <c r="CQO83" s="87"/>
      <c r="CQW83" s="87"/>
      <c r="CRE83" s="87"/>
      <c r="CRM83" s="87"/>
      <c r="CRU83" s="87"/>
      <c r="CSC83" s="87"/>
      <c r="CSK83" s="87"/>
      <c r="CSS83" s="87"/>
      <c r="CTA83" s="87"/>
      <c r="CTI83" s="87"/>
      <c r="CTQ83" s="87"/>
      <c r="CTY83" s="87"/>
      <c r="CUG83" s="87"/>
      <c r="CUO83" s="87"/>
      <c r="CUW83" s="87"/>
      <c r="CVE83" s="87"/>
      <c r="CVM83" s="87"/>
      <c r="CVU83" s="87"/>
      <c r="CWC83" s="87"/>
      <c r="CWK83" s="87"/>
      <c r="CWS83" s="87"/>
      <c r="CXA83" s="87"/>
      <c r="CXI83" s="87"/>
      <c r="CXQ83" s="87"/>
      <c r="CXY83" s="87"/>
      <c r="CYG83" s="87"/>
      <c r="CYO83" s="87"/>
      <c r="CYW83" s="87"/>
      <c r="CZE83" s="87"/>
      <c r="CZM83" s="87"/>
      <c r="CZU83" s="87"/>
      <c r="DAC83" s="87"/>
      <c r="DAK83" s="87"/>
      <c r="DAS83" s="87"/>
      <c r="DBA83" s="87"/>
      <c r="DBI83" s="87"/>
      <c r="DBQ83" s="87"/>
      <c r="DBY83" s="87"/>
      <c r="DCG83" s="87"/>
      <c r="DCO83" s="87"/>
      <c r="DCW83" s="87"/>
      <c r="DDE83" s="87"/>
      <c r="DDM83" s="87"/>
      <c r="DDU83" s="87"/>
      <c r="DEC83" s="87"/>
      <c r="DEK83" s="87"/>
      <c r="DES83" s="87"/>
      <c r="DFA83" s="87"/>
      <c r="DFI83" s="87"/>
      <c r="DFQ83" s="87"/>
      <c r="DFY83" s="87"/>
      <c r="DGG83" s="87"/>
      <c r="DGO83" s="87"/>
      <c r="DGW83" s="87"/>
      <c r="DHE83" s="87"/>
      <c r="DHM83" s="87"/>
      <c r="DHU83" s="87"/>
      <c r="DIC83" s="87"/>
      <c r="DIK83" s="87"/>
      <c r="DIS83" s="87"/>
      <c r="DJA83" s="87"/>
      <c r="DJI83" s="87"/>
      <c r="DJQ83" s="87"/>
      <c r="DJY83" s="87"/>
      <c r="DKG83" s="87"/>
      <c r="DKO83" s="87"/>
      <c r="DKW83" s="87"/>
      <c r="DLE83" s="87"/>
      <c r="DLM83" s="87"/>
      <c r="DLU83" s="87"/>
      <c r="DMC83" s="87"/>
      <c r="DMK83" s="87"/>
      <c r="DMS83" s="87"/>
      <c r="DNA83" s="87"/>
      <c r="DNI83" s="87"/>
      <c r="DNQ83" s="87"/>
      <c r="DNY83" s="87"/>
      <c r="DOG83" s="87"/>
      <c r="DOO83" s="87"/>
      <c r="DOW83" s="87"/>
      <c r="DPE83" s="87"/>
      <c r="DPM83" s="87"/>
      <c r="DPU83" s="87"/>
      <c r="DQC83" s="87"/>
      <c r="DQK83" s="87"/>
      <c r="DQS83" s="87"/>
      <c r="DRA83" s="87"/>
      <c r="DRI83" s="87"/>
      <c r="DRQ83" s="87"/>
      <c r="DRY83" s="87"/>
      <c r="DSG83" s="87"/>
      <c r="DSO83" s="87"/>
      <c r="DSW83" s="87"/>
      <c r="DTE83" s="87"/>
      <c r="DTM83" s="87"/>
      <c r="DTU83" s="87"/>
      <c r="DUC83" s="87"/>
      <c r="DUK83" s="87"/>
      <c r="DUS83" s="87"/>
      <c r="DVA83" s="87"/>
      <c r="DVI83" s="87"/>
      <c r="DVQ83" s="87"/>
      <c r="DVY83" s="87"/>
      <c r="DWG83" s="87"/>
      <c r="DWO83" s="87"/>
      <c r="DWW83" s="87"/>
      <c r="DXE83" s="87"/>
      <c r="DXM83" s="87"/>
      <c r="DXU83" s="87"/>
      <c r="DYC83" s="87"/>
      <c r="DYK83" s="87"/>
      <c r="DYS83" s="87"/>
      <c r="DZA83" s="87"/>
      <c r="DZI83" s="87"/>
      <c r="DZQ83" s="87"/>
      <c r="DZY83" s="87"/>
      <c r="EAG83" s="87"/>
      <c r="EAO83" s="87"/>
      <c r="EAW83" s="87"/>
      <c r="EBE83" s="87"/>
      <c r="EBM83" s="87"/>
      <c r="EBU83" s="87"/>
      <c r="ECC83" s="87"/>
      <c r="ECK83" s="87"/>
      <c r="ECS83" s="87"/>
      <c r="EDA83" s="87"/>
      <c r="EDI83" s="87"/>
      <c r="EDQ83" s="87"/>
      <c r="EDY83" s="87"/>
      <c r="EEG83" s="87"/>
      <c r="EEO83" s="87"/>
      <c r="EEW83" s="87"/>
      <c r="EFE83" s="87"/>
      <c r="EFM83" s="87"/>
      <c r="EFU83" s="87"/>
      <c r="EGC83" s="87"/>
      <c r="EGK83" s="87"/>
      <c r="EGS83" s="87"/>
      <c r="EHA83" s="87"/>
      <c r="EHI83" s="87"/>
      <c r="EHQ83" s="87"/>
      <c r="EHY83" s="87"/>
      <c r="EIG83" s="87"/>
      <c r="EIO83" s="87"/>
      <c r="EIW83" s="87"/>
      <c r="EJE83" s="87"/>
      <c r="EJM83" s="87"/>
      <c r="EJU83" s="87"/>
      <c r="EKC83" s="87"/>
      <c r="EKK83" s="87"/>
      <c r="EKS83" s="87"/>
      <c r="ELA83" s="87"/>
      <c r="ELI83" s="87"/>
      <c r="ELQ83" s="87"/>
      <c r="ELY83" s="87"/>
      <c r="EMG83" s="87"/>
      <c r="EMO83" s="87"/>
      <c r="EMW83" s="87"/>
      <c r="ENE83" s="87"/>
      <c r="ENM83" s="87"/>
      <c r="ENU83" s="87"/>
      <c r="EOC83" s="87"/>
      <c r="EOK83" s="87"/>
      <c r="EOS83" s="87"/>
      <c r="EPA83" s="87"/>
      <c r="EPI83" s="87"/>
      <c r="EPQ83" s="87"/>
      <c r="EPY83" s="87"/>
      <c r="EQG83" s="87"/>
      <c r="EQO83" s="87"/>
      <c r="EQW83" s="87"/>
      <c r="ERE83" s="87"/>
      <c r="ERM83" s="87"/>
      <c r="ERU83" s="87"/>
      <c r="ESC83" s="87"/>
      <c r="ESK83" s="87"/>
      <c r="ESS83" s="87"/>
      <c r="ETA83" s="87"/>
      <c r="ETI83" s="87"/>
      <c r="ETQ83" s="87"/>
      <c r="ETY83" s="87"/>
      <c r="EUG83" s="87"/>
      <c r="EUO83" s="87"/>
      <c r="EUW83" s="87"/>
      <c r="EVE83" s="87"/>
      <c r="EVM83" s="87"/>
      <c r="EVU83" s="87"/>
      <c r="EWC83" s="87"/>
      <c r="EWK83" s="87"/>
      <c r="EWS83" s="87"/>
      <c r="EXA83" s="87"/>
      <c r="EXI83" s="87"/>
      <c r="EXQ83" s="87"/>
      <c r="EXY83" s="87"/>
      <c r="EYG83" s="87"/>
      <c r="EYO83" s="87"/>
      <c r="EYW83" s="87"/>
      <c r="EZE83" s="87"/>
      <c r="EZM83" s="87"/>
      <c r="EZU83" s="87"/>
      <c r="FAC83" s="87"/>
      <c r="FAK83" s="87"/>
      <c r="FAS83" s="87"/>
      <c r="FBA83" s="87"/>
      <c r="FBI83" s="87"/>
      <c r="FBQ83" s="87"/>
      <c r="FBY83" s="87"/>
      <c r="FCG83" s="87"/>
      <c r="FCO83" s="87"/>
      <c r="FCW83" s="87"/>
      <c r="FDE83" s="87"/>
      <c r="FDM83" s="87"/>
      <c r="FDU83" s="87"/>
      <c r="FEC83" s="87"/>
      <c r="FEK83" s="87"/>
      <c r="FES83" s="87"/>
      <c r="FFA83" s="87"/>
      <c r="FFI83" s="87"/>
      <c r="FFQ83" s="87"/>
      <c r="FFY83" s="87"/>
      <c r="FGG83" s="87"/>
      <c r="FGO83" s="87"/>
      <c r="FGW83" s="87"/>
      <c r="FHE83" s="87"/>
      <c r="FHM83" s="87"/>
      <c r="FHU83" s="87"/>
      <c r="FIC83" s="87"/>
      <c r="FIK83" s="87"/>
      <c r="FIS83" s="87"/>
      <c r="FJA83" s="87"/>
      <c r="FJI83" s="87"/>
      <c r="FJQ83" s="87"/>
      <c r="FJY83" s="87"/>
      <c r="FKG83" s="87"/>
      <c r="FKO83" s="87"/>
      <c r="FKW83" s="87"/>
      <c r="FLE83" s="87"/>
      <c r="FLM83" s="87"/>
      <c r="FLU83" s="87"/>
      <c r="FMC83" s="87"/>
      <c r="FMK83" s="87"/>
      <c r="FMS83" s="87"/>
      <c r="FNA83" s="87"/>
      <c r="FNI83" s="87"/>
      <c r="FNQ83" s="87"/>
      <c r="FNY83" s="87"/>
      <c r="FOG83" s="87"/>
      <c r="FOO83" s="87"/>
      <c r="FOW83" s="87"/>
      <c r="FPE83" s="87"/>
      <c r="FPM83" s="87"/>
      <c r="FPU83" s="87"/>
      <c r="FQC83" s="87"/>
      <c r="FQK83" s="87"/>
      <c r="FQS83" s="87"/>
      <c r="FRA83" s="87"/>
      <c r="FRI83" s="87"/>
      <c r="FRQ83" s="87"/>
      <c r="FRY83" s="87"/>
      <c r="FSG83" s="87"/>
      <c r="FSO83" s="87"/>
      <c r="FSW83" s="87"/>
      <c r="FTE83" s="87"/>
      <c r="FTM83" s="87"/>
      <c r="FTU83" s="87"/>
      <c r="FUC83" s="87"/>
      <c r="FUK83" s="87"/>
      <c r="FUS83" s="87"/>
      <c r="FVA83" s="87"/>
      <c r="FVI83" s="87"/>
      <c r="FVQ83" s="87"/>
      <c r="FVY83" s="87"/>
      <c r="FWG83" s="87"/>
      <c r="FWO83" s="87"/>
      <c r="FWW83" s="87"/>
      <c r="FXE83" s="87"/>
      <c r="FXM83" s="87"/>
      <c r="FXU83" s="87"/>
      <c r="FYC83" s="87"/>
      <c r="FYK83" s="87"/>
      <c r="FYS83" s="87"/>
      <c r="FZA83" s="87"/>
      <c r="FZI83" s="87"/>
      <c r="FZQ83" s="87"/>
      <c r="FZY83" s="87"/>
      <c r="GAG83" s="87"/>
      <c r="GAO83" s="87"/>
      <c r="GAW83" s="87"/>
      <c r="GBE83" s="87"/>
      <c r="GBM83" s="87"/>
      <c r="GBU83" s="87"/>
      <c r="GCC83" s="87"/>
      <c r="GCK83" s="87"/>
      <c r="GCS83" s="87"/>
      <c r="GDA83" s="87"/>
      <c r="GDI83" s="87"/>
      <c r="GDQ83" s="87"/>
      <c r="GDY83" s="87"/>
      <c r="GEG83" s="87"/>
      <c r="GEO83" s="87"/>
      <c r="GEW83" s="87"/>
      <c r="GFE83" s="87"/>
      <c r="GFM83" s="87"/>
      <c r="GFU83" s="87"/>
      <c r="GGC83" s="87"/>
      <c r="GGK83" s="87"/>
      <c r="GGS83" s="87"/>
      <c r="GHA83" s="87"/>
      <c r="GHI83" s="87"/>
      <c r="GHQ83" s="87"/>
      <c r="GHY83" s="87"/>
      <c r="GIG83" s="87"/>
      <c r="GIO83" s="87"/>
      <c r="GIW83" s="87"/>
      <c r="GJE83" s="87"/>
      <c r="GJM83" s="87"/>
      <c r="GJU83" s="87"/>
      <c r="GKC83" s="87"/>
      <c r="GKK83" s="87"/>
      <c r="GKS83" s="87"/>
      <c r="GLA83" s="87"/>
      <c r="GLI83" s="87"/>
      <c r="GLQ83" s="87"/>
      <c r="GLY83" s="87"/>
      <c r="GMG83" s="87"/>
      <c r="GMO83" s="87"/>
      <c r="GMW83" s="87"/>
      <c r="GNE83" s="87"/>
      <c r="GNM83" s="87"/>
      <c r="GNU83" s="87"/>
      <c r="GOC83" s="87"/>
      <c r="GOK83" s="87"/>
      <c r="GOS83" s="87"/>
      <c r="GPA83" s="87"/>
      <c r="GPI83" s="87"/>
      <c r="GPQ83" s="87"/>
      <c r="GPY83" s="87"/>
      <c r="GQG83" s="87"/>
      <c r="GQO83" s="87"/>
      <c r="GQW83" s="87"/>
      <c r="GRE83" s="87"/>
      <c r="GRM83" s="87"/>
      <c r="GRU83" s="87"/>
      <c r="GSC83" s="87"/>
      <c r="GSK83" s="87"/>
      <c r="GSS83" s="87"/>
      <c r="GTA83" s="87"/>
      <c r="GTI83" s="87"/>
      <c r="GTQ83" s="87"/>
      <c r="GTY83" s="87"/>
      <c r="GUG83" s="87"/>
      <c r="GUO83" s="87"/>
      <c r="GUW83" s="87"/>
      <c r="GVE83" s="87"/>
      <c r="GVM83" s="87"/>
      <c r="GVU83" s="87"/>
      <c r="GWC83" s="87"/>
      <c r="GWK83" s="87"/>
      <c r="GWS83" s="87"/>
      <c r="GXA83" s="87"/>
      <c r="GXI83" s="87"/>
      <c r="GXQ83" s="87"/>
      <c r="GXY83" s="87"/>
      <c r="GYG83" s="87"/>
      <c r="GYO83" s="87"/>
      <c r="GYW83" s="87"/>
      <c r="GZE83" s="87"/>
      <c r="GZM83" s="87"/>
      <c r="GZU83" s="87"/>
      <c r="HAC83" s="87"/>
      <c r="HAK83" s="87"/>
      <c r="HAS83" s="87"/>
      <c r="HBA83" s="87"/>
      <c r="HBI83" s="87"/>
      <c r="HBQ83" s="87"/>
      <c r="HBY83" s="87"/>
      <c r="HCG83" s="87"/>
      <c r="HCO83" s="87"/>
      <c r="HCW83" s="87"/>
      <c r="HDE83" s="87"/>
      <c r="HDM83" s="87"/>
      <c r="HDU83" s="87"/>
      <c r="HEC83" s="87"/>
      <c r="HEK83" s="87"/>
      <c r="HES83" s="87"/>
      <c r="HFA83" s="87"/>
      <c r="HFI83" s="87"/>
      <c r="HFQ83" s="87"/>
      <c r="HFY83" s="87"/>
      <c r="HGG83" s="87"/>
      <c r="HGO83" s="87"/>
      <c r="HGW83" s="87"/>
      <c r="HHE83" s="87"/>
      <c r="HHM83" s="87"/>
      <c r="HHU83" s="87"/>
      <c r="HIC83" s="87"/>
      <c r="HIK83" s="87"/>
      <c r="HIS83" s="87"/>
      <c r="HJA83" s="87"/>
      <c r="HJI83" s="87"/>
      <c r="HJQ83" s="87"/>
      <c r="HJY83" s="87"/>
      <c r="HKG83" s="87"/>
      <c r="HKO83" s="87"/>
      <c r="HKW83" s="87"/>
      <c r="HLE83" s="87"/>
      <c r="HLM83" s="87"/>
      <c r="HLU83" s="87"/>
      <c r="HMC83" s="87"/>
      <c r="HMK83" s="87"/>
      <c r="HMS83" s="87"/>
      <c r="HNA83" s="87"/>
      <c r="HNI83" s="87"/>
      <c r="HNQ83" s="87"/>
      <c r="HNY83" s="87"/>
      <c r="HOG83" s="87"/>
      <c r="HOO83" s="87"/>
      <c r="HOW83" s="87"/>
      <c r="HPE83" s="87"/>
      <c r="HPM83" s="87"/>
      <c r="HPU83" s="87"/>
      <c r="HQC83" s="87"/>
      <c r="HQK83" s="87"/>
      <c r="HQS83" s="87"/>
      <c r="HRA83" s="87"/>
      <c r="HRI83" s="87"/>
      <c r="HRQ83" s="87"/>
      <c r="HRY83" s="87"/>
      <c r="HSG83" s="87"/>
      <c r="HSO83" s="87"/>
      <c r="HSW83" s="87"/>
      <c r="HTE83" s="87"/>
      <c r="HTM83" s="87"/>
      <c r="HTU83" s="87"/>
      <c r="HUC83" s="87"/>
      <c r="HUK83" s="87"/>
      <c r="HUS83" s="87"/>
      <c r="HVA83" s="87"/>
      <c r="HVI83" s="87"/>
      <c r="HVQ83" s="87"/>
      <c r="HVY83" s="87"/>
      <c r="HWG83" s="87"/>
      <c r="HWO83" s="87"/>
      <c r="HWW83" s="87"/>
      <c r="HXE83" s="87"/>
      <c r="HXM83" s="87"/>
      <c r="HXU83" s="87"/>
      <c r="HYC83" s="87"/>
      <c r="HYK83" s="87"/>
      <c r="HYS83" s="87"/>
      <c r="HZA83" s="87"/>
      <c r="HZI83" s="87"/>
      <c r="HZQ83" s="87"/>
      <c r="HZY83" s="87"/>
      <c r="IAG83" s="87"/>
      <c r="IAO83" s="87"/>
      <c r="IAW83" s="87"/>
      <c r="IBE83" s="87"/>
      <c r="IBM83" s="87"/>
      <c r="IBU83" s="87"/>
      <c r="ICC83" s="87"/>
      <c r="ICK83" s="87"/>
      <c r="ICS83" s="87"/>
      <c r="IDA83" s="87"/>
      <c r="IDI83" s="87"/>
      <c r="IDQ83" s="87"/>
      <c r="IDY83" s="87"/>
      <c r="IEG83" s="87"/>
      <c r="IEO83" s="87"/>
      <c r="IEW83" s="87"/>
      <c r="IFE83" s="87"/>
      <c r="IFM83" s="87"/>
      <c r="IFU83" s="87"/>
      <c r="IGC83" s="87"/>
      <c r="IGK83" s="87"/>
      <c r="IGS83" s="87"/>
      <c r="IHA83" s="87"/>
      <c r="IHI83" s="87"/>
      <c r="IHQ83" s="87"/>
      <c r="IHY83" s="87"/>
      <c r="IIG83" s="87"/>
      <c r="IIO83" s="87"/>
      <c r="IIW83" s="87"/>
      <c r="IJE83" s="87"/>
      <c r="IJM83" s="87"/>
      <c r="IJU83" s="87"/>
      <c r="IKC83" s="87"/>
      <c r="IKK83" s="87"/>
      <c r="IKS83" s="87"/>
      <c r="ILA83" s="87"/>
      <c r="ILI83" s="87"/>
      <c r="ILQ83" s="87"/>
      <c r="ILY83" s="87"/>
      <c r="IMG83" s="87"/>
      <c r="IMO83" s="87"/>
      <c r="IMW83" s="87"/>
      <c r="INE83" s="87"/>
      <c r="INM83" s="87"/>
      <c r="INU83" s="87"/>
      <c r="IOC83" s="87"/>
      <c r="IOK83" s="87"/>
      <c r="IOS83" s="87"/>
      <c r="IPA83" s="87"/>
      <c r="IPI83" s="87"/>
      <c r="IPQ83" s="87"/>
      <c r="IPY83" s="87"/>
      <c r="IQG83" s="87"/>
      <c r="IQO83" s="87"/>
      <c r="IQW83" s="87"/>
      <c r="IRE83" s="87"/>
      <c r="IRM83" s="87"/>
      <c r="IRU83" s="87"/>
      <c r="ISC83" s="87"/>
      <c r="ISK83" s="87"/>
      <c r="ISS83" s="87"/>
      <c r="ITA83" s="87"/>
      <c r="ITI83" s="87"/>
      <c r="ITQ83" s="87"/>
      <c r="ITY83" s="87"/>
      <c r="IUG83" s="87"/>
      <c r="IUO83" s="87"/>
      <c r="IUW83" s="87"/>
      <c r="IVE83" s="87"/>
      <c r="IVM83" s="87"/>
      <c r="IVU83" s="87"/>
      <c r="IWC83" s="87"/>
      <c r="IWK83" s="87"/>
      <c r="IWS83" s="87"/>
      <c r="IXA83" s="87"/>
      <c r="IXI83" s="87"/>
      <c r="IXQ83" s="87"/>
      <c r="IXY83" s="87"/>
      <c r="IYG83" s="87"/>
      <c r="IYO83" s="87"/>
      <c r="IYW83" s="87"/>
      <c r="IZE83" s="87"/>
      <c r="IZM83" s="87"/>
      <c r="IZU83" s="87"/>
      <c r="JAC83" s="87"/>
      <c r="JAK83" s="87"/>
      <c r="JAS83" s="87"/>
      <c r="JBA83" s="87"/>
      <c r="JBI83" s="87"/>
      <c r="JBQ83" s="87"/>
      <c r="JBY83" s="87"/>
      <c r="JCG83" s="87"/>
      <c r="JCO83" s="87"/>
      <c r="JCW83" s="87"/>
      <c r="JDE83" s="87"/>
      <c r="JDM83" s="87"/>
      <c r="JDU83" s="87"/>
      <c r="JEC83" s="87"/>
      <c r="JEK83" s="87"/>
      <c r="JES83" s="87"/>
      <c r="JFA83" s="87"/>
      <c r="JFI83" s="87"/>
      <c r="JFQ83" s="87"/>
      <c r="JFY83" s="87"/>
      <c r="JGG83" s="87"/>
      <c r="JGO83" s="87"/>
      <c r="JGW83" s="87"/>
      <c r="JHE83" s="87"/>
      <c r="JHM83" s="87"/>
      <c r="JHU83" s="87"/>
      <c r="JIC83" s="87"/>
      <c r="JIK83" s="87"/>
      <c r="JIS83" s="87"/>
      <c r="JJA83" s="87"/>
      <c r="JJI83" s="87"/>
      <c r="JJQ83" s="87"/>
      <c r="JJY83" s="87"/>
      <c r="JKG83" s="87"/>
      <c r="JKO83" s="87"/>
      <c r="JKW83" s="87"/>
      <c r="JLE83" s="87"/>
      <c r="JLM83" s="87"/>
      <c r="JLU83" s="87"/>
      <c r="JMC83" s="87"/>
      <c r="JMK83" s="87"/>
      <c r="JMS83" s="87"/>
      <c r="JNA83" s="87"/>
      <c r="JNI83" s="87"/>
      <c r="JNQ83" s="87"/>
      <c r="JNY83" s="87"/>
      <c r="JOG83" s="87"/>
      <c r="JOO83" s="87"/>
      <c r="JOW83" s="87"/>
      <c r="JPE83" s="87"/>
      <c r="JPM83" s="87"/>
      <c r="JPU83" s="87"/>
      <c r="JQC83" s="87"/>
      <c r="JQK83" s="87"/>
      <c r="JQS83" s="87"/>
      <c r="JRA83" s="87"/>
      <c r="JRI83" s="87"/>
      <c r="JRQ83" s="87"/>
      <c r="JRY83" s="87"/>
      <c r="JSG83" s="87"/>
      <c r="JSO83" s="87"/>
      <c r="JSW83" s="87"/>
      <c r="JTE83" s="87"/>
      <c r="JTM83" s="87"/>
      <c r="JTU83" s="87"/>
      <c r="JUC83" s="87"/>
      <c r="JUK83" s="87"/>
      <c r="JUS83" s="87"/>
      <c r="JVA83" s="87"/>
      <c r="JVI83" s="87"/>
      <c r="JVQ83" s="87"/>
      <c r="JVY83" s="87"/>
      <c r="JWG83" s="87"/>
      <c r="JWO83" s="87"/>
      <c r="JWW83" s="87"/>
      <c r="JXE83" s="87"/>
      <c r="JXM83" s="87"/>
      <c r="JXU83" s="87"/>
      <c r="JYC83" s="87"/>
      <c r="JYK83" s="87"/>
      <c r="JYS83" s="87"/>
      <c r="JZA83" s="87"/>
      <c r="JZI83" s="87"/>
      <c r="JZQ83" s="87"/>
      <c r="JZY83" s="87"/>
      <c r="KAG83" s="87"/>
      <c r="KAO83" s="87"/>
      <c r="KAW83" s="87"/>
      <c r="KBE83" s="87"/>
      <c r="KBM83" s="87"/>
      <c r="KBU83" s="87"/>
      <c r="KCC83" s="87"/>
      <c r="KCK83" s="87"/>
      <c r="KCS83" s="87"/>
      <c r="KDA83" s="87"/>
      <c r="KDI83" s="87"/>
      <c r="KDQ83" s="87"/>
      <c r="KDY83" s="87"/>
      <c r="KEG83" s="87"/>
      <c r="KEO83" s="87"/>
      <c r="KEW83" s="87"/>
      <c r="KFE83" s="87"/>
      <c r="KFM83" s="87"/>
      <c r="KFU83" s="87"/>
      <c r="KGC83" s="87"/>
      <c r="KGK83" s="87"/>
      <c r="KGS83" s="87"/>
      <c r="KHA83" s="87"/>
      <c r="KHI83" s="87"/>
      <c r="KHQ83" s="87"/>
      <c r="KHY83" s="87"/>
      <c r="KIG83" s="87"/>
      <c r="KIO83" s="87"/>
      <c r="KIW83" s="87"/>
      <c r="KJE83" s="87"/>
      <c r="KJM83" s="87"/>
      <c r="KJU83" s="87"/>
      <c r="KKC83" s="87"/>
      <c r="KKK83" s="87"/>
      <c r="KKS83" s="87"/>
      <c r="KLA83" s="87"/>
      <c r="KLI83" s="87"/>
      <c r="KLQ83" s="87"/>
      <c r="KLY83" s="87"/>
      <c r="KMG83" s="87"/>
      <c r="KMO83" s="87"/>
      <c r="KMW83" s="87"/>
      <c r="KNE83" s="87"/>
      <c r="KNM83" s="87"/>
      <c r="KNU83" s="87"/>
      <c r="KOC83" s="87"/>
      <c r="KOK83" s="87"/>
      <c r="KOS83" s="87"/>
      <c r="KPA83" s="87"/>
      <c r="KPI83" s="87"/>
      <c r="KPQ83" s="87"/>
      <c r="KPY83" s="87"/>
      <c r="KQG83" s="87"/>
      <c r="KQO83" s="87"/>
      <c r="KQW83" s="87"/>
      <c r="KRE83" s="87"/>
      <c r="KRM83" s="87"/>
      <c r="KRU83" s="87"/>
      <c r="KSC83" s="87"/>
      <c r="KSK83" s="87"/>
      <c r="KSS83" s="87"/>
      <c r="KTA83" s="87"/>
      <c r="KTI83" s="87"/>
      <c r="KTQ83" s="87"/>
      <c r="KTY83" s="87"/>
      <c r="KUG83" s="87"/>
      <c r="KUO83" s="87"/>
      <c r="KUW83" s="87"/>
      <c r="KVE83" s="87"/>
      <c r="KVM83" s="87"/>
      <c r="KVU83" s="87"/>
      <c r="KWC83" s="87"/>
      <c r="KWK83" s="87"/>
      <c r="KWS83" s="87"/>
      <c r="KXA83" s="87"/>
      <c r="KXI83" s="87"/>
      <c r="KXQ83" s="87"/>
      <c r="KXY83" s="87"/>
      <c r="KYG83" s="87"/>
      <c r="KYO83" s="87"/>
      <c r="KYW83" s="87"/>
      <c r="KZE83" s="87"/>
      <c r="KZM83" s="87"/>
      <c r="KZU83" s="87"/>
      <c r="LAC83" s="87"/>
      <c r="LAK83" s="87"/>
      <c r="LAS83" s="87"/>
      <c r="LBA83" s="87"/>
      <c r="LBI83" s="87"/>
      <c r="LBQ83" s="87"/>
      <c r="LBY83" s="87"/>
      <c r="LCG83" s="87"/>
      <c r="LCO83" s="87"/>
      <c r="LCW83" s="87"/>
      <c r="LDE83" s="87"/>
      <c r="LDM83" s="87"/>
      <c r="LDU83" s="87"/>
      <c r="LEC83" s="87"/>
      <c r="LEK83" s="87"/>
      <c r="LES83" s="87"/>
      <c r="LFA83" s="87"/>
      <c r="LFI83" s="87"/>
      <c r="LFQ83" s="87"/>
      <c r="LFY83" s="87"/>
      <c r="LGG83" s="87"/>
      <c r="LGO83" s="87"/>
      <c r="LGW83" s="87"/>
      <c r="LHE83" s="87"/>
      <c r="LHM83" s="87"/>
      <c r="LHU83" s="87"/>
      <c r="LIC83" s="87"/>
      <c r="LIK83" s="87"/>
      <c r="LIS83" s="87"/>
      <c r="LJA83" s="87"/>
      <c r="LJI83" s="87"/>
      <c r="LJQ83" s="87"/>
      <c r="LJY83" s="87"/>
      <c r="LKG83" s="87"/>
      <c r="LKO83" s="87"/>
      <c r="LKW83" s="87"/>
      <c r="LLE83" s="87"/>
      <c r="LLM83" s="87"/>
      <c r="LLU83" s="87"/>
      <c r="LMC83" s="87"/>
      <c r="LMK83" s="87"/>
      <c r="LMS83" s="87"/>
      <c r="LNA83" s="87"/>
      <c r="LNI83" s="87"/>
      <c r="LNQ83" s="87"/>
      <c r="LNY83" s="87"/>
      <c r="LOG83" s="87"/>
      <c r="LOO83" s="87"/>
      <c r="LOW83" s="87"/>
      <c r="LPE83" s="87"/>
      <c r="LPM83" s="87"/>
      <c r="LPU83" s="87"/>
      <c r="LQC83" s="87"/>
      <c r="LQK83" s="87"/>
      <c r="LQS83" s="87"/>
      <c r="LRA83" s="87"/>
      <c r="LRI83" s="87"/>
      <c r="LRQ83" s="87"/>
      <c r="LRY83" s="87"/>
      <c r="LSG83" s="87"/>
      <c r="LSO83" s="87"/>
      <c r="LSW83" s="87"/>
      <c r="LTE83" s="87"/>
      <c r="LTM83" s="87"/>
      <c r="LTU83" s="87"/>
      <c r="LUC83" s="87"/>
      <c r="LUK83" s="87"/>
      <c r="LUS83" s="87"/>
      <c r="LVA83" s="87"/>
      <c r="LVI83" s="87"/>
      <c r="LVQ83" s="87"/>
      <c r="LVY83" s="87"/>
      <c r="LWG83" s="87"/>
      <c r="LWO83" s="87"/>
      <c r="LWW83" s="87"/>
      <c r="LXE83" s="87"/>
      <c r="LXM83" s="87"/>
      <c r="LXU83" s="87"/>
      <c r="LYC83" s="87"/>
      <c r="LYK83" s="87"/>
      <c r="LYS83" s="87"/>
      <c r="LZA83" s="87"/>
      <c r="LZI83" s="87"/>
      <c r="LZQ83" s="87"/>
      <c r="LZY83" s="87"/>
      <c r="MAG83" s="87"/>
      <c r="MAO83" s="87"/>
      <c r="MAW83" s="87"/>
      <c r="MBE83" s="87"/>
      <c r="MBM83" s="87"/>
      <c r="MBU83" s="87"/>
      <c r="MCC83" s="87"/>
      <c r="MCK83" s="87"/>
      <c r="MCS83" s="87"/>
      <c r="MDA83" s="87"/>
      <c r="MDI83" s="87"/>
      <c r="MDQ83" s="87"/>
      <c r="MDY83" s="87"/>
      <c r="MEG83" s="87"/>
      <c r="MEO83" s="87"/>
      <c r="MEW83" s="87"/>
      <c r="MFE83" s="87"/>
      <c r="MFM83" s="87"/>
      <c r="MFU83" s="87"/>
      <c r="MGC83" s="87"/>
      <c r="MGK83" s="87"/>
      <c r="MGS83" s="87"/>
      <c r="MHA83" s="87"/>
      <c r="MHI83" s="87"/>
      <c r="MHQ83" s="87"/>
      <c r="MHY83" s="87"/>
      <c r="MIG83" s="87"/>
      <c r="MIO83" s="87"/>
      <c r="MIW83" s="87"/>
      <c r="MJE83" s="87"/>
      <c r="MJM83" s="87"/>
      <c r="MJU83" s="87"/>
      <c r="MKC83" s="87"/>
      <c r="MKK83" s="87"/>
      <c r="MKS83" s="87"/>
      <c r="MLA83" s="87"/>
      <c r="MLI83" s="87"/>
      <c r="MLQ83" s="87"/>
      <c r="MLY83" s="87"/>
      <c r="MMG83" s="87"/>
      <c r="MMO83" s="87"/>
      <c r="MMW83" s="87"/>
      <c r="MNE83" s="87"/>
      <c r="MNM83" s="87"/>
      <c r="MNU83" s="87"/>
      <c r="MOC83" s="87"/>
      <c r="MOK83" s="87"/>
      <c r="MOS83" s="87"/>
      <c r="MPA83" s="87"/>
      <c r="MPI83" s="87"/>
      <c r="MPQ83" s="87"/>
      <c r="MPY83" s="87"/>
      <c r="MQG83" s="87"/>
      <c r="MQO83" s="87"/>
      <c r="MQW83" s="87"/>
      <c r="MRE83" s="87"/>
      <c r="MRM83" s="87"/>
      <c r="MRU83" s="87"/>
      <c r="MSC83" s="87"/>
      <c r="MSK83" s="87"/>
      <c r="MSS83" s="87"/>
      <c r="MTA83" s="87"/>
      <c r="MTI83" s="87"/>
      <c r="MTQ83" s="87"/>
      <c r="MTY83" s="87"/>
      <c r="MUG83" s="87"/>
      <c r="MUO83" s="87"/>
      <c r="MUW83" s="87"/>
      <c r="MVE83" s="87"/>
      <c r="MVM83" s="87"/>
      <c r="MVU83" s="87"/>
      <c r="MWC83" s="87"/>
      <c r="MWK83" s="87"/>
      <c r="MWS83" s="87"/>
      <c r="MXA83" s="87"/>
      <c r="MXI83" s="87"/>
      <c r="MXQ83" s="87"/>
      <c r="MXY83" s="87"/>
      <c r="MYG83" s="87"/>
      <c r="MYO83" s="87"/>
      <c r="MYW83" s="87"/>
      <c r="MZE83" s="87"/>
      <c r="MZM83" s="87"/>
      <c r="MZU83" s="87"/>
      <c r="NAC83" s="87"/>
      <c r="NAK83" s="87"/>
      <c r="NAS83" s="87"/>
      <c r="NBA83" s="87"/>
      <c r="NBI83" s="87"/>
      <c r="NBQ83" s="87"/>
      <c r="NBY83" s="87"/>
      <c r="NCG83" s="87"/>
      <c r="NCO83" s="87"/>
      <c r="NCW83" s="87"/>
      <c r="NDE83" s="87"/>
      <c r="NDM83" s="87"/>
      <c r="NDU83" s="87"/>
      <c r="NEC83" s="87"/>
      <c r="NEK83" s="87"/>
      <c r="NES83" s="87"/>
      <c r="NFA83" s="87"/>
      <c r="NFI83" s="87"/>
      <c r="NFQ83" s="87"/>
      <c r="NFY83" s="87"/>
      <c r="NGG83" s="87"/>
      <c r="NGO83" s="87"/>
      <c r="NGW83" s="87"/>
      <c r="NHE83" s="87"/>
      <c r="NHM83" s="87"/>
      <c r="NHU83" s="87"/>
      <c r="NIC83" s="87"/>
      <c r="NIK83" s="87"/>
      <c r="NIS83" s="87"/>
      <c r="NJA83" s="87"/>
      <c r="NJI83" s="87"/>
      <c r="NJQ83" s="87"/>
      <c r="NJY83" s="87"/>
      <c r="NKG83" s="87"/>
      <c r="NKO83" s="87"/>
      <c r="NKW83" s="87"/>
      <c r="NLE83" s="87"/>
      <c r="NLM83" s="87"/>
      <c r="NLU83" s="87"/>
      <c r="NMC83" s="87"/>
      <c r="NMK83" s="87"/>
      <c r="NMS83" s="87"/>
      <c r="NNA83" s="87"/>
      <c r="NNI83" s="87"/>
      <c r="NNQ83" s="87"/>
      <c r="NNY83" s="87"/>
      <c r="NOG83" s="87"/>
      <c r="NOO83" s="87"/>
      <c r="NOW83" s="87"/>
      <c r="NPE83" s="87"/>
      <c r="NPM83" s="87"/>
      <c r="NPU83" s="87"/>
      <c r="NQC83" s="87"/>
      <c r="NQK83" s="87"/>
      <c r="NQS83" s="87"/>
      <c r="NRA83" s="87"/>
      <c r="NRI83" s="87"/>
      <c r="NRQ83" s="87"/>
      <c r="NRY83" s="87"/>
      <c r="NSG83" s="87"/>
      <c r="NSO83" s="87"/>
      <c r="NSW83" s="87"/>
      <c r="NTE83" s="87"/>
      <c r="NTM83" s="87"/>
      <c r="NTU83" s="87"/>
      <c r="NUC83" s="87"/>
      <c r="NUK83" s="87"/>
      <c r="NUS83" s="87"/>
      <c r="NVA83" s="87"/>
      <c r="NVI83" s="87"/>
      <c r="NVQ83" s="87"/>
      <c r="NVY83" s="87"/>
      <c r="NWG83" s="87"/>
      <c r="NWO83" s="87"/>
      <c r="NWW83" s="87"/>
      <c r="NXE83" s="87"/>
      <c r="NXM83" s="87"/>
      <c r="NXU83" s="87"/>
      <c r="NYC83" s="87"/>
      <c r="NYK83" s="87"/>
      <c r="NYS83" s="87"/>
      <c r="NZA83" s="87"/>
      <c r="NZI83" s="87"/>
      <c r="NZQ83" s="87"/>
      <c r="NZY83" s="87"/>
      <c r="OAG83" s="87"/>
      <c r="OAO83" s="87"/>
      <c r="OAW83" s="87"/>
      <c r="OBE83" s="87"/>
      <c r="OBM83" s="87"/>
      <c r="OBU83" s="87"/>
      <c r="OCC83" s="87"/>
      <c r="OCK83" s="87"/>
      <c r="OCS83" s="87"/>
      <c r="ODA83" s="87"/>
      <c r="ODI83" s="87"/>
      <c r="ODQ83" s="87"/>
      <c r="ODY83" s="87"/>
      <c r="OEG83" s="87"/>
      <c r="OEO83" s="87"/>
      <c r="OEW83" s="87"/>
      <c r="OFE83" s="87"/>
      <c r="OFM83" s="87"/>
      <c r="OFU83" s="87"/>
      <c r="OGC83" s="87"/>
      <c r="OGK83" s="87"/>
      <c r="OGS83" s="87"/>
      <c r="OHA83" s="87"/>
      <c r="OHI83" s="87"/>
      <c r="OHQ83" s="87"/>
      <c r="OHY83" s="87"/>
      <c r="OIG83" s="87"/>
      <c r="OIO83" s="87"/>
      <c r="OIW83" s="87"/>
      <c r="OJE83" s="87"/>
      <c r="OJM83" s="87"/>
      <c r="OJU83" s="87"/>
      <c r="OKC83" s="87"/>
      <c r="OKK83" s="87"/>
      <c r="OKS83" s="87"/>
      <c r="OLA83" s="87"/>
      <c r="OLI83" s="87"/>
      <c r="OLQ83" s="87"/>
      <c r="OLY83" s="87"/>
      <c r="OMG83" s="87"/>
      <c r="OMO83" s="87"/>
      <c r="OMW83" s="87"/>
      <c r="ONE83" s="87"/>
      <c r="ONM83" s="87"/>
      <c r="ONU83" s="87"/>
      <c r="OOC83" s="87"/>
      <c r="OOK83" s="87"/>
      <c r="OOS83" s="87"/>
      <c r="OPA83" s="87"/>
      <c r="OPI83" s="87"/>
      <c r="OPQ83" s="87"/>
      <c r="OPY83" s="87"/>
      <c r="OQG83" s="87"/>
      <c r="OQO83" s="87"/>
      <c r="OQW83" s="87"/>
      <c r="ORE83" s="87"/>
      <c r="ORM83" s="87"/>
      <c r="ORU83" s="87"/>
      <c r="OSC83" s="87"/>
      <c r="OSK83" s="87"/>
      <c r="OSS83" s="87"/>
      <c r="OTA83" s="87"/>
      <c r="OTI83" s="87"/>
      <c r="OTQ83" s="87"/>
      <c r="OTY83" s="87"/>
      <c r="OUG83" s="87"/>
      <c r="OUO83" s="87"/>
      <c r="OUW83" s="87"/>
      <c r="OVE83" s="87"/>
      <c r="OVM83" s="87"/>
      <c r="OVU83" s="87"/>
      <c r="OWC83" s="87"/>
      <c r="OWK83" s="87"/>
      <c r="OWS83" s="87"/>
      <c r="OXA83" s="87"/>
      <c r="OXI83" s="87"/>
      <c r="OXQ83" s="87"/>
      <c r="OXY83" s="87"/>
      <c r="OYG83" s="87"/>
      <c r="OYO83" s="87"/>
      <c r="OYW83" s="87"/>
      <c r="OZE83" s="87"/>
      <c r="OZM83" s="87"/>
      <c r="OZU83" s="87"/>
      <c r="PAC83" s="87"/>
      <c r="PAK83" s="87"/>
      <c r="PAS83" s="87"/>
      <c r="PBA83" s="87"/>
      <c r="PBI83" s="87"/>
      <c r="PBQ83" s="87"/>
      <c r="PBY83" s="87"/>
      <c r="PCG83" s="87"/>
      <c r="PCO83" s="87"/>
      <c r="PCW83" s="87"/>
      <c r="PDE83" s="87"/>
      <c r="PDM83" s="87"/>
      <c r="PDU83" s="87"/>
      <c r="PEC83" s="87"/>
      <c r="PEK83" s="87"/>
      <c r="PES83" s="87"/>
      <c r="PFA83" s="87"/>
      <c r="PFI83" s="87"/>
      <c r="PFQ83" s="87"/>
      <c r="PFY83" s="87"/>
      <c r="PGG83" s="87"/>
      <c r="PGO83" s="87"/>
      <c r="PGW83" s="87"/>
      <c r="PHE83" s="87"/>
      <c r="PHM83" s="87"/>
      <c r="PHU83" s="87"/>
      <c r="PIC83" s="87"/>
      <c r="PIK83" s="87"/>
      <c r="PIS83" s="87"/>
      <c r="PJA83" s="87"/>
      <c r="PJI83" s="87"/>
      <c r="PJQ83" s="87"/>
      <c r="PJY83" s="87"/>
      <c r="PKG83" s="87"/>
      <c r="PKO83" s="87"/>
      <c r="PKW83" s="87"/>
      <c r="PLE83" s="87"/>
      <c r="PLM83" s="87"/>
      <c r="PLU83" s="87"/>
      <c r="PMC83" s="87"/>
      <c r="PMK83" s="87"/>
      <c r="PMS83" s="87"/>
      <c r="PNA83" s="87"/>
      <c r="PNI83" s="87"/>
      <c r="PNQ83" s="87"/>
      <c r="PNY83" s="87"/>
      <c r="POG83" s="87"/>
      <c r="POO83" s="87"/>
      <c r="POW83" s="87"/>
      <c r="PPE83" s="87"/>
      <c r="PPM83" s="87"/>
      <c r="PPU83" s="87"/>
      <c r="PQC83" s="87"/>
      <c r="PQK83" s="87"/>
      <c r="PQS83" s="87"/>
      <c r="PRA83" s="87"/>
      <c r="PRI83" s="87"/>
      <c r="PRQ83" s="87"/>
      <c r="PRY83" s="87"/>
      <c r="PSG83" s="87"/>
      <c r="PSO83" s="87"/>
      <c r="PSW83" s="87"/>
      <c r="PTE83" s="87"/>
      <c r="PTM83" s="87"/>
      <c r="PTU83" s="87"/>
      <c r="PUC83" s="87"/>
      <c r="PUK83" s="87"/>
      <c r="PUS83" s="87"/>
      <c r="PVA83" s="87"/>
      <c r="PVI83" s="87"/>
      <c r="PVQ83" s="87"/>
      <c r="PVY83" s="87"/>
      <c r="PWG83" s="87"/>
      <c r="PWO83" s="87"/>
      <c r="PWW83" s="87"/>
      <c r="PXE83" s="87"/>
      <c r="PXM83" s="87"/>
      <c r="PXU83" s="87"/>
      <c r="PYC83" s="87"/>
      <c r="PYK83" s="87"/>
      <c r="PYS83" s="87"/>
      <c r="PZA83" s="87"/>
      <c r="PZI83" s="87"/>
      <c r="PZQ83" s="87"/>
      <c r="PZY83" s="87"/>
      <c r="QAG83" s="87"/>
      <c r="QAO83" s="87"/>
      <c r="QAW83" s="87"/>
      <c r="QBE83" s="87"/>
      <c r="QBM83" s="87"/>
      <c r="QBU83" s="87"/>
      <c r="QCC83" s="87"/>
      <c r="QCK83" s="87"/>
      <c r="QCS83" s="87"/>
      <c r="QDA83" s="87"/>
      <c r="QDI83" s="87"/>
      <c r="QDQ83" s="87"/>
      <c r="QDY83" s="87"/>
      <c r="QEG83" s="87"/>
      <c r="QEO83" s="87"/>
      <c r="QEW83" s="87"/>
      <c r="QFE83" s="87"/>
      <c r="QFM83" s="87"/>
      <c r="QFU83" s="87"/>
      <c r="QGC83" s="87"/>
      <c r="QGK83" s="87"/>
      <c r="QGS83" s="87"/>
      <c r="QHA83" s="87"/>
      <c r="QHI83" s="87"/>
      <c r="QHQ83" s="87"/>
      <c r="QHY83" s="87"/>
      <c r="QIG83" s="87"/>
      <c r="QIO83" s="87"/>
      <c r="QIW83" s="87"/>
      <c r="QJE83" s="87"/>
      <c r="QJM83" s="87"/>
      <c r="QJU83" s="87"/>
      <c r="QKC83" s="87"/>
      <c r="QKK83" s="87"/>
      <c r="QKS83" s="87"/>
      <c r="QLA83" s="87"/>
      <c r="QLI83" s="87"/>
      <c r="QLQ83" s="87"/>
      <c r="QLY83" s="87"/>
      <c r="QMG83" s="87"/>
      <c r="QMO83" s="87"/>
      <c r="QMW83" s="87"/>
      <c r="QNE83" s="87"/>
      <c r="QNM83" s="87"/>
      <c r="QNU83" s="87"/>
      <c r="QOC83" s="87"/>
      <c r="QOK83" s="87"/>
      <c r="QOS83" s="87"/>
      <c r="QPA83" s="87"/>
      <c r="QPI83" s="87"/>
      <c r="QPQ83" s="87"/>
      <c r="QPY83" s="87"/>
      <c r="QQG83" s="87"/>
      <c r="QQO83" s="87"/>
      <c r="QQW83" s="87"/>
      <c r="QRE83" s="87"/>
      <c r="QRM83" s="87"/>
      <c r="QRU83" s="87"/>
      <c r="QSC83" s="87"/>
      <c r="QSK83" s="87"/>
      <c r="QSS83" s="87"/>
      <c r="QTA83" s="87"/>
      <c r="QTI83" s="87"/>
      <c r="QTQ83" s="87"/>
      <c r="QTY83" s="87"/>
      <c r="QUG83" s="87"/>
      <c r="QUO83" s="87"/>
      <c r="QUW83" s="87"/>
      <c r="QVE83" s="87"/>
      <c r="QVM83" s="87"/>
      <c r="QVU83" s="87"/>
      <c r="QWC83" s="87"/>
      <c r="QWK83" s="87"/>
      <c r="QWS83" s="87"/>
      <c r="QXA83" s="87"/>
      <c r="QXI83" s="87"/>
      <c r="QXQ83" s="87"/>
      <c r="QXY83" s="87"/>
      <c r="QYG83" s="87"/>
      <c r="QYO83" s="87"/>
      <c r="QYW83" s="87"/>
      <c r="QZE83" s="87"/>
      <c r="QZM83" s="87"/>
      <c r="QZU83" s="87"/>
      <c r="RAC83" s="87"/>
      <c r="RAK83" s="87"/>
      <c r="RAS83" s="87"/>
      <c r="RBA83" s="87"/>
      <c r="RBI83" s="87"/>
      <c r="RBQ83" s="87"/>
      <c r="RBY83" s="87"/>
      <c r="RCG83" s="87"/>
      <c r="RCO83" s="87"/>
      <c r="RCW83" s="87"/>
      <c r="RDE83" s="87"/>
      <c r="RDM83" s="87"/>
      <c r="RDU83" s="87"/>
      <c r="REC83" s="87"/>
      <c r="REK83" s="87"/>
      <c r="RES83" s="87"/>
      <c r="RFA83" s="87"/>
      <c r="RFI83" s="87"/>
      <c r="RFQ83" s="87"/>
      <c r="RFY83" s="87"/>
      <c r="RGG83" s="87"/>
      <c r="RGO83" s="87"/>
      <c r="RGW83" s="87"/>
      <c r="RHE83" s="87"/>
      <c r="RHM83" s="87"/>
      <c r="RHU83" s="87"/>
      <c r="RIC83" s="87"/>
      <c r="RIK83" s="87"/>
      <c r="RIS83" s="87"/>
      <c r="RJA83" s="87"/>
      <c r="RJI83" s="87"/>
      <c r="RJQ83" s="87"/>
      <c r="RJY83" s="87"/>
      <c r="RKG83" s="87"/>
      <c r="RKO83" s="87"/>
      <c r="RKW83" s="87"/>
      <c r="RLE83" s="87"/>
      <c r="RLM83" s="87"/>
      <c r="RLU83" s="87"/>
      <c r="RMC83" s="87"/>
      <c r="RMK83" s="87"/>
      <c r="RMS83" s="87"/>
      <c r="RNA83" s="87"/>
      <c r="RNI83" s="87"/>
      <c r="RNQ83" s="87"/>
      <c r="RNY83" s="87"/>
      <c r="ROG83" s="87"/>
      <c r="ROO83" s="87"/>
      <c r="ROW83" s="87"/>
      <c r="RPE83" s="87"/>
      <c r="RPM83" s="87"/>
      <c r="RPU83" s="87"/>
      <c r="RQC83" s="87"/>
      <c r="RQK83" s="87"/>
      <c r="RQS83" s="87"/>
      <c r="RRA83" s="87"/>
      <c r="RRI83" s="87"/>
      <c r="RRQ83" s="87"/>
      <c r="RRY83" s="87"/>
      <c r="RSG83" s="87"/>
      <c r="RSO83" s="87"/>
      <c r="RSW83" s="87"/>
      <c r="RTE83" s="87"/>
      <c r="RTM83" s="87"/>
      <c r="RTU83" s="87"/>
      <c r="RUC83" s="87"/>
      <c r="RUK83" s="87"/>
      <c r="RUS83" s="87"/>
      <c r="RVA83" s="87"/>
      <c r="RVI83" s="87"/>
      <c r="RVQ83" s="87"/>
      <c r="RVY83" s="87"/>
      <c r="RWG83" s="87"/>
      <c r="RWO83" s="87"/>
      <c r="RWW83" s="87"/>
      <c r="RXE83" s="87"/>
      <c r="RXM83" s="87"/>
      <c r="RXU83" s="87"/>
      <c r="RYC83" s="87"/>
      <c r="RYK83" s="87"/>
      <c r="RYS83" s="87"/>
      <c r="RZA83" s="87"/>
      <c r="RZI83" s="87"/>
      <c r="RZQ83" s="87"/>
      <c r="RZY83" s="87"/>
      <c r="SAG83" s="87"/>
      <c r="SAO83" s="87"/>
      <c r="SAW83" s="87"/>
      <c r="SBE83" s="87"/>
      <c r="SBM83" s="87"/>
      <c r="SBU83" s="87"/>
      <c r="SCC83" s="87"/>
      <c r="SCK83" s="87"/>
      <c r="SCS83" s="87"/>
      <c r="SDA83" s="87"/>
      <c r="SDI83" s="87"/>
      <c r="SDQ83" s="87"/>
      <c r="SDY83" s="87"/>
      <c r="SEG83" s="87"/>
      <c r="SEO83" s="87"/>
      <c r="SEW83" s="87"/>
      <c r="SFE83" s="87"/>
      <c r="SFM83" s="87"/>
      <c r="SFU83" s="87"/>
      <c r="SGC83" s="87"/>
      <c r="SGK83" s="87"/>
      <c r="SGS83" s="87"/>
      <c r="SHA83" s="87"/>
      <c r="SHI83" s="87"/>
      <c r="SHQ83" s="87"/>
      <c r="SHY83" s="87"/>
      <c r="SIG83" s="87"/>
      <c r="SIO83" s="87"/>
      <c r="SIW83" s="87"/>
      <c r="SJE83" s="87"/>
      <c r="SJM83" s="87"/>
      <c r="SJU83" s="87"/>
      <c r="SKC83" s="87"/>
      <c r="SKK83" s="87"/>
      <c r="SKS83" s="87"/>
      <c r="SLA83" s="87"/>
      <c r="SLI83" s="87"/>
      <c r="SLQ83" s="87"/>
      <c r="SLY83" s="87"/>
      <c r="SMG83" s="87"/>
      <c r="SMO83" s="87"/>
      <c r="SMW83" s="87"/>
      <c r="SNE83" s="87"/>
      <c r="SNM83" s="87"/>
      <c r="SNU83" s="87"/>
      <c r="SOC83" s="87"/>
      <c r="SOK83" s="87"/>
      <c r="SOS83" s="87"/>
      <c r="SPA83" s="87"/>
      <c r="SPI83" s="87"/>
      <c r="SPQ83" s="87"/>
      <c r="SPY83" s="87"/>
      <c r="SQG83" s="87"/>
      <c r="SQO83" s="87"/>
      <c r="SQW83" s="87"/>
      <c r="SRE83" s="87"/>
      <c r="SRM83" s="87"/>
      <c r="SRU83" s="87"/>
      <c r="SSC83" s="87"/>
      <c r="SSK83" s="87"/>
      <c r="SSS83" s="87"/>
      <c r="STA83" s="87"/>
      <c r="STI83" s="87"/>
      <c r="STQ83" s="87"/>
      <c r="STY83" s="87"/>
      <c r="SUG83" s="87"/>
      <c r="SUO83" s="87"/>
      <c r="SUW83" s="87"/>
      <c r="SVE83" s="87"/>
      <c r="SVM83" s="87"/>
      <c r="SVU83" s="87"/>
      <c r="SWC83" s="87"/>
      <c r="SWK83" s="87"/>
      <c r="SWS83" s="87"/>
      <c r="SXA83" s="87"/>
      <c r="SXI83" s="87"/>
      <c r="SXQ83" s="87"/>
      <c r="SXY83" s="87"/>
      <c r="SYG83" s="87"/>
      <c r="SYO83" s="87"/>
      <c r="SYW83" s="87"/>
      <c r="SZE83" s="87"/>
      <c r="SZM83" s="87"/>
      <c r="SZU83" s="87"/>
      <c r="TAC83" s="87"/>
      <c r="TAK83" s="87"/>
      <c r="TAS83" s="87"/>
      <c r="TBA83" s="87"/>
      <c r="TBI83" s="87"/>
      <c r="TBQ83" s="87"/>
      <c r="TBY83" s="87"/>
      <c r="TCG83" s="87"/>
      <c r="TCO83" s="87"/>
      <c r="TCW83" s="87"/>
      <c r="TDE83" s="87"/>
      <c r="TDM83" s="87"/>
      <c r="TDU83" s="87"/>
      <c r="TEC83" s="87"/>
      <c r="TEK83" s="87"/>
      <c r="TES83" s="87"/>
      <c r="TFA83" s="87"/>
      <c r="TFI83" s="87"/>
      <c r="TFQ83" s="87"/>
      <c r="TFY83" s="87"/>
      <c r="TGG83" s="87"/>
      <c r="TGO83" s="87"/>
      <c r="TGW83" s="87"/>
      <c r="THE83" s="87"/>
      <c r="THM83" s="87"/>
      <c r="THU83" s="87"/>
      <c r="TIC83" s="87"/>
      <c r="TIK83" s="87"/>
      <c r="TIS83" s="87"/>
      <c r="TJA83" s="87"/>
      <c r="TJI83" s="87"/>
      <c r="TJQ83" s="87"/>
      <c r="TJY83" s="87"/>
      <c r="TKG83" s="87"/>
      <c r="TKO83" s="87"/>
      <c r="TKW83" s="87"/>
      <c r="TLE83" s="87"/>
      <c r="TLM83" s="87"/>
      <c r="TLU83" s="87"/>
      <c r="TMC83" s="87"/>
      <c r="TMK83" s="87"/>
      <c r="TMS83" s="87"/>
      <c r="TNA83" s="87"/>
      <c r="TNI83" s="87"/>
      <c r="TNQ83" s="87"/>
      <c r="TNY83" s="87"/>
      <c r="TOG83" s="87"/>
      <c r="TOO83" s="87"/>
      <c r="TOW83" s="87"/>
      <c r="TPE83" s="87"/>
      <c r="TPM83" s="87"/>
      <c r="TPU83" s="87"/>
      <c r="TQC83" s="87"/>
      <c r="TQK83" s="87"/>
      <c r="TQS83" s="87"/>
      <c r="TRA83" s="87"/>
      <c r="TRI83" s="87"/>
      <c r="TRQ83" s="87"/>
      <c r="TRY83" s="87"/>
      <c r="TSG83" s="87"/>
      <c r="TSO83" s="87"/>
      <c r="TSW83" s="87"/>
      <c r="TTE83" s="87"/>
      <c r="TTM83" s="87"/>
      <c r="TTU83" s="87"/>
      <c r="TUC83" s="87"/>
      <c r="TUK83" s="87"/>
      <c r="TUS83" s="87"/>
      <c r="TVA83" s="87"/>
      <c r="TVI83" s="87"/>
      <c r="TVQ83" s="87"/>
      <c r="TVY83" s="87"/>
      <c r="TWG83" s="87"/>
      <c r="TWO83" s="87"/>
      <c r="TWW83" s="87"/>
      <c r="TXE83" s="87"/>
      <c r="TXM83" s="87"/>
      <c r="TXU83" s="87"/>
      <c r="TYC83" s="87"/>
      <c r="TYK83" s="87"/>
      <c r="TYS83" s="87"/>
      <c r="TZA83" s="87"/>
      <c r="TZI83" s="87"/>
      <c r="TZQ83" s="87"/>
      <c r="TZY83" s="87"/>
      <c r="UAG83" s="87"/>
      <c r="UAO83" s="87"/>
      <c r="UAW83" s="87"/>
      <c r="UBE83" s="87"/>
      <c r="UBM83" s="87"/>
      <c r="UBU83" s="87"/>
      <c r="UCC83" s="87"/>
      <c r="UCK83" s="87"/>
      <c r="UCS83" s="87"/>
      <c r="UDA83" s="87"/>
      <c r="UDI83" s="87"/>
      <c r="UDQ83" s="87"/>
      <c r="UDY83" s="87"/>
      <c r="UEG83" s="87"/>
      <c r="UEO83" s="87"/>
      <c r="UEW83" s="87"/>
      <c r="UFE83" s="87"/>
      <c r="UFM83" s="87"/>
      <c r="UFU83" s="87"/>
      <c r="UGC83" s="87"/>
      <c r="UGK83" s="87"/>
      <c r="UGS83" s="87"/>
      <c r="UHA83" s="87"/>
      <c r="UHI83" s="87"/>
      <c r="UHQ83" s="87"/>
      <c r="UHY83" s="87"/>
      <c r="UIG83" s="87"/>
      <c r="UIO83" s="87"/>
      <c r="UIW83" s="87"/>
      <c r="UJE83" s="87"/>
      <c r="UJM83" s="87"/>
      <c r="UJU83" s="87"/>
      <c r="UKC83" s="87"/>
      <c r="UKK83" s="87"/>
      <c r="UKS83" s="87"/>
      <c r="ULA83" s="87"/>
      <c r="ULI83" s="87"/>
      <c r="ULQ83" s="87"/>
      <c r="ULY83" s="87"/>
      <c r="UMG83" s="87"/>
      <c r="UMO83" s="87"/>
      <c r="UMW83" s="87"/>
      <c r="UNE83" s="87"/>
      <c r="UNM83" s="87"/>
      <c r="UNU83" s="87"/>
      <c r="UOC83" s="87"/>
      <c r="UOK83" s="87"/>
      <c r="UOS83" s="87"/>
      <c r="UPA83" s="87"/>
      <c r="UPI83" s="87"/>
      <c r="UPQ83" s="87"/>
      <c r="UPY83" s="87"/>
      <c r="UQG83" s="87"/>
      <c r="UQO83" s="87"/>
      <c r="UQW83" s="87"/>
      <c r="URE83" s="87"/>
      <c r="URM83" s="87"/>
      <c r="URU83" s="87"/>
      <c r="USC83" s="87"/>
      <c r="USK83" s="87"/>
      <c r="USS83" s="87"/>
      <c r="UTA83" s="87"/>
      <c r="UTI83" s="87"/>
      <c r="UTQ83" s="87"/>
      <c r="UTY83" s="87"/>
      <c r="UUG83" s="87"/>
      <c r="UUO83" s="87"/>
      <c r="UUW83" s="87"/>
      <c r="UVE83" s="87"/>
      <c r="UVM83" s="87"/>
      <c r="UVU83" s="87"/>
      <c r="UWC83" s="87"/>
      <c r="UWK83" s="87"/>
      <c r="UWS83" s="87"/>
      <c r="UXA83" s="87"/>
      <c r="UXI83" s="87"/>
      <c r="UXQ83" s="87"/>
      <c r="UXY83" s="87"/>
      <c r="UYG83" s="87"/>
      <c r="UYO83" s="87"/>
      <c r="UYW83" s="87"/>
      <c r="UZE83" s="87"/>
      <c r="UZM83" s="87"/>
      <c r="UZU83" s="87"/>
      <c r="VAC83" s="87"/>
      <c r="VAK83" s="87"/>
      <c r="VAS83" s="87"/>
      <c r="VBA83" s="87"/>
      <c r="VBI83" s="87"/>
      <c r="VBQ83" s="87"/>
      <c r="VBY83" s="87"/>
      <c r="VCG83" s="87"/>
      <c r="VCO83" s="87"/>
      <c r="VCW83" s="87"/>
      <c r="VDE83" s="87"/>
      <c r="VDM83" s="87"/>
      <c r="VDU83" s="87"/>
      <c r="VEC83" s="87"/>
      <c r="VEK83" s="87"/>
      <c r="VES83" s="87"/>
      <c r="VFA83" s="87"/>
      <c r="VFI83" s="87"/>
      <c r="VFQ83" s="87"/>
      <c r="VFY83" s="87"/>
      <c r="VGG83" s="87"/>
      <c r="VGO83" s="87"/>
      <c r="VGW83" s="87"/>
      <c r="VHE83" s="87"/>
      <c r="VHM83" s="87"/>
      <c r="VHU83" s="87"/>
      <c r="VIC83" s="87"/>
      <c r="VIK83" s="87"/>
      <c r="VIS83" s="87"/>
      <c r="VJA83" s="87"/>
      <c r="VJI83" s="87"/>
      <c r="VJQ83" s="87"/>
      <c r="VJY83" s="87"/>
      <c r="VKG83" s="87"/>
      <c r="VKO83" s="87"/>
      <c r="VKW83" s="87"/>
      <c r="VLE83" s="87"/>
      <c r="VLM83" s="87"/>
      <c r="VLU83" s="87"/>
      <c r="VMC83" s="87"/>
      <c r="VMK83" s="87"/>
      <c r="VMS83" s="87"/>
      <c r="VNA83" s="87"/>
      <c r="VNI83" s="87"/>
      <c r="VNQ83" s="87"/>
      <c r="VNY83" s="87"/>
      <c r="VOG83" s="87"/>
      <c r="VOO83" s="87"/>
      <c r="VOW83" s="87"/>
      <c r="VPE83" s="87"/>
      <c r="VPM83" s="87"/>
      <c r="VPU83" s="87"/>
      <c r="VQC83" s="87"/>
      <c r="VQK83" s="87"/>
      <c r="VQS83" s="87"/>
      <c r="VRA83" s="87"/>
      <c r="VRI83" s="87"/>
      <c r="VRQ83" s="87"/>
      <c r="VRY83" s="87"/>
      <c r="VSG83" s="87"/>
      <c r="VSO83" s="87"/>
      <c r="VSW83" s="87"/>
      <c r="VTE83" s="87"/>
      <c r="VTM83" s="87"/>
      <c r="VTU83" s="87"/>
      <c r="VUC83" s="87"/>
      <c r="VUK83" s="87"/>
      <c r="VUS83" s="87"/>
      <c r="VVA83" s="87"/>
      <c r="VVI83" s="87"/>
      <c r="VVQ83" s="87"/>
      <c r="VVY83" s="87"/>
      <c r="VWG83" s="87"/>
      <c r="VWO83" s="87"/>
      <c r="VWW83" s="87"/>
      <c r="VXE83" s="87"/>
      <c r="VXM83" s="87"/>
      <c r="VXU83" s="87"/>
      <c r="VYC83" s="87"/>
      <c r="VYK83" s="87"/>
      <c r="VYS83" s="87"/>
      <c r="VZA83" s="87"/>
      <c r="VZI83" s="87"/>
      <c r="VZQ83" s="87"/>
      <c r="VZY83" s="87"/>
      <c r="WAG83" s="87"/>
      <c r="WAO83" s="87"/>
      <c r="WAW83" s="87"/>
      <c r="WBE83" s="87"/>
      <c r="WBM83" s="87"/>
      <c r="WBU83" s="87"/>
      <c r="WCC83" s="87"/>
      <c r="WCK83" s="87"/>
      <c r="WCS83" s="87"/>
      <c r="WDA83" s="87"/>
      <c r="WDI83" s="87"/>
      <c r="WDQ83" s="87"/>
      <c r="WDY83" s="87"/>
      <c r="WEG83" s="87"/>
      <c r="WEO83" s="87"/>
      <c r="WEW83" s="87"/>
      <c r="WFE83" s="87"/>
      <c r="WFM83" s="87"/>
      <c r="WFU83" s="87"/>
      <c r="WGC83" s="87"/>
      <c r="WGK83" s="87"/>
      <c r="WGS83" s="87"/>
      <c r="WHA83" s="87"/>
      <c r="WHI83" s="87"/>
      <c r="WHQ83" s="87"/>
      <c r="WHY83" s="87"/>
      <c r="WIG83" s="87"/>
      <c r="WIO83" s="87"/>
      <c r="WIW83" s="87"/>
      <c r="WJE83" s="87"/>
      <c r="WJM83" s="87"/>
      <c r="WJU83" s="87"/>
      <c r="WKC83" s="87"/>
      <c r="WKK83" s="87"/>
      <c r="WKS83" s="87"/>
      <c r="WLA83" s="87"/>
      <c r="WLI83" s="87"/>
      <c r="WLQ83" s="87"/>
      <c r="WLY83" s="87"/>
      <c r="WMG83" s="87"/>
      <c r="WMO83" s="87"/>
      <c r="WMW83" s="87"/>
      <c r="WNE83" s="87"/>
      <c r="WNM83" s="87"/>
      <c r="WNU83" s="87"/>
      <c r="WOC83" s="87"/>
      <c r="WOK83" s="87"/>
      <c r="WOS83" s="87"/>
      <c r="WPA83" s="87"/>
      <c r="WPI83" s="87"/>
      <c r="WPQ83" s="87"/>
      <c r="WPY83" s="87"/>
      <c r="WQG83" s="87"/>
      <c r="WQO83" s="87"/>
      <c r="WQW83" s="87"/>
      <c r="WRE83" s="87"/>
      <c r="WRM83" s="87"/>
      <c r="WRU83" s="87"/>
      <c r="WSC83" s="87"/>
      <c r="WSK83" s="87"/>
      <c r="WSS83" s="87"/>
      <c r="WTA83" s="87"/>
      <c r="WTI83" s="87"/>
      <c r="WTQ83" s="87"/>
      <c r="WTY83" s="87"/>
      <c r="WUG83" s="87"/>
      <c r="WUO83" s="87"/>
      <c r="WUW83" s="87"/>
      <c r="WVE83" s="87"/>
      <c r="WVM83" s="87"/>
      <c r="WVU83" s="87"/>
      <c r="WWC83" s="87"/>
      <c r="WWK83" s="87"/>
      <c r="WWS83" s="87"/>
      <c r="WXA83" s="87"/>
      <c r="WXI83" s="87"/>
      <c r="WXQ83" s="87"/>
      <c r="WXY83" s="87"/>
      <c r="WYG83" s="87"/>
      <c r="WYO83" s="87"/>
      <c r="WYW83" s="87"/>
      <c r="WZE83" s="87"/>
      <c r="WZM83" s="87"/>
      <c r="WZU83" s="87"/>
      <c r="XAC83" s="87"/>
      <c r="XAK83" s="87"/>
      <c r="XAS83" s="87"/>
      <c r="XBA83" s="87"/>
    </row>
    <row r="84" spans="1:1021 1029:2045 2053:3069 3077:4093 4101:5117 5125:6141 6149:7165 7173:8189 8197:9213 9221:10237 10245:11261 11269:12285 12293:13309 13317:14333 14341:15357 15365:16277" x14ac:dyDescent="0.25">
      <c r="A84" s="103"/>
      <c r="B84" s="68"/>
      <c r="C84" s="68"/>
      <c r="D84" s="68"/>
      <c r="E84" s="68"/>
      <c r="F84" s="129"/>
      <c r="G84" s="105"/>
      <c r="H84" s="136"/>
      <c r="I84" s="132"/>
      <c r="J84" s="68"/>
      <c r="K84" s="106"/>
      <c r="L84" s="156"/>
      <c r="M84" s="105"/>
      <c r="N84" s="106"/>
      <c r="O84" s="106"/>
      <c r="P84" s="68"/>
      <c r="Q84" s="69"/>
      <c r="R84" s="69"/>
      <c r="S84" s="69"/>
      <c r="T84" s="68"/>
      <c r="U84" s="68"/>
      <c r="V84" s="65" t="s">
        <v>105</v>
      </c>
      <c r="W84" s="65">
        <v>43818</v>
      </c>
      <c r="X84" s="73">
        <v>12711</v>
      </c>
      <c r="Y84" s="65" t="s">
        <v>195</v>
      </c>
      <c r="Z84" s="78">
        <v>43878</v>
      </c>
      <c r="AA84" s="65">
        <v>44244</v>
      </c>
      <c r="AB84" s="79" t="s">
        <v>101</v>
      </c>
      <c r="AC84" s="79" t="s">
        <v>101</v>
      </c>
      <c r="AD84" s="158">
        <v>0</v>
      </c>
      <c r="AE84" s="158">
        <v>0</v>
      </c>
      <c r="AF84" s="79" t="s">
        <v>101</v>
      </c>
      <c r="AG84" s="80" t="s">
        <v>101</v>
      </c>
      <c r="AH84" s="158">
        <v>0</v>
      </c>
      <c r="AI84" s="167">
        <f t="shared" ref="AI84:AI147" si="1">L84-AE84+AD84+AH84</f>
        <v>0</v>
      </c>
      <c r="AJ84" s="172">
        <v>202298.93</v>
      </c>
      <c r="AK84" s="172">
        <v>0</v>
      </c>
      <c r="AL84" s="174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68"/>
      <c r="HE84" s="87"/>
      <c r="HM84" s="87"/>
      <c r="HU84" s="87"/>
      <c r="IC84" s="87"/>
      <c r="IK84" s="87"/>
      <c r="IS84" s="87"/>
      <c r="JA84" s="87"/>
      <c r="JI84" s="87"/>
      <c r="JQ84" s="87"/>
      <c r="JY84" s="87"/>
      <c r="KG84" s="87"/>
      <c r="KO84" s="87"/>
      <c r="KW84" s="87"/>
      <c r="LE84" s="87"/>
      <c r="LM84" s="87"/>
      <c r="LU84" s="87"/>
      <c r="MC84" s="87"/>
      <c r="MK84" s="87"/>
      <c r="MS84" s="87"/>
      <c r="NA84" s="87"/>
      <c r="NI84" s="87"/>
      <c r="NQ84" s="87"/>
      <c r="NY84" s="87"/>
      <c r="OG84" s="87"/>
      <c r="OO84" s="87"/>
      <c r="OW84" s="87"/>
      <c r="PE84" s="87"/>
      <c r="PM84" s="87"/>
      <c r="PU84" s="87"/>
      <c r="QC84" s="87"/>
      <c r="QK84" s="87"/>
      <c r="QS84" s="87"/>
      <c r="RA84" s="87"/>
      <c r="RI84" s="87"/>
      <c r="RQ84" s="87"/>
      <c r="RY84" s="87"/>
      <c r="SG84" s="87"/>
      <c r="SO84" s="87"/>
      <c r="SW84" s="87"/>
      <c r="TE84" s="87"/>
      <c r="TM84" s="87"/>
      <c r="TU84" s="87"/>
      <c r="UC84" s="87"/>
      <c r="UK84" s="87"/>
      <c r="US84" s="87"/>
      <c r="VA84" s="87"/>
      <c r="VI84" s="87"/>
      <c r="VQ84" s="87"/>
      <c r="VY84" s="87"/>
      <c r="WG84" s="87"/>
      <c r="WO84" s="87"/>
      <c r="WW84" s="87"/>
      <c r="XE84" s="87"/>
      <c r="XM84" s="87"/>
      <c r="XU84" s="87"/>
      <c r="YC84" s="87"/>
      <c r="YK84" s="87"/>
      <c r="YS84" s="87"/>
      <c r="ZA84" s="87"/>
      <c r="ZI84" s="87"/>
      <c r="ZQ84" s="87"/>
      <c r="ZY84" s="87"/>
      <c r="AAG84" s="87"/>
      <c r="AAO84" s="87"/>
      <c r="AAW84" s="87"/>
      <c r="ABE84" s="87"/>
      <c r="ABM84" s="87"/>
      <c r="ABU84" s="87"/>
      <c r="ACC84" s="87"/>
      <c r="ACK84" s="87"/>
      <c r="ACS84" s="87"/>
      <c r="ADA84" s="87"/>
      <c r="ADI84" s="87"/>
      <c r="ADQ84" s="87"/>
      <c r="ADY84" s="87"/>
      <c r="AEG84" s="87"/>
      <c r="AEO84" s="87"/>
      <c r="AEW84" s="87"/>
      <c r="AFE84" s="87"/>
      <c r="AFM84" s="87"/>
      <c r="AFU84" s="87"/>
      <c r="AGC84" s="87"/>
      <c r="AGK84" s="87"/>
      <c r="AGS84" s="87"/>
      <c r="AHA84" s="87"/>
      <c r="AHI84" s="87"/>
      <c r="AHQ84" s="87"/>
      <c r="AHY84" s="87"/>
      <c r="AIG84" s="87"/>
      <c r="AIO84" s="87"/>
      <c r="AIW84" s="87"/>
      <c r="AJE84" s="87"/>
      <c r="AJM84" s="87"/>
      <c r="AJU84" s="87"/>
      <c r="AKC84" s="87"/>
      <c r="AKK84" s="87"/>
      <c r="AKS84" s="87"/>
      <c r="ALA84" s="87"/>
      <c r="ALI84" s="87"/>
      <c r="ALQ84" s="87"/>
      <c r="ALY84" s="87"/>
      <c r="AMG84" s="87"/>
      <c r="AMO84" s="87"/>
      <c r="AMW84" s="87"/>
      <c r="ANE84" s="87"/>
      <c r="ANM84" s="87"/>
      <c r="ANU84" s="87"/>
      <c r="AOC84" s="87"/>
      <c r="AOK84" s="87"/>
      <c r="AOS84" s="87"/>
      <c r="APA84" s="87"/>
      <c r="API84" s="87"/>
      <c r="APQ84" s="87"/>
      <c r="APY84" s="87"/>
      <c r="AQG84" s="87"/>
      <c r="AQO84" s="87"/>
      <c r="AQW84" s="87"/>
      <c r="ARE84" s="87"/>
      <c r="ARM84" s="87"/>
      <c r="ARU84" s="87"/>
      <c r="ASC84" s="87"/>
      <c r="ASK84" s="87"/>
      <c r="ASS84" s="87"/>
      <c r="ATA84" s="87"/>
      <c r="ATI84" s="87"/>
      <c r="ATQ84" s="87"/>
      <c r="ATY84" s="87"/>
      <c r="AUG84" s="87"/>
      <c r="AUO84" s="87"/>
      <c r="AUW84" s="87"/>
      <c r="AVE84" s="87"/>
      <c r="AVM84" s="87"/>
      <c r="AVU84" s="87"/>
      <c r="AWC84" s="87"/>
      <c r="AWK84" s="87"/>
      <c r="AWS84" s="87"/>
      <c r="AXA84" s="87"/>
      <c r="AXI84" s="87"/>
      <c r="AXQ84" s="87"/>
      <c r="AXY84" s="87"/>
      <c r="AYG84" s="87"/>
      <c r="AYO84" s="87"/>
      <c r="AYW84" s="87"/>
      <c r="AZE84" s="87"/>
      <c r="AZM84" s="87"/>
      <c r="AZU84" s="87"/>
      <c r="BAC84" s="87"/>
      <c r="BAK84" s="87"/>
      <c r="BAS84" s="87"/>
      <c r="BBA84" s="87"/>
      <c r="BBI84" s="87"/>
      <c r="BBQ84" s="87"/>
      <c r="BBY84" s="87"/>
      <c r="BCG84" s="87"/>
      <c r="BCO84" s="87"/>
      <c r="BCW84" s="87"/>
      <c r="BDE84" s="87"/>
      <c r="BDM84" s="87"/>
      <c r="BDU84" s="87"/>
      <c r="BEC84" s="87"/>
      <c r="BEK84" s="87"/>
      <c r="BES84" s="87"/>
      <c r="BFA84" s="87"/>
      <c r="BFI84" s="87"/>
      <c r="BFQ84" s="87"/>
      <c r="BFY84" s="87"/>
      <c r="BGG84" s="87"/>
      <c r="BGO84" s="87"/>
      <c r="BGW84" s="87"/>
      <c r="BHE84" s="87"/>
      <c r="BHM84" s="87"/>
      <c r="BHU84" s="87"/>
      <c r="BIC84" s="87"/>
      <c r="BIK84" s="87"/>
      <c r="BIS84" s="87"/>
      <c r="BJA84" s="87"/>
      <c r="BJI84" s="87"/>
      <c r="BJQ84" s="87"/>
      <c r="BJY84" s="87"/>
      <c r="BKG84" s="87"/>
      <c r="BKO84" s="87"/>
      <c r="BKW84" s="87"/>
      <c r="BLE84" s="87"/>
      <c r="BLM84" s="87"/>
      <c r="BLU84" s="87"/>
      <c r="BMC84" s="87"/>
      <c r="BMK84" s="87"/>
      <c r="BMS84" s="87"/>
      <c r="BNA84" s="87"/>
      <c r="BNI84" s="87"/>
      <c r="BNQ84" s="87"/>
      <c r="BNY84" s="87"/>
      <c r="BOG84" s="87"/>
      <c r="BOO84" s="87"/>
      <c r="BOW84" s="87"/>
      <c r="BPE84" s="87"/>
      <c r="BPM84" s="87"/>
      <c r="BPU84" s="87"/>
      <c r="BQC84" s="87"/>
      <c r="BQK84" s="87"/>
      <c r="BQS84" s="87"/>
      <c r="BRA84" s="87"/>
      <c r="BRI84" s="87"/>
      <c r="BRQ84" s="87"/>
      <c r="BRY84" s="87"/>
      <c r="BSG84" s="87"/>
      <c r="BSO84" s="87"/>
      <c r="BSW84" s="87"/>
      <c r="BTE84" s="87"/>
      <c r="BTM84" s="87"/>
      <c r="BTU84" s="87"/>
      <c r="BUC84" s="87"/>
      <c r="BUK84" s="87"/>
      <c r="BUS84" s="87"/>
      <c r="BVA84" s="87"/>
      <c r="BVI84" s="87"/>
      <c r="BVQ84" s="87"/>
      <c r="BVY84" s="87"/>
      <c r="BWG84" s="87"/>
      <c r="BWO84" s="87"/>
      <c r="BWW84" s="87"/>
      <c r="BXE84" s="87"/>
      <c r="BXM84" s="87"/>
      <c r="BXU84" s="87"/>
      <c r="BYC84" s="87"/>
      <c r="BYK84" s="87"/>
      <c r="BYS84" s="87"/>
      <c r="BZA84" s="87"/>
      <c r="BZI84" s="87"/>
      <c r="BZQ84" s="87"/>
      <c r="BZY84" s="87"/>
      <c r="CAG84" s="87"/>
      <c r="CAO84" s="87"/>
      <c r="CAW84" s="87"/>
      <c r="CBE84" s="87"/>
      <c r="CBM84" s="87"/>
      <c r="CBU84" s="87"/>
      <c r="CCC84" s="87"/>
      <c r="CCK84" s="87"/>
      <c r="CCS84" s="87"/>
      <c r="CDA84" s="87"/>
      <c r="CDI84" s="87"/>
      <c r="CDQ84" s="87"/>
      <c r="CDY84" s="87"/>
      <c r="CEG84" s="87"/>
      <c r="CEO84" s="87"/>
      <c r="CEW84" s="87"/>
      <c r="CFE84" s="87"/>
      <c r="CFM84" s="87"/>
      <c r="CFU84" s="87"/>
      <c r="CGC84" s="87"/>
      <c r="CGK84" s="87"/>
      <c r="CGS84" s="87"/>
      <c r="CHA84" s="87"/>
      <c r="CHI84" s="87"/>
      <c r="CHQ84" s="87"/>
      <c r="CHY84" s="87"/>
      <c r="CIG84" s="87"/>
      <c r="CIO84" s="87"/>
      <c r="CIW84" s="87"/>
      <c r="CJE84" s="87"/>
      <c r="CJM84" s="87"/>
      <c r="CJU84" s="87"/>
      <c r="CKC84" s="87"/>
      <c r="CKK84" s="87"/>
      <c r="CKS84" s="87"/>
      <c r="CLA84" s="87"/>
      <c r="CLI84" s="87"/>
      <c r="CLQ84" s="87"/>
      <c r="CLY84" s="87"/>
      <c r="CMG84" s="87"/>
      <c r="CMO84" s="87"/>
      <c r="CMW84" s="87"/>
      <c r="CNE84" s="87"/>
      <c r="CNM84" s="87"/>
      <c r="CNU84" s="87"/>
      <c r="COC84" s="87"/>
      <c r="COK84" s="87"/>
      <c r="COS84" s="87"/>
      <c r="CPA84" s="87"/>
      <c r="CPI84" s="87"/>
      <c r="CPQ84" s="87"/>
      <c r="CPY84" s="87"/>
      <c r="CQG84" s="87"/>
      <c r="CQO84" s="87"/>
      <c r="CQW84" s="87"/>
      <c r="CRE84" s="87"/>
      <c r="CRM84" s="87"/>
      <c r="CRU84" s="87"/>
      <c r="CSC84" s="87"/>
      <c r="CSK84" s="87"/>
      <c r="CSS84" s="87"/>
      <c r="CTA84" s="87"/>
      <c r="CTI84" s="87"/>
      <c r="CTQ84" s="87"/>
      <c r="CTY84" s="87"/>
      <c r="CUG84" s="87"/>
      <c r="CUO84" s="87"/>
      <c r="CUW84" s="87"/>
      <c r="CVE84" s="87"/>
      <c r="CVM84" s="87"/>
      <c r="CVU84" s="87"/>
      <c r="CWC84" s="87"/>
      <c r="CWK84" s="87"/>
      <c r="CWS84" s="87"/>
      <c r="CXA84" s="87"/>
      <c r="CXI84" s="87"/>
      <c r="CXQ84" s="87"/>
      <c r="CXY84" s="87"/>
      <c r="CYG84" s="87"/>
      <c r="CYO84" s="87"/>
      <c r="CYW84" s="87"/>
      <c r="CZE84" s="87"/>
      <c r="CZM84" s="87"/>
      <c r="CZU84" s="87"/>
      <c r="DAC84" s="87"/>
      <c r="DAK84" s="87"/>
      <c r="DAS84" s="87"/>
      <c r="DBA84" s="87"/>
      <c r="DBI84" s="87"/>
      <c r="DBQ84" s="87"/>
      <c r="DBY84" s="87"/>
      <c r="DCG84" s="87"/>
      <c r="DCO84" s="87"/>
      <c r="DCW84" s="87"/>
      <c r="DDE84" s="87"/>
      <c r="DDM84" s="87"/>
      <c r="DDU84" s="87"/>
      <c r="DEC84" s="87"/>
      <c r="DEK84" s="87"/>
      <c r="DES84" s="87"/>
      <c r="DFA84" s="87"/>
      <c r="DFI84" s="87"/>
      <c r="DFQ84" s="87"/>
      <c r="DFY84" s="87"/>
      <c r="DGG84" s="87"/>
      <c r="DGO84" s="87"/>
      <c r="DGW84" s="87"/>
      <c r="DHE84" s="87"/>
      <c r="DHM84" s="87"/>
      <c r="DHU84" s="87"/>
      <c r="DIC84" s="87"/>
      <c r="DIK84" s="87"/>
      <c r="DIS84" s="87"/>
      <c r="DJA84" s="87"/>
      <c r="DJI84" s="87"/>
      <c r="DJQ84" s="87"/>
      <c r="DJY84" s="87"/>
      <c r="DKG84" s="87"/>
      <c r="DKO84" s="87"/>
      <c r="DKW84" s="87"/>
      <c r="DLE84" s="87"/>
      <c r="DLM84" s="87"/>
      <c r="DLU84" s="87"/>
      <c r="DMC84" s="87"/>
      <c r="DMK84" s="87"/>
      <c r="DMS84" s="87"/>
      <c r="DNA84" s="87"/>
      <c r="DNI84" s="87"/>
      <c r="DNQ84" s="87"/>
      <c r="DNY84" s="87"/>
      <c r="DOG84" s="87"/>
      <c r="DOO84" s="87"/>
      <c r="DOW84" s="87"/>
      <c r="DPE84" s="87"/>
      <c r="DPM84" s="87"/>
      <c r="DPU84" s="87"/>
      <c r="DQC84" s="87"/>
      <c r="DQK84" s="87"/>
      <c r="DQS84" s="87"/>
      <c r="DRA84" s="87"/>
      <c r="DRI84" s="87"/>
      <c r="DRQ84" s="87"/>
      <c r="DRY84" s="87"/>
      <c r="DSG84" s="87"/>
      <c r="DSO84" s="87"/>
      <c r="DSW84" s="87"/>
      <c r="DTE84" s="87"/>
      <c r="DTM84" s="87"/>
      <c r="DTU84" s="87"/>
      <c r="DUC84" s="87"/>
      <c r="DUK84" s="87"/>
      <c r="DUS84" s="87"/>
      <c r="DVA84" s="87"/>
      <c r="DVI84" s="87"/>
      <c r="DVQ84" s="87"/>
      <c r="DVY84" s="87"/>
      <c r="DWG84" s="87"/>
      <c r="DWO84" s="87"/>
      <c r="DWW84" s="87"/>
      <c r="DXE84" s="87"/>
      <c r="DXM84" s="87"/>
      <c r="DXU84" s="87"/>
      <c r="DYC84" s="87"/>
      <c r="DYK84" s="87"/>
      <c r="DYS84" s="87"/>
      <c r="DZA84" s="87"/>
      <c r="DZI84" s="87"/>
      <c r="DZQ84" s="87"/>
      <c r="DZY84" s="87"/>
      <c r="EAG84" s="87"/>
      <c r="EAO84" s="87"/>
      <c r="EAW84" s="87"/>
      <c r="EBE84" s="87"/>
      <c r="EBM84" s="87"/>
      <c r="EBU84" s="87"/>
      <c r="ECC84" s="87"/>
      <c r="ECK84" s="87"/>
      <c r="ECS84" s="87"/>
      <c r="EDA84" s="87"/>
      <c r="EDI84" s="87"/>
      <c r="EDQ84" s="87"/>
      <c r="EDY84" s="87"/>
      <c r="EEG84" s="87"/>
      <c r="EEO84" s="87"/>
      <c r="EEW84" s="87"/>
      <c r="EFE84" s="87"/>
      <c r="EFM84" s="87"/>
      <c r="EFU84" s="87"/>
      <c r="EGC84" s="87"/>
      <c r="EGK84" s="87"/>
      <c r="EGS84" s="87"/>
      <c r="EHA84" s="87"/>
      <c r="EHI84" s="87"/>
      <c r="EHQ84" s="87"/>
      <c r="EHY84" s="87"/>
      <c r="EIG84" s="87"/>
      <c r="EIO84" s="87"/>
      <c r="EIW84" s="87"/>
      <c r="EJE84" s="87"/>
      <c r="EJM84" s="87"/>
      <c r="EJU84" s="87"/>
      <c r="EKC84" s="87"/>
      <c r="EKK84" s="87"/>
      <c r="EKS84" s="87"/>
      <c r="ELA84" s="87"/>
      <c r="ELI84" s="87"/>
      <c r="ELQ84" s="87"/>
      <c r="ELY84" s="87"/>
      <c r="EMG84" s="87"/>
      <c r="EMO84" s="87"/>
      <c r="EMW84" s="87"/>
      <c r="ENE84" s="87"/>
      <c r="ENM84" s="87"/>
      <c r="ENU84" s="87"/>
      <c r="EOC84" s="87"/>
      <c r="EOK84" s="87"/>
      <c r="EOS84" s="87"/>
      <c r="EPA84" s="87"/>
      <c r="EPI84" s="87"/>
      <c r="EPQ84" s="87"/>
      <c r="EPY84" s="87"/>
      <c r="EQG84" s="87"/>
      <c r="EQO84" s="87"/>
      <c r="EQW84" s="87"/>
      <c r="ERE84" s="87"/>
      <c r="ERM84" s="87"/>
      <c r="ERU84" s="87"/>
      <c r="ESC84" s="87"/>
      <c r="ESK84" s="87"/>
      <c r="ESS84" s="87"/>
      <c r="ETA84" s="87"/>
      <c r="ETI84" s="87"/>
      <c r="ETQ84" s="87"/>
      <c r="ETY84" s="87"/>
      <c r="EUG84" s="87"/>
      <c r="EUO84" s="87"/>
      <c r="EUW84" s="87"/>
      <c r="EVE84" s="87"/>
      <c r="EVM84" s="87"/>
      <c r="EVU84" s="87"/>
      <c r="EWC84" s="87"/>
      <c r="EWK84" s="87"/>
      <c r="EWS84" s="87"/>
      <c r="EXA84" s="87"/>
      <c r="EXI84" s="87"/>
      <c r="EXQ84" s="87"/>
      <c r="EXY84" s="87"/>
      <c r="EYG84" s="87"/>
      <c r="EYO84" s="87"/>
      <c r="EYW84" s="87"/>
      <c r="EZE84" s="87"/>
      <c r="EZM84" s="87"/>
      <c r="EZU84" s="87"/>
      <c r="FAC84" s="87"/>
      <c r="FAK84" s="87"/>
      <c r="FAS84" s="87"/>
      <c r="FBA84" s="87"/>
      <c r="FBI84" s="87"/>
      <c r="FBQ84" s="87"/>
      <c r="FBY84" s="87"/>
      <c r="FCG84" s="87"/>
      <c r="FCO84" s="87"/>
      <c r="FCW84" s="87"/>
      <c r="FDE84" s="87"/>
      <c r="FDM84" s="87"/>
      <c r="FDU84" s="87"/>
      <c r="FEC84" s="87"/>
      <c r="FEK84" s="87"/>
      <c r="FES84" s="87"/>
      <c r="FFA84" s="87"/>
      <c r="FFI84" s="87"/>
      <c r="FFQ84" s="87"/>
      <c r="FFY84" s="87"/>
      <c r="FGG84" s="87"/>
      <c r="FGO84" s="87"/>
      <c r="FGW84" s="87"/>
      <c r="FHE84" s="87"/>
      <c r="FHM84" s="87"/>
      <c r="FHU84" s="87"/>
      <c r="FIC84" s="87"/>
      <c r="FIK84" s="87"/>
      <c r="FIS84" s="87"/>
      <c r="FJA84" s="87"/>
      <c r="FJI84" s="87"/>
      <c r="FJQ84" s="87"/>
      <c r="FJY84" s="87"/>
      <c r="FKG84" s="87"/>
      <c r="FKO84" s="87"/>
      <c r="FKW84" s="87"/>
      <c r="FLE84" s="87"/>
      <c r="FLM84" s="87"/>
      <c r="FLU84" s="87"/>
      <c r="FMC84" s="87"/>
      <c r="FMK84" s="87"/>
      <c r="FMS84" s="87"/>
      <c r="FNA84" s="87"/>
      <c r="FNI84" s="87"/>
      <c r="FNQ84" s="87"/>
      <c r="FNY84" s="87"/>
      <c r="FOG84" s="87"/>
      <c r="FOO84" s="87"/>
      <c r="FOW84" s="87"/>
      <c r="FPE84" s="87"/>
      <c r="FPM84" s="87"/>
      <c r="FPU84" s="87"/>
      <c r="FQC84" s="87"/>
      <c r="FQK84" s="87"/>
      <c r="FQS84" s="87"/>
      <c r="FRA84" s="87"/>
      <c r="FRI84" s="87"/>
      <c r="FRQ84" s="87"/>
      <c r="FRY84" s="87"/>
      <c r="FSG84" s="87"/>
      <c r="FSO84" s="87"/>
      <c r="FSW84" s="87"/>
      <c r="FTE84" s="87"/>
      <c r="FTM84" s="87"/>
      <c r="FTU84" s="87"/>
      <c r="FUC84" s="87"/>
      <c r="FUK84" s="87"/>
      <c r="FUS84" s="87"/>
      <c r="FVA84" s="87"/>
      <c r="FVI84" s="87"/>
      <c r="FVQ84" s="87"/>
      <c r="FVY84" s="87"/>
      <c r="FWG84" s="87"/>
      <c r="FWO84" s="87"/>
      <c r="FWW84" s="87"/>
      <c r="FXE84" s="87"/>
      <c r="FXM84" s="87"/>
      <c r="FXU84" s="87"/>
      <c r="FYC84" s="87"/>
      <c r="FYK84" s="87"/>
      <c r="FYS84" s="87"/>
      <c r="FZA84" s="87"/>
      <c r="FZI84" s="87"/>
      <c r="FZQ84" s="87"/>
      <c r="FZY84" s="87"/>
      <c r="GAG84" s="87"/>
      <c r="GAO84" s="87"/>
      <c r="GAW84" s="87"/>
      <c r="GBE84" s="87"/>
      <c r="GBM84" s="87"/>
      <c r="GBU84" s="87"/>
      <c r="GCC84" s="87"/>
      <c r="GCK84" s="87"/>
      <c r="GCS84" s="87"/>
      <c r="GDA84" s="87"/>
      <c r="GDI84" s="87"/>
      <c r="GDQ84" s="87"/>
      <c r="GDY84" s="87"/>
      <c r="GEG84" s="87"/>
      <c r="GEO84" s="87"/>
      <c r="GEW84" s="87"/>
      <c r="GFE84" s="87"/>
      <c r="GFM84" s="87"/>
      <c r="GFU84" s="87"/>
      <c r="GGC84" s="87"/>
      <c r="GGK84" s="87"/>
      <c r="GGS84" s="87"/>
      <c r="GHA84" s="87"/>
      <c r="GHI84" s="87"/>
      <c r="GHQ84" s="87"/>
      <c r="GHY84" s="87"/>
      <c r="GIG84" s="87"/>
      <c r="GIO84" s="87"/>
      <c r="GIW84" s="87"/>
      <c r="GJE84" s="87"/>
      <c r="GJM84" s="87"/>
      <c r="GJU84" s="87"/>
      <c r="GKC84" s="87"/>
      <c r="GKK84" s="87"/>
      <c r="GKS84" s="87"/>
      <c r="GLA84" s="87"/>
      <c r="GLI84" s="87"/>
      <c r="GLQ84" s="87"/>
      <c r="GLY84" s="87"/>
      <c r="GMG84" s="87"/>
      <c r="GMO84" s="87"/>
      <c r="GMW84" s="87"/>
      <c r="GNE84" s="87"/>
      <c r="GNM84" s="87"/>
      <c r="GNU84" s="87"/>
      <c r="GOC84" s="87"/>
      <c r="GOK84" s="87"/>
      <c r="GOS84" s="87"/>
      <c r="GPA84" s="87"/>
      <c r="GPI84" s="87"/>
      <c r="GPQ84" s="87"/>
      <c r="GPY84" s="87"/>
      <c r="GQG84" s="87"/>
      <c r="GQO84" s="87"/>
      <c r="GQW84" s="87"/>
      <c r="GRE84" s="87"/>
      <c r="GRM84" s="87"/>
      <c r="GRU84" s="87"/>
      <c r="GSC84" s="87"/>
      <c r="GSK84" s="87"/>
      <c r="GSS84" s="87"/>
      <c r="GTA84" s="87"/>
      <c r="GTI84" s="87"/>
      <c r="GTQ84" s="87"/>
      <c r="GTY84" s="87"/>
      <c r="GUG84" s="87"/>
      <c r="GUO84" s="87"/>
      <c r="GUW84" s="87"/>
      <c r="GVE84" s="87"/>
      <c r="GVM84" s="87"/>
      <c r="GVU84" s="87"/>
      <c r="GWC84" s="87"/>
      <c r="GWK84" s="87"/>
      <c r="GWS84" s="87"/>
      <c r="GXA84" s="87"/>
      <c r="GXI84" s="87"/>
      <c r="GXQ84" s="87"/>
      <c r="GXY84" s="87"/>
      <c r="GYG84" s="87"/>
      <c r="GYO84" s="87"/>
      <c r="GYW84" s="87"/>
      <c r="GZE84" s="87"/>
      <c r="GZM84" s="87"/>
      <c r="GZU84" s="87"/>
      <c r="HAC84" s="87"/>
      <c r="HAK84" s="87"/>
      <c r="HAS84" s="87"/>
      <c r="HBA84" s="87"/>
      <c r="HBI84" s="87"/>
      <c r="HBQ84" s="87"/>
      <c r="HBY84" s="87"/>
      <c r="HCG84" s="87"/>
      <c r="HCO84" s="87"/>
      <c r="HCW84" s="87"/>
      <c r="HDE84" s="87"/>
      <c r="HDM84" s="87"/>
      <c r="HDU84" s="87"/>
      <c r="HEC84" s="87"/>
      <c r="HEK84" s="87"/>
      <c r="HES84" s="87"/>
      <c r="HFA84" s="87"/>
      <c r="HFI84" s="87"/>
      <c r="HFQ84" s="87"/>
      <c r="HFY84" s="87"/>
      <c r="HGG84" s="87"/>
      <c r="HGO84" s="87"/>
      <c r="HGW84" s="87"/>
      <c r="HHE84" s="87"/>
      <c r="HHM84" s="87"/>
      <c r="HHU84" s="87"/>
      <c r="HIC84" s="87"/>
      <c r="HIK84" s="87"/>
      <c r="HIS84" s="87"/>
      <c r="HJA84" s="87"/>
      <c r="HJI84" s="87"/>
      <c r="HJQ84" s="87"/>
      <c r="HJY84" s="87"/>
      <c r="HKG84" s="87"/>
      <c r="HKO84" s="87"/>
      <c r="HKW84" s="87"/>
      <c r="HLE84" s="87"/>
      <c r="HLM84" s="87"/>
      <c r="HLU84" s="87"/>
      <c r="HMC84" s="87"/>
      <c r="HMK84" s="87"/>
      <c r="HMS84" s="87"/>
      <c r="HNA84" s="87"/>
      <c r="HNI84" s="87"/>
      <c r="HNQ84" s="87"/>
      <c r="HNY84" s="87"/>
      <c r="HOG84" s="87"/>
      <c r="HOO84" s="87"/>
      <c r="HOW84" s="87"/>
      <c r="HPE84" s="87"/>
      <c r="HPM84" s="87"/>
      <c r="HPU84" s="87"/>
      <c r="HQC84" s="87"/>
      <c r="HQK84" s="87"/>
      <c r="HQS84" s="87"/>
      <c r="HRA84" s="87"/>
      <c r="HRI84" s="87"/>
      <c r="HRQ84" s="87"/>
      <c r="HRY84" s="87"/>
      <c r="HSG84" s="87"/>
      <c r="HSO84" s="87"/>
      <c r="HSW84" s="87"/>
      <c r="HTE84" s="87"/>
      <c r="HTM84" s="87"/>
      <c r="HTU84" s="87"/>
      <c r="HUC84" s="87"/>
      <c r="HUK84" s="87"/>
      <c r="HUS84" s="87"/>
      <c r="HVA84" s="87"/>
      <c r="HVI84" s="87"/>
      <c r="HVQ84" s="87"/>
      <c r="HVY84" s="87"/>
      <c r="HWG84" s="87"/>
      <c r="HWO84" s="87"/>
      <c r="HWW84" s="87"/>
      <c r="HXE84" s="87"/>
      <c r="HXM84" s="87"/>
      <c r="HXU84" s="87"/>
      <c r="HYC84" s="87"/>
      <c r="HYK84" s="87"/>
      <c r="HYS84" s="87"/>
      <c r="HZA84" s="87"/>
      <c r="HZI84" s="87"/>
      <c r="HZQ84" s="87"/>
      <c r="HZY84" s="87"/>
      <c r="IAG84" s="87"/>
      <c r="IAO84" s="87"/>
      <c r="IAW84" s="87"/>
      <c r="IBE84" s="87"/>
      <c r="IBM84" s="87"/>
      <c r="IBU84" s="87"/>
      <c r="ICC84" s="87"/>
      <c r="ICK84" s="87"/>
      <c r="ICS84" s="87"/>
      <c r="IDA84" s="87"/>
      <c r="IDI84" s="87"/>
      <c r="IDQ84" s="87"/>
      <c r="IDY84" s="87"/>
      <c r="IEG84" s="87"/>
      <c r="IEO84" s="87"/>
      <c r="IEW84" s="87"/>
      <c r="IFE84" s="87"/>
      <c r="IFM84" s="87"/>
      <c r="IFU84" s="87"/>
      <c r="IGC84" s="87"/>
      <c r="IGK84" s="87"/>
      <c r="IGS84" s="87"/>
      <c r="IHA84" s="87"/>
      <c r="IHI84" s="87"/>
      <c r="IHQ84" s="87"/>
      <c r="IHY84" s="87"/>
      <c r="IIG84" s="87"/>
      <c r="IIO84" s="87"/>
      <c r="IIW84" s="87"/>
      <c r="IJE84" s="87"/>
      <c r="IJM84" s="87"/>
      <c r="IJU84" s="87"/>
      <c r="IKC84" s="87"/>
      <c r="IKK84" s="87"/>
      <c r="IKS84" s="87"/>
      <c r="ILA84" s="87"/>
      <c r="ILI84" s="87"/>
      <c r="ILQ84" s="87"/>
      <c r="ILY84" s="87"/>
      <c r="IMG84" s="87"/>
      <c r="IMO84" s="87"/>
      <c r="IMW84" s="87"/>
      <c r="INE84" s="87"/>
      <c r="INM84" s="87"/>
      <c r="INU84" s="87"/>
      <c r="IOC84" s="87"/>
      <c r="IOK84" s="87"/>
      <c r="IOS84" s="87"/>
      <c r="IPA84" s="87"/>
      <c r="IPI84" s="87"/>
      <c r="IPQ84" s="87"/>
      <c r="IPY84" s="87"/>
      <c r="IQG84" s="87"/>
      <c r="IQO84" s="87"/>
      <c r="IQW84" s="87"/>
      <c r="IRE84" s="87"/>
      <c r="IRM84" s="87"/>
      <c r="IRU84" s="87"/>
      <c r="ISC84" s="87"/>
      <c r="ISK84" s="87"/>
      <c r="ISS84" s="87"/>
      <c r="ITA84" s="87"/>
      <c r="ITI84" s="87"/>
      <c r="ITQ84" s="87"/>
      <c r="ITY84" s="87"/>
      <c r="IUG84" s="87"/>
      <c r="IUO84" s="87"/>
      <c r="IUW84" s="87"/>
      <c r="IVE84" s="87"/>
      <c r="IVM84" s="87"/>
      <c r="IVU84" s="87"/>
      <c r="IWC84" s="87"/>
      <c r="IWK84" s="87"/>
      <c r="IWS84" s="87"/>
      <c r="IXA84" s="87"/>
      <c r="IXI84" s="87"/>
      <c r="IXQ84" s="87"/>
      <c r="IXY84" s="87"/>
      <c r="IYG84" s="87"/>
      <c r="IYO84" s="87"/>
      <c r="IYW84" s="87"/>
      <c r="IZE84" s="87"/>
      <c r="IZM84" s="87"/>
      <c r="IZU84" s="87"/>
      <c r="JAC84" s="87"/>
      <c r="JAK84" s="87"/>
      <c r="JAS84" s="87"/>
      <c r="JBA84" s="87"/>
      <c r="JBI84" s="87"/>
      <c r="JBQ84" s="87"/>
      <c r="JBY84" s="87"/>
      <c r="JCG84" s="87"/>
      <c r="JCO84" s="87"/>
      <c r="JCW84" s="87"/>
      <c r="JDE84" s="87"/>
      <c r="JDM84" s="87"/>
      <c r="JDU84" s="87"/>
      <c r="JEC84" s="87"/>
      <c r="JEK84" s="87"/>
      <c r="JES84" s="87"/>
      <c r="JFA84" s="87"/>
      <c r="JFI84" s="87"/>
      <c r="JFQ84" s="87"/>
      <c r="JFY84" s="87"/>
      <c r="JGG84" s="87"/>
      <c r="JGO84" s="87"/>
      <c r="JGW84" s="87"/>
      <c r="JHE84" s="87"/>
      <c r="JHM84" s="87"/>
      <c r="JHU84" s="87"/>
      <c r="JIC84" s="87"/>
      <c r="JIK84" s="87"/>
      <c r="JIS84" s="87"/>
      <c r="JJA84" s="87"/>
      <c r="JJI84" s="87"/>
      <c r="JJQ84" s="87"/>
      <c r="JJY84" s="87"/>
      <c r="JKG84" s="87"/>
      <c r="JKO84" s="87"/>
      <c r="JKW84" s="87"/>
      <c r="JLE84" s="87"/>
      <c r="JLM84" s="87"/>
      <c r="JLU84" s="87"/>
      <c r="JMC84" s="87"/>
      <c r="JMK84" s="87"/>
      <c r="JMS84" s="87"/>
      <c r="JNA84" s="87"/>
      <c r="JNI84" s="87"/>
      <c r="JNQ84" s="87"/>
      <c r="JNY84" s="87"/>
      <c r="JOG84" s="87"/>
      <c r="JOO84" s="87"/>
      <c r="JOW84" s="87"/>
      <c r="JPE84" s="87"/>
      <c r="JPM84" s="87"/>
      <c r="JPU84" s="87"/>
      <c r="JQC84" s="87"/>
      <c r="JQK84" s="87"/>
      <c r="JQS84" s="87"/>
      <c r="JRA84" s="87"/>
      <c r="JRI84" s="87"/>
      <c r="JRQ84" s="87"/>
      <c r="JRY84" s="87"/>
      <c r="JSG84" s="87"/>
      <c r="JSO84" s="87"/>
      <c r="JSW84" s="87"/>
      <c r="JTE84" s="87"/>
      <c r="JTM84" s="87"/>
      <c r="JTU84" s="87"/>
      <c r="JUC84" s="87"/>
      <c r="JUK84" s="87"/>
      <c r="JUS84" s="87"/>
      <c r="JVA84" s="87"/>
      <c r="JVI84" s="87"/>
      <c r="JVQ84" s="87"/>
      <c r="JVY84" s="87"/>
      <c r="JWG84" s="87"/>
      <c r="JWO84" s="87"/>
      <c r="JWW84" s="87"/>
      <c r="JXE84" s="87"/>
      <c r="JXM84" s="87"/>
      <c r="JXU84" s="87"/>
      <c r="JYC84" s="87"/>
      <c r="JYK84" s="87"/>
      <c r="JYS84" s="87"/>
      <c r="JZA84" s="87"/>
      <c r="JZI84" s="87"/>
      <c r="JZQ84" s="87"/>
      <c r="JZY84" s="87"/>
      <c r="KAG84" s="87"/>
      <c r="KAO84" s="87"/>
      <c r="KAW84" s="87"/>
      <c r="KBE84" s="87"/>
      <c r="KBM84" s="87"/>
      <c r="KBU84" s="87"/>
      <c r="KCC84" s="87"/>
      <c r="KCK84" s="87"/>
      <c r="KCS84" s="87"/>
      <c r="KDA84" s="87"/>
      <c r="KDI84" s="87"/>
      <c r="KDQ84" s="87"/>
      <c r="KDY84" s="87"/>
      <c r="KEG84" s="87"/>
      <c r="KEO84" s="87"/>
      <c r="KEW84" s="87"/>
      <c r="KFE84" s="87"/>
      <c r="KFM84" s="87"/>
      <c r="KFU84" s="87"/>
      <c r="KGC84" s="87"/>
      <c r="KGK84" s="87"/>
      <c r="KGS84" s="87"/>
      <c r="KHA84" s="87"/>
      <c r="KHI84" s="87"/>
      <c r="KHQ84" s="87"/>
      <c r="KHY84" s="87"/>
      <c r="KIG84" s="87"/>
      <c r="KIO84" s="87"/>
      <c r="KIW84" s="87"/>
      <c r="KJE84" s="87"/>
      <c r="KJM84" s="87"/>
      <c r="KJU84" s="87"/>
      <c r="KKC84" s="87"/>
      <c r="KKK84" s="87"/>
      <c r="KKS84" s="87"/>
      <c r="KLA84" s="87"/>
      <c r="KLI84" s="87"/>
      <c r="KLQ84" s="87"/>
      <c r="KLY84" s="87"/>
      <c r="KMG84" s="87"/>
      <c r="KMO84" s="87"/>
      <c r="KMW84" s="87"/>
      <c r="KNE84" s="87"/>
      <c r="KNM84" s="87"/>
      <c r="KNU84" s="87"/>
      <c r="KOC84" s="87"/>
      <c r="KOK84" s="87"/>
      <c r="KOS84" s="87"/>
      <c r="KPA84" s="87"/>
      <c r="KPI84" s="87"/>
      <c r="KPQ84" s="87"/>
      <c r="KPY84" s="87"/>
      <c r="KQG84" s="87"/>
      <c r="KQO84" s="87"/>
      <c r="KQW84" s="87"/>
      <c r="KRE84" s="87"/>
      <c r="KRM84" s="87"/>
      <c r="KRU84" s="87"/>
      <c r="KSC84" s="87"/>
      <c r="KSK84" s="87"/>
      <c r="KSS84" s="87"/>
      <c r="KTA84" s="87"/>
      <c r="KTI84" s="87"/>
      <c r="KTQ84" s="87"/>
      <c r="KTY84" s="87"/>
      <c r="KUG84" s="87"/>
      <c r="KUO84" s="87"/>
      <c r="KUW84" s="87"/>
      <c r="KVE84" s="87"/>
      <c r="KVM84" s="87"/>
      <c r="KVU84" s="87"/>
      <c r="KWC84" s="87"/>
      <c r="KWK84" s="87"/>
      <c r="KWS84" s="87"/>
      <c r="KXA84" s="87"/>
      <c r="KXI84" s="87"/>
      <c r="KXQ84" s="87"/>
      <c r="KXY84" s="87"/>
      <c r="KYG84" s="87"/>
      <c r="KYO84" s="87"/>
      <c r="KYW84" s="87"/>
      <c r="KZE84" s="87"/>
      <c r="KZM84" s="87"/>
      <c r="KZU84" s="87"/>
      <c r="LAC84" s="87"/>
      <c r="LAK84" s="87"/>
      <c r="LAS84" s="87"/>
      <c r="LBA84" s="87"/>
      <c r="LBI84" s="87"/>
      <c r="LBQ84" s="87"/>
      <c r="LBY84" s="87"/>
      <c r="LCG84" s="87"/>
      <c r="LCO84" s="87"/>
      <c r="LCW84" s="87"/>
      <c r="LDE84" s="87"/>
      <c r="LDM84" s="87"/>
      <c r="LDU84" s="87"/>
      <c r="LEC84" s="87"/>
      <c r="LEK84" s="87"/>
      <c r="LES84" s="87"/>
      <c r="LFA84" s="87"/>
      <c r="LFI84" s="87"/>
      <c r="LFQ84" s="87"/>
      <c r="LFY84" s="87"/>
      <c r="LGG84" s="87"/>
      <c r="LGO84" s="87"/>
      <c r="LGW84" s="87"/>
      <c r="LHE84" s="87"/>
      <c r="LHM84" s="87"/>
      <c r="LHU84" s="87"/>
      <c r="LIC84" s="87"/>
      <c r="LIK84" s="87"/>
      <c r="LIS84" s="87"/>
      <c r="LJA84" s="87"/>
      <c r="LJI84" s="87"/>
      <c r="LJQ84" s="87"/>
      <c r="LJY84" s="87"/>
      <c r="LKG84" s="87"/>
      <c r="LKO84" s="87"/>
      <c r="LKW84" s="87"/>
      <c r="LLE84" s="87"/>
      <c r="LLM84" s="87"/>
      <c r="LLU84" s="87"/>
      <c r="LMC84" s="87"/>
      <c r="LMK84" s="87"/>
      <c r="LMS84" s="87"/>
      <c r="LNA84" s="87"/>
      <c r="LNI84" s="87"/>
      <c r="LNQ84" s="87"/>
      <c r="LNY84" s="87"/>
      <c r="LOG84" s="87"/>
      <c r="LOO84" s="87"/>
      <c r="LOW84" s="87"/>
      <c r="LPE84" s="87"/>
      <c r="LPM84" s="87"/>
      <c r="LPU84" s="87"/>
      <c r="LQC84" s="87"/>
      <c r="LQK84" s="87"/>
      <c r="LQS84" s="87"/>
      <c r="LRA84" s="87"/>
      <c r="LRI84" s="87"/>
      <c r="LRQ84" s="87"/>
      <c r="LRY84" s="87"/>
      <c r="LSG84" s="87"/>
      <c r="LSO84" s="87"/>
      <c r="LSW84" s="87"/>
      <c r="LTE84" s="87"/>
      <c r="LTM84" s="87"/>
      <c r="LTU84" s="87"/>
      <c r="LUC84" s="87"/>
      <c r="LUK84" s="87"/>
      <c r="LUS84" s="87"/>
      <c r="LVA84" s="87"/>
      <c r="LVI84" s="87"/>
      <c r="LVQ84" s="87"/>
      <c r="LVY84" s="87"/>
      <c r="LWG84" s="87"/>
      <c r="LWO84" s="87"/>
      <c r="LWW84" s="87"/>
      <c r="LXE84" s="87"/>
      <c r="LXM84" s="87"/>
      <c r="LXU84" s="87"/>
      <c r="LYC84" s="87"/>
      <c r="LYK84" s="87"/>
      <c r="LYS84" s="87"/>
      <c r="LZA84" s="87"/>
      <c r="LZI84" s="87"/>
      <c r="LZQ84" s="87"/>
      <c r="LZY84" s="87"/>
      <c r="MAG84" s="87"/>
      <c r="MAO84" s="87"/>
      <c r="MAW84" s="87"/>
      <c r="MBE84" s="87"/>
      <c r="MBM84" s="87"/>
      <c r="MBU84" s="87"/>
      <c r="MCC84" s="87"/>
      <c r="MCK84" s="87"/>
      <c r="MCS84" s="87"/>
      <c r="MDA84" s="87"/>
      <c r="MDI84" s="87"/>
      <c r="MDQ84" s="87"/>
      <c r="MDY84" s="87"/>
      <c r="MEG84" s="87"/>
      <c r="MEO84" s="87"/>
      <c r="MEW84" s="87"/>
      <c r="MFE84" s="87"/>
      <c r="MFM84" s="87"/>
      <c r="MFU84" s="87"/>
      <c r="MGC84" s="87"/>
      <c r="MGK84" s="87"/>
      <c r="MGS84" s="87"/>
      <c r="MHA84" s="87"/>
      <c r="MHI84" s="87"/>
      <c r="MHQ84" s="87"/>
      <c r="MHY84" s="87"/>
      <c r="MIG84" s="87"/>
      <c r="MIO84" s="87"/>
      <c r="MIW84" s="87"/>
      <c r="MJE84" s="87"/>
      <c r="MJM84" s="87"/>
      <c r="MJU84" s="87"/>
      <c r="MKC84" s="87"/>
      <c r="MKK84" s="87"/>
      <c r="MKS84" s="87"/>
      <c r="MLA84" s="87"/>
      <c r="MLI84" s="87"/>
      <c r="MLQ84" s="87"/>
      <c r="MLY84" s="87"/>
      <c r="MMG84" s="87"/>
      <c r="MMO84" s="87"/>
      <c r="MMW84" s="87"/>
      <c r="MNE84" s="87"/>
      <c r="MNM84" s="87"/>
      <c r="MNU84" s="87"/>
      <c r="MOC84" s="87"/>
      <c r="MOK84" s="87"/>
      <c r="MOS84" s="87"/>
      <c r="MPA84" s="87"/>
      <c r="MPI84" s="87"/>
      <c r="MPQ84" s="87"/>
      <c r="MPY84" s="87"/>
      <c r="MQG84" s="87"/>
      <c r="MQO84" s="87"/>
      <c r="MQW84" s="87"/>
      <c r="MRE84" s="87"/>
      <c r="MRM84" s="87"/>
      <c r="MRU84" s="87"/>
      <c r="MSC84" s="87"/>
      <c r="MSK84" s="87"/>
      <c r="MSS84" s="87"/>
      <c r="MTA84" s="87"/>
      <c r="MTI84" s="87"/>
      <c r="MTQ84" s="87"/>
      <c r="MTY84" s="87"/>
      <c r="MUG84" s="87"/>
      <c r="MUO84" s="87"/>
      <c r="MUW84" s="87"/>
      <c r="MVE84" s="87"/>
      <c r="MVM84" s="87"/>
      <c r="MVU84" s="87"/>
      <c r="MWC84" s="87"/>
      <c r="MWK84" s="87"/>
      <c r="MWS84" s="87"/>
      <c r="MXA84" s="87"/>
      <c r="MXI84" s="87"/>
      <c r="MXQ84" s="87"/>
      <c r="MXY84" s="87"/>
      <c r="MYG84" s="87"/>
      <c r="MYO84" s="87"/>
      <c r="MYW84" s="87"/>
      <c r="MZE84" s="87"/>
      <c r="MZM84" s="87"/>
      <c r="MZU84" s="87"/>
      <c r="NAC84" s="87"/>
      <c r="NAK84" s="87"/>
      <c r="NAS84" s="87"/>
      <c r="NBA84" s="87"/>
      <c r="NBI84" s="87"/>
      <c r="NBQ84" s="87"/>
      <c r="NBY84" s="87"/>
      <c r="NCG84" s="87"/>
      <c r="NCO84" s="87"/>
      <c r="NCW84" s="87"/>
      <c r="NDE84" s="87"/>
      <c r="NDM84" s="87"/>
      <c r="NDU84" s="87"/>
      <c r="NEC84" s="87"/>
      <c r="NEK84" s="87"/>
      <c r="NES84" s="87"/>
      <c r="NFA84" s="87"/>
      <c r="NFI84" s="87"/>
      <c r="NFQ84" s="87"/>
      <c r="NFY84" s="87"/>
      <c r="NGG84" s="87"/>
      <c r="NGO84" s="87"/>
      <c r="NGW84" s="87"/>
      <c r="NHE84" s="87"/>
      <c r="NHM84" s="87"/>
      <c r="NHU84" s="87"/>
      <c r="NIC84" s="87"/>
      <c r="NIK84" s="87"/>
      <c r="NIS84" s="87"/>
      <c r="NJA84" s="87"/>
      <c r="NJI84" s="87"/>
      <c r="NJQ84" s="87"/>
      <c r="NJY84" s="87"/>
      <c r="NKG84" s="87"/>
      <c r="NKO84" s="87"/>
      <c r="NKW84" s="87"/>
      <c r="NLE84" s="87"/>
      <c r="NLM84" s="87"/>
      <c r="NLU84" s="87"/>
      <c r="NMC84" s="87"/>
      <c r="NMK84" s="87"/>
      <c r="NMS84" s="87"/>
      <c r="NNA84" s="87"/>
      <c r="NNI84" s="87"/>
      <c r="NNQ84" s="87"/>
      <c r="NNY84" s="87"/>
      <c r="NOG84" s="87"/>
      <c r="NOO84" s="87"/>
      <c r="NOW84" s="87"/>
      <c r="NPE84" s="87"/>
      <c r="NPM84" s="87"/>
      <c r="NPU84" s="87"/>
      <c r="NQC84" s="87"/>
      <c r="NQK84" s="87"/>
      <c r="NQS84" s="87"/>
      <c r="NRA84" s="87"/>
      <c r="NRI84" s="87"/>
      <c r="NRQ84" s="87"/>
      <c r="NRY84" s="87"/>
      <c r="NSG84" s="87"/>
      <c r="NSO84" s="87"/>
      <c r="NSW84" s="87"/>
      <c r="NTE84" s="87"/>
      <c r="NTM84" s="87"/>
      <c r="NTU84" s="87"/>
      <c r="NUC84" s="87"/>
      <c r="NUK84" s="87"/>
      <c r="NUS84" s="87"/>
      <c r="NVA84" s="87"/>
      <c r="NVI84" s="87"/>
      <c r="NVQ84" s="87"/>
      <c r="NVY84" s="87"/>
      <c r="NWG84" s="87"/>
      <c r="NWO84" s="87"/>
      <c r="NWW84" s="87"/>
      <c r="NXE84" s="87"/>
      <c r="NXM84" s="87"/>
      <c r="NXU84" s="87"/>
      <c r="NYC84" s="87"/>
      <c r="NYK84" s="87"/>
      <c r="NYS84" s="87"/>
      <c r="NZA84" s="87"/>
      <c r="NZI84" s="87"/>
      <c r="NZQ84" s="87"/>
      <c r="NZY84" s="87"/>
      <c r="OAG84" s="87"/>
      <c r="OAO84" s="87"/>
      <c r="OAW84" s="87"/>
      <c r="OBE84" s="87"/>
      <c r="OBM84" s="87"/>
      <c r="OBU84" s="87"/>
      <c r="OCC84" s="87"/>
      <c r="OCK84" s="87"/>
      <c r="OCS84" s="87"/>
      <c r="ODA84" s="87"/>
      <c r="ODI84" s="87"/>
      <c r="ODQ84" s="87"/>
      <c r="ODY84" s="87"/>
      <c r="OEG84" s="87"/>
      <c r="OEO84" s="87"/>
      <c r="OEW84" s="87"/>
      <c r="OFE84" s="87"/>
      <c r="OFM84" s="87"/>
      <c r="OFU84" s="87"/>
      <c r="OGC84" s="87"/>
      <c r="OGK84" s="87"/>
      <c r="OGS84" s="87"/>
      <c r="OHA84" s="87"/>
      <c r="OHI84" s="87"/>
      <c r="OHQ84" s="87"/>
      <c r="OHY84" s="87"/>
      <c r="OIG84" s="87"/>
      <c r="OIO84" s="87"/>
      <c r="OIW84" s="87"/>
      <c r="OJE84" s="87"/>
      <c r="OJM84" s="87"/>
      <c r="OJU84" s="87"/>
      <c r="OKC84" s="87"/>
      <c r="OKK84" s="87"/>
      <c r="OKS84" s="87"/>
      <c r="OLA84" s="87"/>
      <c r="OLI84" s="87"/>
      <c r="OLQ84" s="87"/>
      <c r="OLY84" s="87"/>
      <c r="OMG84" s="87"/>
      <c r="OMO84" s="87"/>
      <c r="OMW84" s="87"/>
      <c r="ONE84" s="87"/>
      <c r="ONM84" s="87"/>
      <c r="ONU84" s="87"/>
      <c r="OOC84" s="87"/>
      <c r="OOK84" s="87"/>
      <c r="OOS84" s="87"/>
      <c r="OPA84" s="87"/>
      <c r="OPI84" s="87"/>
      <c r="OPQ84" s="87"/>
      <c r="OPY84" s="87"/>
      <c r="OQG84" s="87"/>
      <c r="OQO84" s="87"/>
      <c r="OQW84" s="87"/>
      <c r="ORE84" s="87"/>
      <c r="ORM84" s="87"/>
      <c r="ORU84" s="87"/>
      <c r="OSC84" s="87"/>
      <c r="OSK84" s="87"/>
      <c r="OSS84" s="87"/>
      <c r="OTA84" s="87"/>
      <c r="OTI84" s="87"/>
      <c r="OTQ84" s="87"/>
      <c r="OTY84" s="87"/>
      <c r="OUG84" s="87"/>
      <c r="OUO84" s="87"/>
      <c r="OUW84" s="87"/>
      <c r="OVE84" s="87"/>
      <c r="OVM84" s="87"/>
      <c r="OVU84" s="87"/>
      <c r="OWC84" s="87"/>
      <c r="OWK84" s="87"/>
      <c r="OWS84" s="87"/>
      <c r="OXA84" s="87"/>
      <c r="OXI84" s="87"/>
      <c r="OXQ84" s="87"/>
      <c r="OXY84" s="87"/>
      <c r="OYG84" s="87"/>
      <c r="OYO84" s="87"/>
      <c r="OYW84" s="87"/>
      <c r="OZE84" s="87"/>
      <c r="OZM84" s="87"/>
      <c r="OZU84" s="87"/>
      <c r="PAC84" s="87"/>
      <c r="PAK84" s="87"/>
      <c r="PAS84" s="87"/>
      <c r="PBA84" s="87"/>
      <c r="PBI84" s="87"/>
      <c r="PBQ84" s="87"/>
      <c r="PBY84" s="87"/>
      <c r="PCG84" s="87"/>
      <c r="PCO84" s="87"/>
      <c r="PCW84" s="87"/>
      <c r="PDE84" s="87"/>
      <c r="PDM84" s="87"/>
      <c r="PDU84" s="87"/>
      <c r="PEC84" s="87"/>
      <c r="PEK84" s="87"/>
      <c r="PES84" s="87"/>
      <c r="PFA84" s="87"/>
      <c r="PFI84" s="87"/>
      <c r="PFQ84" s="87"/>
      <c r="PFY84" s="87"/>
      <c r="PGG84" s="87"/>
      <c r="PGO84" s="87"/>
      <c r="PGW84" s="87"/>
      <c r="PHE84" s="87"/>
      <c r="PHM84" s="87"/>
      <c r="PHU84" s="87"/>
      <c r="PIC84" s="87"/>
      <c r="PIK84" s="87"/>
      <c r="PIS84" s="87"/>
      <c r="PJA84" s="87"/>
      <c r="PJI84" s="87"/>
      <c r="PJQ84" s="87"/>
      <c r="PJY84" s="87"/>
      <c r="PKG84" s="87"/>
      <c r="PKO84" s="87"/>
      <c r="PKW84" s="87"/>
      <c r="PLE84" s="87"/>
      <c r="PLM84" s="87"/>
      <c r="PLU84" s="87"/>
      <c r="PMC84" s="87"/>
      <c r="PMK84" s="87"/>
      <c r="PMS84" s="87"/>
      <c r="PNA84" s="87"/>
      <c r="PNI84" s="87"/>
      <c r="PNQ84" s="87"/>
      <c r="PNY84" s="87"/>
      <c r="POG84" s="87"/>
      <c r="POO84" s="87"/>
      <c r="POW84" s="87"/>
      <c r="PPE84" s="87"/>
      <c r="PPM84" s="87"/>
      <c r="PPU84" s="87"/>
      <c r="PQC84" s="87"/>
      <c r="PQK84" s="87"/>
      <c r="PQS84" s="87"/>
      <c r="PRA84" s="87"/>
      <c r="PRI84" s="87"/>
      <c r="PRQ84" s="87"/>
      <c r="PRY84" s="87"/>
      <c r="PSG84" s="87"/>
      <c r="PSO84" s="87"/>
      <c r="PSW84" s="87"/>
      <c r="PTE84" s="87"/>
      <c r="PTM84" s="87"/>
      <c r="PTU84" s="87"/>
      <c r="PUC84" s="87"/>
      <c r="PUK84" s="87"/>
      <c r="PUS84" s="87"/>
      <c r="PVA84" s="87"/>
      <c r="PVI84" s="87"/>
      <c r="PVQ84" s="87"/>
      <c r="PVY84" s="87"/>
      <c r="PWG84" s="87"/>
      <c r="PWO84" s="87"/>
      <c r="PWW84" s="87"/>
      <c r="PXE84" s="87"/>
      <c r="PXM84" s="87"/>
      <c r="PXU84" s="87"/>
      <c r="PYC84" s="87"/>
      <c r="PYK84" s="87"/>
      <c r="PYS84" s="87"/>
      <c r="PZA84" s="87"/>
      <c r="PZI84" s="87"/>
      <c r="PZQ84" s="87"/>
      <c r="PZY84" s="87"/>
      <c r="QAG84" s="87"/>
      <c r="QAO84" s="87"/>
      <c r="QAW84" s="87"/>
      <c r="QBE84" s="87"/>
      <c r="QBM84" s="87"/>
      <c r="QBU84" s="87"/>
      <c r="QCC84" s="87"/>
      <c r="QCK84" s="87"/>
      <c r="QCS84" s="87"/>
      <c r="QDA84" s="87"/>
      <c r="QDI84" s="87"/>
      <c r="QDQ84" s="87"/>
      <c r="QDY84" s="87"/>
      <c r="QEG84" s="87"/>
      <c r="QEO84" s="87"/>
      <c r="QEW84" s="87"/>
      <c r="QFE84" s="87"/>
      <c r="QFM84" s="87"/>
      <c r="QFU84" s="87"/>
      <c r="QGC84" s="87"/>
      <c r="QGK84" s="87"/>
      <c r="QGS84" s="87"/>
      <c r="QHA84" s="87"/>
      <c r="QHI84" s="87"/>
      <c r="QHQ84" s="87"/>
      <c r="QHY84" s="87"/>
      <c r="QIG84" s="87"/>
      <c r="QIO84" s="87"/>
      <c r="QIW84" s="87"/>
      <c r="QJE84" s="87"/>
      <c r="QJM84" s="87"/>
      <c r="QJU84" s="87"/>
      <c r="QKC84" s="87"/>
      <c r="QKK84" s="87"/>
      <c r="QKS84" s="87"/>
      <c r="QLA84" s="87"/>
      <c r="QLI84" s="87"/>
      <c r="QLQ84" s="87"/>
      <c r="QLY84" s="87"/>
      <c r="QMG84" s="87"/>
      <c r="QMO84" s="87"/>
      <c r="QMW84" s="87"/>
      <c r="QNE84" s="87"/>
      <c r="QNM84" s="87"/>
      <c r="QNU84" s="87"/>
      <c r="QOC84" s="87"/>
      <c r="QOK84" s="87"/>
      <c r="QOS84" s="87"/>
      <c r="QPA84" s="87"/>
      <c r="QPI84" s="87"/>
      <c r="QPQ84" s="87"/>
      <c r="QPY84" s="87"/>
      <c r="QQG84" s="87"/>
      <c r="QQO84" s="87"/>
      <c r="QQW84" s="87"/>
      <c r="QRE84" s="87"/>
      <c r="QRM84" s="87"/>
      <c r="QRU84" s="87"/>
      <c r="QSC84" s="87"/>
      <c r="QSK84" s="87"/>
      <c r="QSS84" s="87"/>
      <c r="QTA84" s="87"/>
      <c r="QTI84" s="87"/>
      <c r="QTQ84" s="87"/>
      <c r="QTY84" s="87"/>
      <c r="QUG84" s="87"/>
      <c r="QUO84" s="87"/>
      <c r="QUW84" s="87"/>
      <c r="QVE84" s="87"/>
      <c r="QVM84" s="87"/>
      <c r="QVU84" s="87"/>
      <c r="QWC84" s="87"/>
      <c r="QWK84" s="87"/>
      <c r="QWS84" s="87"/>
      <c r="QXA84" s="87"/>
      <c r="QXI84" s="87"/>
      <c r="QXQ84" s="87"/>
      <c r="QXY84" s="87"/>
      <c r="QYG84" s="87"/>
      <c r="QYO84" s="87"/>
      <c r="QYW84" s="87"/>
      <c r="QZE84" s="87"/>
      <c r="QZM84" s="87"/>
      <c r="QZU84" s="87"/>
      <c r="RAC84" s="87"/>
      <c r="RAK84" s="87"/>
      <c r="RAS84" s="87"/>
      <c r="RBA84" s="87"/>
      <c r="RBI84" s="87"/>
      <c r="RBQ84" s="87"/>
      <c r="RBY84" s="87"/>
      <c r="RCG84" s="87"/>
      <c r="RCO84" s="87"/>
      <c r="RCW84" s="87"/>
      <c r="RDE84" s="87"/>
      <c r="RDM84" s="87"/>
      <c r="RDU84" s="87"/>
      <c r="REC84" s="87"/>
      <c r="REK84" s="87"/>
      <c r="RES84" s="87"/>
      <c r="RFA84" s="87"/>
      <c r="RFI84" s="87"/>
      <c r="RFQ84" s="87"/>
      <c r="RFY84" s="87"/>
      <c r="RGG84" s="87"/>
      <c r="RGO84" s="87"/>
      <c r="RGW84" s="87"/>
      <c r="RHE84" s="87"/>
      <c r="RHM84" s="87"/>
      <c r="RHU84" s="87"/>
      <c r="RIC84" s="87"/>
      <c r="RIK84" s="87"/>
      <c r="RIS84" s="87"/>
      <c r="RJA84" s="87"/>
      <c r="RJI84" s="87"/>
      <c r="RJQ84" s="87"/>
      <c r="RJY84" s="87"/>
      <c r="RKG84" s="87"/>
      <c r="RKO84" s="87"/>
      <c r="RKW84" s="87"/>
      <c r="RLE84" s="87"/>
      <c r="RLM84" s="87"/>
      <c r="RLU84" s="87"/>
      <c r="RMC84" s="87"/>
      <c r="RMK84" s="87"/>
      <c r="RMS84" s="87"/>
      <c r="RNA84" s="87"/>
      <c r="RNI84" s="87"/>
      <c r="RNQ84" s="87"/>
      <c r="RNY84" s="87"/>
      <c r="ROG84" s="87"/>
      <c r="ROO84" s="87"/>
      <c r="ROW84" s="87"/>
      <c r="RPE84" s="87"/>
      <c r="RPM84" s="87"/>
      <c r="RPU84" s="87"/>
      <c r="RQC84" s="87"/>
      <c r="RQK84" s="87"/>
      <c r="RQS84" s="87"/>
      <c r="RRA84" s="87"/>
      <c r="RRI84" s="87"/>
      <c r="RRQ84" s="87"/>
      <c r="RRY84" s="87"/>
      <c r="RSG84" s="87"/>
      <c r="RSO84" s="87"/>
      <c r="RSW84" s="87"/>
      <c r="RTE84" s="87"/>
      <c r="RTM84" s="87"/>
      <c r="RTU84" s="87"/>
      <c r="RUC84" s="87"/>
      <c r="RUK84" s="87"/>
      <c r="RUS84" s="87"/>
      <c r="RVA84" s="87"/>
      <c r="RVI84" s="87"/>
      <c r="RVQ84" s="87"/>
      <c r="RVY84" s="87"/>
      <c r="RWG84" s="87"/>
      <c r="RWO84" s="87"/>
      <c r="RWW84" s="87"/>
      <c r="RXE84" s="87"/>
      <c r="RXM84" s="87"/>
      <c r="RXU84" s="87"/>
      <c r="RYC84" s="87"/>
      <c r="RYK84" s="87"/>
      <c r="RYS84" s="87"/>
      <c r="RZA84" s="87"/>
      <c r="RZI84" s="87"/>
      <c r="RZQ84" s="87"/>
      <c r="RZY84" s="87"/>
      <c r="SAG84" s="87"/>
      <c r="SAO84" s="87"/>
      <c r="SAW84" s="87"/>
      <c r="SBE84" s="87"/>
      <c r="SBM84" s="87"/>
      <c r="SBU84" s="87"/>
      <c r="SCC84" s="87"/>
      <c r="SCK84" s="87"/>
      <c r="SCS84" s="87"/>
      <c r="SDA84" s="87"/>
      <c r="SDI84" s="87"/>
      <c r="SDQ84" s="87"/>
      <c r="SDY84" s="87"/>
      <c r="SEG84" s="87"/>
      <c r="SEO84" s="87"/>
      <c r="SEW84" s="87"/>
      <c r="SFE84" s="87"/>
      <c r="SFM84" s="87"/>
      <c r="SFU84" s="87"/>
      <c r="SGC84" s="87"/>
      <c r="SGK84" s="87"/>
      <c r="SGS84" s="87"/>
      <c r="SHA84" s="87"/>
      <c r="SHI84" s="87"/>
      <c r="SHQ84" s="87"/>
      <c r="SHY84" s="87"/>
      <c r="SIG84" s="87"/>
      <c r="SIO84" s="87"/>
      <c r="SIW84" s="87"/>
      <c r="SJE84" s="87"/>
      <c r="SJM84" s="87"/>
      <c r="SJU84" s="87"/>
      <c r="SKC84" s="87"/>
      <c r="SKK84" s="87"/>
      <c r="SKS84" s="87"/>
      <c r="SLA84" s="87"/>
      <c r="SLI84" s="87"/>
      <c r="SLQ84" s="87"/>
      <c r="SLY84" s="87"/>
      <c r="SMG84" s="87"/>
      <c r="SMO84" s="87"/>
      <c r="SMW84" s="87"/>
      <c r="SNE84" s="87"/>
      <c r="SNM84" s="87"/>
      <c r="SNU84" s="87"/>
      <c r="SOC84" s="87"/>
      <c r="SOK84" s="87"/>
      <c r="SOS84" s="87"/>
      <c r="SPA84" s="87"/>
      <c r="SPI84" s="87"/>
      <c r="SPQ84" s="87"/>
      <c r="SPY84" s="87"/>
      <c r="SQG84" s="87"/>
      <c r="SQO84" s="87"/>
      <c r="SQW84" s="87"/>
      <c r="SRE84" s="87"/>
      <c r="SRM84" s="87"/>
      <c r="SRU84" s="87"/>
      <c r="SSC84" s="87"/>
      <c r="SSK84" s="87"/>
      <c r="SSS84" s="87"/>
      <c r="STA84" s="87"/>
      <c r="STI84" s="87"/>
      <c r="STQ84" s="87"/>
      <c r="STY84" s="87"/>
      <c r="SUG84" s="87"/>
      <c r="SUO84" s="87"/>
      <c r="SUW84" s="87"/>
      <c r="SVE84" s="87"/>
      <c r="SVM84" s="87"/>
      <c r="SVU84" s="87"/>
      <c r="SWC84" s="87"/>
      <c r="SWK84" s="87"/>
      <c r="SWS84" s="87"/>
      <c r="SXA84" s="87"/>
      <c r="SXI84" s="87"/>
      <c r="SXQ84" s="87"/>
      <c r="SXY84" s="87"/>
      <c r="SYG84" s="87"/>
      <c r="SYO84" s="87"/>
      <c r="SYW84" s="87"/>
      <c r="SZE84" s="87"/>
      <c r="SZM84" s="87"/>
      <c r="SZU84" s="87"/>
      <c r="TAC84" s="87"/>
      <c r="TAK84" s="87"/>
      <c r="TAS84" s="87"/>
      <c r="TBA84" s="87"/>
      <c r="TBI84" s="87"/>
      <c r="TBQ84" s="87"/>
      <c r="TBY84" s="87"/>
      <c r="TCG84" s="87"/>
      <c r="TCO84" s="87"/>
      <c r="TCW84" s="87"/>
      <c r="TDE84" s="87"/>
      <c r="TDM84" s="87"/>
      <c r="TDU84" s="87"/>
      <c r="TEC84" s="87"/>
      <c r="TEK84" s="87"/>
      <c r="TES84" s="87"/>
      <c r="TFA84" s="87"/>
      <c r="TFI84" s="87"/>
      <c r="TFQ84" s="87"/>
      <c r="TFY84" s="87"/>
      <c r="TGG84" s="87"/>
      <c r="TGO84" s="87"/>
      <c r="TGW84" s="87"/>
      <c r="THE84" s="87"/>
      <c r="THM84" s="87"/>
      <c r="THU84" s="87"/>
      <c r="TIC84" s="87"/>
      <c r="TIK84" s="87"/>
      <c r="TIS84" s="87"/>
      <c r="TJA84" s="87"/>
      <c r="TJI84" s="87"/>
      <c r="TJQ84" s="87"/>
      <c r="TJY84" s="87"/>
      <c r="TKG84" s="87"/>
      <c r="TKO84" s="87"/>
      <c r="TKW84" s="87"/>
      <c r="TLE84" s="87"/>
      <c r="TLM84" s="87"/>
      <c r="TLU84" s="87"/>
      <c r="TMC84" s="87"/>
      <c r="TMK84" s="87"/>
      <c r="TMS84" s="87"/>
      <c r="TNA84" s="87"/>
      <c r="TNI84" s="87"/>
      <c r="TNQ84" s="87"/>
      <c r="TNY84" s="87"/>
      <c r="TOG84" s="87"/>
      <c r="TOO84" s="87"/>
      <c r="TOW84" s="87"/>
      <c r="TPE84" s="87"/>
      <c r="TPM84" s="87"/>
      <c r="TPU84" s="87"/>
      <c r="TQC84" s="87"/>
      <c r="TQK84" s="87"/>
      <c r="TQS84" s="87"/>
      <c r="TRA84" s="87"/>
      <c r="TRI84" s="87"/>
      <c r="TRQ84" s="87"/>
      <c r="TRY84" s="87"/>
      <c r="TSG84" s="87"/>
      <c r="TSO84" s="87"/>
      <c r="TSW84" s="87"/>
      <c r="TTE84" s="87"/>
      <c r="TTM84" s="87"/>
      <c r="TTU84" s="87"/>
      <c r="TUC84" s="87"/>
      <c r="TUK84" s="87"/>
      <c r="TUS84" s="87"/>
      <c r="TVA84" s="87"/>
      <c r="TVI84" s="87"/>
      <c r="TVQ84" s="87"/>
      <c r="TVY84" s="87"/>
      <c r="TWG84" s="87"/>
      <c r="TWO84" s="87"/>
      <c r="TWW84" s="87"/>
      <c r="TXE84" s="87"/>
      <c r="TXM84" s="87"/>
      <c r="TXU84" s="87"/>
      <c r="TYC84" s="87"/>
      <c r="TYK84" s="87"/>
      <c r="TYS84" s="87"/>
      <c r="TZA84" s="87"/>
      <c r="TZI84" s="87"/>
      <c r="TZQ84" s="87"/>
      <c r="TZY84" s="87"/>
      <c r="UAG84" s="87"/>
      <c r="UAO84" s="87"/>
      <c r="UAW84" s="87"/>
      <c r="UBE84" s="87"/>
      <c r="UBM84" s="87"/>
      <c r="UBU84" s="87"/>
      <c r="UCC84" s="87"/>
      <c r="UCK84" s="87"/>
      <c r="UCS84" s="87"/>
      <c r="UDA84" s="87"/>
      <c r="UDI84" s="87"/>
      <c r="UDQ84" s="87"/>
      <c r="UDY84" s="87"/>
      <c r="UEG84" s="87"/>
      <c r="UEO84" s="87"/>
      <c r="UEW84" s="87"/>
      <c r="UFE84" s="87"/>
      <c r="UFM84" s="87"/>
      <c r="UFU84" s="87"/>
      <c r="UGC84" s="87"/>
      <c r="UGK84" s="87"/>
      <c r="UGS84" s="87"/>
      <c r="UHA84" s="87"/>
      <c r="UHI84" s="87"/>
      <c r="UHQ84" s="87"/>
      <c r="UHY84" s="87"/>
      <c r="UIG84" s="87"/>
      <c r="UIO84" s="87"/>
      <c r="UIW84" s="87"/>
      <c r="UJE84" s="87"/>
      <c r="UJM84" s="87"/>
      <c r="UJU84" s="87"/>
      <c r="UKC84" s="87"/>
      <c r="UKK84" s="87"/>
      <c r="UKS84" s="87"/>
      <c r="ULA84" s="87"/>
      <c r="ULI84" s="87"/>
      <c r="ULQ84" s="87"/>
      <c r="ULY84" s="87"/>
      <c r="UMG84" s="87"/>
      <c r="UMO84" s="87"/>
      <c r="UMW84" s="87"/>
      <c r="UNE84" s="87"/>
      <c r="UNM84" s="87"/>
      <c r="UNU84" s="87"/>
      <c r="UOC84" s="87"/>
      <c r="UOK84" s="87"/>
      <c r="UOS84" s="87"/>
      <c r="UPA84" s="87"/>
      <c r="UPI84" s="87"/>
      <c r="UPQ84" s="87"/>
      <c r="UPY84" s="87"/>
      <c r="UQG84" s="87"/>
      <c r="UQO84" s="87"/>
      <c r="UQW84" s="87"/>
      <c r="URE84" s="87"/>
      <c r="URM84" s="87"/>
      <c r="URU84" s="87"/>
      <c r="USC84" s="87"/>
      <c r="USK84" s="87"/>
      <c r="USS84" s="87"/>
      <c r="UTA84" s="87"/>
      <c r="UTI84" s="87"/>
      <c r="UTQ84" s="87"/>
      <c r="UTY84" s="87"/>
      <c r="UUG84" s="87"/>
      <c r="UUO84" s="87"/>
      <c r="UUW84" s="87"/>
      <c r="UVE84" s="87"/>
      <c r="UVM84" s="87"/>
      <c r="UVU84" s="87"/>
      <c r="UWC84" s="87"/>
      <c r="UWK84" s="87"/>
      <c r="UWS84" s="87"/>
      <c r="UXA84" s="87"/>
      <c r="UXI84" s="87"/>
      <c r="UXQ84" s="87"/>
      <c r="UXY84" s="87"/>
      <c r="UYG84" s="87"/>
      <c r="UYO84" s="87"/>
      <c r="UYW84" s="87"/>
      <c r="UZE84" s="87"/>
      <c r="UZM84" s="87"/>
      <c r="UZU84" s="87"/>
      <c r="VAC84" s="87"/>
      <c r="VAK84" s="87"/>
      <c r="VAS84" s="87"/>
      <c r="VBA84" s="87"/>
      <c r="VBI84" s="87"/>
      <c r="VBQ84" s="87"/>
      <c r="VBY84" s="87"/>
      <c r="VCG84" s="87"/>
      <c r="VCO84" s="87"/>
      <c r="VCW84" s="87"/>
      <c r="VDE84" s="87"/>
      <c r="VDM84" s="87"/>
      <c r="VDU84" s="87"/>
      <c r="VEC84" s="87"/>
      <c r="VEK84" s="87"/>
      <c r="VES84" s="87"/>
      <c r="VFA84" s="87"/>
      <c r="VFI84" s="87"/>
      <c r="VFQ84" s="87"/>
      <c r="VFY84" s="87"/>
      <c r="VGG84" s="87"/>
      <c r="VGO84" s="87"/>
      <c r="VGW84" s="87"/>
      <c r="VHE84" s="87"/>
      <c r="VHM84" s="87"/>
      <c r="VHU84" s="87"/>
      <c r="VIC84" s="87"/>
      <c r="VIK84" s="87"/>
      <c r="VIS84" s="87"/>
      <c r="VJA84" s="87"/>
      <c r="VJI84" s="87"/>
      <c r="VJQ84" s="87"/>
      <c r="VJY84" s="87"/>
      <c r="VKG84" s="87"/>
      <c r="VKO84" s="87"/>
      <c r="VKW84" s="87"/>
      <c r="VLE84" s="87"/>
      <c r="VLM84" s="87"/>
      <c r="VLU84" s="87"/>
      <c r="VMC84" s="87"/>
      <c r="VMK84" s="87"/>
      <c r="VMS84" s="87"/>
      <c r="VNA84" s="87"/>
      <c r="VNI84" s="87"/>
      <c r="VNQ84" s="87"/>
      <c r="VNY84" s="87"/>
      <c r="VOG84" s="87"/>
      <c r="VOO84" s="87"/>
      <c r="VOW84" s="87"/>
      <c r="VPE84" s="87"/>
      <c r="VPM84" s="87"/>
      <c r="VPU84" s="87"/>
      <c r="VQC84" s="87"/>
      <c r="VQK84" s="87"/>
      <c r="VQS84" s="87"/>
      <c r="VRA84" s="87"/>
      <c r="VRI84" s="87"/>
      <c r="VRQ84" s="87"/>
      <c r="VRY84" s="87"/>
      <c r="VSG84" s="87"/>
      <c r="VSO84" s="87"/>
      <c r="VSW84" s="87"/>
      <c r="VTE84" s="87"/>
      <c r="VTM84" s="87"/>
      <c r="VTU84" s="87"/>
      <c r="VUC84" s="87"/>
      <c r="VUK84" s="87"/>
      <c r="VUS84" s="87"/>
      <c r="VVA84" s="87"/>
      <c r="VVI84" s="87"/>
      <c r="VVQ84" s="87"/>
      <c r="VVY84" s="87"/>
      <c r="VWG84" s="87"/>
      <c r="VWO84" s="87"/>
      <c r="VWW84" s="87"/>
      <c r="VXE84" s="87"/>
      <c r="VXM84" s="87"/>
      <c r="VXU84" s="87"/>
      <c r="VYC84" s="87"/>
      <c r="VYK84" s="87"/>
      <c r="VYS84" s="87"/>
      <c r="VZA84" s="87"/>
      <c r="VZI84" s="87"/>
      <c r="VZQ84" s="87"/>
      <c r="VZY84" s="87"/>
      <c r="WAG84" s="87"/>
      <c r="WAO84" s="87"/>
      <c r="WAW84" s="87"/>
      <c r="WBE84" s="87"/>
      <c r="WBM84" s="87"/>
      <c r="WBU84" s="87"/>
      <c r="WCC84" s="87"/>
      <c r="WCK84" s="87"/>
      <c r="WCS84" s="87"/>
      <c r="WDA84" s="87"/>
      <c r="WDI84" s="87"/>
      <c r="WDQ84" s="87"/>
      <c r="WDY84" s="87"/>
      <c r="WEG84" s="87"/>
      <c r="WEO84" s="87"/>
      <c r="WEW84" s="87"/>
      <c r="WFE84" s="87"/>
      <c r="WFM84" s="87"/>
      <c r="WFU84" s="87"/>
      <c r="WGC84" s="87"/>
      <c r="WGK84" s="87"/>
      <c r="WGS84" s="87"/>
      <c r="WHA84" s="87"/>
      <c r="WHI84" s="87"/>
      <c r="WHQ84" s="87"/>
      <c r="WHY84" s="87"/>
      <c r="WIG84" s="87"/>
      <c r="WIO84" s="87"/>
      <c r="WIW84" s="87"/>
      <c r="WJE84" s="87"/>
      <c r="WJM84" s="87"/>
      <c r="WJU84" s="87"/>
      <c r="WKC84" s="87"/>
      <c r="WKK84" s="87"/>
      <c r="WKS84" s="87"/>
      <c r="WLA84" s="87"/>
      <c r="WLI84" s="87"/>
      <c r="WLQ84" s="87"/>
      <c r="WLY84" s="87"/>
      <c r="WMG84" s="87"/>
      <c r="WMO84" s="87"/>
      <c r="WMW84" s="87"/>
      <c r="WNE84" s="87"/>
      <c r="WNM84" s="87"/>
      <c r="WNU84" s="87"/>
      <c r="WOC84" s="87"/>
      <c r="WOK84" s="87"/>
      <c r="WOS84" s="87"/>
      <c r="WPA84" s="87"/>
      <c r="WPI84" s="87"/>
      <c r="WPQ84" s="87"/>
      <c r="WPY84" s="87"/>
      <c r="WQG84" s="87"/>
      <c r="WQO84" s="87"/>
      <c r="WQW84" s="87"/>
      <c r="WRE84" s="87"/>
      <c r="WRM84" s="87"/>
      <c r="WRU84" s="87"/>
      <c r="WSC84" s="87"/>
      <c r="WSK84" s="87"/>
      <c r="WSS84" s="87"/>
      <c r="WTA84" s="87"/>
      <c r="WTI84" s="87"/>
      <c r="WTQ84" s="87"/>
      <c r="WTY84" s="87"/>
      <c r="WUG84" s="87"/>
      <c r="WUO84" s="87"/>
      <c r="WUW84" s="87"/>
      <c r="WVE84" s="87"/>
      <c r="WVM84" s="87"/>
      <c r="WVU84" s="87"/>
      <c r="WWC84" s="87"/>
      <c r="WWK84" s="87"/>
      <c r="WWS84" s="87"/>
      <c r="WXA84" s="87"/>
      <c r="WXI84" s="87"/>
      <c r="WXQ84" s="87"/>
      <c r="WXY84" s="87"/>
      <c r="WYG84" s="87"/>
      <c r="WYO84" s="87"/>
      <c r="WYW84" s="87"/>
      <c r="WZE84" s="87"/>
      <c r="WZM84" s="87"/>
      <c r="WZU84" s="87"/>
      <c r="XAC84" s="87"/>
      <c r="XAK84" s="87"/>
      <c r="XAS84" s="87"/>
      <c r="XBA84" s="87"/>
    </row>
    <row r="85" spans="1:1021 1029:2045 2053:3069 3077:4093 4101:5117 5125:6141 6149:7165 7173:8189 8197:9213 9221:10237 10245:11261 11269:12285 12293:13309 13317:14333 14341:15357 15365:16277" x14ac:dyDescent="0.25">
      <c r="A85" s="103"/>
      <c r="B85" s="68"/>
      <c r="C85" s="68"/>
      <c r="D85" s="68"/>
      <c r="E85" s="68"/>
      <c r="F85" s="129"/>
      <c r="G85" s="105"/>
      <c r="H85" s="136"/>
      <c r="I85" s="132"/>
      <c r="J85" s="68"/>
      <c r="K85" s="106"/>
      <c r="L85" s="156"/>
      <c r="M85" s="105"/>
      <c r="N85" s="106"/>
      <c r="O85" s="106"/>
      <c r="P85" s="68"/>
      <c r="Q85" s="69"/>
      <c r="R85" s="69"/>
      <c r="S85" s="69"/>
      <c r="T85" s="68"/>
      <c r="U85" s="68"/>
      <c r="V85" s="65" t="s">
        <v>106</v>
      </c>
      <c r="W85" s="65">
        <v>44144</v>
      </c>
      <c r="X85" s="73">
        <v>12919</v>
      </c>
      <c r="Y85" s="65" t="s">
        <v>249</v>
      </c>
      <c r="Z85" s="78">
        <v>43878</v>
      </c>
      <c r="AA85" s="65">
        <v>44244</v>
      </c>
      <c r="AB85" s="79" t="s">
        <v>101</v>
      </c>
      <c r="AC85" s="79" t="s">
        <v>101</v>
      </c>
      <c r="AD85" s="158">
        <v>0</v>
      </c>
      <c r="AE85" s="158">
        <v>0</v>
      </c>
      <c r="AF85" s="79" t="s">
        <v>101</v>
      </c>
      <c r="AG85" s="80" t="s">
        <v>101</v>
      </c>
      <c r="AH85" s="158">
        <v>0</v>
      </c>
      <c r="AI85" s="167">
        <f t="shared" si="1"/>
        <v>0</v>
      </c>
      <c r="AJ85" s="172">
        <v>0</v>
      </c>
      <c r="AK85" s="172">
        <v>0</v>
      </c>
      <c r="AL85" s="174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68"/>
      <c r="HE85" s="87"/>
      <c r="HM85" s="87"/>
      <c r="HU85" s="87"/>
      <c r="IC85" s="87"/>
      <c r="IK85" s="87"/>
      <c r="IS85" s="87"/>
      <c r="JA85" s="87"/>
      <c r="JI85" s="87"/>
      <c r="JQ85" s="87"/>
      <c r="JY85" s="87"/>
      <c r="KG85" s="87"/>
      <c r="KO85" s="87"/>
      <c r="KW85" s="87"/>
      <c r="LE85" s="87"/>
      <c r="LM85" s="87"/>
      <c r="LU85" s="87"/>
      <c r="MC85" s="87"/>
      <c r="MK85" s="87"/>
      <c r="MS85" s="87"/>
      <c r="NA85" s="87"/>
      <c r="NI85" s="87"/>
      <c r="NQ85" s="87"/>
      <c r="NY85" s="87"/>
      <c r="OG85" s="87"/>
      <c r="OO85" s="87"/>
      <c r="OW85" s="87"/>
      <c r="PE85" s="87"/>
      <c r="PM85" s="87"/>
      <c r="PU85" s="87"/>
      <c r="QC85" s="87"/>
      <c r="QK85" s="87"/>
      <c r="QS85" s="87"/>
      <c r="RA85" s="87"/>
      <c r="RI85" s="87"/>
      <c r="RQ85" s="87"/>
      <c r="RY85" s="87"/>
      <c r="SG85" s="87"/>
      <c r="SO85" s="87"/>
      <c r="SW85" s="87"/>
      <c r="TE85" s="87"/>
      <c r="TM85" s="87"/>
      <c r="TU85" s="87"/>
      <c r="UC85" s="87"/>
      <c r="UK85" s="87"/>
      <c r="US85" s="87"/>
      <c r="VA85" s="87"/>
      <c r="VI85" s="87"/>
      <c r="VQ85" s="87"/>
      <c r="VY85" s="87"/>
      <c r="WG85" s="87"/>
      <c r="WO85" s="87"/>
      <c r="WW85" s="87"/>
      <c r="XE85" s="87"/>
      <c r="XM85" s="87"/>
      <c r="XU85" s="87"/>
      <c r="YC85" s="87"/>
      <c r="YK85" s="87"/>
      <c r="YS85" s="87"/>
      <c r="ZA85" s="87"/>
      <c r="ZI85" s="87"/>
      <c r="ZQ85" s="87"/>
      <c r="ZY85" s="87"/>
      <c r="AAG85" s="87"/>
      <c r="AAO85" s="87"/>
      <c r="AAW85" s="87"/>
      <c r="ABE85" s="87"/>
      <c r="ABM85" s="87"/>
      <c r="ABU85" s="87"/>
      <c r="ACC85" s="87"/>
      <c r="ACK85" s="87"/>
      <c r="ACS85" s="87"/>
      <c r="ADA85" s="87"/>
      <c r="ADI85" s="87"/>
      <c r="ADQ85" s="87"/>
      <c r="ADY85" s="87"/>
      <c r="AEG85" s="87"/>
      <c r="AEO85" s="87"/>
      <c r="AEW85" s="87"/>
      <c r="AFE85" s="87"/>
      <c r="AFM85" s="87"/>
      <c r="AFU85" s="87"/>
      <c r="AGC85" s="87"/>
      <c r="AGK85" s="87"/>
      <c r="AGS85" s="87"/>
      <c r="AHA85" s="87"/>
      <c r="AHI85" s="87"/>
      <c r="AHQ85" s="87"/>
      <c r="AHY85" s="87"/>
      <c r="AIG85" s="87"/>
      <c r="AIO85" s="87"/>
      <c r="AIW85" s="87"/>
      <c r="AJE85" s="87"/>
      <c r="AJM85" s="87"/>
      <c r="AJU85" s="87"/>
      <c r="AKC85" s="87"/>
      <c r="AKK85" s="87"/>
      <c r="AKS85" s="87"/>
      <c r="ALA85" s="87"/>
      <c r="ALI85" s="87"/>
      <c r="ALQ85" s="87"/>
      <c r="ALY85" s="87"/>
      <c r="AMG85" s="87"/>
      <c r="AMO85" s="87"/>
      <c r="AMW85" s="87"/>
      <c r="ANE85" s="87"/>
      <c r="ANM85" s="87"/>
      <c r="ANU85" s="87"/>
      <c r="AOC85" s="87"/>
      <c r="AOK85" s="87"/>
      <c r="AOS85" s="87"/>
      <c r="APA85" s="87"/>
      <c r="API85" s="87"/>
      <c r="APQ85" s="87"/>
      <c r="APY85" s="87"/>
      <c r="AQG85" s="87"/>
      <c r="AQO85" s="87"/>
      <c r="AQW85" s="87"/>
      <c r="ARE85" s="87"/>
      <c r="ARM85" s="87"/>
      <c r="ARU85" s="87"/>
      <c r="ASC85" s="87"/>
      <c r="ASK85" s="87"/>
      <c r="ASS85" s="87"/>
      <c r="ATA85" s="87"/>
      <c r="ATI85" s="87"/>
      <c r="ATQ85" s="87"/>
      <c r="ATY85" s="87"/>
      <c r="AUG85" s="87"/>
      <c r="AUO85" s="87"/>
      <c r="AUW85" s="87"/>
      <c r="AVE85" s="87"/>
      <c r="AVM85" s="87"/>
      <c r="AVU85" s="87"/>
      <c r="AWC85" s="87"/>
      <c r="AWK85" s="87"/>
      <c r="AWS85" s="87"/>
      <c r="AXA85" s="87"/>
      <c r="AXI85" s="87"/>
      <c r="AXQ85" s="87"/>
      <c r="AXY85" s="87"/>
      <c r="AYG85" s="87"/>
      <c r="AYO85" s="87"/>
      <c r="AYW85" s="87"/>
      <c r="AZE85" s="87"/>
      <c r="AZM85" s="87"/>
      <c r="AZU85" s="87"/>
      <c r="BAC85" s="87"/>
      <c r="BAK85" s="87"/>
      <c r="BAS85" s="87"/>
      <c r="BBA85" s="87"/>
      <c r="BBI85" s="87"/>
      <c r="BBQ85" s="87"/>
      <c r="BBY85" s="87"/>
      <c r="BCG85" s="87"/>
      <c r="BCO85" s="87"/>
      <c r="BCW85" s="87"/>
      <c r="BDE85" s="87"/>
      <c r="BDM85" s="87"/>
      <c r="BDU85" s="87"/>
      <c r="BEC85" s="87"/>
      <c r="BEK85" s="87"/>
      <c r="BES85" s="87"/>
      <c r="BFA85" s="87"/>
      <c r="BFI85" s="87"/>
      <c r="BFQ85" s="87"/>
      <c r="BFY85" s="87"/>
      <c r="BGG85" s="87"/>
      <c r="BGO85" s="87"/>
      <c r="BGW85" s="87"/>
      <c r="BHE85" s="87"/>
      <c r="BHM85" s="87"/>
      <c r="BHU85" s="87"/>
      <c r="BIC85" s="87"/>
      <c r="BIK85" s="87"/>
      <c r="BIS85" s="87"/>
      <c r="BJA85" s="87"/>
      <c r="BJI85" s="87"/>
      <c r="BJQ85" s="87"/>
      <c r="BJY85" s="87"/>
      <c r="BKG85" s="87"/>
      <c r="BKO85" s="87"/>
      <c r="BKW85" s="87"/>
      <c r="BLE85" s="87"/>
      <c r="BLM85" s="87"/>
      <c r="BLU85" s="87"/>
      <c r="BMC85" s="87"/>
      <c r="BMK85" s="87"/>
      <c r="BMS85" s="87"/>
      <c r="BNA85" s="87"/>
      <c r="BNI85" s="87"/>
      <c r="BNQ85" s="87"/>
      <c r="BNY85" s="87"/>
      <c r="BOG85" s="87"/>
      <c r="BOO85" s="87"/>
      <c r="BOW85" s="87"/>
      <c r="BPE85" s="87"/>
      <c r="BPM85" s="87"/>
      <c r="BPU85" s="87"/>
      <c r="BQC85" s="87"/>
      <c r="BQK85" s="87"/>
      <c r="BQS85" s="87"/>
      <c r="BRA85" s="87"/>
      <c r="BRI85" s="87"/>
      <c r="BRQ85" s="87"/>
      <c r="BRY85" s="87"/>
      <c r="BSG85" s="87"/>
      <c r="BSO85" s="87"/>
      <c r="BSW85" s="87"/>
      <c r="BTE85" s="87"/>
      <c r="BTM85" s="87"/>
      <c r="BTU85" s="87"/>
      <c r="BUC85" s="87"/>
      <c r="BUK85" s="87"/>
      <c r="BUS85" s="87"/>
      <c r="BVA85" s="87"/>
      <c r="BVI85" s="87"/>
      <c r="BVQ85" s="87"/>
      <c r="BVY85" s="87"/>
      <c r="BWG85" s="87"/>
      <c r="BWO85" s="87"/>
      <c r="BWW85" s="87"/>
      <c r="BXE85" s="87"/>
      <c r="BXM85" s="87"/>
      <c r="BXU85" s="87"/>
      <c r="BYC85" s="87"/>
      <c r="BYK85" s="87"/>
      <c r="BYS85" s="87"/>
      <c r="BZA85" s="87"/>
      <c r="BZI85" s="87"/>
      <c r="BZQ85" s="87"/>
      <c r="BZY85" s="87"/>
      <c r="CAG85" s="87"/>
      <c r="CAO85" s="87"/>
      <c r="CAW85" s="87"/>
      <c r="CBE85" s="87"/>
      <c r="CBM85" s="87"/>
      <c r="CBU85" s="87"/>
      <c r="CCC85" s="87"/>
      <c r="CCK85" s="87"/>
      <c r="CCS85" s="87"/>
      <c r="CDA85" s="87"/>
      <c r="CDI85" s="87"/>
      <c r="CDQ85" s="87"/>
      <c r="CDY85" s="87"/>
      <c r="CEG85" s="87"/>
      <c r="CEO85" s="87"/>
      <c r="CEW85" s="87"/>
      <c r="CFE85" s="87"/>
      <c r="CFM85" s="87"/>
      <c r="CFU85" s="87"/>
      <c r="CGC85" s="87"/>
      <c r="CGK85" s="87"/>
      <c r="CGS85" s="87"/>
      <c r="CHA85" s="87"/>
      <c r="CHI85" s="87"/>
      <c r="CHQ85" s="87"/>
      <c r="CHY85" s="87"/>
      <c r="CIG85" s="87"/>
      <c r="CIO85" s="87"/>
      <c r="CIW85" s="87"/>
      <c r="CJE85" s="87"/>
      <c r="CJM85" s="87"/>
      <c r="CJU85" s="87"/>
      <c r="CKC85" s="87"/>
      <c r="CKK85" s="87"/>
      <c r="CKS85" s="87"/>
      <c r="CLA85" s="87"/>
      <c r="CLI85" s="87"/>
      <c r="CLQ85" s="87"/>
      <c r="CLY85" s="87"/>
      <c r="CMG85" s="87"/>
      <c r="CMO85" s="87"/>
      <c r="CMW85" s="87"/>
      <c r="CNE85" s="87"/>
      <c r="CNM85" s="87"/>
      <c r="CNU85" s="87"/>
      <c r="COC85" s="87"/>
      <c r="COK85" s="87"/>
      <c r="COS85" s="87"/>
      <c r="CPA85" s="87"/>
      <c r="CPI85" s="87"/>
      <c r="CPQ85" s="87"/>
      <c r="CPY85" s="87"/>
      <c r="CQG85" s="87"/>
      <c r="CQO85" s="87"/>
      <c r="CQW85" s="87"/>
      <c r="CRE85" s="87"/>
      <c r="CRM85" s="87"/>
      <c r="CRU85" s="87"/>
      <c r="CSC85" s="87"/>
      <c r="CSK85" s="87"/>
      <c r="CSS85" s="87"/>
      <c r="CTA85" s="87"/>
      <c r="CTI85" s="87"/>
      <c r="CTQ85" s="87"/>
      <c r="CTY85" s="87"/>
      <c r="CUG85" s="87"/>
      <c r="CUO85" s="87"/>
      <c r="CUW85" s="87"/>
      <c r="CVE85" s="87"/>
      <c r="CVM85" s="87"/>
      <c r="CVU85" s="87"/>
      <c r="CWC85" s="87"/>
      <c r="CWK85" s="87"/>
      <c r="CWS85" s="87"/>
      <c r="CXA85" s="87"/>
      <c r="CXI85" s="87"/>
      <c r="CXQ85" s="87"/>
      <c r="CXY85" s="87"/>
      <c r="CYG85" s="87"/>
      <c r="CYO85" s="87"/>
      <c r="CYW85" s="87"/>
      <c r="CZE85" s="87"/>
      <c r="CZM85" s="87"/>
      <c r="CZU85" s="87"/>
      <c r="DAC85" s="87"/>
      <c r="DAK85" s="87"/>
      <c r="DAS85" s="87"/>
      <c r="DBA85" s="87"/>
      <c r="DBI85" s="87"/>
      <c r="DBQ85" s="87"/>
      <c r="DBY85" s="87"/>
      <c r="DCG85" s="87"/>
      <c r="DCO85" s="87"/>
      <c r="DCW85" s="87"/>
      <c r="DDE85" s="87"/>
      <c r="DDM85" s="87"/>
      <c r="DDU85" s="87"/>
      <c r="DEC85" s="87"/>
      <c r="DEK85" s="87"/>
      <c r="DES85" s="87"/>
      <c r="DFA85" s="87"/>
      <c r="DFI85" s="87"/>
      <c r="DFQ85" s="87"/>
      <c r="DFY85" s="87"/>
      <c r="DGG85" s="87"/>
      <c r="DGO85" s="87"/>
      <c r="DGW85" s="87"/>
      <c r="DHE85" s="87"/>
      <c r="DHM85" s="87"/>
      <c r="DHU85" s="87"/>
      <c r="DIC85" s="87"/>
      <c r="DIK85" s="87"/>
      <c r="DIS85" s="87"/>
      <c r="DJA85" s="87"/>
      <c r="DJI85" s="87"/>
      <c r="DJQ85" s="87"/>
      <c r="DJY85" s="87"/>
      <c r="DKG85" s="87"/>
      <c r="DKO85" s="87"/>
      <c r="DKW85" s="87"/>
      <c r="DLE85" s="87"/>
      <c r="DLM85" s="87"/>
      <c r="DLU85" s="87"/>
      <c r="DMC85" s="87"/>
      <c r="DMK85" s="87"/>
      <c r="DMS85" s="87"/>
      <c r="DNA85" s="87"/>
      <c r="DNI85" s="87"/>
      <c r="DNQ85" s="87"/>
      <c r="DNY85" s="87"/>
      <c r="DOG85" s="87"/>
      <c r="DOO85" s="87"/>
      <c r="DOW85" s="87"/>
      <c r="DPE85" s="87"/>
      <c r="DPM85" s="87"/>
      <c r="DPU85" s="87"/>
      <c r="DQC85" s="87"/>
      <c r="DQK85" s="87"/>
      <c r="DQS85" s="87"/>
      <c r="DRA85" s="87"/>
      <c r="DRI85" s="87"/>
      <c r="DRQ85" s="87"/>
      <c r="DRY85" s="87"/>
      <c r="DSG85" s="87"/>
      <c r="DSO85" s="87"/>
      <c r="DSW85" s="87"/>
      <c r="DTE85" s="87"/>
      <c r="DTM85" s="87"/>
      <c r="DTU85" s="87"/>
      <c r="DUC85" s="87"/>
      <c r="DUK85" s="87"/>
      <c r="DUS85" s="87"/>
      <c r="DVA85" s="87"/>
      <c r="DVI85" s="87"/>
      <c r="DVQ85" s="87"/>
      <c r="DVY85" s="87"/>
      <c r="DWG85" s="87"/>
      <c r="DWO85" s="87"/>
      <c r="DWW85" s="87"/>
      <c r="DXE85" s="87"/>
      <c r="DXM85" s="87"/>
      <c r="DXU85" s="87"/>
      <c r="DYC85" s="87"/>
      <c r="DYK85" s="87"/>
      <c r="DYS85" s="87"/>
      <c r="DZA85" s="87"/>
      <c r="DZI85" s="87"/>
      <c r="DZQ85" s="87"/>
      <c r="DZY85" s="87"/>
      <c r="EAG85" s="87"/>
      <c r="EAO85" s="87"/>
      <c r="EAW85" s="87"/>
      <c r="EBE85" s="87"/>
      <c r="EBM85" s="87"/>
      <c r="EBU85" s="87"/>
      <c r="ECC85" s="87"/>
      <c r="ECK85" s="87"/>
      <c r="ECS85" s="87"/>
      <c r="EDA85" s="87"/>
      <c r="EDI85" s="87"/>
      <c r="EDQ85" s="87"/>
      <c r="EDY85" s="87"/>
      <c r="EEG85" s="87"/>
      <c r="EEO85" s="87"/>
      <c r="EEW85" s="87"/>
      <c r="EFE85" s="87"/>
      <c r="EFM85" s="87"/>
      <c r="EFU85" s="87"/>
      <c r="EGC85" s="87"/>
      <c r="EGK85" s="87"/>
      <c r="EGS85" s="87"/>
      <c r="EHA85" s="87"/>
      <c r="EHI85" s="87"/>
      <c r="EHQ85" s="87"/>
      <c r="EHY85" s="87"/>
      <c r="EIG85" s="87"/>
      <c r="EIO85" s="87"/>
      <c r="EIW85" s="87"/>
      <c r="EJE85" s="87"/>
      <c r="EJM85" s="87"/>
      <c r="EJU85" s="87"/>
      <c r="EKC85" s="87"/>
      <c r="EKK85" s="87"/>
      <c r="EKS85" s="87"/>
      <c r="ELA85" s="87"/>
      <c r="ELI85" s="87"/>
      <c r="ELQ85" s="87"/>
      <c r="ELY85" s="87"/>
      <c r="EMG85" s="87"/>
      <c r="EMO85" s="87"/>
      <c r="EMW85" s="87"/>
      <c r="ENE85" s="87"/>
      <c r="ENM85" s="87"/>
      <c r="ENU85" s="87"/>
      <c r="EOC85" s="87"/>
      <c r="EOK85" s="87"/>
      <c r="EOS85" s="87"/>
      <c r="EPA85" s="87"/>
      <c r="EPI85" s="87"/>
      <c r="EPQ85" s="87"/>
      <c r="EPY85" s="87"/>
      <c r="EQG85" s="87"/>
      <c r="EQO85" s="87"/>
      <c r="EQW85" s="87"/>
      <c r="ERE85" s="87"/>
      <c r="ERM85" s="87"/>
      <c r="ERU85" s="87"/>
      <c r="ESC85" s="87"/>
      <c r="ESK85" s="87"/>
      <c r="ESS85" s="87"/>
      <c r="ETA85" s="87"/>
      <c r="ETI85" s="87"/>
      <c r="ETQ85" s="87"/>
      <c r="ETY85" s="87"/>
      <c r="EUG85" s="87"/>
      <c r="EUO85" s="87"/>
      <c r="EUW85" s="87"/>
      <c r="EVE85" s="87"/>
      <c r="EVM85" s="87"/>
      <c r="EVU85" s="87"/>
      <c r="EWC85" s="87"/>
      <c r="EWK85" s="87"/>
      <c r="EWS85" s="87"/>
      <c r="EXA85" s="87"/>
      <c r="EXI85" s="87"/>
      <c r="EXQ85" s="87"/>
      <c r="EXY85" s="87"/>
      <c r="EYG85" s="87"/>
      <c r="EYO85" s="87"/>
      <c r="EYW85" s="87"/>
      <c r="EZE85" s="87"/>
      <c r="EZM85" s="87"/>
      <c r="EZU85" s="87"/>
      <c r="FAC85" s="87"/>
      <c r="FAK85" s="87"/>
      <c r="FAS85" s="87"/>
      <c r="FBA85" s="87"/>
      <c r="FBI85" s="87"/>
      <c r="FBQ85" s="87"/>
      <c r="FBY85" s="87"/>
      <c r="FCG85" s="87"/>
      <c r="FCO85" s="87"/>
      <c r="FCW85" s="87"/>
      <c r="FDE85" s="87"/>
      <c r="FDM85" s="87"/>
      <c r="FDU85" s="87"/>
      <c r="FEC85" s="87"/>
      <c r="FEK85" s="87"/>
      <c r="FES85" s="87"/>
      <c r="FFA85" s="87"/>
      <c r="FFI85" s="87"/>
      <c r="FFQ85" s="87"/>
      <c r="FFY85" s="87"/>
      <c r="FGG85" s="87"/>
      <c r="FGO85" s="87"/>
      <c r="FGW85" s="87"/>
      <c r="FHE85" s="87"/>
      <c r="FHM85" s="87"/>
      <c r="FHU85" s="87"/>
      <c r="FIC85" s="87"/>
      <c r="FIK85" s="87"/>
      <c r="FIS85" s="87"/>
      <c r="FJA85" s="87"/>
      <c r="FJI85" s="87"/>
      <c r="FJQ85" s="87"/>
      <c r="FJY85" s="87"/>
      <c r="FKG85" s="87"/>
      <c r="FKO85" s="87"/>
      <c r="FKW85" s="87"/>
      <c r="FLE85" s="87"/>
      <c r="FLM85" s="87"/>
      <c r="FLU85" s="87"/>
      <c r="FMC85" s="87"/>
      <c r="FMK85" s="87"/>
      <c r="FMS85" s="87"/>
      <c r="FNA85" s="87"/>
      <c r="FNI85" s="87"/>
      <c r="FNQ85" s="87"/>
      <c r="FNY85" s="87"/>
      <c r="FOG85" s="87"/>
      <c r="FOO85" s="87"/>
      <c r="FOW85" s="87"/>
      <c r="FPE85" s="87"/>
      <c r="FPM85" s="87"/>
      <c r="FPU85" s="87"/>
      <c r="FQC85" s="87"/>
      <c r="FQK85" s="87"/>
      <c r="FQS85" s="87"/>
      <c r="FRA85" s="87"/>
      <c r="FRI85" s="87"/>
      <c r="FRQ85" s="87"/>
      <c r="FRY85" s="87"/>
      <c r="FSG85" s="87"/>
      <c r="FSO85" s="87"/>
      <c r="FSW85" s="87"/>
      <c r="FTE85" s="87"/>
      <c r="FTM85" s="87"/>
      <c r="FTU85" s="87"/>
      <c r="FUC85" s="87"/>
      <c r="FUK85" s="87"/>
      <c r="FUS85" s="87"/>
      <c r="FVA85" s="87"/>
      <c r="FVI85" s="87"/>
      <c r="FVQ85" s="87"/>
      <c r="FVY85" s="87"/>
      <c r="FWG85" s="87"/>
      <c r="FWO85" s="87"/>
      <c r="FWW85" s="87"/>
      <c r="FXE85" s="87"/>
      <c r="FXM85" s="87"/>
      <c r="FXU85" s="87"/>
      <c r="FYC85" s="87"/>
      <c r="FYK85" s="87"/>
      <c r="FYS85" s="87"/>
      <c r="FZA85" s="87"/>
      <c r="FZI85" s="87"/>
      <c r="FZQ85" s="87"/>
      <c r="FZY85" s="87"/>
      <c r="GAG85" s="87"/>
      <c r="GAO85" s="87"/>
      <c r="GAW85" s="87"/>
      <c r="GBE85" s="87"/>
      <c r="GBM85" s="87"/>
      <c r="GBU85" s="87"/>
      <c r="GCC85" s="87"/>
      <c r="GCK85" s="87"/>
      <c r="GCS85" s="87"/>
      <c r="GDA85" s="87"/>
      <c r="GDI85" s="87"/>
      <c r="GDQ85" s="87"/>
      <c r="GDY85" s="87"/>
      <c r="GEG85" s="87"/>
      <c r="GEO85" s="87"/>
      <c r="GEW85" s="87"/>
      <c r="GFE85" s="87"/>
      <c r="GFM85" s="87"/>
      <c r="GFU85" s="87"/>
      <c r="GGC85" s="87"/>
      <c r="GGK85" s="87"/>
      <c r="GGS85" s="87"/>
      <c r="GHA85" s="87"/>
      <c r="GHI85" s="87"/>
      <c r="GHQ85" s="87"/>
      <c r="GHY85" s="87"/>
      <c r="GIG85" s="87"/>
      <c r="GIO85" s="87"/>
      <c r="GIW85" s="87"/>
      <c r="GJE85" s="87"/>
      <c r="GJM85" s="87"/>
      <c r="GJU85" s="87"/>
      <c r="GKC85" s="87"/>
      <c r="GKK85" s="87"/>
      <c r="GKS85" s="87"/>
      <c r="GLA85" s="87"/>
      <c r="GLI85" s="87"/>
      <c r="GLQ85" s="87"/>
      <c r="GLY85" s="87"/>
      <c r="GMG85" s="87"/>
      <c r="GMO85" s="87"/>
      <c r="GMW85" s="87"/>
      <c r="GNE85" s="87"/>
      <c r="GNM85" s="87"/>
      <c r="GNU85" s="87"/>
      <c r="GOC85" s="87"/>
      <c r="GOK85" s="87"/>
      <c r="GOS85" s="87"/>
      <c r="GPA85" s="87"/>
      <c r="GPI85" s="87"/>
      <c r="GPQ85" s="87"/>
      <c r="GPY85" s="87"/>
      <c r="GQG85" s="87"/>
      <c r="GQO85" s="87"/>
      <c r="GQW85" s="87"/>
      <c r="GRE85" s="87"/>
      <c r="GRM85" s="87"/>
      <c r="GRU85" s="87"/>
      <c r="GSC85" s="87"/>
      <c r="GSK85" s="87"/>
      <c r="GSS85" s="87"/>
      <c r="GTA85" s="87"/>
      <c r="GTI85" s="87"/>
      <c r="GTQ85" s="87"/>
      <c r="GTY85" s="87"/>
      <c r="GUG85" s="87"/>
      <c r="GUO85" s="87"/>
      <c r="GUW85" s="87"/>
      <c r="GVE85" s="87"/>
      <c r="GVM85" s="87"/>
      <c r="GVU85" s="87"/>
      <c r="GWC85" s="87"/>
      <c r="GWK85" s="87"/>
      <c r="GWS85" s="87"/>
      <c r="GXA85" s="87"/>
      <c r="GXI85" s="87"/>
      <c r="GXQ85" s="87"/>
      <c r="GXY85" s="87"/>
      <c r="GYG85" s="87"/>
      <c r="GYO85" s="87"/>
      <c r="GYW85" s="87"/>
      <c r="GZE85" s="87"/>
      <c r="GZM85" s="87"/>
      <c r="GZU85" s="87"/>
      <c r="HAC85" s="87"/>
      <c r="HAK85" s="87"/>
      <c r="HAS85" s="87"/>
      <c r="HBA85" s="87"/>
      <c r="HBI85" s="87"/>
      <c r="HBQ85" s="87"/>
      <c r="HBY85" s="87"/>
      <c r="HCG85" s="87"/>
      <c r="HCO85" s="87"/>
      <c r="HCW85" s="87"/>
      <c r="HDE85" s="87"/>
      <c r="HDM85" s="87"/>
      <c r="HDU85" s="87"/>
      <c r="HEC85" s="87"/>
      <c r="HEK85" s="87"/>
      <c r="HES85" s="87"/>
      <c r="HFA85" s="87"/>
      <c r="HFI85" s="87"/>
      <c r="HFQ85" s="87"/>
      <c r="HFY85" s="87"/>
      <c r="HGG85" s="87"/>
      <c r="HGO85" s="87"/>
      <c r="HGW85" s="87"/>
      <c r="HHE85" s="87"/>
      <c r="HHM85" s="87"/>
      <c r="HHU85" s="87"/>
      <c r="HIC85" s="87"/>
      <c r="HIK85" s="87"/>
      <c r="HIS85" s="87"/>
      <c r="HJA85" s="87"/>
      <c r="HJI85" s="87"/>
      <c r="HJQ85" s="87"/>
      <c r="HJY85" s="87"/>
      <c r="HKG85" s="87"/>
      <c r="HKO85" s="87"/>
      <c r="HKW85" s="87"/>
      <c r="HLE85" s="87"/>
      <c r="HLM85" s="87"/>
      <c r="HLU85" s="87"/>
      <c r="HMC85" s="87"/>
      <c r="HMK85" s="87"/>
      <c r="HMS85" s="87"/>
      <c r="HNA85" s="87"/>
      <c r="HNI85" s="87"/>
      <c r="HNQ85" s="87"/>
      <c r="HNY85" s="87"/>
      <c r="HOG85" s="87"/>
      <c r="HOO85" s="87"/>
      <c r="HOW85" s="87"/>
      <c r="HPE85" s="87"/>
      <c r="HPM85" s="87"/>
      <c r="HPU85" s="87"/>
      <c r="HQC85" s="87"/>
      <c r="HQK85" s="87"/>
      <c r="HQS85" s="87"/>
      <c r="HRA85" s="87"/>
      <c r="HRI85" s="87"/>
      <c r="HRQ85" s="87"/>
      <c r="HRY85" s="87"/>
      <c r="HSG85" s="87"/>
      <c r="HSO85" s="87"/>
      <c r="HSW85" s="87"/>
      <c r="HTE85" s="87"/>
      <c r="HTM85" s="87"/>
      <c r="HTU85" s="87"/>
      <c r="HUC85" s="87"/>
      <c r="HUK85" s="87"/>
      <c r="HUS85" s="87"/>
      <c r="HVA85" s="87"/>
      <c r="HVI85" s="87"/>
      <c r="HVQ85" s="87"/>
      <c r="HVY85" s="87"/>
      <c r="HWG85" s="87"/>
      <c r="HWO85" s="87"/>
      <c r="HWW85" s="87"/>
      <c r="HXE85" s="87"/>
      <c r="HXM85" s="87"/>
      <c r="HXU85" s="87"/>
      <c r="HYC85" s="87"/>
      <c r="HYK85" s="87"/>
      <c r="HYS85" s="87"/>
      <c r="HZA85" s="87"/>
      <c r="HZI85" s="87"/>
      <c r="HZQ85" s="87"/>
      <c r="HZY85" s="87"/>
      <c r="IAG85" s="87"/>
      <c r="IAO85" s="87"/>
      <c r="IAW85" s="87"/>
      <c r="IBE85" s="87"/>
      <c r="IBM85" s="87"/>
      <c r="IBU85" s="87"/>
      <c r="ICC85" s="87"/>
      <c r="ICK85" s="87"/>
      <c r="ICS85" s="87"/>
      <c r="IDA85" s="87"/>
      <c r="IDI85" s="87"/>
      <c r="IDQ85" s="87"/>
      <c r="IDY85" s="87"/>
      <c r="IEG85" s="87"/>
      <c r="IEO85" s="87"/>
      <c r="IEW85" s="87"/>
      <c r="IFE85" s="87"/>
      <c r="IFM85" s="87"/>
      <c r="IFU85" s="87"/>
      <c r="IGC85" s="87"/>
      <c r="IGK85" s="87"/>
      <c r="IGS85" s="87"/>
      <c r="IHA85" s="87"/>
      <c r="IHI85" s="87"/>
      <c r="IHQ85" s="87"/>
      <c r="IHY85" s="87"/>
      <c r="IIG85" s="87"/>
      <c r="IIO85" s="87"/>
      <c r="IIW85" s="87"/>
      <c r="IJE85" s="87"/>
      <c r="IJM85" s="87"/>
      <c r="IJU85" s="87"/>
      <c r="IKC85" s="87"/>
      <c r="IKK85" s="87"/>
      <c r="IKS85" s="87"/>
      <c r="ILA85" s="87"/>
      <c r="ILI85" s="87"/>
      <c r="ILQ85" s="87"/>
      <c r="ILY85" s="87"/>
      <c r="IMG85" s="87"/>
      <c r="IMO85" s="87"/>
      <c r="IMW85" s="87"/>
      <c r="INE85" s="87"/>
      <c r="INM85" s="87"/>
      <c r="INU85" s="87"/>
      <c r="IOC85" s="87"/>
      <c r="IOK85" s="87"/>
      <c r="IOS85" s="87"/>
      <c r="IPA85" s="87"/>
      <c r="IPI85" s="87"/>
      <c r="IPQ85" s="87"/>
      <c r="IPY85" s="87"/>
      <c r="IQG85" s="87"/>
      <c r="IQO85" s="87"/>
      <c r="IQW85" s="87"/>
      <c r="IRE85" s="87"/>
      <c r="IRM85" s="87"/>
      <c r="IRU85" s="87"/>
      <c r="ISC85" s="87"/>
      <c r="ISK85" s="87"/>
      <c r="ISS85" s="87"/>
      <c r="ITA85" s="87"/>
      <c r="ITI85" s="87"/>
      <c r="ITQ85" s="87"/>
      <c r="ITY85" s="87"/>
      <c r="IUG85" s="87"/>
      <c r="IUO85" s="87"/>
      <c r="IUW85" s="87"/>
      <c r="IVE85" s="87"/>
      <c r="IVM85" s="87"/>
      <c r="IVU85" s="87"/>
      <c r="IWC85" s="87"/>
      <c r="IWK85" s="87"/>
      <c r="IWS85" s="87"/>
      <c r="IXA85" s="87"/>
      <c r="IXI85" s="87"/>
      <c r="IXQ85" s="87"/>
      <c r="IXY85" s="87"/>
      <c r="IYG85" s="87"/>
      <c r="IYO85" s="87"/>
      <c r="IYW85" s="87"/>
      <c r="IZE85" s="87"/>
      <c r="IZM85" s="87"/>
      <c r="IZU85" s="87"/>
      <c r="JAC85" s="87"/>
      <c r="JAK85" s="87"/>
      <c r="JAS85" s="87"/>
      <c r="JBA85" s="87"/>
      <c r="JBI85" s="87"/>
      <c r="JBQ85" s="87"/>
      <c r="JBY85" s="87"/>
      <c r="JCG85" s="87"/>
      <c r="JCO85" s="87"/>
      <c r="JCW85" s="87"/>
      <c r="JDE85" s="87"/>
      <c r="JDM85" s="87"/>
      <c r="JDU85" s="87"/>
      <c r="JEC85" s="87"/>
      <c r="JEK85" s="87"/>
      <c r="JES85" s="87"/>
      <c r="JFA85" s="87"/>
      <c r="JFI85" s="87"/>
      <c r="JFQ85" s="87"/>
      <c r="JFY85" s="87"/>
      <c r="JGG85" s="87"/>
      <c r="JGO85" s="87"/>
      <c r="JGW85" s="87"/>
      <c r="JHE85" s="87"/>
      <c r="JHM85" s="87"/>
      <c r="JHU85" s="87"/>
      <c r="JIC85" s="87"/>
      <c r="JIK85" s="87"/>
      <c r="JIS85" s="87"/>
      <c r="JJA85" s="87"/>
      <c r="JJI85" s="87"/>
      <c r="JJQ85" s="87"/>
      <c r="JJY85" s="87"/>
      <c r="JKG85" s="87"/>
      <c r="JKO85" s="87"/>
      <c r="JKW85" s="87"/>
      <c r="JLE85" s="87"/>
      <c r="JLM85" s="87"/>
      <c r="JLU85" s="87"/>
      <c r="JMC85" s="87"/>
      <c r="JMK85" s="87"/>
      <c r="JMS85" s="87"/>
      <c r="JNA85" s="87"/>
      <c r="JNI85" s="87"/>
      <c r="JNQ85" s="87"/>
      <c r="JNY85" s="87"/>
      <c r="JOG85" s="87"/>
      <c r="JOO85" s="87"/>
      <c r="JOW85" s="87"/>
      <c r="JPE85" s="87"/>
      <c r="JPM85" s="87"/>
      <c r="JPU85" s="87"/>
      <c r="JQC85" s="87"/>
      <c r="JQK85" s="87"/>
      <c r="JQS85" s="87"/>
      <c r="JRA85" s="87"/>
      <c r="JRI85" s="87"/>
      <c r="JRQ85" s="87"/>
      <c r="JRY85" s="87"/>
      <c r="JSG85" s="87"/>
      <c r="JSO85" s="87"/>
      <c r="JSW85" s="87"/>
      <c r="JTE85" s="87"/>
      <c r="JTM85" s="87"/>
      <c r="JTU85" s="87"/>
      <c r="JUC85" s="87"/>
      <c r="JUK85" s="87"/>
      <c r="JUS85" s="87"/>
      <c r="JVA85" s="87"/>
      <c r="JVI85" s="87"/>
      <c r="JVQ85" s="87"/>
      <c r="JVY85" s="87"/>
      <c r="JWG85" s="87"/>
      <c r="JWO85" s="87"/>
      <c r="JWW85" s="87"/>
      <c r="JXE85" s="87"/>
      <c r="JXM85" s="87"/>
      <c r="JXU85" s="87"/>
      <c r="JYC85" s="87"/>
      <c r="JYK85" s="87"/>
      <c r="JYS85" s="87"/>
      <c r="JZA85" s="87"/>
      <c r="JZI85" s="87"/>
      <c r="JZQ85" s="87"/>
      <c r="JZY85" s="87"/>
      <c r="KAG85" s="87"/>
      <c r="KAO85" s="87"/>
      <c r="KAW85" s="87"/>
      <c r="KBE85" s="87"/>
      <c r="KBM85" s="87"/>
      <c r="KBU85" s="87"/>
      <c r="KCC85" s="87"/>
      <c r="KCK85" s="87"/>
      <c r="KCS85" s="87"/>
      <c r="KDA85" s="87"/>
      <c r="KDI85" s="87"/>
      <c r="KDQ85" s="87"/>
      <c r="KDY85" s="87"/>
      <c r="KEG85" s="87"/>
      <c r="KEO85" s="87"/>
      <c r="KEW85" s="87"/>
      <c r="KFE85" s="87"/>
      <c r="KFM85" s="87"/>
      <c r="KFU85" s="87"/>
      <c r="KGC85" s="87"/>
      <c r="KGK85" s="87"/>
      <c r="KGS85" s="87"/>
      <c r="KHA85" s="87"/>
      <c r="KHI85" s="87"/>
      <c r="KHQ85" s="87"/>
      <c r="KHY85" s="87"/>
      <c r="KIG85" s="87"/>
      <c r="KIO85" s="87"/>
      <c r="KIW85" s="87"/>
      <c r="KJE85" s="87"/>
      <c r="KJM85" s="87"/>
      <c r="KJU85" s="87"/>
      <c r="KKC85" s="87"/>
      <c r="KKK85" s="87"/>
      <c r="KKS85" s="87"/>
      <c r="KLA85" s="87"/>
      <c r="KLI85" s="87"/>
      <c r="KLQ85" s="87"/>
      <c r="KLY85" s="87"/>
      <c r="KMG85" s="87"/>
      <c r="KMO85" s="87"/>
      <c r="KMW85" s="87"/>
      <c r="KNE85" s="87"/>
      <c r="KNM85" s="87"/>
      <c r="KNU85" s="87"/>
      <c r="KOC85" s="87"/>
      <c r="KOK85" s="87"/>
      <c r="KOS85" s="87"/>
      <c r="KPA85" s="87"/>
      <c r="KPI85" s="87"/>
      <c r="KPQ85" s="87"/>
      <c r="KPY85" s="87"/>
      <c r="KQG85" s="87"/>
      <c r="KQO85" s="87"/>
      <c r="KQW85" s="87"/>
      <c r="KRE85" s="87"/>
      <c r="KRM85" s="87"/>
      <c r="KRU85" s="87"/>
      <c r="KSC85" s="87"/>
      <c r="KSK85" s="87"/>
      <c r="KSS85" s="87"/>
      <c r="KTA85" s="87"/>
      <c r="KTI85" s="87"/>
      <c r="KTQ85" s="87"/>
      <c r="KTY85" s="87"/>
      <c r="KUG85" s="87"/>
      <c r="KUO85" s="87"/>
      <c r="KUW85" s="87"/>
      <c r="KVE85" s="87"/>
      <c r="KVM85" s="87"/>
      <c r="KVU85" s="87"/>
      <c r="KWC85" s="87"/>
      <c r="KWK85" s="87"/>
      <c r="KWS85" s="87"/>
      <c r="KXA85" s="87"/>
      <c r="KXI85" s="87"/>
      <c r="KXQ85" s="87"/>
      <c r="KXY85" s="87"/>
      <c r="KYG85" s="87"/>
      <c r="KYO85" s="87"/>
      <c r="KYW85" s="87"/>
      <c r="KZE85" s="87"/>
      <c r="KZM85" s="87"/>
      <c r="KZU85" s="87"/>
      <c r="LAC85" s="87"/>
      <c r="LAK85" s="87"/>
      <c r="LAS85" s="87"/>
      <c r="LBA85" s="87"/>
      <c r="LBI85" s="87"/>
      <c r="LBQ85" s="87"/>
      <c r="LBY85" s="87"/>
      <c r="LCG85" s="87"/>
      <c r="LCO85" s="87"/>
      <c r="LCW85" s="87"/>
      <c r="LDE85" s="87"/>
      <c r="LDM85" s="87"/>
      <c r="LDU85" s="87"/>
      <c r="LEC85" s="87"/>
      <c r="LEK85" s="87"/>
      <c r="LES85" s="87"/>
      <c r="LFA85" s="87"/>
      <c r="LFI85" s="87"/>
      <c r="LFQ85" s="87"/>
      <c r="LFY85" s="87"/>
      <c r="LGG85" s="87"/>
      <c r="LGO85" s="87"/>
      <c r="LGW85" s="87"/>
      <c r="LHE85" s="87"/>
      <c r="LHM85" s="87"/>
      <c r="LHU85" s="87"/>
      <c r="LIC85" s="87"/>
      <c r="LIK85" s="87"/>
      <c r="LIS85" s="87"/>
      <c r="LJA85" s="87"/>
      <c r="LJI85" s="87"/>
      <c r="LJQ85" s="87"/>
      <c r="LJY85" s="87"/>
      <c r="LKG85" s="87"/>
      <c r="LKO85" s="87"/>
      <c r="LKW85" s="87"/>
      <c r="LLE85" s="87"/>
      <c r="LLM85" s="87"/>
      <c r="LLU85" s="87"/>
      <c r="LMC85" s="87"/>
      <c r="LMK85" s="87"/>
      <c r="LMS85" s="87"/>
      <c r="LNA85" s="87"/>
      <c r="LNI85" s="87"/>
      <c r="LNQ85" s="87"/>
      <c r="LNY85" s="87"/>
      <c r="LOG85" s="87"/>
      <c r="LOO85" s="87"/>
      <c r="LOW85" s="87"/>
      <c r="LPE85" s="87"/>
      <c r="LPM85" s="87"/>
      <c r="LPU85" s="87"/>
      <c r="LQC85" s="87"/>
      <c r="LQK85" s="87"/>
      <c r="LQS85" s="87"/>
      <c r="LRA85" s="87"/>
      <c r="LRI85" s="87"/>
      <c r="LRQ85" s="87"/>
      <c r="LRY85" s="87"/>
      <c r="LSG85" s="87"/>
      <c r="LSO85" s="87"/>
      <c r="LSW85" s="87"/>
      <c r="LTE85" s="87"/>
      <c r="LTM85" s="87"/>
      <c r="LTU85" s="87"/>
      <c r="LUC85" s="87"/>
      <c r="LUK85" s="87"/>
      <c r="LUS85" s="87"/>
      <c r="LVA85" s="87"/>
      <c r="LVI85" s="87"/>
      <c r="LVQ85" s="87"/>
      <c r="LVY85" s="87"/>
      <c r="LWG85" s="87"/>
      <c r="LWO85" s="87"/>
      <c r="LWW85" s="87"/>
      <c r="LXE85" s="87"/>
      <c r="LXM85" s="87"/>
      <c r="LXU85" s="87"/>
      <c r="LYC85" s="87"/>
      <c r="LYK85" s="87"/>
      <c r="LYS85" s="87"/>
      <c r="LZA85" s="87"/>
      <c r="LZI85" s="87"/>
      <c r="LZQ85" s="87"/>
      <c r="LZY85" s="87"/>
      <c r="MAG85" s="87"/>
      <c r="MAO85" s="87"/>
      <c r="MAW85" s="87"/>
      <c r="MBE85" s="87"/>
      <c r="MBM85" s="87"/>
      <c r="MBU85" s="87"/>
      <c r="MCC85" s="87"/>
      <c r="MCK85" s="87"/>
      <c r="MCS85" s="87"/>
      <c r="MDA85" s="87"/>
      <c r="MDI85" s="87"/>
      <c r="MDQ85" s="87"/>
      <c r="MDY85" s="87"/>
      <c r="MEG85" s="87"/>
      <c r="MEO85" s="87"/>
      <c r="MEW85" s="87"/>
      <c r="MFE85" s="87"/>
      <c r="MFM85" s="87"/>
      <c r="MFU85" s="87"/>
      <c r="MGC85" s="87"/>
      <c r="MGK85" s="87"/>
      <c r="MGS85" s="87"/>
      <c r="MHA85" s="87"/>
      <c r="MHI85" s="87"/>
      <c r="MHQ85" s="87"/>
      <c r="MHY85" s="87"/>
      <c r="MIG85" s="87"/>
      <c r="MIO85" s="87"/>
      <c r="MIW85" s="87"/>
      <c r="MJE85" s="87"/>
      <c r="MJM85" s="87"/>
      <c r="MJU85" s="87"/>
      <c r="MKC85" s="87"/>
      <c r="MKK85" s="87"/>
      <c r="MKS85" s="87"/>
      <c r="MLA85" s="87"/>
      <c r="MLI85" s="87"/>
      <c r="MLQ85" s="87"/>
      <c r="MLY85" s="87"/>
      <c r="MMG85" s="87"/>
      <c r="MMO85" s="87"/>
      <c r="MMW85" s="87"/>
      <c r="MNE85" s="87"/>
      <c r="MNM85" s="87"/>
      <c r="MNU85" s="87"/>
      <c r="MOC85" s="87"/>
      <c r="MOK85" s="87"/>
      <c r="MOS85" s="87"/>
      <c r="MPA85" s="87"/>
      <c r="MPI85" s="87"/>
      <c r="MPQ85" s="87"/>
      <c r="MPY85" s="87"/>
      <c r="MQG85" s="87"/>
      <c r="MQO85" s="87"/>
      <c r="MQW85" s="87"/>
      <c r="MRE85" s="87"/>
      <c r="MRM85" s="87"/>
      <c r="MRU85" s="87"/>
      <c r="MSC85" s="87"/>
      <c r="MSK85" s="87"/>
      <c r="MSS85" s="87"/>
      <c r="MTA85" s="87"/>
      <c r="MTI85" s="87"/>
      <c r="MTQ85" s="87"/>
      <c r="MTY85" s="87"/>
      <c r="MUG85" s="87"/>
      <c r="MUO85" s="87"/>
      <c r="MUW85" s="87"/>
      <c r="MVE85" s="87"/>
      <c r="MVM85" s="87"/>
      <c r="MVU85" s="87"/>
      <c r="MWC85" s="87"/>
      <c r="MWK85" s="87"/>
      <c r="MWS85" s="87"/>
      <c r="MXA85" s="87"/>
      <c r="MXI85" s="87"/>
      <c r="MXQ85" s="87"/>
      <c r="MXY85" s="87"/>
      <c r="MYG85" s="87"/>
      <c r="MYO85" s="87"/>
      <c r="MYW85" s="87"/>
      <c r="MZE85" s="87"/>
      <c r="MZM85" s="87"/>
      <c r="MZU85" s="87"/>
      <c r="NAC85" s="87"/>
      <c r="NAK85" s="87"/>
      <c r="NAS85" s="87"/>
      <c r="NBA85" s="87"/>
      <c r="NBI85" s="87"/>
      <c r="NBQ85" s="87"/>
      <c r="NBY85" s="87"/>
      <c r="NCG85" s="87"/>
      <c r="NCO85" s="87"/>
      <c r="NCW85" s="87"/>
      <c r="NDE85" s="87"/>
      <c r="NDM85" s="87"/>
      <c r="NDU85" s="87"/>
      <c r="NEC85" s="87"/>
      <c r="NEK85" s="87"/>
      <c r="NES85" s="87"/>
      <c r="NFA85" s="87"/>
      <c r="NFI85" s="87"/>
      <c r="NFQ85" s="87"/>
      <c r="NFY85" s="87"/>
      <c r="NGG85" s="87"/>
      <c r="NGO85" s="87"/>
      <c r="NGW85" s="87"/>
      <c r="NHE85" s="87"/>
      <c r="NHM85" s="87"/>
      <c r="NHU85" s="87"/>
      <c r="NIC85" s="87"/>
      <c r="NIK85" s="87"/>
      <c r="NIS85" s="87"/>
      <c r="NJA85" s="87"/>
      <c r="NJI85" s="87"/>
      <c r="NJQ85" s="87"/>
      <c r="NJY85" s="87"/>
      <c r="NKG85" s="87"/>
      <c r="NKO85" s="87"/>
      <c r="NKW85" s="87"/>
      <c r="NLE85" s="87"/>
      <c r="NLM85" s="87"/>
      <c r="NLU85" s="87"/>
      <c r="NMC85" s="87"/>
      <c r="NMK85" s="87"/>
      <c r="NMS85" s="87"/>
      <c r="NNA85" s="87"/>
      <c r="NNI85" s="87"/>
      <c r="NNQ85" s="87"/>
      <c r="NNY85" s="87"/>
      <c r="NOG85" s="87"/>
      <c r="NOO85" s="87"/>
      <c r="NOW85" s="87"/>
      <c r="NPE85" s="87"/>
      <c r="NPM85" s="87"/>
      <c r="NPU85" s="87"/>
      <c r="NQC85" s="87"/>
      <c r="NQK85" s="87"/>
      <c r="NQS85" s="87"/>
      <c r="NRA85" s="87"/>
      <c r="NRI85" s="87"/>
      <c r="NRQ85" s="87"/>
      <c r="NRY85" s="87"/>
      <c r="NSG85" s="87"/>
      <c r="NSO85" s="87"/>
      <c r="NSW85" s="87"/>
      <c r="NTE85" s="87"/>
      <c r="NTM85" s="87"/>
      <c r="NTU85" s="87"/>
      <c r="NUC85" s="87"/>
      <c r="NUK85" s="87"/>
      <c r="NUS85" s="87"/>
      <c r="NVA85" s="87"/>
      <c r="NVI85" s="87"/>
      <c r="NVQ85" s="87"/>
      <c r="NVY85" s="87"/>
      <c r="NWG85" s="87"/>
      <c r="NWO85" s="87"/>
      <c r="NWW85" s="87"/>
      <c r="NXE85" s="87"/>
      <c r="NXM85" s="87"/>
      <c r="NXU85" s="87"/>
      <c r="NYC85" s="87"/>
      <c r="NYK85" s="87"/>
      <c r="NYS85" s="87"/>
      <c r="NZA85" s="87"/>
      <c r="NZI85" s="87"/>
      <c r="NZQ85" s="87"/>
      <c r="NZY85" s="87"/>
      <c r="OAG85" s="87"/>
      <c r="OAO85" s="87"/>
      <c r="OAW85" s="87"/>
      <c r="OBE85" s="87"/>
      <c r="OBM85" s="87"/>
      <c r="OBU85" s="87"/>
      <c r="OCC85" s="87"/>
      <c r="OCK85" s="87"/>
      <c r="OCS85" s="87"/>
      <c r="ODA85" s="87"/>
      <c r="ODI85" s="87"/>
      <c r="ODQ85" s="87"/>
      <c r="ODY85" s="87"/>
      <c r="OEG85" s="87"/>
      <c r="OEO85" s="87"/>
      <c r="OEW85" s="87"/>
      <c r="OFE85" s="87"/>
      <c r="OFM85" s="87"/>
      <c r="OFU85" s="87"/>
      <c r="OGC85" s="87"/>
      <c r="OGK85" s="87"/>
      <c r="OGS85" s="87"/>
      <c r="OHA85" s="87"/>
      <c r="OHI85" s="87"/>
      <c r="OHQ85" s="87"/>
      <c r="OHY85" s="87"/>
      <c r="OIG85" s="87"/>
      <c r="OIO85" s="87"/>
      <c r="OIW85" s="87"/>
      <c r="OJE85" s="87"/>
      <c r="OJM85" s="87"/>
      <c r="OJU85" s="87"/>
      <c r="OKC85" s="87"/>
      <c r="OKK85" s="87"/>
      <c r="OKS85" s="87"/>
      <c r="OLA85" s="87"/>
      <c r="OLI85" s="87"/>
      <c r="OLQ85" s="87"/>
      <c r="OLY85" s="87"/>
      <c r="OMG85" s="87"/>
      <c r="OMO85" s="87"/>
      <c r="OMW85" s="87"/>
      <c r="ONE85" s="87"/>
      <c r="ONM85" s="87"/>
      <c r="ONU85" s="87"/>
      <c r="OOC85" s="87"/>
      <c r="OOK85" s="87"/>
      <c r="OOS85" s="87"/>
      <c r="OPA85" s="87"/>
      <c r="OPI85" s="87"/>
      <c r="OPQ85" s="87"/>
      <c r="OPY85" s="87"/>
      <c r="OQG85" s="87"/>
      <c r="OQO85" s="87"/>
      <c r="OQW85" s="87"/>
      <c r="ORE85" s="87"/>
      <c r="ORM85" s="87"/>
      <c r="ORU85" s="87"/>
      <c r="OSC85" s="87"/>
      <c r="OSK85" s="87"/>
      <c r="OSS85" s="87"/>
      <c r="OTA85" s="87"/>
      <c r="OTI85" s="87"/>
      <c r="OTQ85" s="87"/>
      <c r="OTY85" s="87"/>
      <c r="OUG85" s="87"/>
      <c r="OUO85" s="87"/>
      <c r="OUW85" s="87"/>
      <c r="OVE85" s="87"/>
      <c r="OVM85" s="87"/>
      <c r="OVU85" s="87"/>
      <c r="OWC85" s="87"/>
      <c r="OWK85" s="87"/>
      <c r="OWS85" s="87"/>
      <c r="OXA85" s="87"/>
      <c r="OXI85" s="87"/>
      <c r="OXQ85" s="87"/>
      <c r="OXY85" s="87"/>
      <c r="OYG85" s="87"/>
      <c r="OYO85" s="87"/>
      <c r="OYW85" s="87"/>
      <c r="OZE85" s="87"/>
      <c r="OZM85" s="87"/>
      <c r="OZU85" s="87"/>
      <c r="PAC85" s="87"/>
      <c r="PAK85" s="87"/>
      <c r="PAS85" s="87"/>
      <c r="PBA85" s="87"/>
      <c r="PBI85" s="87"/>
      <c r="PBQ85" s="87"/>
      <c r="PBY85" s="87"/>
      <c r="PCG85" s="87"/>
      <c r="PCO85" s="87"/>
      <c r="PCW85" s="87"/>
      <c r="PDE85" s="87"/>
      <c r="PDM85" s="87"/>
      <c r="PDU85" s="87"/>
      <c r="PEC85" s="87"/>
      <c r="PEK85" s="87"/>
      <c r="PES85" s="87"/>
      <c r="PFA85" s="87"/>
      <c r="PFI85" s="87"/>
      <c r="PFQ85" s="87"/>
      <c r="PFY85" s="87"/>
      <c r="PGG85" s="87"/>
      <c r="PGO85" s="87"/>
      <c r="PGW85" s="87"/>
      <c r="PHE85" s="87"/>
      <c r="PHM85" s="87"/>
      <c r="PHU85" s="87"/>
      <c r="PIC85" s="87"/>
      <c r="PIK85" s="87"/>
      <c r="PIS85" s="87"/>
      <c r="PJA85" s="87"/>
      <c r="PJI85" s="87"/>
      <c r="PJQ85" s="87"/>
      <c r="PJY85" s="87"/>
      <c r="PKG85" s="87"/>
      <c r="PKO85" s="87"/>
      <c r="PKW85" s="87"/>
      <c r="PLE85" s="87"/>
      <c r="PLM85" s="87"/>
      <c r="PLU85" s="87"/>
      <c r="PMC85" s="87"/>
      <c r="PMK85" s="87"/>
      <c r="PMS85" s="87"/>
      <c r="PNA85" s="87"/>
      <c r="PNI85" s="87"/>
      <c r="PNQ85" s="87"/>
      <c r="PNY85" s="87"/>
      <c r="POG85" s="87"/>
      <c r="POO85" s="87"/>
      <c r="POW85" s="87"/>
      <c r="PPE85" s="87"/>
      <c r="PPM85" s="87"/>
      <c r="PPU85" s="87"/>
      <c r="PQC85" s="87"/>
      <c r="PQK85" s="87"/>
      <c r="PQS85" s="87"/>
      <c r="PRA85" s="87"/>
      <c r="PRI85" s="87"/>
      <c r="PRQ85" s="87"/>
      <c r="PRY85" s="87"/>
      <c r="PSG85" s="87"/>
      <c r="PSO85" s="87"/>
      <c r="PSW85" s="87"/>
      <c r="PTE85" s="87"/>
      <c r="PTM85" s="87"/>
      <c r="PTU85" s="87"/>
      <c r="PUC85" s="87"/>
      <c r="PUK85" s="87"/>
      <c r="PUS85" s="87"/>
      <c r="PVA85" s="87"/>
      <c r="PVI85" s="87"/>
      <c r="PVQ85" s="87"/>
      <c r="PVY85" s="87"/>
      <c r="PWG85" s="87"/>
      <c r="PWO85" s="87"/>
      <c r="PWW85" s="87"/>
      <c r="PXE85" s="87"/>
      <c r="PXM85" s="87"/>
      <c r="PXU85" s="87"/>
      <c r="PYC85" s="87"/>
      <c r="PYK85" s="87"/>
      <c r="PYS85" s="87"/>
      <c r="PZA85" s="87"/>
      <c r="PZI85" s="87"/>
      <c r="PZQ85" s="87"/>
      <c r="PZY85" s="87"/>
      <c r="QAG85" s="87"/>
      <c r="QAO85" s="87"/>
      <c r="QAW85" s="87"/>
      <c r="QBE85" s="87"/>
      <c r="QBM85" s="87"/>
      <c r="QBU85" s="87"/>
      <c r="QCC85" s="87"/>
      <c r="QCK85" s="87"/>
      <c r="QCS85" s="87"/>
      <c r="QDA85" s="87"/>
      <c r="QDI85" s="87"/>
      <c r="QDQ85" s="87"/>
      <c r="QDY85" s="87"/>
      <c r="QEG85" s="87"/>
      <c r="QEO85" s="87"/>
      <c r="QEW85" s="87"/>
      <c r="QFE85" s="87"/>
      <c r="QFM85" s="87"/>
      <c r="QFU85" s="87"/>
      <c r="QGC85" s="87"/>
      <c r="QGK85" s="87"/>
      <c r="QGS85" s="87"/>
      <c r="QHA85" s="87"/>
      <c r="QHI85" s="87"/>
      <c r="QHQ85" s="87"/>
      <c r="QHY85" s="87"/>
      <c r="QIG85" s="87"/>
      <c r="QIO85" s="87"/>
      <c r="QIW85" s="87"/>
      <c r="QJE85" s="87"/>
      <c r="QJM85" s="87"/>
      <c r="QJU85" s="87"/>
      <c r="QKC85" s="87"/>
      <c r="QKK85" s="87"/>
      <c r="QKS85" s="87"/>
      <c r="QLA85" s="87"/>
      <c r="QLI85" s="87"/>
      <c r="QLQ85" s="87"/>
      <c r="QLY85" s="87"/>
      <c r="QMG85" s="87"/>
      <c r="QMO85" s="87"/>
      <c r="QMW85" s="87"/>
      <c r="QNE85" s="87"/>
      <c r="QNM85" s="87"/>
      <c r="QNU85" s="87"/>
      <c r="QOC85" s="87"/>
      <c r="QOK85" s="87"/>
      <c r="QOS85" s="87"/>
      <c r="QPA85" s="87"/>
      <c r="QPI85" s="87"/>
      <c r="QPQ85" s="87"/>
      <c r="QPY85" s="87"/>
      <c r="QQG85" s="87"/>
      <c r="QQO85" s="87"/>
      <c r="QQW85" s="87"/>
      <c r="QRE85" s="87"/>
      <c r="QRM85" s="87"/>
      <c r="QRU85" s="87"/>
      <c r="QSC85" s="87"/>
      <c r="QSK85" s="87"/>
      <c r="QSS85" s="87"/>
      <c r="QTA85" s="87"/>
      <c r="QTI85" s="87"/>
      <c r="QTQ85" s="87"/>
      <c r="QTY85" s="87"/>
      <c r="QUG85" s="87"/>
      <c r="QUO85" s="87"/>
      <c r="QUW85" s="87"/>
      <c r="QVE85" s="87"/>
      <c r="QVM85" s="87"/>
      <c r="QVU85" s="87"/>
      <c r="QWC85" s="87"/>
      <c r="QWK85" s="87"/>
      <c r="QWS85" s="87"/>
      <c r="QXA85" s="87"/>
      <c r="QXI85" s="87"/>
      <c r="QXQ85" s="87"/>
      <c r="QXY85" s="87"/>
      <c r="QYG85" s="87"/>
      <c r="QYO85" s="87"/>
      <c r="QYW85" s="87"/>
      <c r="QZE85" s="87"/>
      <c r="QZM85" s="87"/>
      <c r="QZU85" s="87"/>
      <c r="RAC85" s="87"/>
      <c r="RAK85" s="87"/>
      <c r="RAS85" s="87"/>
      <c r="RBA85" s="87"/>
      <c r="RBI85" s="87"/>
      <c r="RBQ85" s="87"/>
      <c r="RBY85" s="87"/>
      <c r="RCG85" s="87"/>
      <c r="RCO85" s="87"/>
      <c r="RCW85" s="87"/>
      <c r="RDE85" s="87"/>
      <c r="RDM85" s="87"/>
      <c r="RDU85" s="87"/>
      <c r="REC85" s="87"/>
      <c r="REK85" s="87"/>
      <c r="RES85" s="87"/>
      <c r="RFA85" s="87"/>
      <c r="RFI85" s="87"/>
      <c r="RFQ85" s="87"/>
      <c r="RFY85" s="87"/>
      <c r="RGG85" s="87"/>
      <c r="RGO85" s="87"/>
      <c r="RGW85" s="87"/>
      <c r="RHE85" s="87"/>
      <c r="RHM85" s="87"/>
      <c r="RHU85" s="87"/>
      <c r="RIC85" s="87"/>
      <c r="RIK85" s="87"/>
      <c r="RIS85" s="87"/>
      <c r="RJA85" s="87"/>
      <c r="RJI85" s="87"/>
      <c r="RJQ85" s="87"/>
      <c r="RJY85" s="87"/>
      <c r="RKG85" s="87"/>
      <c r="RKO85" s="87"/>
      <c r="RKW85" s="87"/>
      <c r="RLE85" s="87"/>
      <c r="RLM85" s="87"/>
      <c r="RLU85" s="87"/>
      <c r="RMC85" s="87"/>
      <c r="RMK85" s="87"/>
      <c r="RMS85" s="87"/>
      <c r="RNA85" s="87"/>
      <c r="RNI85" s="87"/>
      <c r="RNQ85" s="87"/>
      <c r="RNY85" s="87"/>
      <c r="ROG85" s="87"/>
      <c r="ROO85" s="87"/>
      <c r="ROW85" s="87"/>
      <c r="RPE85" s="87"/>
      <c r="RPM85" s="87"/>
      <c r="RPU85" s="87"/>
      <c r="RQC85" s="87"/>
      <c r="RQK85" s="87"/>
      <c r="RQS85" s="87"/>
      <c r="RRA85" s="87"/>
      <c r="RRI85" s="87"/>
      <c r="RRQ85" s="87"/>
      <c r="RRY85" s="87"/>
      <c r="RSG85" s="87"/>
      <c r="RSO85" s="87"/>
      <c r="RSW85" s="87"/>
      <c r="RTE85" s="87"/>
      <c r="RTM85" s="87"/>
      <c r="RTU85" s="87"/>
      <c r="RUC85" s="87"/>
      <c r="RUK85" s="87"/>
      <c r="RUS85" s="87"/>
      <c r="RVA85" s="87"/>
      <c r="RVI85" s="87"/>
      <c r="RVQ85" s="87"/>
      <c r="RVY85" s="87"/>
      <c r="RWG85" s="87"/>
      <c r="RWO85" s="87"/>
      <c r="RWW85" s="87"/>
      <c r="RXE85" s="87"/>
      <c r="RXM85" s="87"/>
      <c r="RXU85" s="87"/>
      <c r="RYC85" s="87"/>
      <c r="RYK85" s="87"/>
      <c r="RYS85" s="87"/>
      <c r="RZA85" s="87"/>
      <c r="RZI85" s="87"/>
      <c r="RZQ85" s="87"/>
      <c r="RZY85" s="87"/>
      <c r="SAG85" s="87"/>
      <c r="SAO85" s="87"/>
      <c r="SAW85" s="87"/>
      <c r="SBE85" s="87"/>
      <c r="SBM85" s="87"/>
      <c r="SBU85" s="87"/>
      <c r="SCC85" s="87"/>
      <c r="SCK85" s="87"/>
      <c r="SCS85" s="87"/>
      <c r="SDA85" s="87"/>
      <c r="SDI85" s="87"/>
      <c r="SDQ85" s="87"/>
      <c r="SDY85" s="87"/>
      <c r="SEG85" s="87"/>
      <c r="SEO85" s="87"/>
      <c r="SEW85" s="87"/>
      <c r="SFE85" s="87"/>
      <c r="SFM85" s="87"/>
      <c r="SFU85" s="87"/>
      <c r="SGC85" s="87"/>
      <c r="SGK85" s="87"/>
      <c r="SGS85" s="87"/>
      <c r="SHA85" s="87"/>
      <c r="SHI85" s="87"/>
      <c r="SHQ85" s="87"/>
      <c r="SHY85" s="87"/>
      <c r="SIG85" s="87"/>
      <c r="SIO85" s="87"/>
      <c r="SIW85" s="87"/>
      <c r="SJE85" s="87"/>
      <c r="SJM85" s="87"/>
      <c r="SJU85" s="87"/>
      <c r="SKC85" s="87"/>
      <c r="SKK85" s="87"/>
      <c r="SKS85" s="87"/>
      <c r="SLA85" s="87"/>
      <c r="SLI85" s="87"/>
      <c r="SLQ85" s="87"/>
      <c r="SLY85" s="87"/>
      <c r="SMG85" s="87"/>
      <c r="SMO85" s="87"/>
      <c r="SMW85" s="87"/>
      <c r="SNE85" s="87"/>
      <c r="SNM85" s="87"/>
      <c r="SNU85" s="87"/>
      <c r="SOC85" s="87"/>
      <c r="SOK85" s="87"/>
      <c r="SOS85" s="87"/>
      <c r="SPA85" s="87"/>
      <c r="SPI85" s="87"/>
      <c r="SPQ85" s="87"/>
      <c r="SPY85" s="87"/>
      <c r="SQG85" s="87"/>
      <c r="SQO85" s="87"/>
      <c r="SQW85" s="87"/>
      <c r="SRE85" s="87"/>
      <c r="SRM85" s="87"/>
      <c r="SRU85" s="87"/>
      <c r="SSC85" s="87"/>
      <c r="SSK85" s="87"/>
      <c r="SSS85" s="87"/>
      <c r="STA85" s="87"/>
      <c r="STI85" s="87"/>
      <c r="STQ85" s="87"/>
      <c r="STY85" s="87"/>
      <c r="SUG85" s="87"/>
      <c r="SUO85" s="87"/>
      <c r="SUW85" s="87"/>
      <c r="SVE85" s="87"/>
      <c r="SVM85" s="87"/>
      <c r="SVU85" s="87"/>
      <c r="SWC85" s="87"/>
      <c r="SWK85" s="87"/>
      <c r="SWS85" s="87"/>
      <c r="SXA85" s="87"/>
      <c r="SXI85" s="87"/>
      <c r="SXQ85" s="87"/>
      <c r="SXY85" s="87"/>
      <c r="SYG85" s="87"/>
      <c r="SYO85" s="87"/>
      <c r="SYW85" s="87"/>
      <c r="SZE85" s="87"/>
      <c r="SZM85" s="87"/>
      <c r="SZU85" s="87"/>
      <c r="TAC85" s="87"/>
      <c r="TAK85" s="87"/>
      <c r="TAS85" s="87"/>
      <c r="TBA85" s="87"/>
      <c r="TBI85" s="87"/>
      <c r="TBQ85" s="87"/>
      <c r="TBY85" s="87"/>
      <c r="TCG85" s="87"/>
      <c r="TCO85" s="87"/>
      <c r="TCW85" s="87"/>
      <c r="TDE85" s="87"/>
      <c r="TDM85" s="87"/>
      <c r="TDU85" s="87"/>
      <c r="TEC85" s="87"/>
      <c r="TEK85" s="87"/>
      <c r="TES85" s="87"/>
      <c r="TFA85" s="87"/>
      <c r="TFI85" s="87"/>
      <c r="TFQ85" s="87"/>
      <c r="TFY85" s="87"/>
      <c r="TGG85" s="87"/>
      <c r="TGO85" s="87"/>
      <c r="TGW85" s="87"/>
      <c r="THE85" s="87"/>
      <c r="THM85" s="87"/>
      <c r="THU85" s="87"/>
      <c r="TIC85" s="87"/>
      <c r="TIK85" s="87"/>
      <c r="TIS85" s="87"/>
      <c r="TJA85" s="87"/>
      <c r="TJI85" s="87"/>
      <c r="TJQ85" s="87"/>
      <c r="TJY85" s="87"/>
      <c r="TKG85" s="87"/>
      <c r="TKO85" s="87"/>
      <c r="TKW85" s="87"/>
      <c r="TLE85" s="87"/>
      <c r="TLM85" s="87"/>
      <c r="TLU85" s="87"/>
      <c r="TMC85" s="87"/>
      <c r="TMK85" s="87"/>
      <c r="TMS85" s="87"/>
      <c r="TNA85" s="87"/>
      <c r="TNI85" s="87"/>
      <c r="TNQ85" s="87"/>
      <c r="TNY85" s="87"/>
      <c r="TOG85" s="87"/>
      <c r="TOO85" s="87"/>
      <c r="TOW85" s="87"/>
      <c r="TPE85" s="87"/>
      <c r="TPM85" s="87"/>
      <c r="TPU85" s="87"/>
      <c r="TQC85" s="87"/>
      <c r="TQK85" s="87"/>
      <c r="TQS85" s="87"/>
      <c r="TRA85" s="87"/>
      <c r="TRI85" s="87"/>
      <c r="TRQ85" s="87"/>
      <c r="TRY85" s="87"/>
      <c r="TSG85" s="87"/>
      <c r="TSO85" s="87"/>
      <c r="TSW85" s="87"/>
      <c r="TTE85" s="87"/>
      <c r="TTM85" s="87"/>
      <c r="TTU85" s="87"/>
      <c r="TUC85" s="87"/>
      <c r="TUK85" s="87"/>
      <c r="TUS85" s="87"/>
      <c r="TVA85" s="87"/>
      <c r="TVI85" s="87"/>
      <c r="TVQ85" s="87"/>
      <c r="TVY85" s="87"/>
      <c r="TWG85" s="87"/>
      <c r="TWO85" s="87"/>
      <c r="TWW85" s="87"/>
      <c r="TXE85" s="87"/>
      <c r="TXM85" s="87"/>
      <c r="TXU85" s="87"/>
      <c r="TYC85" s="87"/>
      <c r="TYK85" s="87"/>
      <c r="TYS85" s="87"/>
      <c r="TZA85" s="87"/>
      <c r="TZI85" s="87"/>
      <c r="TZQ85" s="87"/>
      <c r="TZY85" s="87"/>
      <c r="UAG85" s="87"/>
      <c r="UAO85" s="87"/>
      <c r="UAW85" s="87"/>
      <c r="UBE85" s="87"/>
      <c r="UBM85" s="87"/>
      <c r="UBU85" s="87"/>
      <c r="UCC85" s="87"/>
      <c r="UCK85" s="87"/>
      <c r="UCS85" s="87"/>
      <c r="UDA85" s="87"/>
      <c r="UDI85" s="87"/>
      <c r="UDQ85" s="87"/>
      <c r="UDY85" s="87"/>
      <c r="UEG85" s="87"/>
      <c r="UEO85" s="87"/>
      <c r="UEW85" s="87"/>
      <c r="UFE85" s="87"/>
      <c r="UFM85" s="87"/>
      <c r="UFU85" s="87"/>
      <c r="UGC85" s="87"/>
      <c r="UGK85" s="87"/>
      <c r="UGS85" s="87"/>
      <c r="UHA85" s="87"/>
      <c r="UHI85" s="87"/>
      <c r="UHQ85" s="87"/>
      <c r="UHY85" s="87"/>
      <c r="UIG85" s="87"/>
      <c r="UIO85" s="87"/>
      <c r="UIW85" s="87"/>
      <c r="UJE85" s="87"/>
      <c r="UJM85" s="87"/>
      <c r="UJU85" s="87"/>
      <c r="UKC85" s="87"/>
      <c r="UKK85" s="87"/>
      <c r="UKS85" s="87"/>
      <c r="ULA85" s="87"/>
      <c r="ULI85" s="87"/>
      <c r="ULQ85" s="87"/>
      <c r="ULY85" s="87"/>
      <c r="UMG85" s="87"/>
      <c r="UMO85" s="87"/>
      <c r="UMW85" s="87"/>
      <c r="UNE85" s="87"/>
      <c r="UNM85" s="87"/>
      <c r="UNU85" s="87"/>
      <c r="UOC85" s="87"/>
      <c r="UOK85" s="87"/>
      <c r="UOS85" s="87"/>
      <c r="UPA85" s="87"/>
      <c r="UPI85" s="87"/>
      <c r="UPQ85" s="87"/>
      <c r="UPY85" s="87"/>
      <c r="UQG85" s="87"/>
      <c r="UQO85" s="87"/>
      <c r="UQW85" s="87"/>
      <c r="URE85" s="87"/>
      <c r="URM85" s="87"/>
      <c r="URU85" s="87"/>
      <c r="USC85" s="87"/>
      <c r="USK85" s="87"/>
      <c r="USS85" s="87"/>
      <c r="UTA85" s="87"/>
      <c r="UTI85" s="87"/>
      <c r="UTQ85" s="87"/>
      <c r="UTY85" s="87"/>
      <c r="UUG85" s="87"/>
      <c r="UUO85" s="87"/>
      <c r="UUW85" s="87"/>
      <c r="UVE85" s="87"/>
      <c r="UVM85" s="87"/>
      <c r="UVU85" s="87"/>
      <c r="UWC85" s="87"/>
      <c r="UWK85" s="87"/>
      <c r="UWS85" s="87"/>
      <c r="UXA85" s="87"/>
      <c r="UXI85" s="87"/>
      <c r="UXQ85" s="87"/>
      <c r="UXY85" s="87"/>
      <c r="UYG85" s="87"/>
      <c r="UYO85" s="87"/>
      <c r="UYW85" s="87"/>
      <c r="UZE85" s="87"/>
      <c r="UZM85" s="87"/>
      <c r="UZU85" s="87"/>
      <c r="VAC85" s="87"/>
      <c r="VAK85" s="87"/>
      <c r="VAS85" s="87"/>
      <c r="VBA85" s="87"/>
      <c r="VBI85" s="87"/>
      <c r="VBQ85" s="87"/>
      <c r="VBY85" s="87"/>
      <c r="VCG85" s="87"/>
      <c r="VCO85" s="87"/>
      <c r="VCW85" s="87"/>
      <c r="VDE85" s="87"/>
      <c r="VDM85" s="87"/>
      <c r="VDU85" s="87"/>
      <c r="VEC85" s="87"/>
      <c r="VEK85" s="87"/>
      <c r="VES85" s="87"/>
      <c r="VFA85" s="87"/>
      <c r="VFI85" s="87"/>
      <c r="VFQ85" s="87"/>
      <c r="VFY85" s="87"/>
      <c r="VGG85" s="87"/>
      <c r="VGO85" s="87"/>
      <c r="VGW85" s="87"/>
      <c r="VHE85" s="87"/>
      <c r="VHM85" s="87"/>
      <c r="VHU85" s="87"/>
      <c r="VIC85" s="87"/>
      <c r="VIK85" s="87"/>
      <c r="VIS85" s="87"/>
      <c r="VJA85" s="87"/>
      <c r="VJI85" s="87"/>
      <c r="VJQ85" s="87"/>
      <c r="VJY85" s="87"/>
      <c r="VKG85" s="87"/>
      <c r="VKO85" s="87"/>
      <c r="VKW85" s="87"/>
      <c r="VLE85" s="87"/>
      <c r="VLM85" s="87"/>
      <c r="VLU85" s="87"/>
      <c r="VMC85" s="87"/>
      <c r="VMK85" s="87"/>
      <c r="VMS85" s="87"/>
      <c r="VNA85" s="87"/>
      <c r="VNI85" s="87"/>
      <c r="VNQ85" s="87"/>
      <c r="VNY85" s="87"/>
      <c r="VOG85" s="87"/>
      <c r="VOO85" s="87"/>
      <c r="VOW85" s="87"/>
      <c r="VPE85" s="87"/>
      <c r="VPM85" s="87"/>
      <c r="VPU85" s="87"/>
      <c r="VQC85" s="87"/>
      <c r="VQK85" s="87"/>
      <c r="VQS85" s="87"/>
      <c r="VRA85" s="87"/>
      <c r="VRI85" s="87"/>
      <c r="VRQ85" s="87"/>
      <c r="VRY85" s="87"/>
      <c r="VSG85" s="87"/>
      <c r="VSO85" s="87"/>
      <c r="VSW85" s="87"/>
      <c r="VTE85" s="87"/>
      <c r="VTM85" s="87"/>
      <c r="VTU85" s="87"/>
      <c r="VUC85" s="87"/>
      <c r="VUK85" s="87"/>
      <c r="VUS85" s="87"/>
      <c r="VVA85" s="87"/>
      <c r="VVI85" s="87"/>
      <c r="VVQ85" s="87"/>
      <c r="VVY85" s="87"/>
      <c r="VWG85" s="87"/>
      <c r="VWO85" s="87"/>
      <c r="VWW85" s="87"/>
      <c r="VXE85" s="87"/>
      <c r="VXM85" s="87"/>
      <c r="VXU85" s="87"/>
      <c r="VYC85" s="87"/>
      <c r="VYK85" s="87"/>
      <c r="VYS85" s="87"/>
      <c r="VZA85" s="87"/>
      <c r="VZI85" s="87"/>
      <c r="VZQ85" s="87"/>
      <c r="VZY85" s="87"/>
      <c r="WAG85" s="87"/>
      <c r="WAO85" s="87"/>
      <c r="WAW85" s="87"/>
      <c r="WBE85" s="87"/>
      <c r="WBM85" s="87"/>
      <c r="WBU85" s="87"/>
      <c r="WCC85" s="87"/>
      <c r="WCK85" s="87"/>
      <c r="WCS85" s="87"/>
      <c r="WDA85" s="87"/>
      <c r="WDI85" s="87"/>
      <c r="WDQ85" s="87"/>
      <c r="WDY85" s="87"/>
      <c r="WEG85" s="87"/>
      <c r="WEO85" s="87"/>
      <c r="WEW85" s="87"/>
      <c r="WFE85" s="87"/>
      <c r="WFM85" s="87"/>
      <c r="WFU85" s="87"/>
      <c r="WGC85" s="87"/>
      <c r="WGK85" s="87"/>
      <c r="WGS85" s="87"/>
      <c r="WHA85" s="87"/>
      <c r="WHI85" s="87"/>
      <c r="WHQ85" s="87"/>
      <c r="WHY85" s="87"/>
      <c r="WIG85" s="87"/>
      <c r="WIO85" s="87"/>
      <c r="WIW85" s="87"/>
      <c r="WJE85" s="87"/>
      <c r="WJM85" s="87"/>
      <c r="WJU85" s="87"/>
      <c r="WKC85" s="87"/>
      <c r="WKK85" s="87"/>
      <c r="WKS85" s="87"/>
      <c r="WLA85" s="87"/>
      <c r="WLI85" s="87"/>
      <c r="WLQ85" s="87"/>
      <c r="WLY85" s="87"/>
      <c r="WMG85" s="87"/>
      <c r="WMO85" s="87"/>
      <c r="WMW85" s="87"/>
      <c r="WNE85" s="87"/>
      <c r="WNM85" s="87"/>
      <c r="WNU85" s="87"/>
      <c r="WOC85" s="87"/>
      <c r="WOK85" s="87"/>
      <c r="WOS85" s="87"/>
      <c r="WPA85" s="87"/>
      <c r="WPI85" s="87"/>
      <c r="WPQ85" s="87"/>
      <c r="WPY85" s="87"/>
      <c r="WQG85" s="87"/>
      <c r="WQO85" s="87"/>
      <c r="WQW85" s="87"/>
      <c r="WRE85" s="87"/>
      <c r="WRM85" s="87"/>
      <c r="WRU85" s="87"/>
      <c r="WSC85" s="87"/>
      <c r="WSK85" s="87"/>
      <c r="WSS85" s="87"/>
      <c r="WTA85" s="87"/>
      <c r="WTI85" s="87"/>
      <c r="WTQ85" s="87"/>
      <c r="WTY85" s="87"/>
      <c r="WUG85" s="87"/>
      <c r="WUO85" s="87"/>
      <c r="WUW85" s="87"/>
      <c r="WVE85" s="87"/>
      <c r="WVM85" s="87"/>
      <c r="WVU85" s="87"/>
      <c r="WWC85" s="87"/>
      <c r="WWK85" s="87"/>
      <c r="WWS85" s="87"/>
      <c r="WXA85" s="87"/>
      <c r="WXI85" s="87"/>
      <c r="WXQ85" s="87"/>
      <c r="WXY85" s="87"/>
      <c r="WYG85" s="87"/>
      <c r="WYO85" s="87"/>
      <c r="WYW85" s="87"/>
      <c r="WZE85" s="87"/>
      <c r="WZM85" s="87"/>
      <c r="WZU85" s="87"/>
      <c r="XAC85" s="87"/>
      <c r="XAK85" s="87"/>
      <c r="XAS85" s="87"/>
      <c r="XBA85" s="87"/>
    </row>
    <row r="86" spans="1:1021 1029:2045 2053:3069 3077:4093 4101:5117 5125:6141 6149:7165 7173:8189 8197:9213 9221:10237 10245:11261 11269:12285 12293:13309 13317:14333 14341:15357 15365:16277" x14ac:dyDescent="0.25">
      <c r="A86" s="103"/>
      <c r="B86" s="68"/>
      <c r="C86" s="68"/>
      <c r="D86" s="68"/>
      <c r="E86" s="68"/>
      <c r="F86" s="129"/>
      <c r="G86" s="105"/>
      <c r="H86" s="136"/>
      <c r="I86" s="132"/>
      <c r="J86" s="68"/>
      <c r="K86" s="106"/>
      <c r="L86" s="156"/>
      <c r="M86" s="105"/>
      <c r="N86" s="106"/>
      <c r="O86" s="106"/>
      <c r="P86" s="68"/>
      <c r="Q86" s="69"/>
      <c r="R86" s="69"/>
      <c r="S86" s="69"/>
      <c r="T86" s="68"/>
      <c r="U86" s="68"/>
      <c r="V86" s="65" t="s">
        <v>223</v>
      </c>
      <c r="W86" s="65">
        <v>44187</v>
      </c>
      <c r="X86" s="73">
        <v>12952</v>
      </c>
      <c r="Y86" s="65" t="s">
        <v>250</v>
      </c>
      <c r="Z86" s="78">
        <v>44245</v>
      </c>
      <c r="AA86" s="65">
        <v>44609</v>
      </c>
      <c r="AB86" s="79" t="s">
        <v>101</v>
      </c>
      <c r="AC86" s="79" t="s">
        <v>101</v>
      </c>
      <c r="AD86" s="158">
        <v>0</v>
      </c>
      <c r="AE86" s="158">
        <v>0</v>
      </c>
      <c r="AF86" s="78" t="s">
        <v>101</v>
      </c>
      <c r="AG86" s="80" t="s">
        <v>101</v>
      </c>
      <c r="AH86" s="158">
        <v>0</v>
      </c>
      <c r="AI86" s="167">
        <f t="shared" si="1"/>
        <v>0</v>
      </c>
      <c r="AJ86" s="172">
        <v>282528</v>
      </c>
      <c r="AK86" s="172">
        <v>0</v>
      </c>
      <c r="AL86" s="174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68"/>
      <c r="HE86" s="87"/>
      <c r="HM86" s="87"/>
      <c r="HU86" s="87"/>
      <c r="IC86" s="87"/>
      <c r="IK86" s="87"/>
      <c r="IS86" s="87"/>
      <c r="JA86" s="87"/>
      <c r="JI86" s="87"/>
      <c r="JQ86" s="87"/>
      <c r="JY86" s="87"/>
      <c r="KG86" s="87"/>
      <c r="KO86" s="87"/>
      <c r="KW86" s="87"/>
      <c r="LE86" s="87"/>
      <c r="LM86" s="87"/>
      <c r="LU86" s="87"/>
      <c r="MC86" s="87"/>
      <c r="MK86" s="87"/>
      <c r="MS86" s="87"/>
      <c r="NA86" s="87"/>
      <c r="NI86" s="87"/>
      <c r="NQ86" s="87"/>
      <c r="NY86" s="87"/>
      <c r="OG86" s="87"/>
      <c r="OO86" s="87"/>
      <c r="OW86" s="87"/>
      <c r="PE86" s="87"/>
      <c r="PM86" s="87"/>
      <c r="PU86" s="87"/>
      <c r="QC86" s="87"/>
      <c r="QK86" s="87"/>
      <c r="QS86" s="87"/>
      <c r="RA86" s="87"/>
      <c r="RI86" s="87"/>
      <c r="RQ86" s="87"/>
      <c r="RY86" s="87"/>
      <c r="SG86" s="87"/>
      <c r="SO86" s="87"/>
      <c r="SW86" s="87"/>
      <c r="TE86" s="87"/>
      <c r="TM86" s="87"/>
      <c r="TU86" s="87"/>
      <c r="UC86" s="87"/>
      <c r="UK86" s="87"/>
      <c r="US86" s="87"/>
      <c r="VA86" s="87"/>
      <c r="VI86" s="87"/>
      <c r="VQ86" s="87"/>
      <c r="VY86" s="87"/>
      <c r="WG86" s="87"/>
      <c r="WO86" s="87"/>
      <c r="WW86" s="87"/>
      <c r="XE86" s="87"/>
      <c r="XM86" s="87"/>
      <c r="XU86" s="87"/>
      <c r="YC86" s="87"/>
      <c r="YK86" s="87"/>
      <c r="YS86" s="87"/>
      <c r="ZA86" s="87"/>
      <c r="ZI86" s="87"/>
      <c r="ZQ86" s="87"/>
      <c r="ZY86" s="87"/>
      <c r="AAG86" s="87"/>
      <c r="AAO86" s="87"/>
      <c r="AAW86" s="87"/>
      <c r="ABE86" s="87"/>
      <c r="ABM86" s="87"/>
      <c r="ABU86" s="87"/>
      <c r="ACC86" s="87"/>
      <c r="ACK86" s="87"/>
      <c r="ACS86" s="87"/>
      <c r="ADA86" s="87"/>
      <c r="ADI86" s="87"/>
      <c r="ADQ86" s="87"/>
      <c r="ADY86" s="87"/>
      <c r="AEG86" s="87"/>
      <c r="AEO86" s="87"/>
      <c r="AEW86" s="87"/>
      <c r="AFE86" s="87"/>
      <c r="AFM86" s="87"/>
      <c r="AFU86" s="87"/>
      <c r="AGC86" s="87"/>
      <c r="AGK86" s="87"/>
      <c r="AGS86" s="87"/>
      <c r="AHA86" s="87"/>
      <c r="AHI86" s="87"/>
      <c r="AHQ86" s="87"/>
      <c r="AHY86" s="87"/>
      <c r="AIG86" s="87"/>
      <c r="AIO86" s="87"/>
      <c r="AIW86" s="87"/>
      <c r="AJE86" s="87"/>
      <c r="AJM86" s="87"/>
      <c r="AJU86" s="87"/>
      <c r="AKC86" s="87"/>
      <c r="AKK86" s="87"/>
      <c r="AKS86" s="87"/>
      <c r="ALA86" s="87"/>
      <c r="ALI86" s="87"/>
      <c r="ALQ86" s="87"/>
      <c r="ALY86" s="87"/>
      <c r="AMG86" s="87"/>
      <c r="AMO86" s="87"/>
      <c r="AMW86" s="87"/>
      <c r="ANE86" s="87"/>
      <c r="ANM86" s="87"/>
      <c r="ANU86" s="87"/>
      <c r="AOC86" s="87"/>
      <c r="AOK86" s="87"/>
      <c r="AOS86" s="87"/>
      <c r="APA86" s="87"/>
      <c r="API86" s="87"/>
      <c r="APQ86" s="87"/>
      <c r="APY86" s="87"/>
      <c r="AQG86" s="87"/>
      <c r="AQO86" s="87"/>
      <c r="AQW86" s="87"/>
      <c r="ARE86" s="87"/>
      <c r="ARM86" s="87"/>
      <c r="ARU86" s="87"/>
      <c r="ASC86" s="87"/>
      <c r="ASK86" s="87"/>
      <c r="ASS86" s="87"/>
      <c r="ATA86" s="87"/>
      <c r="ATI86" s="87"/>
      <c r="ATQ86" s="87"/>
      <c r="ATY86" s="87"/>
      <c r="AUG86" s="87"/>
      <c r="AUO86" s="87"/>
      <c r="AUW86" s="87"/>
      <c r="AVE86" s="87"/>
      <c r="AVM86" s="87"/>
      <c r="AVU86" s="87"/>
      <c r="AWC86" s="87"/>
      <c r="AWK86" s="87"/>
      <c r="AWS86" s="87"/>
      <c r="AXA86" s="87"/>
      <c r="AXI86" s="87"/>
      <c r="AXQ86" s="87"/>
      <c r="AXY86" s="87"/>
      <c r="AYG86" s="87"/>
      <c r="AYO86" s="87"/>
      <c r="AYW86" s="87"/>
      <c r="AZE86" s="87"/>
      <c r="AZM86" s="87"/>
      <c r="AZU86" s="87"/>
      <c r="BAC86" s="87"/>
      <c r="BAK86" s="87"/>
      <c r="BAS86" s="87"/>
      <c r="BBA86" s="87"/>
      <c r="BBI86" s="87"/>
      <c r="BBQ86" s="87"/>
      <c r="BBY86" s="87"/>
      <c r="BCG86" s="87"/>
      <c r="BCO86" s="87"/>
      <c r="BCW86" s="87"/>
      <c r="BDE86" s="87"/>
      <c r="BDM86" s="87"/>
      <c r="BDU86" s="87"/>
      <c r="BEC86" s="87"/>
      <c r="BEK86" s="87"/>
      <c r="BES86" s="87"/>
      <c r="BFA86" s="87"/>
      <c r="BFI86" s="87"/>
      <c r="BFQ86" s="87"/>
      <c r="BFY86" s="87"/>
      <c r="BGG86" s="87"/>
      <c r="BGO86" s="87"/>
      <c r="BGW86" s="87"/>
      <c r="BHE86" s="87"/>
      <c r="BHM86" s="87"/>
      <c r="BHU86" s="87"/>
      <c r="BIC86" s="87"/>
      <c r="BIK86" s="87"/>
      <c r="BIS86" s="87"/>
      <c r="BJA86" s="87"/>
      <c r="BJI86" s="87"/>
      <c r="BJQ86" s="87"/>
      <c r="BJY86" s="87"/>
      <c r="BKG86" s="87"/>
      <c r="BKO86" s="87"/>
      <c r="BKW86" s="87"/>
      <c r="BLE86" s="87"/>
      <c r="BLM86" s="87"/>
      <c r="BLU86" s="87"/>
      <c r="BMC86" s="87"/>
      <c r="BMK86" s="87"/>
      <c r="BMS86" s="87"/>
      <c r="BNA86" s="87"/>
      <c r="BNI86" s="87"/>
      <c r="BNQ86" s="87"/>
      <c r="BNY86" s="87"/>
      <c r="BOG86" s="87"/>
      <c r="BOO86" s="87"/>
      <c r="BOW86" s="87"/>
      <c r="BPE86" s="87"/>
      <c r="BPM86" s="87"/>
      <c r="BPU86" s="87"/>
      <c r="BQC86" s="87"/>
      <c r="BQK86" s="87"/>
      <c r="BQS86" s="87"/>
      <c r="BRA86" s="87"/>
      <c r="BRI86" s="87"/>
      <c r="BRQ86" s="87"/>
      <c r="BRY86" s="87"/>
      <c r="BSG86" s="87"/>
      <c r="BSO86" s="87"/>
      <c r="BSW86" s="87"/>
      <c r="BTE86" s="87"/>
      <c r="BTM86" s="87"/>
      <c r="BTU86" s="87"/>
      <c r="BUC86" s="87"/>
      <c r="BUK86" s="87"/>
      <c r="BUS86" s="87"/>
      <c r="BVA86" s="87"/>
      <c r="BVI86" s="87"/>
      <c r="BVQ86" s="87"/>
      <c r="BVY86" s="87"/>
      <c r="BWG86" s="87"/>
      <c r="BWO86" s="87"/>
      <c r="BWW86" s="87"/>
      <c r="BXE86" s="87"/>
      <c r="BXM86" s="87"/>
      <c r="BXU86" s="87"/>
      <c r="BYC86" s="87"/>
      <c r="BYK86" s="87"/>
      <c r="BYS86" s="87"/>
      <c r="BZA86" s="87"/>
      <c r="BZI86" s="87"/>
      <c r="BZQ86" s="87"/>
      <c r="BZY86" s="87"/>
      <c r="CAG86" s="87"/>
      <c r="CAO86" s="87"/>
      <c r="CAW86" s="87"/>
      <c r="CBE86" s="87"/>
      <c r="CBM86" s="87"/>
      <c r="CBU86" s="87"/>
      <c r="CCC86" s="87"/>
      <c r="CCK86" s="87"/>
      <c r="CCS86" s="87"/>
      <c r="CDA86" s="87"/>
      <c r="CDI86" s="87"/>
      <c r="CDQ86" s="87"/>
      <c r="CDY86" s="87"/>
      <c r="CEG86" s="87"/>
      <c r="CEO86" s="87"/>
      <c r="CEW86" s="87"/>
      <c r="CFE86" s="87"/>
      <c r="CFM86" s="87"/>
      <c r="CFU86" s="87"/>
      <c r="CGC86" s="87"/>
      <c r="CGK86" s="87"/>
      <c r="CGS86" s="87"/>
      <c r="CHA86" s="87"/>
      <c r="CHI86" s="87"/>
      <c r="CHQ86" s="87"/>
      <c r="CHY86" s="87"/>
      <c r="CIG86" s="87"/>
      <c r="CIO86" s="87"/>
      <c r="CIW86" s="87"/>
      <c r="CJE86" s="87"/>
      <c r="CJM86" s="87"/>
      <c r="CJU86" s="87"/>
      <c r="CKC86" s="87"/>
      <c r="CKK86" s="87"/>
      <c r="CKS86" s="87"/>
      <c r="CLA86" s="87"/>
      <c r="CLI86" s="87"/>
      <c r="CLQ86" s="87"/>
      <c r="CLY86" s="87"/>
      <c r="CMG86" s="87"/>
      <c r="CMO86" s="87"/>
      <c r="CMW86" s="87"/>
      <c r="CNE86" s="87"/>
      <c r="CNM86" s="87"/>
      <c r="CNU86" s="87"/>
      <c r="COC86" s="87"/>
      <c r="COK86" s="87"/>
      <c r="COS86" s="87"/>
      <c r="CPA86" s="87"/>
      <c r="CPI86" s="87"/>
      <c r="CPQ86" s="87"/>
      <c r="CPY86" s="87"/>
      <c r="CQG86" s="87"/>
      <c r="CQO86" s="87"/>
      <c r="CQW86" s="87"/>
      <c r="CRE86" s="87"/>
      <c r="CRM86" s="87"/>
      <c r="CRU86" s="87"/>
      <c r="CSC86" s="87"/>
      <c r="CSK86" s="87"/>
      <c r="CSS86" s="87"/>
      <c r="CTA86" s="87"/>
      <c r="CTI86" s="87"/>
      <c r="CTQ86" s="87"/>
      <c r="CTY86" s="87"/>
      <c r="CUG86" s="87"/>
      <c r="CUO86" s="87"/>
      <c r="CUW86" s="87"/>
      <c r="CVE86" s="87"/>
      <c r="CVM86" s="87"/>
      <c r="CVU86" s="87"/>
      <c r="CWC86" s="87"/>
      <c r="CWK86" s="87"/>
      <c r="CWS86" s="87"/>
      <c r="CXA86" s="87"/>
      <c r="CXI86" s="87"/>
      <c r="CXQ86" s="87"/>
      <c r="CXY86" s="87"/>
      <c r="CYG86" s="87"/>
      <c r="CYO86" s="87"/>
      <c r="CYW86" s="87"/>
      <c r="CZE86" s="87"/>
      <c r="CZM86" s="87"/>
      <c r="CZU86" s="87"/>
      <c r="DAC86" s="87"/>
      <c r="DAK86" s="87"/>
      <c r="DAS86" s="87"/>
      <c r="DBA86" s="87"/>
      <c r="DBI86" s="87"/>
      <c r="DBQ86" s="87"/>
      <c r="DBY86" s="87"/>
      <c r="DCG86" s="87"/>
      <c r="DCO86" s="87"/>
      <c r="DCW86" s="87"/>
      <c r="DDE86" s="87"/>
      <c r="DDM86" s="87"/>
      <c r="DDU86" s="87"/>
      <c r="DEC86" s="87"/>
      <c r="DEK86" s="87"/>
      <c r="DES86" s="87"/>
      <c r="DFA86" s="87"/>
      <c r="DFI86" s="87"/>
      <c r="DFQ86" s="87"/>
      <c r="DFY86" s="87"/>
      <c r="DGG86" s="87"/>
      <c r="DGO86" s="87"/>
      <c r="DGW86" s="87"/>
      <c r="DHE86" s="87"/>
      <c r="DHM86" s="87"/>
      <c r="DHU86" s="87"/>
      <c r="DIC86" s="87"/>
      <c r="DIK86" s="87"/>
      <c r="DIS86" s="87"/>
      <c r="DJA86" s="87"/>
      <c r="DJI86" s="87"/>
      <c r="DJQ86" s="87"/>
      <c r="DJY86" s="87"/>
      <c r="DKG86" s="87"/>
      <c r="DKO86" s="87"/>
      <c r="DKW86" s="87"/>
      <c r="DLE86" s="87"/>
      <c r="DLM86" s="87"/>
      <c r="DLU86" s="87"/>
      <c r="DMC86" s="87"/>
      <c r="DMK86" s="87"/>
      <c r="DMS86" s="87"/>
      <c r="DNA86" s="87"/>
      <c r="DNI86" s="87"/>
      <c r="DNQ86" s="87"/>
      <c r="DNY86" s="87"/>
      <c r="DOG86" s="87"/>
      <c r="DOO86" s="87"/>
      <c r="DOW86" s="87"/>
      <c r="DPE86" s="87"/>
      <c r="DPM86" s="87"/>
      <c r="DPU86" s="87"/>
      <c r="DQC86" s="87"/>
      <c r="DQK86" s="87"/>
      <c r="DQS86" s="87"/>
      <c r="DRA86" s="87"/>
      <c r="DRI86" s="87"/>
      <c r="DRQ86" s="87"/>
      <c r="DRY86" s="87"/>
      <c r="DSG86" s="87"/>
      <c r="DSO86" s="87"/>
      <c r="DSW86" s="87"/>
      <c r="DTE86" s="87"/>
      <c r="DTM86" s="87"/>
      <c r="DTU86" s="87"/>
      <c r="DUC86" s="87"/>
      <c r="DUK86" s="87"/>
      <c r="DUS86" s="87"/>
      <c r="DVA86" s="87"/>
      <c r="DVI86" s="87"/>
      <c r="DVQ86" s="87"/>
      <c r="DVY86" s="87"/>
      <c r="DWG86" s="87"/>
      <c r="DWO86" s="87"/>
      <c r="DWW86" s="87"/>
      <c r="DXE86" s="87"/>
      <c r="DXM86" s="87"/>
      <c r="DXU86" s="87"/>
      <c r="DYC86" s="87"/>
      <c r="DYK86" s="87"/>
      <c r="DYS86" s="87"/>
      <c r="DZA86" s="87"/>
      <c r="DZI86" s="87"/>
      <c r="DZQ86" s="87"/>
      <c r="DZY86" s="87"/>
      <c r="EAG86" s="87"/>
      <c r="EAO86" s="87"/>
      <c r="EAW86" s="87"/>
      <c r="EBE86" s="87"/>
      <c r="EBM86" s="87"/>
      <c r="EBU86" s="87"/>
      <c r="ECC86" s="87"/>
      <c r="ECK86" s="87"/>
      <c r="ECS86" s="87"/>
      <c r="EDA86" s="87"/>
      <c r="EDI86" s="87"/>
      <c r="EDQ86" s="87"/>
      <c r="EDY86" s="87"/>
      <c r="EEG86" s="87"/>
      <c r="EEO86" s="87"/>
      <c r="EEW86" s="87"/>
      <c r="EFE86" s="87"/>
      <c r="EFM86" s="87"/>
      <c r="EFU86" s="87"/>
      <c r="EGC86" s="87"/>
      <c r="EGK86" s="87"/>
      <c r="EGS86" s="87"/>
      <c r="EHA86" s="87"/>
      <c r="EHI86" s="87"/>
      <c r="EHQ86" s="87"/>
      <c r="EHY86" s="87"/>
      <c r="EIG86" s="87"/>
      <c r="EIO86" s="87"/>
      <c r="EIW86" s="87"/>
      <c r="EJE86" s="87"/>
      <c r="EJM86" s="87"/>
      <c r="EJU86" s="87"/>
      <c r="EKC86" s="87"/>
      <c r="EKK86" s="87"/>
      <c r="EKS86" s="87"/>
      <c r="ELA86" s="87"/>
      <c r="ELI86" s="87"/>
      <c r="ELQ86" s="87"/>
      <c r="ELY86" s="87"/>
      <c r="EMG86" s="87"/>
      <c r="EMO86" s="87"/>
      <c r="EMW86" s="87"/>
      <c r="ENE86" s="87"/>
      <c r="ENM86" s="87"/>
      <c r="ENU86" s="87"/>
      <c r="EOC86" s="87"/>
      <c r="EOK86" s="87"/>
      <c r="EOS86" s="87"/>
      <c r="EPA86" s="87"/>
      <c r="EPI86" s="87"/>
      <c r="EPQ86" s="87"/>
      <c r="EPY86" s="87"/>
      <c r="EQG86" s="87"/>
      <c r="EQO86" s="87"/>
      <c r="EQW86" s="87"/>
      <c r="ERE86" s="87"/>
      <c r="ERM86" s="87"/>
      <c r="ERU86" s="87"/>
      <c r="ESC86" s="87"/>
      <c r="ESK86" s="87"/>
      <c r="ESS86" s="87"/>
      <c r="ETA86" s="87"/>
      <c r="ETI86" s="87"/>
      <c r="ETQ86" s="87"/>
      <c r="ETY86" s="87"/>
      <c r="EUG86" s="87"/>
      <c r="EUO86" s="87"/>
      <c r="EUW86" s="87"/>
      <c r="EVE86" s="87"/>
      <c r="EVM86" s="87"/>
      <c r="EVU86" s="87"/>
      <c r="EWC86" s="87"/>
      <c r="EWK86" s="87"/>
      <c r="EWS86" s="87"/>
      <c r="EXA86" s="87"/>
      <c r="EXI86" s="87"/>
      <c r="EXQ86" s="87"/>
      <c r="EXY86" s="87"/>
      <c r="EYG86" s="87"/>
      <c r="EYO86" s="87"/>
      <c r="EYW86" s="87"/>
      <c r="EZE86" s="87"/>
      <c r="EZM86" s="87"/>
      <c r="EZU86" s="87"/>
      <c r="FAC86" s="87"/>
      <c r="FAK86" s="87"/>
      <c r="FAS86" s="87"/>
      <c r="FBA86" s="87"/>
      <c r="FBI86" s="87"/>
      <c r="FBQ86" s="87"/>
      <c r="FBY86" s="87"/>
      <c r="FCG86" s="87"/>
      <c r="FCO86" s="87"/>
      <c r="FCW86" s="87"/>
      <c r="FDE86" s="87"/>
      <c r="FDM86" s="87"/>
      <c r="FDU86" s="87"/>
      <c r="FEC86" s="87"/>
      <c r="FEK86" s="87"/>
      <c r="FES86" s="87"/>
      <c r="FFA86" s="87"/>
      <c r="FFI86" s="87"/>
      <c r="FFQ86" s="87"/>
      <c r="FFY86" s="87"/>
      <c r="FGG86" s="87"/>
      <c r="FGO86" s="87"/>
      <c r="FGW86" s="87"/>
      <c r="FHE86" s="87"/>
      <c r="FHM86" s="87"/>
      <c r="FHU86" s="87"/>
      <c r="FIC86" s="87"/>
      <c r="FIK86" s="87"/>
      <c r="FIS86" s="87"/>
      <c r="FJA86" s="87"/>
      <c r="FJI86" s="87"/>
      <c r="FJQ86" s="87"/>
      <c r="FJY86" s="87"/>
      <c r="FKG86" s="87"/>
      <c r="FKO86" s="87"/>
      <c r="FKW86" s="87"/>
      <c r="FLE86" s="87"/>
      <c r="FLM86" s="87"/>
      <c r="FLU86" s="87"/>
      <c r="FMC86" s="87"/>
      <c r="FMK86" s="87"/>
      <c r="FMS86" s="87"/>
      <c r="FNA86" s="87"/>
      <c r="FNI86" s="87"/>
      <c r="FNQ86" s="87"/>
      <c r="FNY86" s="87"/>
      <c r="FOG86" s="87"/>
      <c r="FOO86" s="87"/>
      <c r="FOW86" s="87"/>
      <c r="FPE86" s="87"/>
      <c r="FPM86" s="87"/>
      <c r="FPU86" s="87"/>
      <c r="FQC86" s="87"/>
      <c r="FQK86" s="87"/>
      <c r="FQS86" s="87"/>
      <c r="FRA86" s="87"/>
      <c r="FRI86" s="87"/>
      <c r="FRQ86" s="87"/>
      <c r="FRY86" s="87"/>
      <c r="FSG86" s="87"/>
      <c r="FSO86" s="87"/>
      <c r="FSW86" s="87"/>
      <c r="FTE86" s="87"/>
      <c r="FTM86" s="87"/>
      <c r="FTU86" s="87"/>
      <c r="FUC86" s="87"/>
      <c r="FUK86" s="87"/>
      <c r="FUS86" s="87"/>
      <c r="FVA86" s="87"/>
      <c r="FVI86" s="87"/>
      <c r="FVQ86" s="87"/>
      <c r="FVY86" s="87"/>
      <c r="FWG86" s="87"/>
      <c r="FWO86" s="87"/>
      <c r="FWW86" s="87"/>
      <c r="FXE86" s="87"/>
      <c r="FXM86" s="87"/>
      <c r="FXU86" s="87"/>
      <c r="FYC86" s="87"/>
      <c r="FYK86" s="87"/>
      <c r="FYS86" s="87"/>
      <c r="FZA86" s="87"/>
      <c r="FZI86" s="87"/>
      <c r="FZQ86" s="87"/>
      <c r="FZY86" s="87"/>
      <c r="GAG86" s="87"/>
      <c r="GAO86" s="87"/>
      <c r="GAW86" s="87"/>
      <c r="GBE86" s="87"/>
      <c r="GBM86" s="87"/>
      <c r="GBU86" s="87"/>
      <c r="GCC86" s="87"/>
      <c r="GCK86" s="87"/>
      <c r="GCS86" s="87"/>
      <c r="GDA86" s="87"/>
      <c r="GDI86" s="87"/>
      <c r="GDQ86" s="87"/>
      <c r="GDY86" s="87"/>
      <c r="GEG86" s="87"/>
      <c r="GEO86" s="87"/>
      <c r="GEW86" s="87"/>
      <c r="GFE86" s="87"/>
      <c r="GFM86" s="87"/>
      <c r="GFU86" s="87"/>
      <c r="GGC86" s="87"/>
      <c r="GGK86" s="87"/>
      <c r="GGS86" s="87"/>
      <c r="GHA86" s="87"/>
      <c r="GHI86" s="87"/>
      <c r="GHQ86" s="87"/>
      <c r="GHY86" s="87"/>
      <c r="GIG86" s="87"/>
      <c r="GIO86" s="87"/>
      <c r="GIW86" s="87"/>
      <c r="GJE86" s="87"/>
      <c r="GJM86" s="87"/>
      <c r="GJU86" s="87"/>
      <c r="GKC86" s="87"/>
      <c r="GKK86" s="87"/>
      <c r="GKS86" s="87"/>
      <c r="GLA86" s="87"/>
      <c r="GLI86" s="87"/>
      <c r="GLQ86" s="87"/>
      <c r="GLY86" s="87"/>
      <c r="GMG86" s="87"/>
      <c r="GMO86" s="87"/>
      <c r="GMW86" s="87"/>
      <c r="GNE86" s="87"/>
      <c r="GNM86" s="87"/>
      <c r="GNU86" s="87"/>
      <c r="GOC86" s="87"/>
      <c r="GOK86" s="87"/>
      <c r="GOS86" s="87"/>
      <c r="GPA86" s="87"/>
      <c r="GPI86" s="87"/>
      <c r="GPQ86" s="87"/>
      <c r="GPY86" s="87"/>
      <c r="GQG86" s="87"/>
      <c r="GQO86" s="87"/>
      <c r="GQW86" s="87"/>
      <c r="GRE86" s="87"/>
      <c r="GRM86" s="87"/>
      <c r="GRU86" s="87"/>
      <c r="GSC86" s="87"/>
      <c r="GSK86" s="87"/>
      <c r="GSS86" s="87"/>
      <c r="GTA86" s="87"/>
      <c r="GTI86" s="87"/>
      <c r="GTQ86" s="87"/>
      <c r="GTY86" s="87"/>
      <c r="GUG86" s="87"/>
      <c r="GUO86" s="87"/>
      <c r="GUW86" s="87"/>
      <c r="GVE86" s="87"/>
      <c r="GVM86" s="87"/>
      <c r="GVU86" s="87"/>
      <c r="GWC86" s="87"/>
      <c r="GWK86" s="87"/>
      <c r="GWS86" s="87"/>
      <c r="GXA86" s="87"/>
      <c r="GXI86" s="87"/>
      <c r="GXQ86" s="87"/>
      <c r="GXY86" s="87"/>
      <c r="GYG86" s="87"/>
      <c r="GYO86" s="87"/>
      <c r="GYW86" s="87"/>
      <c r="GZE86" s="87"/>
      <c r="GZM86" s="87"/>
      <c r="GZU86" s="87"/>
      <c r="HAC86" s="87"/>
      <c r="HAK86" s="87"/>
      <c r="HAS86" s="87"/>
      <c r="HBA86" s="87"/>
      <c r="HBI86" s="87"/>
      <c r="HBQ86" s="87"/>
      <c r="HBY86" s="87"/>
      <c r="HCG86" s="87"/>
      <c r="HCO86" s="87"/>
      <c r="HCW86" s="87"/>
      <c r="HDE86" s="87"/>
      <c r="HDM86" s="87"/>
      <c r="HDU86" s="87"/>
      <c r="HEC86" s="87"/>
      <c r="HEK86" s="87"/>
      <c r="HES86" s="87"/>
      <c r="HFA86" s="87"/>
      <c r="HFI86" s="87"/>
      <c r="HFQ86" s="87"/>
      <c r="HFY86" s="87"/>
      <c r="HGG86" s="87"/>
      <c r="HGO86" s="87"/>
      <c r="HGW86" s="87"/>
      <c r="HHE86" s="87"/>
      <c r="HHM86" s="87"/>
      <c r="HHU86" s="87"/>
      <c r="HIC86" s="87"/>
      <c r="HIK86" s="87"/>
      <c r="HIS86" s="87"/>
      <c r="HJA86" s="87"/>
      <c r="HJI86" s="87"/>
      <c r="HJQ86" s="87"/>
      <c r="HJY86" s="87"/>
      <c r="HKG86" s="87"/>
      <c r="HKO86" s="87"/>
      <c r="HKW86" s="87"/>
      <c r="HLE86" s="87"/>
      <c r="HLM86" s="87"/>
      <c r="HLU86" s="87"/>
      <c r="HMC86" s="87"/>
      <c r="HMK86" s="87"/>
      <c r="HMS86" s="87"/>
      <c r="HNA86" s="87"/>
      <c r="HNI86" s="87"/>
      <c r="HNQ86" s="87"/>
      <c r="HNY86" s="87"/>
      <c r="HOG86" s="87"/>
      <c r="HOO86" s="87"/>
      <c r="HOW86" s="87"/>
      <c r="HPE86" s="87"/>
      <c r="HPM86" s="87"/>
      <c r="HPU86" s="87"/>
      <c r="HQC86" s="87"/>
      <c r="HQK86" s="87"/>
      <c r="HQS86" s="87"/>
      <c r="HRA86" s="87"/>
      <c r="HRI86" s="87"/>
      <c r="HRQ86" s="87"/>
      <c r="HRY86" s="87"/>
      <c r="HSG86" s="87"/>
      <c r="HSO86" s="87"/>
      <c r="HSW86" s="87"/>
      <c r="HTE86" s="87"/>
      <c r="HTM86" s="87"/>
      <c r="HTU86" s="87"/>
      <c r="HUC86" s="87"/>
      <c r="HUK86" s="87"/>
      <c r="HUS86" s="87"/>
      <c r="HVA86" s="87"/>
      <c r="HVI86" s="87"/>
      <c r="HVQ86" s="87"/>
      <c r="HVY86" s="87"/>
      <c r="HWG86" s="87"/>
      <c r="HWO86" s="87"/>
      <c r="HWW86" s="87"/>
      <c r="HXE86" s="87"/>
      <c r="HXM86" s="87"/>
      <c r="HXU86" s="87"/>
      <c r="HYC86" s="87"/>
      <c r="HYK86" s="87"/>
      <c r="HYS86" s="87"/>
      <c r="HZA86" s="87"/>
      <c r="HZI86" s="87"/>
      <c r="HZQ86" s="87"/>
      <c r="HZY86" s="87"/>
      <c r="IAG86" s="87"/>
      <c r="IAO86" s="87"/>
      <c r="IAW86" s="87"/>
      <c r="IBE86" s="87"/>
      <c r="IBM86" s="87"/>
      <c r="IBU86" s="87"/>
      <c r="ICC86" s="87"/>
      <c r="ICK86" s="87"/>
      <c r="ICS86" s="87"/>
      <c r="IDA86" s="87"/>
      <c r="IDI86" s="87"/>
      <c r="IDQ86" s="87"/>
      <c r="IDY86" s="87"/>
      <c r="IEG86" s="87"/>
      <c r="IEO86" s="87"/>
      <c r="IEW86" s="87"/>
      <c r="IFE86" s="87"/>
      <c r="IFM86" s="87"/>
      <c r="IFU86" s="87"/>
      <c r="IGC86" s="87"/>
      <c r="IGK86" s="87"/>
      <c r="IGS86" s="87"/>
      <c r="IHA86" s="87"/>
      <c r="IHI86" s="87"/>
      <c r="IHQ86" s="87"/>
      <c r="IHY86" s="87"/>
      <c r="IIG86" s="87"/>
      <c r="IIO86" s="87"/>
      <c r="IIW86" s="87"/>
      <c r="IJE86" s="87"/>
      <c r="IJM86" s="87"/>
      <c r="IJU86" s="87"/>
      <c r="IKC86" s="87"/>
      <c r="IKK86" s="87"/>
      <c r="IKS86" s="87"/>
      <c r="ILA86" s="87"/>
      <c r="ILI86" s="87"/>
      <c r="ILQ86" s="87"/>
      <c r="ILY86" s="87"/>
      <c r="IMG86" s="87"/>
      <c r="IMO86" s="87"/>
      <c r="IMW86" s="87"/>
      <c r="INE86" s="87"/>
      <c r="INM86" s="87"/>
      <c r="INU86" s="87"/>
      <c r="IOC86" s="87"/>
      <c r="IOK86" s="87"/>
      <c r="IOS86" s="87"/>
      <c r="IPA86" s="87"/>
      <c r="IPI86" s="87"/>
      <c r="IPQ86" s="87"/>
      <c r="IPY86" s="87"/>
      <c r="IQG86" s="87"/>
      <c r="IQO86" s="87"/>
      <c r="IQW86" s="87"/>
      <c r="IRE86" s="87"/>
      <c r="IRM86" s="87"/>
      <c r="IRU86" s="87"/>
      <c r="ISC86" s="87"/>
      <c r="ISK86" s="87"/>
      <c r="ISS86" s="87"/>
      <c r="ITA86" s="87"/>
      <c r="ITI86" s="87"/>
      <c r="ITQ86" s="87"/>
      <c r="ITY86" s="87"/>
      <c r="IUG86" s="87"/>
      <c r="IUO86" s="87"/>
      <c r="IUW86" s="87"/>
      <c r="IVE86" s="87"/>
      <c r="IVM86" s="87"/>
      <c r="IVU86" s="87"/>
      <c r="IWC86" s="87"/>
      <c r="IWK86" s="87"/>
      <c r="IWS86" s="87"/>
      <c r="IXA86" s="87"/>
      <c r="IXI86" s="87"/>
      <c r="IXQ86" s="87"/>
      <c r="IXY86" s="87"/>
      <c r="IYG86" s="87"/>
      <c r="IYO86" s="87"/>
      <c r="IYW86" s="87"/>
      <c r="IZE86" s="87"/>
      <c r="IZM86" s="87"/>
      <c r="IZU86" s="87"/>
      <c r="JAC86" s="87"/>
      <c r="JAK86" s="87"/>
      <c r="JAS86" s="87"/>
      <c r="JBA86" s="87"/>
      <c r="JBI86" s="87"/>
      <c r="JBQ86" s="87"/>
      <c r="JBY86" s="87"/>
      <c r="JCG86" s="87"/>
      <c r="JCO86" s="87"/>
      <c r="JCW86" s="87"/>
      <c r="JDE86" s="87"/>
      <c r="JDM86" s="87"/>
      <c r="JDU86" s="87"/>
      <c r="JEC86" s="87"/>
      <c r="JEK86" s="87"/>
      <c r="JES86" s="87"/>
      <c r="JFA86" s="87"/>
      <c r="JFI86" s="87"/>
      <c r="JFQ86" s="87"/>
      <c r="JFY86" s="87"/>
      <c r="JGG86" s="87"/>
      <c r="JGO86" s="87"/>
      <c r="JGW86" s="87"/>
      <c r="JHE86" s="87"/>
      <c r="JHM86" s="87"/>
      <c r="JHU86" s="87"/>
      <c r="JIC86" s="87"/>
      <c r="JIK86" s="87"/>
      <c r="JIS86" s="87"/>
      <c r="JJA86" s="87"/>
      <c r="JJI86" s="87"/>
      <c r="JJQ86" s="87"/>
      <c r="JJY86" s="87"/>
      <c r="JKG86" s="87"/>
      <c r="JKO86" s="87"/>
      <c r="JKW86" s="87"/>
      <c r="JLE86" s="87"/>
      <c r="JLM86" s="87"/>
      <c r="JLU86" s="87"/>
      <c r="JMC86" s="87"/>
      <c r="JMK86" s="87"/>
      <c r="JMS86" s="87"/>
      <c r="JNA86" s="87"/>
      <c r="JNI86" s="87"/>
      <c r="JNQ86" s="87"/>
      <c r="JNY86" s="87"/>
      <c r="JOG86" s="87"/>
      <c r="JOO86" s="87"/>
      <c r="JOW86" s="87"/>
      <c r="JPE86" s="87"/>
      <c r="JPM86" s="87"/>
      <c r="JPU86" s="87"/>
      <c r="JQC86" s="87"/>
      <c r="JQK86" s="87"/>
      <c r="JQS86" s="87"/>
      <c r="JRA86" s="87"/>
      <c r="JRI86" s="87"/>
      <c r="JRQ86" s="87"/>
      <c r="JRY86" s="87"/>
      <c r="JSG86" s="87"/>
      <c r="JSO86" s="87"/>
      <c r="JSW86" s="87"/>
      <c r="JTE86" s="87"/>
      <c r="JTM86" s="87"/>
      <c r="JTU86" s="87"/>
      <c r="JUC86" s="87"/>
      <c r="JUK86" s="87"/>
      <c r="JUS86" s="87"/>
      <c r="JVA86" s="87"/>
      <c r="JVI86" s="87"/>
      <c r="JVQ86" s="87"/>
      <c r="JVY86" s="87"/>
      <c r="JWG86" s="87"/>
      <c r="JWO86" s="87"/>
      <c r="JWW86" s="87"/>
      <c r="JXE86" s="87"/>
      <c r="JXM86" s="87"/>
      <c r="JXU86" s="87"/>
      <c r="JYC86" s="87"/>
      <c r="JYK86" s="87"/>
      <c r="JYS86" s="87"/>
      <c r="JZA86" s="87"/>
      <c r="JZI86" s="87"/>
      <c r="JZQ86" s="87"/>
      <c r="JZY86" s="87"/>
      <c r="KAG86" s="87"/>
      <c r="KAO86" s="87"/>
      <c r="KAW86" s="87"/>
      <c r="KBE86" s="87"/>
      <c r="KBM86" s="87"/>
      <c r="KBU86" s="87"/>
      <c r="KCC86" s="87"/>
      <c r="KCK86" s="87"/>
      <c r="KCS86" s="87"/>
      <c r="KDA86" s="87"/>
      <c r="KDI86" s="87"/>
      <c r="KDQ86" s="87"/>
      <c r="KDY86" s="87"/>
      <c r="KEG86" s="87"/>
      <c r="KEO86" s="87"/>
      <c r="KEW86" s="87"/>
      <c r="KFE86" s="87"/>
      <c r="KFM86" s="87"/>
      <c r="KFU86" s="87"/>
      <c r="KGC86" s="87"/>
      <c r="KGK86" s="87"/>
      <c r="KGS86" s="87"/>
      <c r="KHA86" s="87"/>
      <c r="KHI86" s="87"/>
      <c r="KHQ86" s="87"/>
      <c r="KHY86" s="87"/>
      <c r="KIG86" s="87"/>
      <c r="KIO86" s="87"/>
      <c r="KIW86" s="87"/>
      <c r="KJE86" s="87"/>
      <c r="KJM86" s="87"/>
      <c r="KJU86" s="87"/>
      <c r="KKC86" s="87"/>
      <c r="KKK86" s="87"/>
      <c r="KKS86" s="87"/>
      <c r="KLA86" s="87"/>
      <c r="KLI86" s="87"/>
      <c r="KLQ86" s="87"/>
      <c r="KLY86" s="87"/>
      <c r="KMG86" s="87"/>
      <c r="KMO86" s="87"/>
      <c r="KMW86" s="87"/>
      <c r="KNE86" s="87"/>
      <c r="KNM86" s="87"/>
      <c r="KNU86" s="87"/>
      <c r="KOC86" s="87"/>
      <c r="KOK86" s="87"/>
      <c r="KOS86" s="87"/>
      <c r="KPA86" s="87"/>
      <c r="KPI86" s="87"/>
      <c r="KPQ86" s="87"/>
      <c r="KPY86" s="87"/>
      <c r="KQG86" s="87"/>
      <c r="KQO86" s="87"/>
      <c r="KQW86" s="87"/>
      <c r="KRE86" s="87"/>
      <c r="KRM86" s="87"/>
      <c r="KRU86" s="87"/>
      <c r="KSC86" s="87"/>
      <c r="KSK86" s="87"/>
      <c r="KSS86" s="87"/>
      <c r="KTA86" s="87"/>
      <c r="KTI86" s="87"/>
      <c r="KTQ86" s="87"/>
      <c r="KTY86" s="87"/>
      <c r="KUG86" s="87"/>
      <c r="KUO86" s="87"/>
      <c r="KUW86" s="87"/>
      <c r="KVE86" s="87"/>
      <c r="KVM86" s="87"/>
      <c r="KVU86" s="87"/>
      <c r="KWC86" s="87"/>
      <c r="KWK86" s="87"/>
      <c r="KWS86" s="87"/>
      <c r="KXA86" s="87"/>
      <c r="KXI86" s="87"/>
      <c r="KXQ86" s="87"/>
      <c r="KXY86" s="87"/>
      <c r="KYG86" s="87"/>
      <c r="KYO86" s="87"/>
      <c r="KYW86" s="87"/>
      <c r="KZE86" s="87"/>
      <c r="KZM86" s="87"/>
      <c r="KZU86" s="87"/>
      <c r="LAC86" s="87"/>
      <c r="LAK86" s="87"/>
      <c r="LAS86" s="87"/>
      <c r="LBA86" s="87"/>
      <c r="LBI86" s="87"/>
      <c r="LBQ86" s="87"/>
      <c r="LBY86" s="87"/>
      <c r="LCG86" s="87"/>
      <c r="LCO86" s="87"/>
      <c r="LCW86" s="87"/>
      <c r="LDE86" s="87"/>
      <c r="LDM86" s="87"/>
      <c r="LDU86" s="87"/>
      <c r="LEC86" s="87"/>
      <c r="LEK86" s="87"/>
      <c r="LES86" s="87"/>
      <c r="LFA86" s="87"/>
      <c r="LFI86" s="87"/>
      <c r="LFQ86" s="87"/>
      <c r="LFY86" s="87"/>
      <c r="LGG86" s="87"/>
      <c r="LGO86" s="87"/>
      <c r="LGW86" s="87"/>
      <c r="LHE86" s="87"/>
      <c r="LHM86" s="87"/>
      <c r="LHU86" s="87"/>
      <c r="LIC86" s="87"/>
      <c r="LIK86" s="87"/>
      <c r="LIS86" s="87"/>
      <c r="LJA86" s="87"/>
      <c r="LJI86" s="87"/>
      <c r="LJQ86" s="87"/>
      <c r="LJY86" s="87"/>
      <c r="LKG86" s="87"/>
      <c r="LKO86" s="87"/>
      <c r="LKW86" s="87"/>
      <c r="LLE86" s="87"/>
      <c r="LLM86" s="87"/>
      <c r="LLU86" s="87"/>
      <c r="LMC86" s="87"/>
      <c r="LMK86" s="87"/>
      <c r="LMS86" s="87"/>
      <c r="LNA86" s="87"/>
      <c r="LNI86" s="87"/>
      <c r="LNQ86" s="87"/>
      <c r="LNY86" s="87"/>
      <c r="LOG86" s="87"/>
      <c r="LOO86" s="87"/>
      <c r="LOW86" s="87"/>
      <c r="LPE86" s="87"/>
      <c r="LPM86" s="87"/>
      <c r="LPU86" s="87"/>
      <c r="LQC86" s="87"/>
      <c r="LQK86" s="87"/>
      <c r="LQS86" s="87"/>
      <c r="LRA86" s="87"/>
      <c r="LRI86" s="87"/>
      <c r="LRQ86" s="87"/>
      <c r="LRY86" s="87"/>
      <c r="LSG86" s="87"/>
      <c r="LSO86" s="87"/>
      <c r="LSW86" s="87"/>
      <c r="LTE86" s="87"/>
      <c r="LTM86" s="87"/>
      <c r="LTU86" s="87"/>
      <c r="LUC86" s="87"/>
      <c r="LUK86" s="87"/>
      <c r="LUS86" s="87"/>
      <c r="LVA86" s="87"/>
      <c r="LVI86" s="87"/>
      <c r="LVQ86" s="87"/>
      <c r="LVY86" s="87"/>
      <c r="LWG86" s="87"/>
      <c r="LWO86" s="87"/>
      <c r="LWW86" s="87"/>
      <c r="LXE86" s="87"/>
      <c r="LXM86" s="87"/>
      <c r="LXU86" s="87"/>
      <c r="LYC86" s="87"/>
      <c r="LYK86" s="87"/>
      <c r="LYS86" s="87"/>
      <c r="LZA86" s="87"/>
      <c r="LZI86" s="87"/>
      <c r="LZQ86" s="87"/>
      <c r="LZY86" s="87"/>
      <c r="MAG86" s="87"/>
      <c r="MAO86" s="87"/>
      <c r="MAW86" s="87"/>
      <c r="MBE86" s="87"/>
      <c r="MBM86" s="87"/>
      <c r="MBU86" s="87"/>
      <c r="MCC86" s="87"/>
      <c r="MCK86" s="87"/>
      <c r="MCS86" s="87"/>
      <c r="MDA86" s="87"/>
      <c r="MDI86" s="87"/>
      <c r="MDQ86" s="87"/>
      <c r="MDY86" s="87"/>
      <c r="MEG86" s="87"/>
      <c r="MEO86" s="87"/>
      <c r="MEW86" s="87"/>
      <c r="MFE86" s="87"/>
      <c r="MFM86" s="87"/>
      <c r="MFU86" s="87"/>
      <c r="MGC86" s="87"/>
      <c r="MGK86" s="87"/>
      <c r="MGS86" s="87"/>
      <c r="MHA86" s="87"/>
      <c r="MHI86" s="87"/>
      <c r="MHQ86" s="87"/>
      <c r="MHY86" s="87"/>
      <c r="MIG86" s="87"/>
      <c r="MIO86" s="87"/>
      <c r="MIW86" s="87"/>
      <c r="MJE86" s="87"/>
      <c r="MJM86" s="87"/>
      <c r="MJU86" s="87"/>
      <c r="MKC86" s="87"/>
      <c r="MKK86" s="87"/>
      <c r="MKS86" s="87"/>
      <c r="MLA86" s="87"/>
      <c r="MLI86" s="87"/>
      <c r="MLQ86" s="87"/>
      <c r="MLY86" s="87"/>
      <c r="MMG86" s="87"/>
      <c r="MMO86" s="87"/>
      <c r="MMW86" s="87"/>
      <c r="MNE86" s="87"/>
      <c r="MNM86" s="87"/>
      <c r="MNU86" s="87"/>
      <c r="MOC86" s="87"/>
      <c r="MOK86" s="87"/>
      <c r="MOS86" s="87"/>
      <c r="MPA86" s="87"/>
      <c r="MPI86" s="87"/>
      <c r="MPQ86" s="87"/>
      <c r="MPY86" s="87"/>
      <c r="MQG86" s="87"/>
      <c r="MQO86" s="87"/>
      <c r="MQW86" s="87"/>
      <c r="MRE86" s="87"/>
      <c r="MRM86" s="87"/>
      <c r="MRU86" s="87"/>
      <c r="MSC86" s="87"/>
      <c r="MSK86" s="87"/>
      <c r="MSS86" s="87"/>
      <c r="MTA86" s="87"/>
      <c r="MTI86" s="87"/>
      <c r="MTQ86" s="87"/>
      <c r="MTY86" s="87"/>
      <c r="MUG86" s="87"/>
      <c r="MUO86" s="87"/>
      <c r="MUW86" s="87"/>
      <c r="MVE86" s="87"/>
      <c r="MVM86" s="87"/>
      <c r="MVU86" s="87"/>
      <c r="MWC86" s="87"/>
      <c r="MWK86" s="87"/>
      <c r="MWS86" s="87"/>
      <c r="MXA86" s="87"/>
      <c r="MXI86" s="87"/>
      <c r="MXQ86" s="87"/>
      <c r="MXY86" s="87"/>
      <c r="MYG86" s="87"/>
      <c r="MYO86" s="87"/>
      <c r="MYW86" s="87"/>
      <c r="MZE86" s="87"/>
      <c r="MZM86" s="87"/>
      <c r="MZU86" s="87"/>
      <c r="NAC86" s="87"/>
      <c r="NAK86" s="87"/>
      <c r="NAS86" s="87"/>
      <c r="NBA86" s="87"/>
      <c r="NBI86" s="87"/>
      <c r="NBQ86" s="87"/>
      <c r="NBY86" s="87"/>
      <c r="NCG86" s="87"/>
      <c r="NCO86" s="87"/>
      <c r="NCW86" s="87"/>
      <c r="NDE86" s="87"/>
      <c r="NDM86" s="87"/>
      <c r="NDU86" s="87"/>
      <c r="NEC86" s="87"/>
      <c r="NEK86" s="87"/>
      <c r="NES86" s="87"/>
      <c r="NFA86" s="87"/>
      <c r="NFI86" s="87"/>
      <c r="NFQ86" s="87"/>
      <c r="NFY86" s="87"/>
      <c r="NGG86" s="87"/>
      <c r="NGO86" s="87"/>
      <c r="NGW86" s="87"/>
      <c r="NHE86" s="87"/>
      <c r="NHM86" s="87"/>
      <c r="NHU86" s="87"/>
      <c r="NIC86" s="87"/>
      <c r="NIK86" s="87"/>
      <c r="NIS86" s="87"/>
      <c r="NJA86" s="87"/>
      <c r="NJI86" s="87"/>
      <c r="NJQ86" s="87"/>
      <c r="NJY86" s="87"/>
      <c r="NKG86" s="87"/>
      <c r="NKO86" s="87"/>
      <c r="NKW86" s="87"/>
      <c r="NLE86" s="87"/>
      <c r="NLM86" s="87"/>
      <c r="NLU86" s="87"/>
      <c r="NMC86" s="87"/>
      <c r="NMK86" s="87"/>
      <c r="NMS86" s="87"/>
      <c r="NNA86" s="87"/>
      <c r="NNI86" s="87"/>
      <c r="NNQ86" s="87"/>
      <c r="NNY86" s="87"/>
      <c r="NOG86" s="87"/>
      <c r="NOO86" s="87"/>
      <c r="NOW86" s="87"/>
      <c r="NPE86" s="87"/>
      <c r="NPM86" s="87"/>
      <c r="NPU86" s="87"/>
      <c r="NQC86" s="87"/>
      <c r="NQK86" s="87"/>
      <c r="NQS86" s="87"/>
      <c r="NRA86" s="87"/>
      <c r="NRI86" s="87"/>
      <c r="NRQ86" s="87"/>
      <c r="NRY86" s="87"/>
      <c r="NSG86" s="87"/>
      <c r="NSO86" s="87"/>
      <c r="NSW86" s="87"/>
      <c r="NTE86" s="87"/>
      <c r="NTM86" s="87"/>
      <c r="NTU86" s="87"/>
      <c r="NUC86" s="87"/>
      <c r="NUK86" s="87"/>
      <c r="NUS86" s="87"/>
      <c r="NVA86" s="87"/>
      <c r="NVI86" s="87"/>
      <c r="NVQ86" s="87"/>
      <c r="NVY86" s="87"/>
      <c r="NWG86" s="87"/>
      <c r="NWO86" s="87"/>
      <c r="NWW86" s="87"/>
      <c r="NXE86" s="87"/>
      <c r="NXM86" s="87"/>
      <c r="NXU86" s="87"/>
      <c r="NYC86" s="87"/>
      <c r="NYK86" s="87"/>
      <c r="NYS86" s="87"/>
      <c r="NZA86" s="87"/>
      <c r="NZI86" s="87"/>
      <c r="NZQ86" s="87"/>
      <c r="NZY86" s="87"/>
      <c r="OAG86" s="87"/>
      <c r="OAO86" s="87"/>
      <c r="OAW86" s="87"/>
      <c r="OBE86" s="87"/>
      <c r="OBM86" s="87"/>
      <c r="OBU86" s="87"/>
      <c r="OCC86" s="87"/>
      <c r="OCK86" s="87"/>
      <c r="OCS86" s="87"/>
      <c r="ODA86" s="87"/>
      <c r="ODI86" s="87"/>
      <c r="ODQ86" s="87"/>
      <c r="ODY86" s="87"/>
      <c r="OEG86" s="87"/>
      <c r="OEO86" s="87"/>
      <c r="OEW86" s="87"/>
      <c r="OFE86" s="87"/>
      <c r="OFM86" s="87"/>
      <c r="OFU86" s="87"/>
      <c r="OGC86" s="87"/>
      <c r="OGK86" s="87"/>
      <c r="OGS86" s="87"/>
      <c r="OHA86" s="87"/>
      <c r="OHI86" s="87"/>
      <c r="OHQ86" s="87"/>
      <c r="OHY86" s="87"/>
      <c r="OIG86" s="87"/>
      <c r="OIO86" s="87"/>
      <c r="OIW86" s="87"/>
      <c r="OJE86" s="87"/>
      <c r="OJM86" s="87"/>
      <c r="OJU86" s="87"/>
      <c r="OKC86" s="87"/>
      <c r="OKK86" s="87"/>
      <c r="OKS86" s="87"/>
      <c r="OLA86" s="87"/>
      <c r="OLI86" s="87"/>
      <c r="OLQ86" s="87"/>
      <c r="OLY86" s="87"/>
      <c r="OMG86" s="87"/>
      <c r="OMO86" s="87"/>
      <c r="OMW86" s="87"/>
      <c r="ONE86" s="87"/>
      <c r="ONM86" s="87"/>
      <c r="ONU86" s="87"/>
      <c r="OOC86" s="87"/>
      <c r="OOK86" s="87"/>
      <c r="OOS86" s="87"/>
      <c r="OPA86" s="87"/>
      <c r="OPI86" s="87"/>
      <c r="OPQ86" s="87"/>
      <c r="OPY86" s="87"/>
      <c r="OQG86" s="87"/>
      <c r="OQO86" s="87"/>
      <c r="OQW86" s="87"/>
      <c r="ORE86" s="87"/>
      <c r="ORM86" s="87"/>
      <c r="ORU86" s="87"/>
      <c r="OSC86" s="87"/>
      <c r="OSK86" s="87"/>
      <c r="OSS86" s="87"/>
      <c r="OTA86" s="87"/>
      <c r="OTI86" s="87"/>
      <c r="OTQ86" s="87"/>
      <c r="OTY86" s="87"/>
      <c r="OUG86" s="87"/>
      <c r="OUO86" s="87"/>
      <c r="OUW86" s="87"/>
      <c r="OVE86" s="87"/>
      <c r="OVM86" s="87"/>
      <c r="OVU86" s="87"/>
      <c r="OWC86" s="87"/>
      <c r="OWK86" s="87"/>
      <c r="OWS86" s="87"/>
      <c r="OXA86" s="87"/>
      <c r="OXI86" s="87"/>
      <c r="OXQ86" s="87"/>
      <c r="OXY86" s="87"/>
      <c r="OYG86" s="87"/>
      <c r="OYO86" s="87"/>
      <c r="OYW86" s="87"/>
      <c r="OZE86" s="87"/>
      <c r="OZM86" s="87"/>
      <c r="OZU86" s="87"/>
      <c r="PAC86" s="87"/>
      <c r="PAK86" s="87"/>
      <c r="PAS86" s="87"/>
      <c r="PBA86" s="87"/>
      <c r="PBI86" s="87"/>
      <c r="PBQ86" s="87"/>
      <c r="PBY86" s="87"/>
      <c r="PCG86" s="87"/>
      <c r="PCO86" s="87"/>
      <c r="PCW86" s="87"/>
      <c r="PDE86" s="87"/>
      <c r="PDM86" s="87"/>
      <c r="PDU86" s="87"/>
      <c r="PEC86" s="87"/>
      <c r="PEK86" s="87"/>
      <c r="PES86" s="87"/>
      <c r="PFA86" s="87"/>
      <c r="PFI86" s="87"/>
      <c r="PFQ86" s="87"/>
      <c r="PFY86" s="87"/>
      <c r="PGG86" s="87"/>
      <c r="PGO86" s="87"/>
      <c r="PGW86" s="87"/>
      <c r="PHE86" s="87"/>
      <c r="PHM86" s="87"/>
      <c r="PHU86" s="87"/>
      <c r="PIC86" s="87"/>
      <c r="PIK86" s="87"/>
      <c r="PIS86" s="87"/>
      <c r="PJA86" s="87"/>
      <c r="PJI86" s="87"/>
      <c r="PJQ86" s="87"/>
      <c r="PJY86" s="87"/>
      <c r="PKG86" s="87"/>
      <c r="PKO86" s="87"/>
      <c r="PKW86" s="87"/>
      <c r="PLE86" s="87"/>
      <c r="PLM86" s="87"/>
      <c r="PLU86" s="87"/>
      <c r="PMC86" s="87"/>
      <c r="PMK86" s="87"/>
      <c r="PMS86" s="87"/>
      <c r="PNA86" s="87"/>
      <c r="PNI86" s="87"/>
      <c r="PNQ86" s="87"/>
      <c r="PNY86" s="87"/>
      <c r="POG86" s="87"/>
      <c r="POO86" s="87"/>
      <c r="POW86" s="87"/>
      <c r="PPE86" s="87"/>
      <c r="PPM86" s="87"/>
      <c r="PPU86" s="87"/>
      <c r="PQC86" s="87"/>
      <c r="PQK86" s="87"/>
      <c r="PQS86" s="87"/>
      <c r="PRA86" s="87"/>
      <c r="PRI86" s="87"/>
      <c r="PRQ86" s="87"/>
      <c r="PRY86" s="87"/>
      <c r="PSG86" s="87"/>
      <c r="PSO86" s="87"/>
      <c r="PSW86" s="87"/>
      <c r="PTE86" s="87"/>
      <c r="PTM86" s="87"/>
      <c r="PTU86" s="87"/>
      <c r="PUC86" s="87"/>
      <c r="PUK86" s="87"/>
      <c r="PUS86" s="87"/>
      <c r="PVA86" s="87"/>
      <c r="PVI86" s="87"/>
      <c r="PVQ86" s="87"/>
      <c r="PVY86" s="87"/>
      <c r="PWG86" s="87"/>
      <c r="PWO86" s="87"/>
      <c r="PWW86" s="87"/>
      <c r="PXE86" s="87"/>
      <c r="PXM86" s="87"/>
      <c r="PXU86" s="87"/>
      <c r="PYC86" s="87"/>
      <c r="PYK86" s="87"/>
      <c r="PYS86" s="87"/>
      <c r="PZA86" s="87"/>
      <c r="PZI86" s="87"/>
      <c r="PZQ86" s="87"/>
      <c r="PZY86" s="87"/>
      <c r="QAG86" s="87"/>
      <c r="QAO86" s="87"/>
      <c r="QAW86" s="87"/>
      <c r="QBE86" s="87"/>
      <c r="QBM86" s="87"/>
      <c r="QBU86" s="87"/>
      <c r="QCC86" s="87"/>
      <c r="QCK86" s="87"/>
      <c r="QCS86" s="87"/>
      <c r="QDA86" s="87"/>
      <c r="QDI86" s="87"/>
      <c r="QDQ86" s="87"/>
      <c r="QDY86" s="87"/>
      <c r="QEG86" s="87"/>
      <c r="QEO86" s="87"/>
      <c r="QEW86" s="87"/>
      <c r="QFE86" s="87"/>
      <c r="QFM86" s="87"/>
      <c r="QFU86" s="87"/>
      <c r="QGC86" s="87"/>
      <c r="QGK86" s="87"/>
      <c r="QGS86" s="87"/>
      <c r="QHA86" s="87"/>
      <c r="QHI86" s="87"/>
      <c r="QHQ86" s="87"/>
      <c r="QHY86" s="87"/>
      <c r="QIG86" s="87"/>
      <c r="QIO86" s="87"/>
      <c r="QIW86" s="87"/>
      <c r="QJE86" s="87"/>
      <c r="QJM86" s="87"/>
      <c r="QJU86" s="87"/>
      <c r="QKC86" s="87"/>
      <c r="QKK86" s="87"/>
      <c r="QKS86" s="87"/>
      <c r="QLA86" s="87"/>
      <c r="QLI86" s="87"/>
      <c r="QLQ86" s="87"/>
      <c r="QLY86" s="87"/>
      <c r="QMG86" s="87"/>
      <c r="QMO86" s="87"/>
      <c r="QMW86" s="87"/>
      <c r="QNE86" s="87"/>
      <c r="QNM86" s="87"/>
      <c r="QNU86" s="87"/>
      <c r="QOC86" s="87"/>
      <c r="QOK86" s="87"/>
      <c r="QOS86" s="87"/>
      <c r="QPA86" s="87"/>
      <c r="QPI86" s="87"/>
      <c r="QPQ86" s="87"/>
      <c r="QPY86" s="87"/>
      <c r="QQG86" s="87"/>
      <c r="QQO86" s="87"/>
      <c r="QQW86" s="87"/>
      <c r="QRE86" s="87"/>
      <c r="QRM86" s="87"/>
      <c r="QRU86" s="87"/>
      <c r="QSC86" s="87"/>
      <c r="QSK86" s="87"/>
      <c r="QSS86" s="87"/>
      <c r="QTA86" s="87"/>
      <c r="QTI86" s="87"/>
      <c r="QTQ86" s="87"/>
      <c r="QTY86" s="87"/>
      <c r="QUG86" s="87"/>
      <c r="QUO86" s="87"/>
      <c r="QUW86" s="87"/>
      <c r="QVE86" s="87"/>
      <c r="QVM86" s="87"/>
      <c r="QVU86" s="87"/>
      <c r="QWC86" s="87"/>
      <c r="QWK86" s="87"/>
      <c r="QWS86" s="87"/>
      <c r="QXA86" s="87"/>
      <c r="QXI86" s="87"/>
      <c r="QXQ86" s="87"/>
      <c r="QXY86" s="87"/>
      <c r="QYG86" s="87"/>
      <c r="QYO86" s="87"/>
      <c r="QYW86" s="87"/>
      <c r="QZE86" s="87"/>
      <c r="QZM86" s="87"/>
      <c r="QZU86" s="87"/>
      <c r="RAC86" s="87"/>
      <c r="RAK86" s="87"/>
      <c r="RAS86" s="87"/>
      <c r="RBA86" s="87"/>
      <c r="RBI86" s="87"/>
      <c r="RBQ86" s="87"/>
      <c r="RBY86" s="87"/>
      <c r="RCG86" s="87"/>
      <c r="RCO86" s="87"/>
      <c r="RCW86" s="87"/>
      <c r="RDE86" s="87"/>
      <c r="RDM86" s="87"/>
      <c r="RDU86" s="87"/>
      <c r="REC86" s="87"/>
      <c r="REK86" s="87"/>
      <c r="RES86" s="87"/>
      <c r="RFA86" s="87"/>
      <c r="RFI86" s="87"/>
      <c r="RFQ86" s="87"/>
      <c r="RFY86" s="87"/>
      <c r="RGG86" s="87"/>
      <c r="RGO86" s="87"/>
      <c r="RGW86" s="87"/>
      <c r="RHE86" s="87"/>
      <c r="RHM86" s="87"/>
      <c r="RHU86" s="87"/>
      <c r="RIC86" s="87"/>
      <c r="RIK86" s="87"/>
      <c r="RIS86" s="87"/>
      <c r="RJA86" s="87"/>
      <c r="RJI86" s="87"/>
      <c r="RJQ86" s="87"/>
      <c r="RJY86" s="87"/>
      <c r="RKG86" s="87"/>
      <c r="RKO86" s="87"/>
      <c r="RKW86" s="87"/>
      <c r="RLE86" s="87"/>
      <c r="RLM86" s="87"/>
      <c r="RLU86" s="87"/>
      <c r="RMC86" s="87"/>
      <c r="RMK86" s="87"/>
      <c r="RMS86" s="87"/>
      <c r="RNA86" s="87"/>
      <c r="RNI86" s="87"/>
      <c r="RNQ86" s="87"/>
      <c r="RNY86" s="87"/>
      <c r="ROG86" s="87"/>
      <c r="ROO86" s="87"/>
      <c r="ROW86" s="87"/>
      <c r="RPE86" s="87"/>
      <c r="RPM86" s="87"/>
      <c r="RPU86" s="87"/>
      <c r="RQC86" s="87"/>
      <c r="RQK86" s="87"/>
      <c r="RQS86" s="87"/>
      <c r="RRA86" s="87"/>
      <c r="RRI86" s="87"/>
      <c r="RRQ86" s="87"/>
      <c r="RRY86" s="87"/>
      <c r="RSG86" s="87"/>
      <c r="RSO86" s="87"/>
      <c r="RSW86" s="87"/>
      <c r="RTE86" s="87"/>
      <c r="RTM86" s="87"/>
      <c r="RTU86" s="87"/>
      <c r="RUC86" s="87"/>
      <c r="RUK86" s="87"/>
      <c r="RUS86" s="87"/>
      <c r="RVA86" s="87"/>
      <c r="RVI86" s="87"/>
      <c r="RVQ86" s="87"/>
      <c r="RVY86" s="87"/>
      <c r="RWG86" s="87"/>
      <c r="RWO86" s="87"/>
      <c r="RWW86" s="87"/>
      <c r="RXE86" s="87"/>
      <c r="RXM86" s="87"/>
      <c r="RXU86" s="87"/>
      <c r="RYC86" s="87"/>
      <c r="RYK86" s="87"/>
      <c r="RYS86" s="87"/>
      <c r="RZA86" s="87"/>
      <c r="RZI86" s="87"/>
      <c r="RZQ86" s="87"/>
      <c r="RZY86" s="87"/>
      <c r="SAG86" s="87"/>
      <c r="SAO86" s="87"/>
      <c r="SAW86" s="87"/>
      <c r="SBE86" s="87"/>
      <c r="SBM86" s="87"/>
      <c r="SBU86" s="87"/>
      <c r="SCC86" s="87"/>
      <c r="SCK86" s="87"/>
      <c r="SCS86" s="87"/>
      <c r="SDA86" s="87"/>
      <c r="SDI86" s="87"/>
      <c r="SDQ86" s="87"/>
      <c r="SDY86" s="87"/>
      <c r="SEG86" s="87"/>
      <c r="SEO86" s="87"/>
      <c r="SEW86" s="87"/>
      <c r="SFE86" s="87"/>
      <c r="SFM86" s="87"/>
      <c r="SFU86" s="87"/>
      <c r="SGC86" s="87"/>
      <c r="SGK86" s="87"/>
      <c r="SGS86" s="87"/>
      <c r="SHA86" s="87"/>
      <c r="SHI86" s="87"/>
      <c r="SHQ86" s="87"/>
      <c r="SHY86" s="87"/>
      <c r="SIG86" s="87"/>
      <c r="SIO86" s="87"/>
      <c r="SIW86" s="87"/>
      <c r="SJE86" s="87"/>
      <c r="SJM86" s="87"/>
      <c r="SJU86" s="87"/>
      <c r="SKC86" s="87"/>
      <c r="SKK86" s="87"/>
      <c r="SKS86" s="87"/>
      <c r="SLA86" s="87"/>
      <c r="SLI86" s="87"/>
      <c r="SLQ86" s="87"/>
      <c r="SLY86" s="87"/>
      <c r="SMG86" s="87"/>
      <c r="SMO86" s="87"/>
      <c r="SMW86" s="87"/>
      <c r="SNE86" s="87"/>
      <c r="SNM86" s="87"/>
      <c r="SNU86" s="87"/>
      <c r="SOC86" s="87"/>
      <c r="SOK86" s="87"/>
      <c r="SOS86" s="87"/>
      <c r="SPA86" s="87"/>
      <c r="SPI86" s="87"/>
      <c r="SPQ86" s="87"/>
      <c r="SPY86" s="87"/>
      <c r="SQG86" s="87"/>
      <c r="SQO86" s="87"/>
      <c r="SQW86" s="87"/>
      <c r="SRE86" s="87"/>
      <c r="SRM86" s="87"/>
      <c r="SRU86" s="87"/>
      <c r="SSC86" s="87"/>
      <c r="SSK86" s="87"/>
      <c r="SSS86" s="87"/>
      <c r="STA86" s="87"/>
      <c r="STI86" s="87"/>
      <c r="STQ86" s="87"/>
      <c r="STY86" s="87"/>
      <c r="SUG86" s="87"/>
      <c r="SUO86" s="87"/>
      <c r="SUW86" s="87"/>
      <c r="SVE86" s="87"/>
      <c r="SVM86" s="87"/>
      <c r="SVU86" s="87"/>
      <c r="SWC86" s="87"/>
      <c r="SWK86" s="87"/>
      <c r="SWS86" s="87"/>
      <c r="SXA86" s="87"/>
      <c r="SXI86" s="87"/>
      <c r="SXQ86" s="87"/>
      <c r="SXY86" s="87"/>
      <c r="SYG86" s="87"/>
      <c r="SYO86" s="87"/>
      <c r="SYW86" s="87"/>
      <c r="SZE86" s="87"/>
      <c r="SZM86" s="87"/>
      <c r="SZU86" s="87"/>
      <c r="TAC86" s="87"/>
      <c r="TAK86" s="87"/>
      <c r="TAS86" s="87"/>
      <c r="TBA86" s="87"/>
      <c r="TBI86" s="87"/>
      <c r="TBQ86" s="87"/>
      <c r="TBY86" s="87"/>
      <c r="TCG86" s="87"/>
      <c r="TCO86" s="87"/>
      <c r="TCW86" s="87"/>
      <c r="TDE86" s="87"/>
      <c r="TDM86" s="87"/>
      <c r="TDU86" s="87"/>
      <c r="TEC86" s="87"/>
      <c r="TEK86" s="87"/>
      <c r="TES86" s="87"/>
      <c r="TFA86" s="87"/>
      <c r="TFI86" s="87"/>
      <c r="TFQ86" s="87"/>
      <c r="TFY86" s="87"/>
      <c r="TGG86" s="87"/>
      <c r="TGO86" s="87"/>
      <c r="TGW86" s="87"/>
      <c r="THE86" s="87"/>
      <c r="THM86" s="87"/>
      <c r="THU86" s="87"/>
      <c r="TIC86" s="87"/>
      <c r="TIK86" s="87"/>
      <c r="TIS86" s="87"/>
      <c r="TJA86" s="87"/>
      <c r="TJI86" s="87"/>
      <c r="TJQ86" s="87"/>
      <c r="TJY86" s="87"/>
      <c r="TKG86" s="87"/>
      <c r="TKO86" s="87"/>
      <c r="TKW86" s="87"/>
      <c r="TLE86" s="87"/>
      <c r="TLM86" s="87"/>
      <c r="TLU86" s="87"/>
      <c r="TMC86" s="87"/>
      <c r="TMK86" s="87"/>
      <c r="TMS86" s="87"/>
      <c r="TNA86" s="87"/>
      <c r="TNI86" s="87"/>
      <c r="TNQ86" s="87"/>
      <c r="TNY86" s="87"/>
      <c r="TOG86" s="87"/>
      <c r="TOO86" s="87"/>
      <c r="TOW86" s="87"/>
      <c r="TPE86" s="87"/>
      <c r="TPM86" s="87"/>
      <c r="TPU86" s="87"/>
      <c r="TQC86" s="87"/>
      <c r="TQK86" s="87"/>
      <c r="TQS86" s="87"/>
      <c r="TRA86" s="87"/>
      <c r="TRI86" s="87"/>
      <c r="TRQ86" s="87"/>
      <c r="TRY86" s="87"/>
      <c r="TSG86" s="87"/>
      <c r="TSO86" s="87"/>
      <c r="TSW86" s="87"/>
      <c r="TTE86" s="87"/>
      <c r="TTM86" s="87"/>
      <c r="TTU86" s="87"/>
      <c r="TUC86" s="87"/>
      <c r="TUK86" s="87"/>
      <c r="TUS86" s="87"/>
      <c r="TVA86" s="87"/>
      <c r="TVI86" s="87"/>
      <c r="TVQ86" s="87"/>
      <c r="TVY86" s="87"/>
      <c r="TWG86" s="87"/>
      <c r="TWO86" s="87"/>
      <c r="TWW86" s="87"/>
      <c r="TXE86" s="87"/>
      <c r="TXM86" s="87"/>
      <c r="TXU86" s="87"/>
      <c r="TYC86" s="87"/>
      <c r="TYK86" s="87"/>
      <c r="TYS86" s="87"/>
      <c r="TZA86" s="87"/>
      <c r="TZI86" s="87"/>
      <c r="TZQ86" s="87"/>
      <c r="TZY86" s="87"/>
      <c r="UAG86" s="87"/>
      <c r="UAO86" s="87"/>
      <c r="UAW86" s="87"/>
      <c r="UBE86" s="87"/>
      <c r="UBM86" s="87"/>
      <c r="UBU86" s="87"/>
      <c r="UCC86" s="87"/>
      <c r="UCK86" s="87"/>
      <c r="UCS86" s="87"/>
      <c r="UDA86" s="87"/>
      <c r="UDI86" s="87"/>
      <c r="UDQ86" s="87"/>
      <c r="UDY86" s="87"/>
      <c r="UEG86" s="87"/>
      <c r="UEO86" s="87"/>
      <c r="UEW86" s="87"/>
      <c r="UFE86" s="87"/>
      <c r="UFM86" s="87"/>
      <c r="UFU86" s="87"/>
      <c r="UGC86" s="87"/>
      <c r="UGK86" s="87"/>
      <c r="UGS86" s="87"/>
      <c r="UHA86" s="87"/>
      <c r="UHI86" s="87"/>
      <c r="UHQ86" s="87"/>
      <c r="UHY86" s="87"/>
      <c r="UIG86" s="87"/>
      <c r="UIO86" s="87"/>
      <c r="UIW86" s="87"/>
      <c r="UJE86" s="87"/>
      <c r="UJM86" s="87"/>
      <c r="UJU86" s="87"/>
      <c r="UKC86" s="87"/>
      <c r="UKK86" s="87"/>
      <c r="UKS86" s="87"/>
      <c r="ULA86" s="87"/>
      <c r="ULI86" s="87"/>
      <c r="ULQ86" s="87"/>
      <c r="ULY86" s="87"/>
      <c r="UMG86" s="87"/>
      <c r="UMO86" s="87"/>
      <c r="UMW86" s="87"/>
      <c r="UNE86" s="87"/>
      <c r="UNM86" s="87"/>
      <c r="UNU86" s="87"/>
      <c r="UOC86" s="87"/>
      <c r="UOK86" s="87"/>
      <c r="UOS86" s="87"/>
      <c r="UPA86" s="87"/>
      <c r="UPI86" s="87"/>
      <c r="UPQ86" s="87"/>
      <c r="UPY86" s="87"/>
      <c r="UQG86" s="87"/>
      <c r="UQO86" s="87"/>
      <c r="UQW86" s="87"/>
      <c r="URE86" s="87"/>
      <c r="URM86" s="87"/>
      <c r="URU86" s="87"/>
      <c r="USC86" s="87"/>
      <c r="USK86" s="87"/>
      <c r="USS86" s="87"/>
      <c r="UTA86" s="87"/>
      <c r="UTI86" s="87"/>
      <c r="UTQ86" s="87"/>
      <c r="UTY86" s="87"/>
      <c r="UUG86" s="87"/>
      <c r="UUO86" s="87"/>
      <c r="UUW86" s="87"/>
      <c r="UVE86" s="87"/>
      <c r="UVM86" s="87"/>
      <c r="UVU86" s="87"/>
      <c r="UWC86" s="87"/>
      <c r="UWK86" s="87"/>
      <c r="UWS86" s="87"/>
      <c r="UXA86" s="87"/>
      <c r="UXI86" s="87"/>
      <c r="UXQ86" s="87"/>
      <c r="UXY86" s="87"/>
      <c r="UYG86" s="87"/>
      <c r="UYO86" s="87"/>
      <c r="UYW86" s="87"/>
      <c r="UZE86" s="87"/>
      <c r="UZM86" s="87"/>
      <c r="UZU86" s="87"/>
      <c r="VAC86" s="87"/>
      <c r="VAK86" s="87"/>
      <c r="VAS86" s="87"/>
      <c r="VBA86" s="87"/>
      <c r="VBI86" s="87"/>
      <c r="VBQ86" s="87"/>
      <c r="VBY86" s="87"/>
      <c r="VCG86" s="87"/>
      <c r="VCO86" s="87"/>
      <c r="VCW86" s="87"/>
      <c r="VDE86" s="87"/>
      <c r="VDM86" s="87"/>
      <c r="VDU86" s="87"/>
      <c r="VEC86" s="87"/>
      <c r="VEK86" s="87"/>
      <c r="VES86" s="87"/>
      <c r="VFA86" s="87"/>
      <c r="VFI86" s="87"/>
      <c r="VFQ86" s="87"/>
      <c r="VFY86" s="87"/>
      <c r="VGG86" s="87"/>
      <c r="VGO86" s="87"/>
      <c r="VGW86" s="87"/>
      <c r="VHE86" s="87"/>
      <c r="VHM86" s="87"/>
      <c r="VHU86" s="87"/>
      <c r="VIC86" s="87"/>
      <c r="VIK86" s="87"/>
      <c r="VIS86" s="87"/>
      <c r="VJA86" s="87"/>
      <c r="VJI86" s="87"/>
      <c r="VJQ86" s="87"/>
      <c r="VJY86" s="87"/>
      <c r="VKG86" s="87"/>
      <c r="VKO86" s="87"/>
      <c r="VKW86" s="87"/>
      <c r="VLE86" s="87"/>
      <c r="VLM86" s="87"/>
      <c r="VLU86" s="87"/>
      <c r="VMC86" s="87"/>
      <c r="VMK86" s="87"/>
      <c r="VMS86" s="87"/>
      <c r="VNA86" s="87"/>
      <c r="VNI86" s="87"/>
      <c r="VNQ86" s="87"/>
      <c r="VNY86" s="87"/>
      <c r="VOG86" s="87"/>
      <c r="VOO86" s="87"/>
      <c r="VOW86" s="87"/>
      <c r="VPE86" s="87"/>
      <c r="VPM86" s="87"/>
      <c r="VPU86" s="87"/>
      <c r="VQC86" s="87"/>
      <c r="VQK86" s="87"/>
      <c r="VQS86" s="87"/>
      <c r="VRA86" s="87"/>
      <c r="VRI86" s="87"/>
      <c r="VRQ86" s="87"/>
      <c r="VRY86" s="87"/>
      <c r="VSG86" s="87"/>
      <c r="VSO86" s="87"/>
      <c r="VSW86" s="87"/>
      <c r="VTE86" s="87"/>
      <c r="VTM86" s="87"/>
      <c r="VTU86" s="87"/>
      <c r="VUC86" s="87"/>
      <c r="VUK86" s="87"/>
      <c r="VUS86" s="87"/>
      <c r="VVA86" s="87"/>
      <c r="VVI86" s="87"/>
      <c r="VVQ86" s="87"/>
      <c r="VVY86" s="87"/>
      <c r="VWG86" s="87"/>
      <c r="VWO86" s="87"/>
      <c r="VWW86" s="87"/>
      <c r="VXE86" s="87"/>
      <c r="VXM86" s="87"/>
      <c r="VXU86" s="87"/>
      <c r="VYC86" s="87"/>
      <c r="VYK86" s="87"/>
      <c r="VYS86" s="87"/>
      <c r="VZA86" s="87"/>
      <c r="VZI86" s="87"/>
      <c r="VZQ86" s="87"/>
      <c r="VZY86" s="87"/>
      <c r="WAG86" s="87"/>
      <c r="WAO86" s="87"/>
      <c r="WAW86" s="87"/>
      <c r="WBE86" s="87"/>
      <c r="WBM86" s="87"/>
      <c r="WBU86" s="87"/>
      <c r="WCC86" s="87"/>
      <c r="WCK86" s="87"/>
      <c r="WCS86" s="87"/>
      <c r="WDA86" s="87"/>
      <c r="WDI86" s="87"/>
      <c r="WDQ86" s="87"/>
      <c r="WDY86" s="87"/>
      <c r="WEG86" s="87"/>
      <c r="WEO86" s="87"/>
      <c r="WEW86" s="87"/>
      <c r="WFE86" s="87"/>
      <c r="WFM86" s="87"/>
      <c r="WFU86" s="87"/>
      <c r="WGC86" s="87"/>
      <c r="WGK86" s="87"/>
      <c r="WGS86" s="87"/>
      <c r="WHA86" s="87"/>
      <c r="WHI86" s="87"/>
      <c r="WHQ86" s="87"/>
      <c r="WHY86" s="87"/>
      <c r="WIG86" s="87"/>
      <c r="WIO86" s="87"/>
      <c r="WIW86" s="87"/>
      <c r="WJE86" s="87"/>
      <c r="WJM86" s="87"/>
      <c r="WJU86" s="87"/>
      <c r="WKC86" s="87"/>
      <c r="WKK86" s="87"/>
      <c r="WKS86" s="87"/>
      <c r="WLA86" s="87"/>
      <c r="WLI86" s="87"/>
      <c r="WLQ86" s="87"/>
      <c r="WLY86" s="87"/>
      <c r="WMG86" s="87"/>
      <c r="WMO86" s="87"/>
      <c r="WMW86" s="87"/>
      <c r="WNE86" s="87"/>
      <c r="WNM86" s="87"/>
      <c r="WNU86" s="87"/>
      <c r="WOC86" s="87"/>
      <c r="WOK86" s="87"/>
      <c r="WOS86" s="87"/>
      <c r="WPA86" s="87"/>
      <c r="WPI86" s="87"/>
      <c r="WPQ86" s="87"/>
      <c r="WPY86" s="87"/>
      <c r="WQG86" s="87"/>
      <c r="WQO86" s="87"/>
      <c r="WQW86" s="87"/>
      <c r="WRE86" s="87"/>
      <c r="WRM86" s="87"/>
      <c r="WRU86" s="87"/>
      <c r="WSC86" s="87"/>
      <c r="WSK86" s="87"/>
      <c r="WSS86" s="87"/>
      <c r="WTA86" s="87"/>
      <c r="WTI86" s="87"/>
      <c r="WTQ86" s="87"/>
      <c r="WTY86" s="87"/>
      <c r="WUG86" s="87"/>
      <c r="WUO86" s="87"/>
      <c r="WUW86" s="87"/>
      <c r="WVE86" s="87"/>
      <c r="WVM86" s="87"/>
      <c r="WVU86" s="87"/>
      <c r="WWC86" s="87"/>
      <c r="WWK86" s="87"/>
      <c r="WWS86" s="87"/>
      <c r="WXA86" s="87"/>
      <c r="WXI86" s="87"/>
      <c r="WXQ86" s="87"/>
      <c r="WXY86" s="87"/>
      <c r="WYG86" s="87"/>
      <c r="WYO86" s="87"/>
      <c r="WYW86" s="87"/>
      <c r="WZE86" s="87"/>
      <c r="WZM86" s="87"/>
      <c r="WZU86" s="87"/>
      <c r="XAC86" s="87"/>
      <c r="XAK86" s="87"/>
      <c r="XAS86" s="87"/>
      <c r="XBA86" s="87"/>
    </row>
    <row r="87" spans="1:1021 1029:2045 2053:3069 3077:4093 4101:5117 5125:6141 6149:7165 7173:8189 8197:9213 9221:10237 10245:11261 11269:12285 12293:13309 13317:14333 14341:15357 15365:16277" x14ac:dyDescent="0.25">
      <c r="A87" s="103"/>
      <c r="B87" s="68"/>
      <c r="C87" s="68"/>
      <c r="D87" s="68"/>
      <c r="E87" s="68"/>
      <c r="F87" s="129"/>
      <c r="G87" s="105"/>
      <c r="H87" s="136"/>
      <c r="I87" s="132"/>
      <c r="J87" s="68"/>
      <c r="K87" s="106"/>
      <c r="L87" s="156"/>
      <c r="M87" s="105"/>
      <c r="N87" s="106"/>
      <c r="O87" s="106"/>
      <c r="P87" s="68"/>
      <c r="Q87" s="69"/>
      <c r="R87" s="69"/>
      <c r="S87" s="69"/>
      <c r="T87" s="68"/>
      <c r="U87" s="68"/>
      <c r="V87" s="65" t="s">
        <v>225</v>
      </c>
      <c r="W87" s="65">
        <v>44607</v>
      </c>
      <c r="X87" s="73">
        <v>13227</v>
      </c>
      <c r="Y87" s="65" t="s">
        <v>274</v>
      </c>
      <c r="Z87" s="78">
        <v>44610</v>
      </c>
      <c r="AA87" s="65">
        <v>44975</v>
      </c>
      <c r="AB87" s="79" t="s">
        <v>101</v>
      </c>
      <c r="AC87" s="79" t="s">
        <v>101</v>
      </c>
      <c r="AD87" s="158">
        <v>0</v>
      </c>
      <c r="AE87" s="158">
        <v>0</v>
      </c>
      <c r="AF87" s="78" t="s">
        <v>101</v>
      </c>
      <c r="AG87" s="80" t="s">
        <v>101</v>
      </c>
      <c r="AH87" s="158">
        <v>0</v>
      </c>
      <c r="AI87" s="167">
        <f t="shared" si="1"/>
        <v>0</v>
      </c>
      <c r="AJ87" s="172">
        <v>282528</v>
      </c>
      <c r="AK87" s="172">
        <v>36885.589999999997</v>
      </c>
      <c r="AL87" s="174"/>
      <c r="AM87" s="109"/>
      <c r="AN87" s="109"/>
      <c r="AO87" s="109"/>
      <c r="AP87" s="109"/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109"/>
      <c r="BG87" s="109"/>
      <c r="BH87" s="68"/>
    </row>
    <row r="88" spans="1:1021 1029:2045 2053:3069 3077:4093 4101:5117 5125:6141 6149:7165 7173:8189 8197:9213 9221:10237 10245:11261 11269:12285 12293:13309 13317:14333 14341:15357 15365:16277" x14ac:dyDescent="0.25">
      <c r="A88" s="103">
        <v>12</v>
      </c>
      <c r="B88" s="68" t="s">
        <v>439</v>
      </c>
      <c r="C88" s="68" t="s">
        <v>222</v>
      </c>
      <c r="D88" s="68" t="s">
        <v>142</v>
      </c>
      <c r="E88" s="68" t="s">
        <v>100</v>
      </c>
      <c r="F88" s="129" t="s">
        <v>139</v>
      </c>
      <c r="G88" s="105">
        <v>12486</v>
      </c>
      <c r="H88" s="136" t="s">
        <v>137</v>
      </c>
      <c r="I88" s="132" t="s">
        <v>140</v>
      </c>
      <c r="J88" s="68" t="s">
        <v>141</v>
      </c>
      <c r="K88" s="106">
        <v>43525</v>
      </c>
      <c r="L88" s="156">
        <v>268147.20000000001</v>
      </c>
      <c r="M88" s="105">
        <v>12505</v>
      </c>
      <c r="N88" s="106">
        <v>43525</v>
      </c>
      <c r="O88" s="106">
        <v>43891</v>
      </c>
      <c r="P88" s="68" t="s">
        <v>436</v>
      </c>
      <c r="Q88" s="69" t="s">
        <v>101</v>
      </c>
      <c r="R88" s="69" t="s">
        <v>101</v>
      </c>
      <c r="S88" s="69" t="s">
        <v>101</v>
      </c>
      <c r="T88" s="68" t="s">
        <v>99</v>
      </c>
      <c r="U88" s="68" t="s">
        <v>101</v>
      </c>
      <c r="V88" s="65" t="s">
        <v>101</v>
      </c>
      <c r="W88" s="65" t="s">
        <v>101</v>
      </c>
      <c r="X88" s="79" t="s">
        <v>101</v>
      </c>
      <c r="Y88" s="65" t="s">
        <v>101</v>
      </c>
      <c r="Z88" s="79" t="s">
        <v>101</v>
      </c>
      <c r="AA88" s="65" t="s">
        <v>101</v>
      </c>
      <c r="AB88" s="79" t="s">
        <v>101</v>
      </c>
      <c r="AC88" s="79" t="s">
        <v>101</v>
      </c>
      <c r="AD88" s="158">
        <v>0</v>
      </c>
      <c r="AE88" s="158">
        <v>0</v>
      </c>
      <c r="AF88" s="79" t="s">
        <v>101</v>
      </c>
      <c r="AG88" s="80" t="s">
        <v>101</v>
      </c>
      <c r="AH88" s="158">
        <v>0</v>
      </c>
      <c r="AI88" s="167">
        <f t="shared" si="1"/>
        <v>268147.20000000001</v>
      </c>
      <c r="AJ88" s="172">
        <f>136022.9+23209.08</f>
        <v>159231.97999999998</v>
      </c>
      <c r="AK88" s="172">
        <v>0</v>
      </c>
      <c r="AL88" s="175">
        <f>AJ88+AJ89+AJ90+AJ91+AK93</f>
        <v>1119402.27</v>
      </c>
      <c r="AM88" s="109" t="s">
        <v>136</v>
      </c>
      <c r="AN88" s="109" t="s">
        <v>188</v>
      </c>
      <c r="AO88" s="109" t="s">
        <v>189</v>
      </c>
      <c r="AP88" s="109" t="s">
        <v>101</v>
      </c>
      <c r="AQ88" s="109" t="s">
        <v>101</v>
      </c>
      <c r="AR88" s="109" t="s">
        <v>101</v>
      </c>
      <c r="AS88" s="109" t="s">
        <v>101</v>
      </c>
      <c r="AT88" s="109" t="s">
        <v>101</v>
      </c>
      <c r="AU88" s="109" t="s">
        <v>101</v>
      </c>
      <c r="AV88" s="109" t="s">
        <v>101</v>
      </c>
      <c r="AW88" s="109" t="s">
        <v>101</v>
      </c>
      <c r="AX88" s="109" t="s">
        <v>101</v>
      </c>
      <c r="AY88" s="109" t="s">
        <v>101</v>
      </c>
      <c r="AZ88" s="109" t="s">
        <v>101</v>
      </c>
      <c r="BA88" s="109" t="s">
        <v>101</v>
      </c>
      <c r="BB88" s="109" t="s">
        <v>101</v>
      </c>
      <c r="BC88" s="109" t="s">
        <v>101</v>
      </c>
      <c r="BD88" s="109" t="s">
        <v>101</v>
      </c>
      <c r="BE88" s="109" t="s">
        <v>101</v>
      </c>
      <c r="BF88" s="109" t="s">
        <v>101</v>
      </c>
      <c r="BG88" s="109" t="s">
        <v>101</v>
      </c>
      <c r="BH88" s="109" t="s">
        <v>101</v>
      </c>
    </row>
    <row r="89" spans="1:1021 1029:2045 2053:3069 3077:4093 4101:5117 5125:6141 6149:7165 7173:8189 8197:9213 9221:10237 10245:11261 11269:12285 12293:13309 13317:14333 14341:15357 15365:16277" x14ac:dyDescent="0.25">
      <c r="A89" s="103"/>
      <c r="B89" s="68"/>
      <c r="C89" s="68"/>
      <c r="D89" s="68"/>
      <c r="E89" s="68"/>
      <c r="F89" s="129"/>
      <c r="G89" s="105"/>
      <c r="H89" s="136"/>
      <c r="I89" s="132"/>
      <c r="J89" s="68"/>
      <c r="K89" s="106"/>
      <c r="L89" s="156"/>
      <c r="M89" s="105"/>
      <c r="N89" s="106"/>
      <c r="O89" s="106"/>
      <c r="P89" s="68"/>
      <c r="Q89" s="69"/>
      <c r="R89" s="69"/>
      <c r="S89" s="69"/>
      <c r="T89" s="68"/>
      <c r="U89" s="68"/>
      <c r="V89" s="65" t="s">
        <v>102</v>
      </c>
      <c r="W89" s="65">
        <v>43888</v>
      </c>
      <c r="X89" s="73">
        <v>12749</v>
      </c>
      <c r="Y89" s="65" t="s">
        <v>190</v>
      </c>
      <c r="Z89" s="78">
        <v>43892</v>
      </c>
      <c r="AA89" s="65">
        <v>44257</v>
      </c>
      <c r="AB89" s="79" t="s">
        <v>101</v>
      </c>
      <c r="AC89" s="79" t="s">
        <v>101</v>
      </c>
      <c r="AD89" s="158">
        <v>0</v>
      </c>
      <c r="AE89" s="158">
        <v>0</v>
      </c>
      <c r="AF89" s="79" t="s">
        <v>101</v>
      </c>
      <c r="AG89" s="80" t="s">
        <v>101</v>
      </c>
      <c r="AH89" s="158">
        <v>0</v>
      </c>
      <c r="AI89" s="167">
        <f t="shared" si="1"/>
        <v>0</v>
      </c>
      <c r="AJ89" s="172">
        <v>125879.96</v>
      </c>
      <c r="AK89" s="172">
        <v>0</v>
      </c>
      <c r="AL89" s="175"/>
      <c r="AM89" s="109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</row>
    <row r="90" spans="1:1021 1029:2045 2053:3069 3077:4093 4101:5117 5125:6141 6149:7165 7173:8189 8197:9213 9221:10237 10245:11261 11269:12285 12293:13309 13317:14333 14341:15357 15365:16277" x14ac:dyDescent="0.25">
      <c r="A90" s="103"/>
      <c r="B90" s="68"/>
      <c r="C90" s="68"/>
      <c r="D90" s="68"/>
      <c r="E90" s="68"/>
      <c r="F90" s="129"/>
      <c r="G90" s="105"/>
      <c r="H90" s="136"/>
      <c r="I90" s="132"/>
      <c r="J90" s="68"/>
      <c r="K90" s="106"/>
      <c r="L90" s="156"/>
      <c r="M90" s="105"/>
      <c r="N90" s="106"/>
      <c r="O90" s="106"/>
      <c r="P90" s="68"/>
      <c r="Q90" s="69"/>
      <c r="R90" s="69"/>
      <c r="S90" s="69"/>
      <c r="T90" s="68"/>
      <c r="U90" s="68"/>
      <c r="V90" s="65" t="s">
        <v>104</v>
      </c>
      <c r="W90" s="65">
        <v>44251</v>
      </c>
      <c r="X90" s="73">
        <v>12990</v>
      </c>
      <c r="Y90" s="65" t="s">
        <v>221</v>
      </c>
      <c r="Z90" s="78">
        <v>44258</v>
      </c>
      <c r="AA90" s="65">
        <v>44622</v>
      </c>
      <c r="AB90" s="88" t="s">
        <v>101</v>
      </c>
      <c r="AC90" s="79" t="s">
        <v>101</v>
      </c>
      <c r="AD90" s="158">
        <v>0</v>
      </c>
      <c r="AE90" s="158">
        <v>0</v>
      </c>
      <c r="AF90" s="79" t="s">
        <v>101</v>
      </c>
      <c r="AG90" s="80" t="s">
        <v>101</v>
      </c>
      <c r="AH90" s="158">
        <v>0</v>
      </c>
      <c r="AI90" s="167">
        <f t="shared" si="1"/>
        <v>0</v>
      </c>
      <c r="AJ90" s="172">
        <f>17220.09+198401.81</f>
        <v>215621.9</v>
      </c>
      <c r="AK90" s="172">
        <v>0</v>
      </c>
      <c r="AL90" s="175"/>
      <c r="AM90" s="109"/>
      <c r="AN90" s="109"/>
      <c r="AO90" s="109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  <c r="BH90" s="109"/>
    </row>
    <row r="91" spans="1:1021 1029:2045 2053:3069 3077:4093 4101:5117 5125:6141 6149:7165 7173:8189 8197:9213 9221:10237 10245:11261 11269:12285 12293:13309 13317:14333 14341:15357 15365:16277" x14ac:dyDescent="0.25">
      <c r="A91" s="103"/>
      <c r="B91" s="68"/>
      <c r="C91" s="68"/>
      <c r="D91" s="68"/>
      <c r="E91" s="68"/>
      <c r="F91" s="129"/>
      <c r="G91" s="105"/>
      <c r="H91" s="136"/>
      <c r="I91" s="132"/>
      <c r="J91" s="68"/>
      <c r="K91" s="106"/>
      <c r="L91" s="156"/>
      <c r="M91" s="105"/>
      <c r="N91" s="106"/>
      <c r="O91" s="106"/>
      <c r="P91" s="68"/>
      <c r="Q91" s="69"/>
      <c r="R91" s="69"/>
      <c r="S91" s="69"/>
      <c r="T91" s="68"/>
      <c r="U91" s="68"/>
      <c r="V91" s="65" t="s">
        <v>105</v>
      </c>
      <c r="W91" s="65">
        <v>44614</v>
      </c>
      <c r="X91" s="73">
        <v>13231</v>
      </c>
      <c r="Y91" s="65" t="s">
        <v>498</v>
      </c>
      <c r="Z91" s="78">
        <v>44623</v>
      </c>
      <c r="AA91" s="65">
        <v>44987</v>
      </c>
      <c r="AB91" s="88" t="s">
        <v>101</v>
      </c>
      <c r="AC91" s="79" t="s">
        <v>101</v>
      </c>
      <c r="AD91" s="158">
        <v>0</v>
      </c>
      <c r="AE91" s="158">
        <v>0</v>
      </c>
      <c r="AF91" s="79" t="s">
        <v>101</v>
      </c>
      <c r="AG91" s="80" t="s">
        <v>101</v>
      </c>
      <c r="AH91" s="158">
        <v>0</v>
      </c>
      <c r="AI91" s="167">
        <f t="shared" si="1"/>
        <v>0</v>
      </c>
      <c r="AJ91" s="172">
        <f>23517.7+288510.9</f>
        <v>312028.60000000003</v>
      </c>
      <c r="AK91" s="172">
        <v>0</v>
      </c>
      <c r="AL91" s="175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109"/>
      <c r="BG91" s="109"/>
      <c r="BH91" s="109"/>
    </row>
    <row r="92" spans="1:1021 1029:2045 2053:3069 3077:4093 4101:5117 5125:6141 6149:7165 7173:8189 8197:9213 9221:10237 10245:11261 11269:12285 12293:13309 13317:14333 14341:15357 15365:16277" x14ac:dyDescent="0.25">
      <c r="A92" s="103"/>
      <c r="B92" s="68"/>
      <c r="C92" s="68"/>
      <c r="D92" s="68"/>
      <c r="E92" s="68"/>
      <c r="F92" s="129"/>
      <c r="G92" s="105"/>
      <c r="H92" s="136"/>
      <c r="I92" s="132"/>
      <c r="J92" s="68"/>
      <c r="K92" s="106"/>
      <c r="L92" s="156"/>
      <c r="M92" s="105"/>
      <c r="N92" s="106"/>
      <c r="O92" s="106"/>
      <c r="P92" s="68"/>
      <c r="Q92" s="69"/>
      <c r="R92" s="69"/>
      <c r="S92" s="69"/>
      <c r="T92" s="68"/>
      <c r="U92" s="68"/>
      <c r="V92" s="65" t="s">
        <v>106</v>
      </c>
      <c r="W92" s="65">
        <v>44859</v>
      </c>
      <c r="X92" s="73">
        <v>13399</v>
      </c>
      <c r="Y92" s="65" t="s">
        <v>498</v>
      </c>
      <c r="Z92" s="78">
        <v>44623</v>
      </c>
      <c r="AA92" s="65">
        <v>44987</v>
      </c>
      <c r="AB92" s="88" t="s">
        <v>101</v>
      </c>
      <c r="AC92" s="79" t="s">
        <v>101</v>
      </c>
      <c r="AD92" s="158">
        <v>0</v>
      </c>
      <c r="AE92" s="158">
        <v>0</v>
      </c>
      <c r="AF92" s="79" t="s">
        <v>101</v>
      </c>
      <c r="AG92" s="80" t="s">
        <v>101</v>
      </c>
      <c r="AH92" s="158">
        <v>0</v>
      </c>
      <c r="AI92" s="167">
        <f t="shared" si="1"/>
        <v>0</v>
      </c>
      <c r="AJ92" s="172">
        <v>0</v>
      </c>
      <c r="AK92" s="172">
        <v>0</v>
      </c>
      <c r="AL92" s="175"/>
      <c r="AM92" s="109"/>
      <c r="AN92" s="109"/>
      <c r="AO92" s="109"/>
      <c r="AP92" s="109"/>
      <c r="AQ92" s="109"/>
      <c r="AR92" s="109"/>
      <c r="AS92" s="109"/>
      <c r="AT92" s="109"/>
      <c r="AU92" s="109"/>
      <c r="AV92" s="109"/>
      <c r="AW92" s="109"/>
      <c r="AX92" s="109"/>
      <c r="AY92" s="109"/>
      <c r="AZ92" s="109"/>
      <c r="BA92" s="109"/>
      <c r="BB92" s="109"/>
      <c r="BC92" s="109"/>
      <c r="BD92" s="109"/>
      <c r="BE92" s="109"/>
      <c r="BF92" s="109"/>
      <c r="BG92" s="109"/>
      <c r="BH92" s="109"/>
    </row>
    <row r="93" spans="1:1021 1029:2045 2053:3069 3077:4093 4101:5117 5125:6141 6149:7165 7173:8189 8197:9213 9221:10237 10245:11261 11269:12285 12293:13309 13317:14333 14341:15357 15365:16277" x14ac:dyDescent="0.25">
      <c r="A93" s="103"/>
      <c r="B93" s="68"/>
      <c r="C93" s="68"/>
      <c r="D93" s="68"/>
      <c r="E93" s="68"/>
      <c r="F93" s="129"/>
      <c r="G93" s="105"/>
      <c r="H93" s="136"/>
      <c r="I93" s="132"/>
      <c r="J93" s="68"/>
      <c r="K93" s="106"/>
      <c r="L93" s="156"/>
      <c r="M93" s="105"/>
      <c r="N93" s="106"/>
      <c r="O93" s="106"/>
      <c r="P93" s="68"/>
      <c r="Q93" s="69"/>
      <c r="R93" s="69"/>
      <c r="S93" s="69"/>
      <c r="T93" s="68"/>
      <c r="U93" s="68"/>
      <c r="V93" s="65" t="s">
        <v>223</v>
      </c>
      <c r="W93" s="65">
        <v>44985</v>
      </c>
      <c r="X93" s="73">
        <v>13485</v>
      </c>
      <c r="Y93" s="65" t="s">
        <v>540</v>
      </c>
      <c r="Z93" s="78">
        <v>44988</v>
      </c>
      <c r="AA93" s="65">
        <v>45353</v>
      </c>
      <c r="AB93" s="88" t="s">
        <v>101</v>
      </c>
      <c r="AC93" s="79" t="s">
        <v>101</v>
      </c>
      <c r="AD93" s="158">
        <v>0</v>
      </c>
      <c r="AE93" s="158">
        <v>0</v>
      </c>
      <c r="AF93" s="79" t="s">
        <v>101</v>
      </c>
      <c r="AG93" s="80" t="s">
        <v>101</v>
      </c>
      <c r="AH93" s="158">
        <v>0</v>
      </c>
      <c r="AI93" s="167">
        <f t="shared" si="1"/>
        <v>0</v>
      </c>
      <c r="AJ93" s="172">
        <v>0</v>
      </c>
      <c r="AK93" s="172">
        <f>134269.95+31087.05+34534.7+36171.28+70576.85</f>
        <v>306639.83</v>
      </c>
      <c r="AL93" s="175"/>
      <c r="AM93" s="109"/>
      <c r="AN93" s="109"/>
      <c r="AO93" s="109"/>
      <c r="AP93" s="109"/>
      <c r="AQ93" s="109"/>
      <c r="AR93" s="109"/>
      <c r="AS93" s="109"/>
      <c r="AT93" s="109"/>
      <c r="AU93" s="109"/>
      <c r="AV93" s="109"/>
      <c r="AW93" s="109"/>
      <c r="AX93" s="109"/>
      <c r="AY93" s="109"/>
      <c r="AZ93" s="109"/>
      <c r="BA93" s="109"/>
      <c r="BB93" s="109"/>
      <c r="BC93" s="109"/>
      <c r="BD93" s="109"/>
      <c r="BE93" s="109"/>
      <c r="BF93" s="109"/>
      <c r="BG93" s="109"/>
      <c r="BH93" s="109"/>
    </row>
    <row r="94" spans="1:1021 1029:2045 2053:3069 3077:4093 4101:5117 5125:6141 6149:7165 7173:8189 8197:9213 9221:10237 10245:11261 11269:12285 12293:13309 13317:14333 14341:15357 15365:16277" x14ac:dyDescent="0.25">
      <c r="A94" s="103">
        <v>13</v>
      </c>
      <c r="B94" s="68" t="s">
        <v>456</v>
      </c>
      <c r="C94" s="68" t="s">
        <v>168</v>
      </c>
      <c r="D94" s="68" t="s">
        <v>98</v>
      </c>
      <c r="E94" s="68" t="s">
        <v>100</v>
      </c>
      <c r="F94" s="129" t="s">
        <v>169</v>
      </c>
      <c r="G94" s="70">
        <v>12711</v>
      </c>
      <c r="H94" s="136" t="s">
        <v>149</v>
      </c>
      <c r="I94" s="132" t="s">
        <v>170</v>
      </c>
      <c r="J94" s="68" t="s">
        <v>171</v>
      </c>
      <c r="K94" s="106">
        <v>43818</v>
      </c>
      <c r="L94" s="156">
        <v>61320</v>
      </c>
      <c r="M94" s="105">
        <v>12711</v>
      </c>
      <c r="N94" s="106">
        <v>44197</v>
      </c>
      <c r="O94" s="106">
        <v>44561</v>
      </c>
      <c r="P94" s="68" t="s">
        <v>437</v>
      </c>
      <c r="Q94" s="69" t="s">
        <v>101</v>
      </c>
      <c r="R94" s="69" t="s">
        <v>101</v>
      </c>
      <c r="S94" s="69" t="s">
        <v>101</v>
      </c>
      <c r="T94" s="68" t="s">
        <v>483</v>
      </c>
      <c r="U94" s="68" t="s">
        <v>101</v>
      </c>
      <c r="V94" s="71" t="s">
        <v>101</v>
      </c>
      <c r="W94" s="71" t="s">
        <v>101</v>
      </c>
      <c r="X94" s="71" t="s">
        <v>101</v>
      </c>
      <c r="Y94" s="71" t="s">
        <v>101</v>
      </c>
      <c r="Z94" s="71" t="s">
        <v>101</v>
      </c>
      <c r="AA94" s="71" t="s">
        <v>101</v>
      </c>
      <c r="AB94" s="71" t="s">
        <v>101</v>
      </c>
      <c r="AC94" s="71" t="s">
        <v>101</v>
      </c>
      <c r="AD94" s="158">
        <v>0</v>
      </c>
      <c r="AE94" s="158">
        <v>0</v>
      </c>
      <c r="AF94" s="79" t="s">
        <v>101</v>
      </c>
      <c r="AG94" s="79" t="s">
        <v>101</v>
      </c>
      <c r="AH94" s="158">
        <v>0</v>
      </c>
      <c r="AI94" s="167">
        <f t="shared" si="1"/>
        <v>61320</v>
      </c>
      <c r="AJ94" s="172">
        <v>56210</v>
      </c>
      <c r="AK94" s="172">
        <v>0</v>
      </c>
      <c r="AL94" s="175">
        <f>AJ94+AJ96+AK96+AK98</f>
        <v>189581</v>
      </c>
      <c r="AM94" s="109" t="s">
        <v>101</v>
      </c>
      <c r="AN94" s="109" t="s">
        <v>101</v>
      </c>
      <c r="AO94" s="109" t="s">
        <v>101</v>
      </c>
      <c r="AP94" s="109" t="s">
        <v>101</v>
      </c>
      <c r="AQ94" s="109" t="s">
        <v>101</v>
      </c>
      <c r="AR94" s="109" t="s">
        <v>101</v>
      </c>
      <c r="AS94" s="109" t="s">
        <v>101</v>
      </c>
      <c r="AT94" s="109" t="s">
        <v>101</v>
      </c>
      <c r="AU94" s="109" t="s">
        <v>101</v>
      </c>
      <c r="AV94" s="109" t="s">
        <v>101</v>
      </c>
      <c r="AW94" s="109" t="s">
        <v>101</v>
      </c>
      <c r="AX94" s="109" t="s">
        <v>101</v>
      </c>
      <c r="AY94" s="109" t="s">
        <v>101</v>
      </c>
      <c r="AZ94" s="109" t="s">
        <v>101</v>
      </c>
      <c r="BA94" s="109" t="s">
        <v>101</v>
      </c>
      <c r="BB94" s="109" t="s">
        <v>101</v>
      </c>
      <c r="BC94" s="109" t="s">
        <v>101</v>
      </c>
      <c r="BD94" s="109" t="s">
        <v>101</v>
      </c>
      <c r="BE94" s="109" t="s">
        <v>101</v>
      </c>
      <c r="BF94" s="109" t="s">
        <v>101</v>
      </c>
      <c r="BG94" s="109" t="s">
        <v>101</v>
      </c>
      <c r="BH94" s="68" t="s">
        <v>101</v>
      </c>
    </row>
    <row r="95" spans="1:1021 1029:2045 2053:3069 3077:4093 4101:5117 5125:6141 6149:7165 7173:8189 8197:9213 9221:10237 10245:11261 11269:12285 12293:13309 13317:14333 14341:15357 15365:16277" x14ac:dyDescent="0.25">
      <c r="A95" s="103"/>
      <c r="B95" s="68"/>
      <c r="C95" s="68"/>
      <c r="D95" s="68"/>
      <c r="E95" s="68"/>
      <c r="F95" s="129"/>
      <c r="G95" s="70"/>
      <c r="H95" s="136"/>
      <c r="I95" s="132"/>
      <c r="J95" s="68"/>
      <c r="K95" s="106"/>
      <c r="L95" s="156"/>
      <c r="M95" s="105"/>
      <c r="N95" s="106"/>
      <c r="O95" s="106"/>
      <c r="P95" s="68"/>
      <c r="Q95" s="69"/>
      <c r="R95" s="69"/>
      <c r="S95" s="69"/>
      <c r="T95" s="68"/>
      <c r="U95" s="68"/>
      <c r="V95" s="65" t="s">
        <v>102</v>
      </c>
      <c r="W95" s="65">
        <v>44172</v>
      </c>
      <c r="X95" s="73">
        <v>12943</v>
      </c>
      <c r="Y95" s="65" t="s">
        <v>231</v>
      </c>
      <c r="Z95" s="78">
        <v>44197</v>
      </c>
      <c r="AA95" s="65">
        <v>44561</v>
      </c>
      <c r="AB95" s="79" t="s">
        <v>101</v>
      </c>
      <c r="AC95" s="79" t="s">
        <v>101</v>
      </c>
      <c r="AD95" s="158">
        <v>0</v>
      </c>
      <c r="AE95" s="158">
        <v>0</v>
      </c>
      <c r="AF95" s="79" t="s">
        <v>101</v>
      </c>
      <c r="AG95" s="79" t="s">
        <v>101</v>
      </c>
      <c r="AH95" s="158">
        <v>0</v>
      </c>
      <c r="AI95" s="167">
        <f t="shared" si="1"/>
        <v>0</v>
      </c>
      <c r="AJ95" s="172">
        <v>0</v>
      </c>
      <c r="AK95" s="172">
        <v>0</v>
      </c>
      <c r="AL95" s="175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09"/>
      <c r="BG95" s="109"/>
      <c r="BH95" s="68"/>
    </row>
    <row r="96" spans="1:1021 1029:2045 2053:3069 3077:4093 4101:5117 5125:6141 6149:7165 7173:8189 8197:9213 9221:10237 10245:11261 11269:12285 12293:13309 13317:14333 14341:15357 15365:16277" x14ac:dyDescent="0.25">
      <c r="A96" s="103"/>
      <c r="B96" s="68"/>
      <c r="C96" s="68"/>
      <c r="D96" s="68"/>
      <c r="E96" s="68"/>
      <c r="F96" s="129"/>
      <c r="G96" s="70"/>
      <c r="H96" s="136"/>
      <c r="I96" s="132"/>
      <c r="J96" s="68"/>
      <c r="K96" s="106"/>
      <c r="L96" s="156"/>
      <c r="M96" s="105"/>
      <c r="N96" s="106"/>
      <c r="O96" s="106"/>
      <c r="P96" s="68"/>
      <c r="Q96" s="69"/>
      <c r="R96" s="69"/>
      <c r="S96" s="69"/>
      <c r="T96" s="68"/>
      <c r="U96" s="68"/>
      <c r="V96" s="65" t="s">
        <v>104</v>
      </c>
      <c r="W96" s="65">
        <v>44536</v>
      </c>
      <c r="X96" s="73">
        <v>13187</v>
      </c>
      <c r="Y96" s="65" t="s">
        <v>262</v>
      </c>
      <c r="Z96" s="78">
        <v>44562</v>
      </c>
      <c r="AA96" s="65">
        <v>44926</v>
      </c>
      <c r="AB96" s="79" t="s">
        <v>101</v>
      </c>
      <c r="AC96" s="79" t="s">
        <v>101</v>
      </c>
      <c r="AD96" s="158">
        <v>0</v>
      </c>
      <c r="AE96" s="158">
        <v>0</v>
      </c>
      <c r="AF96" s="79" t="s">
        <v>101</v>
      </c>
      <c r="AG96" s="79" t="s">
        <v>101</v>
      </c>
      <c r="AH96" s="158">
        <v>0</v>
      </c>
      <c r="AI96" s="167">
        <f t="shared" si="1"/>
        <v>0</v>
      </c>
      <c r="AJ96" s="172">
        <v>61320</v>
      </c>
      <c r="AK96" s="172">
        <v>0</v>
      </c>
      <c r="AL96" s="175"/>
      <c r="AM96" s="109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09"/>
      <c r="BC96" s="109"/>
      <c r="BD96" s="109"/>
      <c r="BE96" s="109"/>
      <c r="BF96" s="109"/>
      <c r="BG96" s="109"/>
      <c r="BH96" s="68"/>
    </row>
    <row r="97" spans="1:401" x14ac:dyDescent="0.25">
      <c r="A97" s="103"/>
      <c r="B97" s="68"/>
      <c r="C97" s="68"/>
      <c r="D97" s="68"/>
      <c r="E97" s="68"/>
      <c r="F97" s="129"/>
      <c r="G97" s="70"/>
      <c r="H97" s="136"/>
      <c r="I97" s="132"/>
      <c r="J97" s="68"/>
      <c r="K97" s="106"/>
      <c r="L97" s="156"/>
      <c r="M97" s="105"/>
      <c r="N97" s="106"/>
      <c r="O97" s="106"/>
      <c r="P97" s="68"/>
      <c r="Q97" s="69"/>
      <c r="R97" s="69"/>
      <c r="S97" s="69"/>
      <c r="T97" s="68"/>
      <c r="U97" s="68"/>
      <c r="V97" s="65" t="s">
        <v>105</v>
      </c>
      <c r="W97" s="65">
        <v>44901</v>
      </c>
      <c r="X97" s="73">
        <v>13427</v>
      </c>
      <c r="Y97" s="65" t="s">
        <v>484</v>
      </c>
      <c r="Z97" s="78">
        <v>44927</v>
      </c>
      <c r="AA97" s="65">
        <v>45291</v>
      </c>
      <c r="AB97" s="79" t="s">
        <v>101</v>
      </c>
      <c r="AC97" s="79" t="s">
        <v>101</v>
      </c>
      <c r="AD97" s="158">
        <v>0</v>
      </c>
      <c r="AE97" s="158">
        <v>0</v>
      </c>
      <c r="AF97" s="79" t="s">
        <v>101</v>
      </c>
      <c r="AG97" s="79" t="s">
        <v>101</v>
      </c>
      <c r="AH97" s="158">
        <v>0</v>
      </c>
      <c r="AI97" s="167">
        <f t="shared" si="1"/>
        <v>0</v>
      </c>
      <c r="AJ97" s="172">
        <v>0</v>
      </c>
      <c r="AK97" s="172"/>
      <c r="AL97" s="175"/>
      <c r="AM97" s="109"/>
      <c r="AN97" s="109"/>
      <c r="AO97" s="109"/>
      <c r="AP97" s="109"/>
      <c r="AQ97" s="109"/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109"/>
      <c r="BD97" s="109"/>
      <c r="BE97" s="109"/>
      <c r="BF97" s="109"/>
      <c r="BG97" s="109"/>
      <c r="BH97" s="68"/>
    </row>
    <row r="98" spans="1:401" x14ac:dyDescent="0.25">
      <c r="A98" s="103"/>
      <c r="B98" s="68"/>
      <c r="C98" s="68"/>
      <c r="D98" s="68"/>
      <c r="E98" s="68"/>
      <c r="F98" s="129"/>
      <c r="G98" s="70"/>
      <c r="H98" s="136"/>
      <c r="I98" s="132"/>
      <c r="J98" s="68"/>
      <c r="K98" s="106"/>
      <c r="L98" s="156"/>
      <c r="M98" s="105"/>
      <c r="N98" s="106"/>
      <c r="O98" s="106"/>
      <c r="P98" s="68"/>
      <c r="Q98" s="69"/>
      <c r="R98" s="69"/>
      <c r="S98" s="69"/>
      <c r="T98" s="68"/>
      <c r="U98" s="68"/>
      <c r="V98" s="65" t="s">
        <v>106</v>
      </c>
      <c r="W98" s="65">
        <v>45135</v>
      </c>
      <c r="X98" s="73">
        <v>13585</v>
      </c>
      <c r="Y98" s="65" t="s">
        <v>485</v>
      </c>
      <c r="Z98" s="78">
        <v>44986</v>
      </c>
      <c r="AA98" s="65">
        <v>45291</v>
      </c>
      <c r="AB98" s="79" t="s">
        <v>101</v>
      </c>
      <c r="AC98" s="79" t="s">
        <v>101</v>
      </c>
      <c r="AD98" s="158">
        <v>0</v>
      </c>
      <c r="AE98" s="158">
        <v>0</v>
      </c>
      <c r="AF98" s="79" t="s">
        <v>101</v>
      </c>
      <c r="AG98" s="79" t="s">
        <v>101</v>
      </c>
      <c r="AH98" s="158">
        <v>0</v>
      </c>
      <c r="AI98" s="167">
        <f t="shared" si="1"/>
        <v>0</v>
      </c>
      <c r="AJ98" s="172">
        <v>0</v>
      </c>
      <c r="AK98" s="172">
        <f>30660+10475.5+6183.1+6183.1+6183.1+12366.2</f>
        <v>72051</v>
      </c>
      <c r="AL98" s="175"/>
      <c r="AM98" s="109"/>
      <c r="AN98" s="109"/>
      <c r="AO98" s="109"/>
      <c r="AP98" s="109"/>
      <c r="AQ98" s="109"/>
      <c r="AR98" s="109"/>
      <c r="AS98" s="109"/>
      <c r="AT98" s="109"/>
      <c r="AU98" s="109"/>
      <c r="AV98" s="109"/>
      <c r="AW98" s="109"/>
      <c r="AX98" s="109"/>
      <c r="AY98" s="109"/>
      <c r="AZ98" s="109"/>
      <c r="BA98" s="109"/>
      <c r="BB98" s="109"/>
      <c r="BC98" s="109"/>
      <c r="BD98" s="109"/>
      <c r="BE98" s="109"/>
      <c r="BF98" s="109"/>
      <c r="BG98" s="109"/>
      <c r="BH98" s="68"/>
    </row>
    <row r="99" spans="1:401" s="90" customFormat="1" x14ac:dyDescent="0.25">
      <c r="A99" s="103">
        <v>14</v>
      </c>
      <c r="B99" s="68" t="s">
        <v>451</v>
      </c>
      <c r="C99" s="68" t="s">
        <v>150</v>
      </c>
      <c r="D99" s="68" t="s">
        <v>142</v>
      </c>
      <c r="E99" s="68" t="s">
        <v>100</v>
      </c>
      <c r="F99" s="129" t="s">
        <v>153</v>
      </c>
      <c r="G99" s="105">
        <v>12437</v>
      </c>
      <c r="H99" s="136" t="s">
        <v>148</v>
      </c>
      <c r="I99" s="132" t="s">
        <v>154</v>
      </c>
      <c r="J99" s="68" t="s">
        <v>155</v>
      </c>
      <c r="K99" s="106">
        <v>43642</v>
      </c>
      <c r="L99" s="156">
        <v>528229.62</v>
      </c>
      <c r="M99" s="105">
        <v>12589</v>
      </c>
      <c r="N99" s="106">
        <v>43647</v>
      </c>
      <c r="O99" s="106">
        <v>43830</v>
      </c>
      <c r="P99" s="68" t="s">
        <v>435</v>
      </c>
      <c r="Q99" s="69" t="s">
        <v>101</v>
      </c>
      <c r="R99" s="69" t="s">
        <v>101</v>
      </c>
      <c r="S99" s="69" t="s">
        <v>101</v>
      </c>
      <c r="T99" s="68" t="s">
        <v>178</v>
      </c>
      <c r="U99" s="68" t="s">
        <v>101</v>
      </c>
      <c r="V99" s="71" t="s">
        <v>101</v>
      </c>
      <c r="W99" s="71" t="s">
        <v>101</v>
      </c>
      <c r="X99" s="71" t="s">
        <v>101</v>
      </c>
      <c r="Y99" s="71" t="s">
        <v>101</v>
      </c>
      <c r="Z99" s="71" t="s">
        <v>101</v>
      </c>
      <c r="AA99" s="71" t="s">
        <v>101</v>
      </c>
      <c r="AB99" s="71" t="s">
        <v>101</v>
      </c>
      <c r="AC99" s="71" t="s">
        <v>101</v>
      </c>
      <c r="AD99" s="158">
        <v>0</v>
      </c>
      <c r="AE99" s="158">
        <v>0</v>
      </c>
      <c r="AF99" s="79" t="s">
        <v>101</v>
      </c>
      <c r="AG99" s="79" t="s">
        <v>101</v>
      </c>
      <c r="AH99" s="158">
        <v>0</v>
      </c>
      <c r="AI99" s="167">
        <f t="shared" si="1"/>
        <v>528229.62</v>
      </c>
      <c r="AJ99" s="172">
        <v>528229.62</v>
      </c>
      <c r="AK99" s="172">
        <v>0</v>
      </c>
      <c r="AL99" s="174">
        <f>SUM(AJ99+AJ103+AJ104+AJ105+AJ106+AJ107+AJ108+AK108)</f>
        <v>5984801.6699999999</v>
      </c>
      <c r="AM99" s="109" t="s">
        <v>138</v>
      </c>
      <c r="AN99" s="109" t="s">
        <v>151</v>
      </c>
      <c r="AO99" s="104" t="s">
        <v>152</v>
      </c>
      <c r="AP99" s="109" t="s">
        <v>151</v>
      </c>
      <c r="AQ99" s="109" t="s">
        <v>101</v>
      </c>
      <c r="AR99" s="109" t="s">
        <v>101</v>
      </c>
      <c r="AS99" s="109" t="s">
        <v>101</v>
      </c>
      <c r="AT99" s="109" t="s">
        <v>101</v>
      </c>
      <c r="AU99" s="109" t="s">
        <v>101</v>
      </c>
      <c r="AV99" s="109" t="s">
        <v>101</v>
      </c>
      <c r="AW99" s="109" t="s">
        <v>101</v>
      </c>
      <c r="AX99" s="109" t="s">
        <v>101</v>
      </c>
      <c r="AY99" s="109" t="s">
        <v>101</v>
      </c>
      <c r="AZ99" s="109" t="s">
        <v>101</v>
      </c>
      <c r="BA99" s="109" t="s">
        <v>101</v>
      </c>
      <c r="BB99" s="109" t="s">
        <v>101</v>
      </c>
      <c r="BC99" s="109" t="s">
        <v>101</v>
      </c>
      <c r="BD99" s="109" t="s">
        <v>101</v>
      </c>
      <c r="BE99" s="109" t="s">
        <v>101</v>
      </c>
      <c r="BF99" s="109" t="s">
        <v>101</v>
      </c>
      <c r="BG99" s="109" t="s">
        <v>101</v>
      </c>
      <c r="BH99" s="68" t="s">
        <v>101</v>
      </c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0"/>
      <c r="DG99" s="50"/>
      <c r="DH99" s="50"/>
      <c r="DI99" s="50"/>
      <c r="DJ99" s="50"/>
      <c r="DK99" s="50"/>
      <c r="DL99" s="50"/>
      <c r="DM99" s="50"/>
      <c r="DN99" s="50"/>
      <c r="DO99" s="50"/>
      <c r="DP99" s="50"/>
      <c r="DQ99" s="50"/>
      <c r="DR99" s="50"/>
      <c r="DS99" s="50"/>
      <c r="DT99" s="50"/>
      <c r="DU99" s="50"/>
      <c r="DV99" s="50"/>
      <c r="DW99" s="50"/>
      <c r="DX99" s="50"/>
      <c r="DY99" s="50"/>
      <c r="DZ99" s="50"/>
      <c r="EA99" s="50"/>
      <c r="EB99" s="50"/>
      <c r="EC99" s="50"/>
      <c r="ED99" s="50"/>
      <c r="EE99" s="50"/>
      <c r="EF99" s="50"/>
      <c r="EG99" s="50"/>
      <c r="EH99" s="50"/>
      <c r="EI99" s="50"/>
      <c r="EJ99" s="50"/>
      <c r="EK99" s="50"/>
      <c r="EL99" s="50"/>
      <c r="EM99" s="50"/>
      <c r="EN99" s="50"/>
      <c r="EO99" s="50"/>
      <c r="EP99" s="50"/>
      <c r="EQ99" s="50"/>
      <c r="ER99" s="50"/>
      <c r="ES99" s="50"/>
      <c r="ET99" s="50"/>
      <c r="EU99" s="50"/>
      <c r="EV99" s="50"/>
      <c r="EW99" s="50"/>
      <c r="EX99" s="50"/>
      <c r="EY99" s="50"/>
      <c r="EZ99" s="50"/>
      <c r="FA99" s="50"/>
      <c r="FB99" s="50"/>
      <c r="FC99" s="50"/>
      <c r="FD99" s="50"/>
      <c r="FE99" s="50"/>
      <c r="FF99" s="50"/>
      <c r="FG99" s="50"/>
      <c r="FH99" s="50"/>
      <c r="FI99" s="50"/>
      <c r="FJ99" s="50"/>
      <c r="FK99" s="50"/>
      <c r="FL99" s="50"/>
      <c r="FM99" s="50"/>
      <c r="FN99" s="50"/>
      <c r="FO99" s="50"/>
      <c r="FP99" s="50"/>
      <c r="FQ99" s="50"/>
      <c r="FR99" s="50"/>
      <c r="FS99" s="50"/>
      <c r="FT99" s="50"/>
      <c r="FU99" s="50"/>
      <c r="FV99" s="50"/>
      <c r="FW99" s="50"/>
      <c r="FX99" s="50"/>
      <c r="FY99" s="50"/>
      <c r="FZ99" s="50"/>
      <c r="GA99" s="50"/>
      <c r="GB99" s="50"/>
      <c r="GC99" s="50"/>
      <c r="GD99" s="50"/>
      <c r="GE99" s="50"/>
      <c r="GF99" s="50"/>
      <c r="GG99" s="50"/>
      <c r="GH99" s="50"/>
      <c r="GI99" s="50"/>
      <c r="GJ99" s="50"/>
      <c r="GK99" s="50"/>
      <c r="GL99" s="50"/>
      <c r="GM99" s="50"/>
      <c r="GN99" s="50"/>
      <c r="GO99" s="50"/>
      <c r="GP99" s="50"/>
      <c r="GQ99" s="50"/>
      <c r="GR99" s="50"/>
      <c r="GS99" s="50"/>
      <c r="GT99" s="50"/>
      <c r="GU99" s="50"/>
      <c r="GV99" s="50"/>
      <c r="GW99" s="50"/>
      <c r="GX99" s="50"/>
      <c r="GY99" s="50"/>
      <c r="GZ99" s="50"/>
      <c r="HA99" s="50"/>
      <c r="HB99" s="50"/>
      <c r="HC99" s="50"/>
      <c r="HD99" s="50"/>
      <c r="HE99" s="50"/>
      <c r="HF99" s="50"/>
      <c r="HG99" s="50"/>
      <c r="HH99" s="50"/>
      <c r="HI99" s="50"/>
      <c r="HJ99" s="50"/>
      <c r="HK99" s="50"/>
      <c r="HL99" s="50"/>
      <c r="HM99" s="50"/>
      <c r="HN99" s="50"/>
      <c r="HO99" s="50"/>
      <c r="HP99" s="50"/>
      <c r="HQ99" s="50"/>
      <c r="HR99" s="50"/>
      <c r="HS99" s="50"/>
      <c r="HT99" s="50"/>
      <c r="HU99" s="50"/>
      <c r="HV99" s="50"/>
      <c r="HW99" s="50"/>
      <c r="HX99" s="50"/>
      <c r="HY99" s="50"/>
      <c r="HZ99" s="50"/>
      <c r="IA99" s="50"/>
      <c r="IB99" s="50"/>
      <c r="IC99" s="50"/>
      <c r="ID99" s="50"/>
      <c r="IE99" s="50"/>
      <c r="IF99" s="50"/>
      <c r="IG99" s="50"/>
      <c r="IH99" s="50"/>
      <c r="II99" s="50"/>
      <c r="IJ99" s="50"/>
      <c r="IK99" s="50"/>
      <c r="IL99" s="50"/>
      <c r="IM99" s="50"/>
      <c r="IN99" s="50"/>
      <c r="IO99" s="50"/>
      <c r="IP99" s="50"/>
      <c r="IQ99" s="50"/>
      <c r="IR99" s="50"/>
      <c r="IS99" s="50"/>
      <c r="IT99" s="50"/>
      <c r="IU99" s="50"/>
      <c r="IV99" s="50"/>
      <c r="IW99" s="50"/>
      <c r="IX99" s="50"/>
      <c r="IY99" s="50"/>
      <c r="IZ99" s="50"/>
      <c r="JA99" s="50"/>
      <c r="JB99" s="50"/>
      <c r="JC99" s="50"/>
      <c r="JD99" s="50"/>
      <c r="JE99" s="50"/>
      <c r="JF99" s="50"/>
      <c r="JG99" s="50"/>
      <c r="JH99" s="50"/>
      <c r="JI99" s="50"/>
      <c r="JJ99" s="50"/>
      <c r="JK99" s="50"/>
      <c r="JL99" s="50"/>
      <c r="JM99" s="50"/>
      <c r="JN99" s="50"/>
      <c r="JO99" s="50"/>
      <c r="JP99" s="50"/>
      <c r="JQ99" s="50"/>
      <c r="JR99" s="50"/>
      <c r="JS99" s="50"/>
      <c r="JT99" s="50"/>
      <c r="JU99" s="50"/>
      <c r="JV99" s="50"/>
      <c r="JW99" s="50"/>
      <c r="JX99" s="50"/>
      <c r="JY99" s="50"/>
      <c r="JZ99" s="50"/>
      <c r="KA99" s="50"/>
      <c r="KB99" s="50"/>
      <c r="KC99" s="50"/>
      <c r="KD99" s="50"/>
      <c r="KE99" s="50"/>
      <c r="KF99" s="50"/>
      <c r="KG99" s="50"/>
      <c r="KH99" s="50"/>
      <c r="KI99" s="50"/>
      <c r="KJ99" s="50"/>
      <c r="KK99" s="50"/>
      <c r="KL99" s="50"/>
      <c r="KM99" s="50"/>
      <c r="KN99" s="50"/>
      <c r="KO99" s="50"/>
      <c r="KP99" s="50"/>
      <c r="KQ99" s="50"/>
      <c r="KR99" s="50"/>
      <c r="KS99" s="50"/>
      <c r="KT99" s="50"/>
      <c r="KU99" s="50"/>
      <c r="KV99" s="50"/>
      <c r="KW99" s="50"/>
      <c r="KX99" s="50"/>
      <c r="KY99" s="50"/>
      <c r="KZ99" s="50"/>
      <c r="LA99" s="50"/>
      <c r="LB99" s="50"/>
      <c r="LC99" s="50"/>
      <c r="LD99" s="50"/>
      <c r="LE99" s="50"/>
      <c r="LF99" s="50"/>
      <c r="LG99" s="50"/>
      <c r="LH99" s="50"/>
      <c r="LI99" s="50"/>
      <c r="LJ99" s="50"/>
      <c r="LK99" s="50"/>
      <c r="LL99" s="50"/>
      <c r="LM99" s="50"/>
      <c r="LN99" s="50"/>
      <c r="LO99" s="50"/>
      <c r="LP99" s="50"/>
      <c r="LQ99" s="50"/>
      <c r="LR99" s="50"/>
      <c r="LS99" s="50"/>
      <c r="LT99" s="50"/>
      <c r="LU99" s="50"/>
      <c r="LV99" s="50"/>
      <c r="LW99" s="50"/>
      <c r="LX99" s="50"/>
      <c r="LY99" s="50"/>
      <c r="LZ99" s="50"/>
      <c r="MA99" s="50"/>
      <c r="MB99" s="50"/>
      <c r="MC99" s="50"/>
      <c r="MD99" s="50"/>
      <c r="ME99" s="50"/>
      <c r="MF99" s="50"/>
      <c r="MG99" s="50"/>
      <c r="MH99" s="50"/>
      <c r="MI99" s="50"/>
      <c r="MJ99" s="50"/>
      <c r="MK99" s="50"/>
      <c r="ML99" s="50"/>
      <c r="MM99" s="50"/>
      <c r="MN99" s="50"/>
      <c r="MO99" s="50"/>
      <c r="MP99" s="50"/>
      <c r="MQ99" s="50"/>
      <c r="MR99" s="50"/>
      <c r="MS99" s="50"/>
      <c r="MT99" s="50"/>
      <c r="MU99" s="50"/>
      <c r="MV99" s="50"/>
      <c r="MW99" s="50"/>
      <c r="MX99" s="50"/>
      <c r="MY99" s="50"/>
      <c r="MZ99" s="50"/>
      <c r="NA99" s="50"/>
      <c r="NB99" s="50"/>
      <c r="NC99" s="50"/>
      <c r="ND99" s="50"/>
      <c r="NE99" s="50"/>
      <c r="NF99" s="50"/>
      <c r="NG99" s="50"/>
      <c r="NH99" s="50"/>
      <c r="NI99" s="50"/>
      <c r="NJ99" s="50"/>
      <c r="NK99" s="50"/>
      <c r="NL99" s="50"/>
      <c r="NM99" s="50"/>
      <c r="NN99" s="50"/>
      <c r="NO99" s="50"/>
      <c r="NP99" s="50"/>
      <c r="NQ99" s="50"/>
      <c r="NR99" s="50"/>
      <c r="NS99" s="50"/>
      <c r="NT99" s="50"/>
      <c r="NU99" s="50"/>
      <c r="NV99" s="50"/>
      <c r="NW99" s="50"/>
      <c r="NX99" s="50"/>
      <c r="NY99" s="50"/>
      <c r="NZ99" s="50"/>
      <c r="OA99" s="50"/>
      <c r="OB99" s="50"/>
      <c r="OC99" s="50"/>
      <c r="OD99" s="50"/>
      <c r="OE99" s="50"/>
      <c r="OF99" s="50"/>
      <c r="OG99" s="50"/>
      <c r="OH99" s="50"/>
      <c r="OI99" s="50"/>
      <c r="OJ99" s="50"/>
      <c r="OK99" s="89"/>
    </row>
    <row r="100" spans="1:401" s="90" customFormat="1" x14ac:dyDescent="0.25">
      <c r="A100" s="103"/>
      <c r="B100" s="68"/>
      <c r="C100" s="68"/>
      <c r="D100" s="68"/>
      <c r="E100" s="68"/>
      <c r="F100" s="129"/>
      <c r="G100" s="105"/>
      <c r="H100" s="136"/>
      <c r="I100" s="132"/>
      <c r="J100" s="68"/>
      <c r="K100" s="106"/>
      <c r="L100" s="156"/>
      <c r="M100" s="105"/>
      <c r="N100" s="106"/>
      <c r="O100" s="106"/>
      <c r="P100" s="68"/>
      <c r="Q100" s="69"/>
      <c r="R100" s="69"/>
      <c r="S100" s="69"/>
      <c r="T100" s="68"/>
      <c r="U100" s="68"/>
      <c r="V100" s="71" t="s">
        <v>102</v>
      </c>
      <c r="W100" s="65">
        <v>43829</v>
      </c>
      <c r="X100" s="91">
        <v>12713</v>
      </c>
      <c r="Y100" s="71" t="s">
        <v>183</v>
      </c>
      <c r="Z100" s="65">
        <v>43831</v>
      </c>
      <c r="AA100" s="65">
        <v>44012</v>
      </c>
      <c r="AB100" s="71" t="s">
        <v>101</v>
      </c>
      <c r="AC100" s="71" t="s">
        <v>101</v>
      </c>
      <c r="AD100" s="158">
        <v>0</v>
      </c>
      <c r="AE100" s="158">
        <v>0</v>
      </c>
      <c r="AF100" s="79" t="s">
        <v>101</v>
      </c>
      <c r="AG100" s="79" t="s">
        <v>101</v>
      </c>
      <c r="AH100" s="158">
        <v>0</v>
      </c>
      <c r="AI100" s="167">
        <f t="shared" si="1"/>
        <v>0</v>
      </c>
      <c r="AJ100" s="172">
        <v>0</v>
      </c>
      <c r="AK100" s="172">
        <v>0</v>
      </c>
      <c r="AL100" s="174"/>
      <c r="AM100" s="109"/>
      <c r="AN100" s="109"/>
      <c r="AO100" s="104"/>
      <c r="AP100" s="109"/>
      <c r="AQ100" s="109"/>
      <c r="AR100" s="109"/>
      <c r="AS100" s="109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68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50"/>
      <c r="DF100" s="50"/>
      <c r="DG100" s="50"/>
      <c r="DH100" s="50"/>
      <c r="DI100" s="50"/>
      <c r="DJ100" s="50"/>
      <c r="DK100" s="50"/>
      <c r="DL100" s="50"/>
      <c r="DM100" s="50"/>
      <c r="DN100" s="50"/>
      <c r="DO100" s="50"/>
      <c r="DP100" s="50"/>
      <c r="DQ100" s="50"/>
      <c r="DR100" s="50"/>
      <c r="DS100" s="50"/>
      <c r="DT100" s="50"/>
      <c r="DU100" s="50"/>
      <c r="DV100" s="50"/>
      <c r="DW100" s="50"/>
      <c r="DX100" s="50"/>
      <c r="DY100" s="50"/>
      <c r="DZ100" s="50"/>
      <c r="EA100" s="50"/>
      <c r="EB100" s="50"/>
      <c r="EC100" s="50"/>
      <c r="ED100" s="50"/>
      <c r="EE100" s="50"/>
      <c r="EF100" s="50"/>
      <c r="EG100" s="50"/>
      <c r="EH100" s="50"/>
      <c r="EI100" s="50"/>
      <c r="EJ100" s="50"/>
      <c r="EK100" s="50"/>
      <c r="EL100" s="50"/>
      <c r="EM100" s="50"/>
      <c r="EN100" s="50"/>
      <c r="EO100" s="50"/>
      <c r="EP100" s="50"/>
      <c r="EQ100" s="50"/>
      <c r="ER100" s="50"/>
      <c r="ES100" s="50"/>
      <c r="ET100" s="50"/>
      <c r="EU100" s="50"/>
      <c r="EV100" s="50"/>
      <c r="EW100" s="50"/>
      <c r="EX100" s="50"/>
      <c r="EY100" s="50"/>
      <c r="EZ100" s="50"/>
      <c r="FA100" s="50"/>
      <c r="FB100" s="50"/>
      <c r="FC100" s="50"/>
      <c r="FD100" s="50"/>
      <c r="FE100" s="50"/>
      <c r="FF100" s="50"/>
      <c r="FG100" s="50"/>
      <c r="FH100" s="50"/>
      <c r="FI100" s="50"/>
      <c r="FJ100" s="50"/>
      <c r="FK100" s="50"/>
      <c r="FL100" s="50"/>
      <c r="FM100" s="50"/>
      <c r="FN100" s="50"/>
      <c r="FO100" s="50"/>
      <c r="FP100" s="50"/>
      <c r="FQ100" s="50"/>
      <c r="FR100" s="50"/>
      <c r="FS100" s="50"/>
      <c r="FT100" s="50"/>
      <c r="FU100" s="50"/>
      <c r="FV100" s="50"/>
      <c r="FW100" s="50"/>
      <c r="FX100" s="50"/>
      <c r="FY100" s="50"/>
      <c r="FZ100" s="50"/>
      <c r="GA100" s="50"/>
      <c r="GB100" s="50"/>
      <c r="GC100" s="50"/>
      <c r="GD100" s="50"/>
      <c r="GE100" s="50"/>
      <c r="GF100" s="50"/>
      <c r="GG100" s="50"/>
      <c r="GH100" s="50"/>
      <c r="GI100" s="50"/>
      <c r="GJ100" s="50"/>
      <c r="GK100" s="50"/>
      <c r="GL100" s="50"/>
      <c r="GM100" s="50"/>
      <c r="GN100" s="50"/>
      <c r="GO100" s="50"/>
      <c r="GP100" s="50"/>
      <c r="GQ100" s="50"/>
      <c r="GR100" s="50"/>
      <c r="GS100" s="50"/>
      <c r="GT100" s="50"/>
      <c r="GU100" s="50"/>
      <c r="GV100" s="50"/>
      <c r="GW100" s="50"/>
      <c r="GX100" s="50"/>
      <c r="GY100" s="50"/>
      <c r="GZ100" s="50"/>
      <c r="HA100" s="50"/>
      <c r="HB100" s="50"/>
      <c r="HC100" s="50"/>
      <c r="HD100" s="50"/>
      <c r="HE100" s="50"/>
      <c r="HF100" s="50"/>
      <c r="HG100" s="50"/>
      <c r="HH100" s="50"/>
      <c r="HI100" s="50"/>
      <c r="HJ100" s="50"/>
      <c r="HK100" s="50"/>
      <c r="HL100" s="50"/>
      <c r="HM100" s="50"/>
      <c r="HN100" s="50"/>
      <c r="HO100" s="50"/>
      <c r="HP100" s="50"/>
      <c r="HQ100" s="50"/>
      <c r="HR100" s="50"/>
      <c r="HS100" s="50"/>
      <c r="HT100" s="50"/>
      <c r="HU100" s="50"/>
      <c r="HV100" s="50"/>
      <c r="HW100" s="50"/>
      <c r="HX100" s="50"/>
      <c r="HY100" s="50"/>
      <c r="HZ100" s="50"/>
      <c r="IA100" s="50"/>
      <c r="IB100" s="50"/>
      <c r="IC100" s="50"/>
      <c r="ID100" s="50"/>
      <c r="IE100" s="50"/>
      <c r="IF100" s="50"/>
      <c r="IG100" s="50"/>
      <c r="IH100" s="50"/>
      <c r="II100" s="50"/>
      <c r="IJ100" s="50"/>
      <c r="IK100" s="50"/>
      <c r="IL100" s="50"/>
      <c r="IM100" s="50"/>
      <c r="IN100" s="50"/>
      <c r="IO100" s="50"/>
      <c r="IP100" s="50"/>
      <c r="IQ100" s="50"/>
      <c r="IR100" s="50"/>
      <c r="IS100" s="50"/>
      <c r="IT100" s="50"/>
      <c r="IU100" s="50"/>
      <c r="IV100" s="50"/>
      <c r="IW100" s="50"/>
      <c r="IX100" s="50"/>
      <c r="IY100" s="50"/>
      <c r="IZ100" s="50"/>
      <c r="JA100" s="50"/>
      <c r="JB100" s="50"/>
      <c r="JC100" s="50"/>
      <c r="JD100" s="50"/>
      <c r="JE100" s="50"/>
      <c r="JF100" s="50"/>
      <c r="JG100" s="50"/>
      <c r="JH100" s="50"/>
      <c r="JI100" s="50"/>
      <c r="JJ100" s="50"/>
      <c r="JK100" s="50"/>
      <c r="JL100" s="50"/>
      <c r="JM100" s="50"/>
      <c r="JN100" s="50"/>
      <c r="JO100" s="50"/>
      <c r="JP100" s="50"/>
      <c r="JQ100" s="50"/>
      <c r="JR100" s="50"/>
      <c r="JS100" s="50"/>
      <c r="JT100" s="50"/>
      <c r="JU100" s="50"/>
      <c r="JV100" s="50"/>
      <c r="JW100" s="50"/>
      <c r="JX100" s="50"/>
      <c r="JY100" s="50"/>
      <c r="JZ100" s="50"/>
      <c r="KA100" s="50"/>
      <c r="KB100" s="50"/>
      <c r="KC100" s="50"/>
      <c r="KD100" s="50"/>
      <c r="KE100" s="50"/>
      <c r="KF100" s="50"/>
      <c r="KG100" s="50"/>
      <c r="KH100" s="50"/>
      <c r="KI100" s="50"/>
      <c r="KJ100" s="50"/>
      <c r="KK100" s="50"/>
      <c r="KL100" s="50"/>
      <c r="KM100" s="50"/>
      <c r="KN100" s="50"/>
      <c r="KO100" s="50"/>
      <c r="KP100" s="50"/>
      <c r="KQ100" s="50"/>
      <c r="KR100" s="50"/>
      <c r="KS100" s="50"/>
      <c r="KT100" s="50"/>
      <c r="KU100" s="50"/>
      <c r="KV100" s="50"/>
      <c r="KW100" s="50"/>
      <c r="KX100" s="50"/>
      <c r="KY100" s="50"/>
      <c r="KZ100" s="50"/>
      <c r="LA100" s="50"/>
      <c r="LB100" s="50"/>
      <c r="LC100" s="50"/>
      <c r="LD100" s="50"/>
      <c r="LE100" s="50"/>
      <c r="LF100" s="50"/>
      <c r="LG100" s="50"/>
      <c r="LH100" s="50"/>
      <c r="LI100" s="50"/>
      <c r="LJ100" s="50"/>
      <c r="LK100" s="50"/>
      <c r="LL100" s="50"/>
      <c r="LM100" s="50"/>
      <c r="LN100" s="50"/>
      <c r="LO100" s="50"/>
      <c r="LP100" s="50"/>
      <c r="LQ100" s="50"/>
      <c r="LR100" s="50"/>
      <c r="LS100" s="50"/>
      <c r="LT100" s="50"/>
      <c r="LU100" s="50"/>
      <c r="LV100" s="50"/>
      <c r="LW100" s="50"/>
      <c r="LX100" s="50"/>
      <c r="LY100" s="50"/>
      <c r="LZ100" s="50"/>
      <c r="MA100" s="50"/>
      <c r="MB100" s="50"/>
      <c r="MC100" s="50"/>
      <c r="MD100" s="50"/>
      <c r="ME100" s="50"/>
      <c r="MF100" s="50"/>
      <c r="MG100" s="50"/>
      <c r="MH100" s="50"/>
      <c r="MI100" s="50"/>
      <c r="MJ100" s="50"/>
      <c r="MK100" s="50"/>
      <c r="ML100" s="50"/>
      <c r="MM100" s="50"/>
      <c r="MN100" s="50"/>
      <c r="MO100" s="50"/>
      <c r="MP100" s="50"/>
      <c r="MQ100" s="50"/>
      <c r="MR100" s="50"/>
      <c r="MS100" s="50"/>
      <c r="MT100" s="50"/>
      <c r="MU100" s="50"/>
      <c r="MV100" s="50"/>
      <c r="MW100" s="50"/>
      <c r="MX100" s="50"/>
      <c r="MY100" s="50"/>
      <c r="MZ100" s="50"/>
      <c r="NA100" s="50"/>
      <c r="NB100" s="50"/>
      <c r="NC100" s="50"/>
      <c r="ND100" s="50"/>
      <c r="NE100" s="50"/>
      <c r="NF100" s="50"/>
      <c r="NG100" s="50"/>
      <c r="NH100" s="50"/>
      <c r="NI100" s="50"/>
      <c r="NJ100" s="50"/>
      <c r="NK100" s="50"/>
      <c r="NL100" s="50"/>
      <c r="NM100" s="50"/>
      <c r="NN100" s="50"/>
      <c r="NO100" s="50"/>
      <c r="NP100" s="50"/>
      <c r="NQ100" s="50"/>
      <c r="NR100" s="50"/>
      <c r="NS100" s="50"/>
      <c r="NT100" s="50"/>
      <c r="NU100" s="50"/>
      <c r="NV100" s="50"/>
      <c r="NW100" s="50"/>
      <c r="NX100" s="50"/>
      <c r="NY100" s="50"/>
      <c r="NZ100" s="50"/>
      <c r="OA100" s="50"/>
      <c r="OB100" s="50"/>
      <c r="OC100" s="50"/>
      <c r="OD100" s="50"/>
      <c r="OE100" s="50"/>
      <c r="OF100" s="50"/>
      <c r="OG100" s="50"/>
      <c r="OH100" s="50"/>
      <c r="OI100" s="50"/>
      <c r="OJ100" s="50"/>
      <c r="OK100" s="89"/>
    </row>
    <row r="101" spans="1:401" s="90" customFormat="1" x14ac:dyDescent="0.25">
      <c r="A101" s="103"/>
      <c r="B101" s="68"/>
      <c r="C101" s="68"/>
      <c r="D101" s="68"/>
      <c r="E101" s="68"/>
      <c r="F101" s="129"/>
      <c r="G101" s="105"/>
      <c r="H101" s="136"/>
      <c r="I101" s="132"/>
      <c r="J101" s="68"/>
      <c r="K101" s="106"/>
      <c r="L101" s="156"/>
      <c r="M101" s="105"/>
      <c r="N101" s="106"/>
      <c r="O101" s="106"/>
      <c r="P101" s="68"/>
      <c r="Q101" s="69"/>
      <c r="R101" s="69"/>
      <c r="S101" s="69"/>
      <c r="T101" s="68"/>
      <c r="U101" s="68"/>
      <c r="V101" s="71" t="s">
        <v>104</v>
      </c>
      <c r="W101" s="65">
        <v>44011</v>
      </c>
      <c r="X101" s="91">
        <v>12831</v>
      </c>
      <c r="Y101" s="71" t="s">
        <v>184</v>
      </c>
      <c r="Z101" s="65">
        <v>44013</v>
      </c>
      <c r="AA101" s="65">
        <v>44196</v>
      </c>
      <c r="AB101" s="71" t="s">
        <v>101</v>
      </c>
      <c r="AC101" s="71" t="s">
        <v>101</v>
      </c>
      <c r="AD101" s="158">
        <v>0</v>
      </c>
      <c r="AE101" s="158">
        <v>0</v>
      </c>
      <c r="AF101" s="79" t="s">
        <v>101</v>
      </c>
      <c r="AG101" s="79" t="s">
        <v>101</v>
      </c>
      <c r="AH101" s="158">
        <v>0</v>
      </c>
      <c r="AI101" s="167">
        <f t="shared" si="1"/>
        <v>0</v>
      </c>
      <c r="AJ101" s="172">
        <v>0</v>
      </c>
      <c r="AK101" s="172">
        <v>0</v>
      </c>
      <c r="AL101" s="174"/>
      <c r="AM101" s="109"/>
      <c r="AN101" s="109"/>
      <c r="AO101" s="104"/>
      <c r="AP101" s="109"/>
      <c r="AQ101" s="109"/>
      <c r="AR101" s="109"/>
      <c r="AS101" s="109"/>
      <c r="AT101" s="109"/>
      <c r="AU101" s="109"/>
      <c r="AV101" s="109"/>
      <c r="AW101" s="109"/>
      <c r="AX101" s="109"/>
      <c r="AY101" s="109"/>
      <c r="AZ101" s="109"/>
      <c r="BA101" s="109"/>
      <c r="BB101" s="109"/>
      <c r="BC101" s="109"/>
      <c r="BD101" s="109"/>
      <c r="BE101" s="109"/>
      <c r="BF101" s="109"/>
      <c r="BG101" s="109"/>
      <c r="BH101" s="68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  <c r="DQ101" s="50"/>
      <c r="DR101" s="50"/>
      <c r="DS101" s="50"/>
      <c r="DT101" s="50"/>
      <c r="DU101" s="50"/>
      <c r="DV101" s="50"/>
      <c r="DW101" s="50"/>
      <c r="DX101" s="50"/>
      <c r="DY101" s="50"/>
      <c r="DZ101" s="50"/>
      <c r="EA101" s="50"/>
      <c r="EB101" s="50"/>
      <c r="EC101" s="50"/>
      <c r="ED101" s="50"/>
      <c r="EE101" s="50"/>
      <c r="EF101" s="50"/>
      <c r="EG101" s="50"/>
      <c r="EH101" s="50"/>
      <c r="EI101" s="50"/>
      <c r="EJ101" s="50"/>
      <c r="EK101" s="50"/>
      <c r="EL101" s="50"/>
      <c r="EM101" s="50"/>
      <c r="EN101" s="50"/>
      <c r="EO101" s="50"/>
      <c r="EP101" s="50"/>
      <c r="EQ101" s="50"/>
      <c r="ER101" s="50"/>
      <c r="ES101" s="50"/>
      <c r="ET101" s="50"/>
      <c r="EU101" s="50"/>
      <c r="EV101" s="50"/>
      <c r="EW101" s="50"/>
      <c r="EX101" s="50"/>
      <c r="EY101" s="50"/>
      <c r="EZ101" s="50"/>
      <c r="FA101" s="50"/>
      <c r="FB101" s="50"/>
      <c r="FC101" s="50"/>
      <c r="FD101" s="50"/>
      <c r="FE101" s="50"/>
      <c r="FF101" s="50"/>
      <c r="FG101" s="50"/>
      <c r="FH101" s="50"/>
      <c r="FI101" s="50"/>
      <c r="FJ101" s="50"/>
      <c r="FK101" s="50"/>
      <c r="FL101" s="50"/>
      <c r="FM101" s="50"/>
      <c r="FN101" s="50"/>
      <c r="FO101" s="50"/>
      <c r="FP101" s="50"/>
      <c r="FQ101" s="50"/>
      <c r="FR101" s="50"/>
      <c r="FS101" s="50"/>
      <c r="FT101" s="50"/>
      <c r="FU101" s="50"/>
      <c r="FV101" s="50"/>
      <c r="FW101" s="50"/>
      <c r="FX101" s="50"/>
      <c r="FY101" s="50"/>
      <c r="FZ101" s="50"/>
      <c r="GA101" s="50"/>
      <c r="GB101" s="50"/>
      <c r="GC101" s="50"/>
      <c r="GD101" s="50"/>
      <c r="GE101" s="50"/>
      <c r="GF101" s="50"/>
      <c r="GG101" s="50"/>
      <c r="GH101" s="50"/>
      <c r="GI101" s="50"/>
      <c r="GJ101" s="50"/>
      <c r="GK101" s="50"/>
      <c r="GL101" s="50"/>
      <c r="GM101" s="50"/>
      <c r="GN101" s="50"/>
      <c r="GO101" s="50"/>
      <c r="GP101" s="50"/>
      <c r="GQ101" s="50"/>
      <c r="GR101" s="50"/>
      <c r="GS101" s="50"/>
      <c r="GT101" s="50"/>
      <c r="GU101" s="50"/>
      <c r="GV101" s="50"/>
      <c r="GW101" s="50"/>
      <c r="GX101" s="50"/>
      <c r="GY101" s="50"/>
      <c r="GZ101" s="50"/>
      <c r="HA101" s="50"/>
      <c r="HB101" s="50"/>
      <c r="HC101" s="50"/>
      <c r="HD101" s="50"/>
      <c r="HE101" s="50"/>
      <c r="HF101" s="50"/>
      <c r="HG101" s="50"/>
      <c r="HH101" s="50"/>
      <c r="HI101" s="50"/>
      <c r="HJ101" s="50"/>
      <c r="HK101" s="50"/>
      <c r="HL101" s="50"/>
      <c r="HM101" s="50"/>
      <c r="HN101" s="50"/>
      <c r="HO101" s="50"/>
      <c r="HP101" s="50"/>
      <c r="HQ101" s="50"/>
      <c r="HR101" s="50"/>
      <c r="HS101" s="50"/>
      <c r="HT101" s="50"/>
      <c r="HU101" s="50"/>
      <c r="HV101" s="50"/>
      <c r="HW101" s="50"/>
      <c r="HX101" s="50"/>
      <c r="HY101" s="50"/>
      <c r="HZ101" s="50"/>
      <c r="IA101" s="50"/>
      <c r="IB101" s="50"/>
      <c r="IC101" s="50"/>
      <c r="ID101" s="50"/>
      <c r="IE101" s="50"/>
      <c r="IF101" s="50"/>
      <c r="IG101" s="50"/>
      <c r="IH101" s="50"/>
      <c r="II101" s="50"/>
      <c r="IJ101" s="50"/>
      <c r="IK101" s="50"/>
      <c r="IL101" s="50"/>
      <c r="IM101" s="50"/>
      <c r="IN101" s="50"/>
      <c r="IO101" s="50"/>
      <c r="IP101" s="50"/>
      <c r="IQ101" s="50"/>
      <c r="IR101" s="50"/>
      <c r="IS101" s="50"/>
      <c r="IT101" s="50"/>
      <c r="IU101" s="50"/>
      <c r="IV101" s="50"/>
      <c r="IW101" s="50"/>
      <c r="IX101" s="50"/>
      <c r="IY101" s="50"/>
      <c r="IZ101" s="50"/>
      <c r="JA101" s="50"/>
      <c r="JB101" s="50"/>
      <c r="JC101" s="50"/>
      <c r="JD101" s="50"/>
      <c r="JE101" s="50"/>
      <c r="JF101" s="50"/>
      <c r="JG101" s="50"/>
      <c r="JH101" s="50"/>
      <c r="JI101" s="50"/>
      <c r="JJ101" s="50"/>
      <c r="JK101" s="50"/>
      <c r="JL101" s="50"/>
      <c r="JM101" s="50"/>
      <c r="JN101" s="50"/>
      <c r="JO101" s="50"/>
      <c r="JP101" s="50"/>
      <c r="JQ101" s="50"/>
      <c r="JR101" s="50"/>
      <c r="JS101" s="50"/>
      <c r="JT101" s="50"/>
      <c r="JU101" s="50"/>
      <c r="JV101" s="50"/>
      <c r="JW101" s="50"/>
      <c r="JX101" s="50"/>
      <c r="JY101" s="50"/>
      <c r="JZ101" s="50"/>
      <c r="KA101" s="50"/>
      <c r="KB101" s="50"/>
      <c r="KC101" s="50"/>
      <c r="KD101" s="50"/>
      <c r="KE101" s="50"/>
      <c r="KF101" s="50"/>
      <c r="KG101" s="50"/>
      <c r="KH101" s="50"/>
      <c r="KI101" s="50"/>
      <c r="KJ101" s="50"/>
      <c r="KK101" s="50"/>
      <c r="KL101" s="50"/>
      <c r="KM101" s="50"/>
      <c r="KN101" s="50"/>
      <c r="KO101" s="50"/>
      <c r="KP101" s="50"/>
      <c r="KQ101" s="50"/>
      <c r="KR101" s="50"/>
      <c r="KS101" s="50"/>
      <c r="KT101" s="50"/>
      <c r="KU101" s="50"/>
      <c r="KV101" s="50"/>
      <c r="KW101" s="50"/>
      <c r="KX101" s="50"/>
      <c r="KY101" s="50"/>
      <c r="KZ101" s="50"/>
      <c r="LA101" s="50"/>
      <c r="LB101" s="50"/>
      <c r="LC101" s="50"/>
      <c r="LD101" s="50"/>
      <c r="LE101" s="50"/>
      <c r="LF101" s="50"/>
      <c r="LG101" s="50"/>
      <c r="LH101" s="50"/>
      <c r="LI101" s="50"/>
      <c r="LJ101" s="50"/>
      <c r="LK101" s="50"/>
      <c r="LL101" s="50"/>
      <c r="LM101" s="50"/>
      <c r="LN101" s="50"/>
      <c r="LO101" s="50"/>
      <c r="LP101" s="50"/>
      <c r="LQ101" s="50"/>
      <c r="LR101" s="50"/>
      <c r="LS101" s="50"/>
      <c r="LT101" s="50"/>
      <c r="LU101" s="50"/>
      <c r="LV101" s="50"/>
      <c r="LW101" s="50"/>
      <c r="LX101" s="50"/>
      <c r="LY101" s="50"/>
      <c r="LZ101" s="50"/>
      <c r="MA101" s="50"/>
      <c r="MB101" s="50"/>
      <c r="MC101" s="50"/>
      <c r="MD101" s="50"/>
      <c r="ME101" s="50"/>
      <c r="MF101" s="50"/>
      <c r="MG101" s="50"/>
      <c r="MH101" s="50"/>
      <c r="MI101" s="50"/>
      <c r="MJ101" s="50"/>
      <c r="MK101" s="50"/>
      <c r="ML101" s="50"/>
      <c r="MM101" s="50"/>
      <c r="MN101" s="50"/>
      <c r="MO101" s="50"/>
      <c r="MP101" s="50"/>
      <c r="MQ101" s="50"/>
      <c r="MR101" s="50"/>
      <c r="MS101" s="50"/>
      <c r="MT101" s="50"/>
      <c r="MU101" s="50"/>
      <c r="MV101" s="50"/>
      <c r="MW101" s="50"/>
      <c r="MX101" s="50"/>
      <c r="MY101" s="50"/>
      <c r="MZ101" s="50"/>
      <c r="NA101" s="50"/>
      <c r="NB101" s="50"/>
      <c r="NC101" s="50"/>
      <c r="ND101" s="50"/>
      <c r="NE101" s="50"/>
      <c r="NF101" s="50"/>
      <c r="NG101" s="50"/>
      <c r="NH101" s="50"/>
      <c r="NI101" s="50"/>
      <c r="NJ101" s="50"/>
      <c r="NK101" s="50"/>
      <c r="NL101" s="50"/>
      <c r="NM101" s="50"/>
      <c r="NN101" s="50"/>
      <c r="NO101" s="50"/>
      <c r="NP101" s="50"/>
      <c r="NQ101" s="50"/>
      <c r="NR101" s="50"/>
      <c r="NS101" s="50"/>
      <c r="NT101" s="50"/>
      <c r="NU101" s="50"/>
      <c r="NV101" s="50"/>
      <c r="NW101" s="50"/>
      <c r="NX101" s="50"/>
      <c r="NY101" s="50"/>
      <c r="NZ101" s="50"/>
      <c r="OA101" s="50"/>
      <c r="OB101" s="50"/>
      <c r="OC101" s="50"/>
      <c r="OD101" s="50"/>
      <c r="OE101" s="50"/>
      <c r="OF101" s="50"/>
      <c r="OG101" s="50"/>
      <c r="OH101" s="50"/>
      <c r="OI101" s="50"/>
      <c r="OJ101" s="50"/>
      <c r="OK101" s="89"/>
    </row>
    <row r="102" spans="1:401" s="90" customFormat="1" x14ac:dyDescent="0.25">
      <c r="A102" s="103"/>
      <c r="B102" s="68"/>
      <c r="C102" s="68"/>
      <c r="D102" s="68"/>
      <c r="E102" s="68"/>
      <c r="F102" s="129"/>
      <c r="G102" s="105"/>
      <c r="H102" s="136"/>
      <c r="I102" s="132"/>
      <c r="J102" s="68"/>
      <c r="K102" s="106"/>
      <c r="L102" s="156"/>
      <c r="M102" s="105"/>
      <c r="N102" s="106"/>
      <c r="O102" s="106"/>
      <c r="P102" s="68"/>
      <c r="Q102" s="69"/>
      <c r="R102" s="69"/>
      <c r="S102" s="69"/>
      <c r="T102" s="68"/>
      <c r="U102" s="68"/>
      <c r="V102" s="71" t="s">
        <v>105</v>
      </c>
      <c r="W102" s="65">
        <v>44091</v>
      </c>
      <c r="X102" s="91">
        <v>12887</v>
      </c>
      <c r="Y102" s="71" t="s">
        <v>107</v>
      </c>
      <c r="Z102" s="65">
        <v>44105</v>
      </c>
      <c r="AA102" s="65">
        <v>44196</v>
      </c>
      <c r="AB102" s="66" t="s">
        <v>185</v>
      </c>
      <c r="AC102" s="71" t="s">
        <v>101</v>
      </c>
      <c r="AD102" s="158">
        <v>4264.8</v>
      </c>
      <c r="AE102" s="158">
        <v>0</v>
      </c>
      <c r="AF102" s="79" t="s">
        <v>101</v>
      </c>
      <c r="AG102" s="79" t="s">
        <v>101</v>
      </c>
      <c r="AH102" s="158">
        <v>0</v>
      </c>
      <c r="AI102" s="167">
        <f t="shared" si="1"/>
        <v>4264.8</v>
      </c>
      <c r="AJ102" s="172">
        <v>0</v>
      </c>
      <c r="AK102" s="172">
        <v>0</v>
      </c>
      <c r="AL102" s="174"/>
      <c r="AM102" s="109"/>
      <c r="AN102" s="109"/>
      <c r="AO102" s="104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68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50"/>
      <c r="DM102" s="50"/>
      <c r="DN102" s="50"/>
      <c r="DO102" s="50"/>
      <c r="DP102" s="50"/>
      <c r="DQ102" s="50"/>
      <c r="DR102" s="50"/>
      <c r="DS102" s="50"/>
      <c r="DT102" s="50"/>
      <c r="DU102" s="50"/>
      <c r="DV102" s="50"/>
      <c r="DW102" s="50"/>
      <c r="DX102" s="50"/>
      <c r="DY102" s="50"/>
      <c r="DZ102" s="50"/>
      <c r="EA102" s="50"/>
      <c r="EB102" s="50"/>
      <c r="EC102" s="50"/>
      <c r="ED102" s="50"/>
      <c r="EE102" s="50"/>
      <c r="EF102" s="50"/>
      <c r="EG102" s="50"/>
      <c r="EH102" s="50"/>
      <c r="EI102" s="50"/>
      <c r="EJ102" s="50"/>
      <c r="EK102" s="50"/>
      <c r="EL102" s="50"/>
      <c r="EM102" s="50"/>
      <c r="EN102" s="50"/>
      <c r="EO102" s="50"/>
      <c r="EP102" s="50"/>
      <c r="EQ102" s="50"/>
      <c r="ER102" s="50"/>
      <c r="ES102" s="50"/>
      <c r="ET102" s="50"/>
      <c r="EU102" s="50"/>
      <c r="EV102" s="50"/>
      <c r="EW102" s="50"/>
      <c r="EX102" s="50"/>
      <c r="EY102" s="50"/>
      <c r="EZ102" s="50"/>
      <c r="FA102" s="50"/>
      <c r="FB102" s="50"/>
      <c r="FC102" s="50"/>
      <c r="FD102" s="50"/>
      <c r="FE102" s="50"/>
      <c r="FF102" s="50"/>
      <c r="FG102" s="50"/>
      <c r="FH102" s="50"/>
      <c r="FI102" s="50"/>
      <c r="FJ102" s="50"/>
      <c r="FK102" s="50"/>
      <c r="FL102" s="50"/>
      <c r="FM102" s="50"/>
      <c r="FN102" s="50"/>
      <c r="FO102" s="50"/>
      <c r="FP102" s="50"/>
      <c r="FQ102" s="50"/>
      <c r="FR102" s="50"/>
      <c r="FS102" s="50"/>
      <c r="FT102" s="50"/>
      <c r="FU102" s="50"/>
      <c r="FV102" s="50"/>
      <c r="FW102" s="50"/>
      <c r="FX102" s="50"/>
      <c r="FY102" s="50"/>
      <c r="FZ102" s="50"/>
      <c r="GA102" s="50"/>
      <c r="GB102" s="50"/>
      <c r="GC102" s="50"/>
      <c r="GD102" s="50"/>
      <c r="GE102" s="50"/>
      <c r="GF102" s="50"/>
      <c r="GG102" s="50"/>
      <c r="GH102" s="50"/>
      <c r="GI102" s="50"/>
      <c r="GJ102" s="50"/>
      <c r="GK102" s="50"/>
      <c r="GL102" s="50"/>
      <c r="GM102" s="50"/>
      <c r="GN102" s="50"/>
      <c r="GO102" s="50"/>
      <c r="GP102" s="50"/>
      <c r="GQ102" s="50"/>
      <c r="GR102" s="50"/>
      <c r="GS102" s="50"/>
      <c r="GT102" s="50"/>
      <c r="GU102" s="50"/>
      <c r="GV102" s="50"/>
      <c r="GW102" s="50"/>
      <c r="GX102" s="50"/>
      <c r="GY102" s="50"/>
      <c r="GZ102" s="50"/>
      <c r="HA102" s="50"/>
      <c r="HB102" s="50"/>
      <c r="HC102" s="50"/>
      <c r="HD102" s="50"/>
      <c r="HE102" s="50"/>
      <c r="HF102" s="50"/>
      <c r="HG102" s="50"/>
      <c r="HH102" s="50"/>
      <c r="HI102" s="50"/>
      <c r="HJ102" s="50"/>
      <c r="HK102" s="50"/>
      <c r="HL102" s="50"/>
      <c r="HM102" s="50"/>
      <c r="HN102" s="50"/>
      <c r="HO102" s="50"/>
      <c r="HP102" s="50"/>
      <c r="HQ102" s="50"/>
      <c r="HR102" s="50"/>
      <c r="HS102" s="50"/>
      <c r="HT102" s="50"/>
      <c r="HU102" s="50"/>
      <c r="HV102" s="50"/>
      <c r="HW102" s="50"/>
      <c r="HX102" s="50"/>
      <c r="HY102" s="50"/>
      <c r="HZ102" s="50"/>
      <c r="IA102" s="50"/>
      <c r="IB102" s="50"/>
      <c r="IC102" s="50"/>
      <c r="ID102" s="50"/>
      <c r="IE102" s="50"/>
      <c r="IF102" s="50"/>
      <c r="IG102" s="50"/>
      <c r="IH102" s="50"/>
      <c r="II102" s="50"/>
      <c r="IJ102" s="50"/>
      <c r="IK102" s="50"/>
      <c r="IL102" s="50"/>
      <c r="IM102" s="50"/>
      <c r="IN102" s="50"/>
      <c r="IO102" s="50"/>
      <c r="IP102" s="50"/>
      <c r="IQ102" s="50"/>
      <c r="IR102" s="50"/>
      <c r="IS102" s="50"/>
      <c r="IT102" s="50"/>
      <c r="IU102" s="50"/>
      <c r="IV102" s="50"/>
      <c r="IW102" s="50"/>
      <c r="IX102" s="50"/>
      <c r="IY102" s="50"/>
      <c r="IZ102" s="50"/>
      <c r="JA102" s="50"/>
      <c r="JB102" s="50"/>
      <c r="JC102" s="50"/>
      <c r="JD102" s="50"/>
      <c r="JE102" s="50"/>
      <c r="JF102" s="50"/>
      <c r="JG102" s="50"/>
      <c r="JH102" s="50"/>
      <c r="JI102" s="50"/>
      <c r="JJ102" s="50"/>
      <c r="JK102" s="50"/>
      <c r="JL102" s="50"/>
      <c r="JM102" s="50"/>
      <c r="JN102" s="50"/>
      <c r="JO102" s="50"/>
      <c r="JP102" s="50"/>
      <c r="JQ102" s="50"/>
      <c r="JR102" s="50"/>
      <c r="JS102" s="50"/>
      <c r="JT102" s="50"/>
      <c r="JU102" s="50"/>
      <c r="JV102" s="50"/>
      <c r="JW102" s="50"/>
      <c r="JX102" s="50"/>
      <c r="JY102" s="50"/>
      <c r="JZ102" s="50"/>
      <c r="KA102" s="50"/>
      <c r="KB102" s="50"/>
      <c r="KC102" s="50"/>
      <c r="KD102" s="50"/>
      <c r="KE102" s="50"/>
      <c r="KF102" s="50"/>
      <c r="KG102" s="50"/>
      <c r="KH102" s="50"/>
      <c r="KI102" s="50"/>
      <c r="KJ102" s="50"/>
      <c r="KK102" s="50"/>
      <c r="KL102" s="50"/>
      <c r="KM102" s="50"/>
      <c r="KN102" s="50"/>
      <c r="KO102" s="50"/>
      <c r="KP102" s="50"/>
      <c r="KQ102" s="50"/>
      <c r="KR102" s="50"/>
      <c r="KS102" s="50"/>
      <c r="KT102" s="50"/>
      <c r="KU102" s="50"/>
      <c r="KV102" s="50"/>
      <c r="KW102" s="50"/>
      <c r="KX102" s="50"/>
      <c r="KY102" s="50"/>
      <c r="KZ102" s="50"/>
      <c r="LA102" s="50"/>
      <c r="LB102" s="50"/>
      <c r="LC102" s="50"/>
      <c r="LD102" s="50"/>
      <c r="LE102" s="50"/>
      <c r="LF102" s="50"/>
      <c r="LG102" s="50"/>
      <c r="LH102" s="50"/>
      <c r="LI102" s="50"/>
      <c r="LJ102" s="50"/>
      <c r="LK102" s="50"/>
      <c r="LL102" s="50"/>
      <c r="LM102" s="50"/>
      <c r="LN102" s="50"/>
      <c r="LO102" s="50"/>
      <c r="LP102" s="50"/>
      <c r="LQ102" s="50"/>
      <c r="LR102" s="50"/>
      <c r="LS102" s="50"/>
      <c r="LT102" s="50"/>
      <c r="LU102" s="50"/>
      <c r="LV102" s="50"/>
      <c r="LW102" s="50"/>
      <c r="LX102" s="50"/>
      <c r="LY102" s="50"/>
      <c r="LZ102" s="50"/>
      <c r="MA102" s="50"/>
      <c r="MB102" s="50"/>
      <c r="MC102" s="50"/>
      <c r="MD102" s="50"/>
      <c r="ME102" s="50"/>
      <c r="MF102" s="50"/>
      <c r="MG102" s="50"/>
      <c r="MH102" s="50"/>
      <c r="MI102" s="50"/>
      <c r="MJ102" s="50"/>
      <c r="MK102" s="50"/>
      <c r="ML102" s="50"/>
      <c r="MM102" s="50"/>
      <c r="MN102" s="50"/>
      <c r="MO102" s="50"/>
      <c r="MP102" s="50"/>
      <c r="MQ102" s="50"/>
      <c r="MR102" s="50"/>
      <c r="MS102" s="50"/>
      <c r="MT102" s="50"/>
      <c r="MU102" s="50"/>
      <c r="MV102" s="50"/>
      <c r="MW102" s="50"/>
      <c r="MX102" s="50"/>
      <c r="MY102" s="50"/>
      <c r="MZ102" s="50"/>
      <c r="NA102" s="50"/>
      <c r="NB102" s="50"/>
      <c r="NC102" s="50"/>
      <c r="ND102" s="50"/>
      <c r="NE102" s="50"/>
      <c r="NF102" s="50"/>
      <c r="NG102" s="50"/>
      <c r="NH102" s="50"/>
      <c r="NI102" s="50"/>
      <c r="NJ102" s="50"/>
      <c r="NK102" s="50"/>
      <c r="NL102" s="50"/>
      <c r="NM102" s="50"/>
      <c r="NN102" s="50"/>
      <c r="NO102" s="50"/>
      <c r="NP102" s="50"/>
      <c r="NQ102" s="50"/>
      <c r="NR102" s="50"/>
      <c r="NS102" s="50"/>
      <c r="NT102" s="50"/>
      <c r="NU102" s="50"/>
      <c r="NV102" s="50"/>
      <c r="NW102" s="50"/>
      <c r="NX102" s="50"/>
      <c r="NY102" s="50"/>
      <c r="NZ102" s="50"/>
      <c r="OA102" s="50"/>
      <c r="OB102" s="50"/>
      <c r="OC102" s="50"/>
      <c r="OD102" s="50"/>
      <c r="OE102" s="50"/>
      <c r="OF102" s="50"/>
      <c r="OG102" s="50"/>
      <c r="OH102" s="50"/>
      <c r="OI102" s="50"/>
      <c r="OJ102" s="50"/>
      <c r="OK102" s="89"/>
    </row>
    <row r="103" spans="1:401" s="90" customFormat="1" x14ac:dyDescent="0.25">
      <c r="A103" s="103"/>
      <c r="B103" s="68"/>
      <c r="C103" s="68"/>
      <c r="D103" s="68"/>
      <c r="E103" s="68"/>
      <c r="F103" s="129"/>
      <c r="G103" s="105"/>
      <c r="H103" s="136"/>
      <c r="I103" s="132"/>
      <c r="J103" s="68"/>
      <c r="K103" s="106"/>
      <c r="L103" s="156"/>
      <c r="M103" s="105"/>
      <c r="N103" s="106"/>
      <c r="O103" s="106"/>
      <c r="P103" s="68"/>
      <c r="Q103" s="69"/>
      <c r="R103" s="69"/>
      <c r="S103" s="69"/>
      <c r="T103" s="68"/>
      <c r="U103" s="68"/>
      <c r="V103" s="71" t="s">
        <v>106</v>
      </c>
      <c r="W103" s="65">
        <v>44095</v>
      </c>
      <c r="X103" s="91">
        <v>12894</v>
      </c>
      <c r="Y103" s="71" t="s">
        <v>186</v>
      </c>
      <c r="Z103" s="65">
        <v>44013</v>
      </c>
      <c r="AA103" s="65">
        <v>44196</v>
      </c>
      <c r="AB103" s="66" t="s">
        <v>187</v>
      </c>
      <c r="AC103" s="71" t="s">
        <v>101</v>
      </c>
      <c r="AD103" s="158">
        <v>15622.06</v>
      </c>
      <c r="AE103" s="158">
        <v>0</v>
      </c>
      <c r="AF103" s="78">
        <v>44169</v>
      </c>
      <c r="AG103" s="79" t="s">
        <v>101</v>
      </c>
      <c r="AH103" s="158">
        <v>64418.27</v>
      </c>
      <c r="AI103" s="167">
        <f t="shared" si="1"/>
        <v>80040.33</v>
      </c>
      <c r="AJ103" s="172">
        <v>1223608.0900000001</v>
      </c>
      <c r="AK103" s="172">
        <v>0</v>
      </c>
      <c r="AL103" s="174"/>
      <c r="AM103" s="109"/>
      <c r="AN103" s="109"/>
      <c r="AO103" s="104"/>
      <c r="AP103" s="109"/>
      <c r="AQ103" s="109"/>
      <c r="AR103" s="109"/>
      <c r="AS103" s="109"/>
      <c r="AT103" s="109"/>
      <c r="AU103" s="109"/>
      <c r="AV103" s="109"/>
      <c r="AW103" s="109"/>
      <c r="AX103" s="109"/>
      <c r="AY103" s="109"/>
      <c r="AZ103" s="109"/>
      <c r="BA103" s="109"/>
      <c r="BB103" s="109"/>
      <c r="BC103" s="109"/>
      <c r="BD103" s="109"/>
      <c r="BE103" s="109"/>
      <c r="BF103" s="109"/>
      <c r="BG103" s="109"/>
      <c r="BH103" s="68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  <c r="DR103" s="50"/>
      <c r="DS103" s="50"/>
      <c r="DT103" s="50"/>
      <c r="DU103" s="50"/>
      <c r="DV103" s="50"/>
      <c r="DW103" s="50"/>
      <c r="DX103" s="50"/>
      <c r="DY103" s="50"/>
      <c r="DZ103" s="50"/>
      <c r="EA103" s="50"/>
      <c r="EB103" s="50"/>
      <c r="EC103" s="50"/>
      <c r="ED103" s="50"/>
      <c r="EE103" s="50"/>
      <c r="EF103" s="50"/>
      <c r="EG103" s="50"/>
      <c r="EH103" s="50"/>
      <c r="EI103" s="50"/>
      <c r="EJ103" s="50"/>
      <c r="EK103" s="50"/>
      <c r="EL103" s="50"/>
      <c r="EM103" s="50"/>
      <c r="EN103" s="50"/>
      <c r="EO103" s="50"/>
      <c r="EP103" s="50"/>
      <c r="EQ103" s="50"/>
      <c r="ER103" s="50"/>
      <c r="ES103" s="50"/>
      <c r="ET103" s="50"/>
      <c r="EU103" s="50"/>
      <c r="EV103" s="50"/>
      <c r="EW103" s="50"/>
      <c r="EX103" s="50"/>
      <c r="EY103" s="50"/>
      <c r="EZ103" s="50"/>
      <c r="FA103" s="50"/>
      <c r="FB103" s="50"/>
      <c r="FC103" s="50"/>
      <c r="FD103" s="50"/>
      <c r="FE103" s="50"/>
      <c r="FF103" s="50"/>
      <c r="FG103" s="50"/>
      <c r="FH103" s="50"/>
      <c r="FI103" s="50"/>
      <c r="FJ103" s="50"/>
      <c r="FK103" s="50"/>
      <c r="FL103" s="50"/>
      <c r="FM103" s="50"/>
      <c r="FN103" s="50"/>
      <c r="FO103" s="50"/>
      <c r="FP103" s="50"/>
      <c r="FQ103" s="50"/>
      <c r="FR103" s="50"/>
      <c r="FS103" s="50"/>
      <c r="FT103" s="50"/>
      <c r="FU103" s="50"/>
      <c r="FV103" s="50"/>
      <c r="FW103" s="50"/>
      <c r="FX103" s="50"/>
      <c r="FY103" s="50"/>
      <c r="FZ103" s="50"/>
      <c r="GA103" s="50"/>
      <c r="GB103" s="50"/>
      <c r="GC103" s="50"/>
      <c r="GD103" s="50"/>
      <c r="GE103" s="50"/>
      <c r="GF103" s="50"/>
      <c r="GG103" s="50"/>
      <c r="GH103" s="50"/>
      <c r="GI103" s="50"/>
      <c r="GJ103" s="50"/>
      <c r="GK103" s="50"/>
      <c r="GL103" s="50"/>
      <c r="GM103" s="50"/>
      <c r="GN103" s="50"/>
      <c r="GO103" s="50"/>
      <c r="GP103" s="50"/>
      <c r="GQ103" s="50"/>
      <c r="GR103" s="50"/>
      <c r="GS103" s="50"/>
      <c r="GT103" s="50"/>
      <c r="GU103" s="50"/>
      <c r="GV103" s="50"/>
      <c r="GW103" s="50"/>
      <c r="GX103" s="50"/>
      <c r="GY103" s="50"/>
      <c r="GZ103" s="50"/>
      <c r="HA103" s="50"/>
      <c r="HB103" s="50"/>
      <c r="HC103" s="50"/>
      <c r="HD103" s="50"/>
      <c r="HE103" s="50"/>
      <c r="HF103" s="50"/>
      <c r="HG103" s="50"/>
      <c r="HH103" s="50"/>
      <c r="HI103" s="50"/>
      <c r="HJ103" s="50"/>
      <c r="HK103" s="50"/>
      <c r="HL103" s="50"/>
      <c r="HM103" s="50"/>
      <c r="HN103" s="50"/>
      <c r="HO103" s="50"/>
      <c r="HP103" s="50"/>
      <c r="HQ103" s="50"/>
      <c r="HR103" s="50"/>
      <c r="HS103" s="50"/>
      <c r="HT103" s="50"/>
      <c r="HU103" s="50"/>
      <c r="HV103" s="50"/>
      <c r="HW103" s="50"/>
      <c r="HX103" s="50"/>
      <c r="HY103" s="50"/>
      <c r="HZ103" s="50"/>
      <c r="IA103" s="50"/>
      <c r="IB103" s="50"/>
      <c r="IC103" s="50"/>
      <c r="ID103" s="50"/>
      <c r="IE103" s="50"/>
      <c r="IF103" s="50"/>
      <c r="IG103" s="50"/>
      <c r="IH103" s="50"/>
      <c r="II103" s="50"/>
      <c r="IJ103" s="50"/>
      <c r="IK103" s="50"/>
      <c r="IL103" s="50"/>
      <c r="IM103" s="50"/>
      <c r="IN103" s="50"/>
      <c r="IO103" s="50"/>
      <c r="IP103" s="50"/>
      <c r="IQ103" s="50"/>
      <c r="IR103" s="50"/>
      <c r="IS103" s="50"/>
      <c r="IT103" s="50"/>
      <c r="IU103" s="50"/>
      <c r="IV103" s="50"/>
      <c r="IW103" s="50"/>
      <c r="IX103" s="50"/>
      <c r="IY103" s="50"/>
      <c r="IZ103" s="50"/>
      <c r="JA103" s="50"/>
      <c r="JB103" s="50"/>
      <c r="JC103" s="50"/>
      <c r="JD103" s="50"/>
      <c r="JE103" s="50"/>
      <c r="JF103" s="50"/>
      <c r="JG103" s="50"/>
      <c r="JH103" s="50"/>
      <c r="JI103" s="50"/>
      <c r="JJ103" s="50"/>
      <c r="JK103" s="50"/>
      <c r="JL103" s="50"/>
      <c r="JM103" s="50"/>
      <c r="JN103" s="50"/>
      <c r="JO103" s="50"/>
      <c r="JP103" s="50"/>
      <c r="JQ103" s="50"/>
      <c r="JR103" s="50"/>
      <c r="JS103" s="50"/>
      <c r="JT103" s="50"/>
      <c r="JU103" s="50"/>
      <c r="JV103" s="50"/>
      <c r="JW103" s="50"/>
      <c r="JX103" s="50"/>
      <c r="JY103" s="50"/>
      <c r="JZ103" s="50"/>
      <c r="KA103" s="50"/>
      <c r="KB103" s="50"/>
      <c r="KC103" s="50"/>
      <c r="KD103" s="50"/>
      <c r="KE103" s="50"/>
      <c r="KF103" s="50"/>
      <c r="KG103" s="50"/>
      <c r="KH103" s="50"/>
      <c r="KI103" s="50"/>
      <c r="KJ103" s="50"/>
      <c r="KK103" s="50"/>
      <c r="KL103" s="50"/>
      <c r="KM103" s="50"/>
      <c r="KN103" s="50"/>
      <c r="KO103" s="50"/>
      <c r="KP103" s="50"/>
      <c r="KQ103" s="50"/>
      <c r="KR103" s="50"/>
      <c r="KS103" s="50"/>
      <c r="KT103" s="50"/>
      <c r="KU103" s="50"/>
      <c r="KV103" s="50"/>
      <c r="KW103" s="50"/>
      <c r="KX103" s="50"/>
      <c r="KY103" s="50"/>
      <c r="KZ103" s="50"/>
      <c r="LA103" s="50"/>
      <c r="LB103" s="50"/>
      <c r="LC103" s="50"/>
      <c r="LD103" s="50"/>
      <c r="LE103" s="50"/>
      <c r="LF103" s="50"/>
      <c r="LG103" s="50"/>
      <c r="LH103" s="50"/>
      <c r="LI103" s="50"/>
      <c r="LJ103" s="50"/>
      <c r="LK103" s="50"/>
      <c r="LL103" s="50"/>
      <c r="LM103" s="50"/>
      <c r="LN103" s="50"/>
      <c r="LO103" s="50"/>
      <c r="LP103" s="50"/>
      <c r="LQ103" s="50"/>
      <c r="LR103" s="50"/>
      <c r="LS103" s="50"/>
      <c r="LT103" s="50"/>
      <c r="LU103" s="50"/>
      <c r="LV103" s="50"/>
      <c r="LW103" s="50"/>
      <c r="LX103" s="50"/>
      <c r="LY103" s="50"/>
      <c r="LZ103" s="50"/>
      <c r="MA103" s="50"/>
      <c r="MB103" s="50"/>
      <c r="MC103" s="50"/>
      <c r="MD103" s="50"/>
      <c r="ME103" s="50"/>
      <c r="MF103" s="50"/>
      <c r="MG103" s="50"/>
      <c r="MH103" s="50"/>
      <c r="MI103" s="50"/>
      <c r="MJ103" s="50"/>
      <c r="MK103" s="50"/>
      <c r="ML103" s="50"/>
      <c r="MM103" s="50"/>
      <c r="MN103" s="50"/>
      <c r="MO103" s="50"/>
      <c r="MP103" s="50"/>
      <c r="MQ103" s="50"/>
      <c r="MR103" s="50"/>
      <c r="MS103" s="50"/>
      <c r="MT103" s="50"/>
      <c r="MU103" s="50"/>
      <c r="MV103" s="50"/>
      <c r="MW103" s="50"/>
      <c r="MX103" s="50"/>
      <c r="MY103" s="50"/>
      <c r="MZ103" s="50"/>
      <c r="NA103" s="50"/>
      <c r="NB103" s="50"/>
      <c r="NC103" s="50"/>
      <c r="ND103" s="50"/>
      <c r="NE103" s="50"/>
      <c r="NF103" s="50"/>
      <c r="NG103" s="50"/>
      <c r="NH103" s="50"/>
      <c r="NI103" s="50"/>
      <c r="NJ103" s="50"/>
      <c r="NK103" s="50"/>
      <c r="NL103" s="50"/>
      <c r="NM103" s="50"/>
      <c r="NN103" s="50"/>
      <c r="NO103" s="50"/>
      <c r="NP103" s="50"/>
      <c r="NQ103" s="50"/>
      <c r="NR103" s="50"/>
      <c r="NS103" s="50"/>
      <c r="NT103" s="50"/>
      <c r="NU103" s="50"/>
      <c r="NV103" s="50"/>
      <c r="NW103" s="50"/>
      <c r="NX103" s="50"/>
      <c r="NY103" s="50"/>
      <c r="NZ103" s="50"/>
      <c r="OA103" s="50"/>
      <c r="OB103" s="50"/>
      <c r="OC103" s="50"/>
      <c r="OD103" s="50"/>
      <c r="OE103" s="50"/>
      <c r="OF103" s="50"/>
      <c r="OG103" s="50"/>
      <c r="OH103" s="50"/>
      <c r="OI103" s="50"/>
      <c r="OJ103" s="50"/>
      <c r="OK103" s="89"/>
    </row>
    <row r="104" spans="1:401" s="90" customFormat="1" x14ac:dyDescent="0.25">
      <c r="A104" s="103"/>
      <c r="B104" s="68"/>
      <c r="C104" s="68"/>
      <c r="D104" s="68"/>
      <c r="E104" s="68"/>
      <c r="F104" s="129"/>
      <c r="G104" s="105"/>
      <c r="H104" s="136"/>
      <c r="I104" s="132"/>
      <c r="J104" s="68"/>
      <c r="K104" s="106"/>
      <c r="L104" s="156"/>
      <c r="M104" s="105"/>
      <c r="N104" s="106"/>
      <c r="O104" s="106"/>
      <c r="P104" s="68"/>
      <c r="Q104" s="69"/>
      <c r="R104" s="69"/>
      <c r="S104" s="69"/>
      <c r="T104" s="68"/>
      <c r="U104" s="68"/>
      <c r="V104" s="71" t="s">
        <v>223</v>
      </c>
      <c r="W104" s="65">
        <v>44197</v>
      </c>
      <c r="X104" s="91">
        <v>12954</v>
      </c>
      <c r="Y104" s="71" t="s">
        <v>224</v>
      </c>
      <c r="Z104" s="65">
        <v>44197</v>
      </c>
      <c r="AA104" s="65">
        <v>44377</v>
      </c>
      <c r="AB104" s="66" t="s">
        <v>101</v>
      </c>
      <c r="AC104" s="71" t="s">
        <v>101</v>
      </c>
      <c r="AD104" s="158">
        <v>0</v>
      </c>
      <c r="AE104" s="158">
        <v>0</v>
      </c>
      <c r="AF104" s="78" t="s">
        <v>101</v>
      </c>
      <c r="AG104" s="79" t="s">
        <v>101</v>
      </c>
      <c r="AH104" s="158">
        <v>0</v>
      </c>
      <c r="AI104" s="167">
        <f t="shared" si="1"/>
        <v>0</v>
      </c>
      <c r="AJ104" s="172">
        <v>536475.65</v>
      </c>
      <c r="AK104" s="172">
        <v>0</v>
      </c>
      <c r="AL104" s="174"/>
      <c r="AM104" s="109"/>
      <c r="AN104" s="109"/>
      <c r="AO104" s="104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09"/>
      <c r="AZ104" s="109"/>
      <c r="BA104" s="109"/>
      <c r="BB104" s="109"/>
      <c r="BC104" s="109"/>
      <c r="BD104" s="109"/>
      <c r="BE104" s="109"/>
      <c r="BF104" s="109"/>
      <c r="BG104" s="109"/>
      <c r="BH104" s="68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50"/>
      <c r="DM104" s="50"/>
      <c r="DN104" s="50"/>
      <c r="DO104" s="50"/>
      <c r="DP104" s="50"/>
      <c r="DQ104" s="50"/>
      <c r="DR104" s="50"/>
      <c r="DS104" s="50"/>
      <c r="DT104" s="50"/>
      <c r="DU104" s="50"/>
      <c r="DV104" s="50"/>
      <c r="DW104" s="50"/>
      <c r="DX104" s="50"/>
      <c r="DY104" s="50"/>
      <c r="DZ104" s="50"/>
      <c r="EA104" s="50"/>
      <c r="EB104" s="50"/>
      <c r="EC104" s="50"/>
      <c r="ED104" s="50"/>
      <c r="EE104" s="50"/>
      <c r="EF104" s="50"/>
      <c r="EG104" s="50"/>
      <c r="EH104" s="50"/>
      <c r="EI104" s="50"/>
      <c r="EJ104" s="50"/>
      <c r="EK104" s="50"/>
      <c r="EL104" s="50"/>
      <c r="EM104" s="50"/>
      <c r="EN104" s="50"/>
      <c r="EO104" s="50"/>
      <c r="EP104" s="50"/>
      <c r="EQ104" s="50"/>
      <c r="ER104" s="50"/>
      <c r="ES104" s="50"/>
      <c r="ET104" s="50"/>
      <c r="EU104" s="50"/>
      <c r="EV104" s="50"/>
      <c r="EW104" s="50"/>
      <c r="EX104" s="50"/>
      <c r="EY104" s="50"/>
      <c r="EZ104" s="50"/>
      <c r="FA104" s="50"/>
      <c r="FB104" s="50"/>
      <c r="FC104" s="50"/>
      <c r="FD104" s="50"/>
      <c r="FE104" s="50"/>
      <c r="FF104" s="50"/>
      <c r="FG104" s="50"/>
      <c r="FH104" s="50"/>
      <c r="FI104" s="50"/>
      <c r="FJ104" s="50"/>
      <c r="FK104" s="50"/>
      <c r="FL104" s="50"/>
      <c r="FM104" s="50"/>
      <c r="FN104" s="50"/>
      <c r="FO104" s="50"/>
      <c r="FP104" s="50"/>
      <c r="FQ104" s="50"/>
      <c r="FR104" s="50"/>
      <c r="FS104" s="50"/>
      <c r="FT104" s="50"/>
      <c r="FU104" s="50"/>
      <c r="FV104" s="50"/>
      <c r="FW104" s="50"/>
      <c r="FX104" s="50"/>
      <c r="FY104" s="50"/>
      <c r="FZ104" s="50"/>
      <c r="GA104" s="50"/>
      <c r="GB104" s="50"/>
      <c r="GC104" s="50"/>
      <c r="GD104" s="50"/>
      <c r="GE104" s="50"/>
      <c r="GF104" s="50"/>
      <c r="GG104" s="50"/>
      <c r="GH104" s="50"/>
      <c r="GI104" s="50"/>
      <c r="GJ104" s="50"/>
      <c r="GK104" s="50"/>
      <c r="GL104" s="50"/>
      <c r="GM104" s="50"/>
      <c r="GN104" s="50"/>
      <c r="GO104" s="50"/>
      <c r="GP104" s="50"/>
      <c r="GQ104" s="50"/>
      <c r="GR104" s="50"/>
      <c r="GS104" s="50"/>
      <c r="GT104" s="50"/>
      <c r="GU104" s="50"/>
      <c r="GV104" s="50"/>
      <c r="GW104" s="50"/>
      <c r="GX104" s="50"/>
      <c r="GY104" s="50"/>
      <c r="GZ104" s="50"/>
      <c r="HA104" s="50"/>
      <c r="HB104" s="50"/>
      <c r="HC104" s="50"/>
      <c r="HD104" s="50"/>
      <c r="HE104" s="50"/>
      <c r="HF104" s="50"/>
      <c r="HG104" s="50"/>
      <c r="HH104" s="50"/>
      <c r="HI104" s="50"/>
      <c r="HJ104" s="50"/>
      <c r="HK104" s="50"/>
      <c r="HL104" s="50"/>
      <c r="HM104" s="50"/>
      <c r="HN104" s="50"/>
      <c r="HO104" s="50"/>
      <c r="HP104" s="50"/>
      <c r="HQ104" s="50"/>
      <c r="HR104" s="50"/>
      <c r="HS104" s="50"/>
      <c r="HT104" s="50"/>
      <c r="HU104" s="50"/>
      <c r="HV104" s="50"/>
      <c r="HW104" s="50"/>
      <c r="HX104" s="50"/>
      <c r="HY104" s="50"/>
      <c r="HZ104" s="50"/>
      <c r="IA104" s="50"/>
      <c r="IB104" s="50"/>
      <c r="IC104" s="50"/>
      <c r="ID104" s="50"/>
      <c r="IE104" s="50"/>
      <c r="IF104" s="50"/>
      <c r="IG104" s="50"/>
      <c r="IH104" s="50"/>
      <c r="II104" s="50"/>
      <c r="IJ104" s="50"/>
      <c r="IK104" s="50"/>
      <c r="IL104" s="50"/>
      <c r="IM104" s="50"/>
      <c r="IN104" s="50"/>
      <c r="IO104" s="50"/>
      <c r="IP104" s="50"/>
      <c r="IQ104" s="50"/>
      <c r="IR104" s="50"/>
      <c r="IS104" s="50"/>
      <c r="IT104" s="50"/>
      <c r="IU104" s="50"/>
      <c r="IV104" s="50"/>
      <c r="IW104" s="50"/>
      <c r="IX104" s="50"/>
      <c r="IY104" s="50"/>
      <c r="IZ104" s="50"/>
      <c r="JA104" s="50"/>
      <c r="JB104" s="50"/>
      <c r="JC104" s="50"/>
      <c r="JD104" s="50"/>
      <c r="JE104" s="50"/>
      <c r="JF104" s="50"/>
      <c r="JG104" s="50"/>
      <c r="JH104" s="50"/>
      <c r="JI104" s="50"/>
      <c r="JJ104" s="50"/>
      <c r="JK104" s="50"/>
      <c r="JL104" s="50"/>
      <c r="JM104" s="50"/>
      <c r="JN104" s="50"/>
      <c r="JO104" s="50"/>
      <c r="JP104" s="50"/>
      <c r="JQ104" s="50"/>
      <c r="JR104" s="50"/>
      <c r="JS104" s="50"/>
      <c r="JT104" s="50"/>
      <c r="JU104" s="50"/>
      <c r="JV104" s="50"/>
      <c r="JW104" s="50"/>
      <c r="JX104" s="50"/>
      <c r="JY104" s="50"/>
      <c r="JZ104" s="50"/>
      <c r="KA104" s="50"/>
      <c r="KB104" s="50"/>
      <c r="KC104" s="50"/>
      <c r="KD104" s="50"/>
      <c r="KE104" s="50"/>
      <c r="KF104" s="50"/>
      <c r="KG104" s="50"/>
      <c r="KH104" s="50"/>
      <c r="KI104" s="50"/>
      <c r="KJ104" s="50"/>
      <c r="KK104" s="50"/>
      <c r="KL104" s="50"/>
      <c r="KM104" s="50"/>
      <c r="KN104" s="50"/>
      <c r="KO104" s="50"/>
      <c r="KP104" s="50"/>
      <c r="KQ104" s="50"/>
      <c r="KR104" s="50"/>
      <c r="KS104" s="50"/>
      <c r="KT104" s="50"/>
      <c r="KU104" s="50"/>
      <c r="KV104" s="50"/>
      <c r="KW104" s="50"/>
      <c r="KX104" s="50"/>
      <c r="KY104" s="50"/>
      <c r="KZ104" s="50"/>
      <c r="LA104" s="50"/>
      <c r="LB104" s="50"/>
      <c r="LC104" s="50"/>
      <c r="LD104" s="50"/>
      <c r="LE104" s="50"/>
      <c r="LF104" s="50"/>
      <c r="LG104" s="50"/>
      <c r="LH104" s="50"/>
      <c r="LI104" s="50"/>
      <c r="LJ104" s="50"/>
      <c r="LK104" s="50"/>
      <c r="LL104" s="50"/>
      <c r="LM104" s="50"/>
      <c r="LN104" s="50"/>
      <c r="LO104" s="50"/>
      <c r="LP104" s="50"/>
      <c r="LQ104" s="50"/>
      <c r="LR104" s="50"/>
      <c r="LS104" s="50"/>
      <c r="LT104" s="50"/>
      <c r="LU104" s="50"/>
      <c r="LV104" s="50"/>
      <c r="LW104" s="50"/>
      <c r="LX104" s="50"/>
      <c r="LY104" s="50"/>
      <c r="LZ104" s="50"/>
      <c r="MA104" s="50"/>
      <c r="MB104" s="50"/>
      <c r="MC104" s="50"/>
      <c r="MD104" s="50"/>
      <c r="ME104" s="50"/>
      <c r="MF104" s="50"/>
      <c r="MG104" s="50"/>
      <c r="MH104" s="50"/>
      <c r="MI104" s="50"/>
      <c r="MJ104" s="50"/>
      <c r="MK104" s="50"/>
      <c r="ML104" s="50"/>
      <c r="MM104" s="50"/>
      <c r="MN104" s="50"/>
      <c r="MO104" s="50"/>
      <c r="MP104" s="50"/>
      <c r="MQ104" s="50"/>
      <c r="MR104" s="50"/>
      <c r="MS104" s="50"/>
      <c r="MT104" s="50"/>
      <c r="MU104" s="50"/>
      <c r="MV104" s="50"/>
      <c r="MW104" s="50"/>
      <c r="MX104" s="50"/>
      <c r="MY104" s="50"/>
      <c r="MZ104" s="50"/>
      <c r="NA104" s="50"/>
      <c r="NB104" s="50"/>
      <c r="NC104" s="50"/>
      <c r="ND104" s="50"/>
      <c r="NE104" s="50"/>
      <c r="NF104" s="50"/>
      <c r="NG104" s="50"/>
      <c r="NH104" s="50"/>
      <c r="NI104" s="50"/>
      <c r="NJ104" s="50"/>
      <c r="NK104" s="50"/>
      <c r="NL104" s="50"/>
      <c r="NM104" s="50"/>
      <c r="NN104" s="50"/>
      <c r="NO104" s="50"/>
      <c r="NP104" s="50"/>
      <c r="NQ104" s="50"/>
      <c r="NR104" s="50"/>
      <c r="NS104" s="50"/>
      <c r="NT104" s="50"/>
      <c r="NU104" s="50"/>
      <c r="NV104" s="50"/>
      <c r="NW104" s="50"/>
      <c r="NX104" s="50"/>
      <c r="NY104" s="50"/>
      <c r="NZ104" s="50"/>
      <c r="OA104" s="50"/>
      <c r="OB104" s="50"/>
      <c r="OC104" s="50"/>
      <c r="OD104" s="50"/>
      <c r="OE104" s="50"/>
      <c r="OF104" s="50"/>
      <c r="OG104" s="50"/>
      <c r="OH104" s="50"/>
      <c r="OI104" s="50"/>
      <c r="OJ104" s="50"/>
      <c r="OK104" s="89"/>
    </row>
    <row r="105" spans="1:401" s="90" customFormat="1" x14ac:dyDescent="0.25">
      <c r="A105" s="103"/>
      <c r="B105" s="68"/>
      <c r="C105" s="68"/>
      <c r="D105" s="68"/>
      <c r="E105" s="68"/>
      <c r="F105" s="129"/>
      <c r="G105" s="105"/>
      <c r="H105" s="136"/>
      <c r="I105" s="132"/>
      <c r="J105" s="68"/>
      <c r="K105" s="106"/>
      <c r="L105" s="156"/>
      <c r="M105" s="105"/>
      <c r="N105" s="106"/>
      <c r="O105" s="106"/>
      <c r="P105" s="68"/>
      <c r="Q105" s="69"/>
      <c r="R105" s="69"/>
      <c r="S105" s="69"/>
      <c r="T105" s="68"/>
      <c r="U105" s="68"/>
      <c r="V105" s="71" t="s">
        <v>225</v>
      </c>
      <c r="W105" s="65">
        <v>44369</v>
      </c>
      <c r="X105" s="91">
        <v>13071</v>
      </c>
      <c r="Y105" s="71" t="s">
        <v>224</v>
      </c>
      <c r="Z105" s="65">
        <v>44378</v>
      </c>
      <c r="AA105" s="65">
        <v>44561</v>
      </c>
      <c r="AB105" s="66" t="s">
        <v>101</v>
      </c>
      <c r="AC105" s="71" t="s">
        <v>101</v>
      </c>
      <c r="AD105" s="158">
        <v>0</v>
      </c>
      <c r="AE105" s="158">
        <v>0</v>
      </c>
      <c r="AF105" s="79" t="s">
        <v>101</v>
      </c>
      <c r="AG105" s="79" t="s">
        <v>101</v>
      </c>
      <c r="AH105" s="158">
        <v>0</v>
      </c>
      <c r="AI105" s="167">
        <f t="shared" si="1"/>
        <v>0</v>
      </c>
      <c r="AJ105" s="172">
        <v>751065.91</v>
      </c>
      <c r="AK105" s="172">
        <v>0</v>
      </c>
      <c r="AL105" s="174"/>
      <c r="AM105" s="109"/>
      <c r="AN105" s="109"/>
      <c r="AO105" s="104"/>
      <c r="AP105" s="109"/>
      <c r="AQ105" s="109"/>
      <c r="AR105" s="109"/>
      <c r="AS105" s="109"/>
      <c r="AT105" s="109"/>
      <c r="AU105" s="109"/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9"/>
      <c r="BG105" s="109"/>
      <c r="BH105" s="68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0"/>
      <c r="DG105" s="50"/>
      <c r="DH105" s="50"/>
      <c r="DI105" s="50"/>
      <c r="DJ105" s="50"/>
      <c r="DK105" s="50"/>
      <c r="DL105" s="50"/>
      <c r="DM105" s="50"/>
      <c r="DN105" s="50"/>
      <c r="DO105" s="50"/>
      <c r="DP105" s="50"/>
      <c r="DQ105" s="50"/>
      <c r="DR105" s="50"/>
      <c r="DS105" s="50"/>
      <c r="DT105" s="50"/>
      <c r="DU105" s="50"/>
      <c r="DV105" s="50"/>
      <c r="DW105" s="50"/>
      <c r="DX105" s="50"/>
      <c r="DY105" s="50"/>
      <c r="DZ105" s="50"/>
      <c r="EA105" s="50"/>
      <c r="EB105" s="50"/>
      <c r="EC105" s="50"/>
      <c r="ED105" s="50"/>
      <c r="EE105" s="50"/>
      <c r="EF105" s="50"/>
      <c r="EG105" s="50"/>
      <c r="EH105" s="50"/>
      <c r="EI105" s="50"/>
      <c r="EJ105" s="50"/>
      <c r="EK105" s="50"/>
      <c r="EL105" s="50"/>
      <c r="EM105" s="50"/>
      <c r="EN105" s="50"/>
      <c r="EO105" s="50"/>
      <c r="EP105" s="50"/>
      <c r="EQ105" s="50"/>
      <c r="ER105" s="50"/>
      <c r="ES105" s="50"/>
      <c r="ET105" s="50"/>
      <c r="EU105" s="50"/>
      <c r="EV105" s="50"/>
      <c r="EW105" s="50"/>
      <c r="EX105" s="50"/>
      <c r="EY105" s="50"/>
      <c r="EZ105" s="50"/>
      <c r="FA105" s="50"/>
      <c r="FB105" s="50"/>
      <c r="FC105" s="50"/>
      <c r="FD105" s="50"/>
      <c r="FE105" s="50"/>
      <c r="FF105" s="50"/>
      <c r="FG105" s="50"/>
      <c r="FH105" s="50"/>
      <c r="FI105" s="50"/>
      <c r="FJ105" s="50"/>
      <c r="FK105" s="50"/>
      <c r="FL105" s="50"/>
      <c r="FM105" s="50"/>
      <c r="FN105" s="50"/>
      <c r="FO105" s="50"/>
      <c r="FP105" s="50"/>
      <c r="FQ105" s="50"/>
      <c r="FR105" s="50"/>
      <c r="FS105" s="50"/>
      <c r="FT105" s="50"/>
      <c r="FU105" s="50"/>
      <c r="FV105" s="50"/>
      <c r="FW105" s="50"/>
      <c r="FX105" s="50"/>
      <c r="FY105" s="50"/>
      <c r="FZ105" s="50"/>
      <c r="GA105" s="50"/>
      <c r="GB105" s="50"/>
      <c r="GC105" s="50"/>
      <c r="GD105" s="50"/>
      <c r="GE105" s="50"/>
      <c r="GF105" s="50"/>
      <c r="GG105" s="50"/>
      <c r="GH105" s="50"/>
      <c r="GI105" s="50"/>
      <c r="GJ105" s="50"/>
      <c r="GK105" s="50"/>
      <c r="GL105" s="50"/>
      <c r="GM105" s="50"/>
      <c r="GN105" s="50"/>
      <c r="GO105" s="50"/>
      <c r="GP105" s="50"/>
      <c r="GQ105" s="50"/>
      <c r="GR105" s="50"/>
      <c r="GS105" s="50"/>
      <c r="GT105" s="50"/>
      <c r="GU105" s="50"/>
      <c r="GV105" s="50"/>
      <c r="GW105" s="50"/>
      <c r="GX105" s="50"/>
      <c r="GY105" s="50"/>
      <c r="GZ105" s="50"/>
      <c r="HA105" s="50"/>
      <c r="HB105" s="50"/>
      <c r="HC105" s="50"/>
      <c r="HD105" s="50"/>
      <c r="HE105" s="50"/>
      <c r="HF105" s="50"/>
      <c r="HG105" s="50"/>
      <c r="HH105" s="50"/>
      <c r="HI105" s="50"/>
      <c r="HJ105" s="50"/>
      <c r="HK105" s="50"/>
      <c r="HL105" s="50"/>
      <c r="HM105" s="50"/>
      <c r="HN105" s="50"/>
      <c r="HO105" s="50"/>
      <c r="HP105" s="50"/>
      <c r="HQ105" s="50"/>
      <c r="HR105" s="50"/>
      <c r="HS105" s="50"/>
      <c r="HT105" s="50"/>
      <c r="HU105" s="50"/>
      <c r="HV105" s="50"/>
      <c r="HW105" s="50"/>
      <c r="HX105" s="50"/>
      <c r="HY105" s="50"/>
      <c r="HZ105" s="50"/>
      <c r="IA105" s="50"/>
      <c r="IB105" s="50"/>
      <c r="IC105" s="50"/>
      <c r="ID105" s="50"/>
      <c r="IE105" s="50"/>
      <c r="IF105" s="50"/>
      <c r="IG105" s="50"/>
      <c r="IH105" s="50"/>
      <c r="II105" s="50"/>
      <c r="IJ105" s="50"/>
      <c r="IK105" s="50"/>
      <c r="IL105" s="50"/>
      <c r="IM105" s="50"/>
      <c r="IN105" s="50"/>
      <c r="IO105" s="50"/>
      <c r="IP105" s="50"/>
      <c r="IQ105" s="50"/>
      <c r="IR105" s="50"/>
      <c r="IS105" s="50"/>
      <c r="IT105" s="50"/>
      <c r="IU105" s="50"/>
      <c r="IV105" s="50"/>
      <c r="IW105" s="50"/>
      <c r="IX105" s="50"/>
      <c r="IY105" s="50"/>
      <c r="IZ105" s="50"/>
      <c r="JA105" s="50"/>
      <c r="JB105" s="50"/>
      <c r="JC105" s="50"/>
      <c r="JD105" s="50"/>
      <c r="JE105" s="50"/>
      <c r="JF105" s="50"/>
      <c r="JG105" s="50"/>
      <c r="JH105" s="50"/>
      <c r="JI105" s="50"/>
      <c r="JJ105" s="50"/>
      <c r="JK105" s="50"/>
      <c r="JL105" s="50"/>
      <c r="JM105" s="50"/>
      <c r="JN105" s="50"/>
      <c r="JO105" s="50"/>
      <c r="JP105" s="50"/>
      <c r="JQ105" s="50"/>
      <c r="JR105" s="50"/>
      <c r="JS105" s="50"/>
      <c r="JT105" s="50"/>
      <c r="JU105" s="50"/>
      <c r="JV105" s="50"/>
      <c r="JW105" s="50"/>
      <c r="JX105" s="50"/>
      <c r="JY105" s="50"/>
      <c r="JZ105" s="50"/>
      <c r="KA105" s="50"/>
      <c r="KB105" s="50"/>
      <c r="KC105" s="50"/>
      <c r="KD105" s="50"/>
      <c r="KE105" s="50"/>
      <c r="KF105" s="50"/>
      <c r="KG105" s="50"/>
      <c r="KH105" s="50"/>
      <c r="KI105" s="50"/>
      <c r="KJ105" s="50"/>
      <c r="KK105" s="50"/>
      <c r="KL105" s="50"/>
      <c r="KM105" s="50"/>
      <c r="KN105" s="50"/>
      <c r="KO105" s="50"/>
      <c r="KP105" s="50"/>
      <c r="KQ105" s="50"/>
      <c r="KR105" s="50"/>
      <c r="KS105" s="50"/>
      <c r="KT105" s="50"/>
      <c r="KU105" s="50"/>
      <c r="KV105" s="50"/>
      <c r="KW105" s="50"/>
      <c r="KX105" s="50"/>
      <c r="KY105" s="50"/>
      <c r="KZ105" s="50"/>
      <c r="LA105" s="50"/>
      <c r="LB105" s="50"/>
      <c r="LC105" s="50"/>
      <c r="LD105" s="50"/>
      <c r="LE105" s="50"/>
      <c r="LF105" s="50"/>
      <c r="LG105" s="50"/>
      <c r="LH105" s="50"/>
      <c r="LI105" s="50"/>
      <c r="LJ105" s="50"/>
      <c r="LK105" s="50"/>
      <c r="LL105" s="50"/>
      <c r="LM105" s="50"/>
      <c r="LN105" s="50"/>
      <c r="LO105" s="50"/>
      <c r="LP105" s="50"/>
      <c r="LQ105" s="50"/>
      <c r="LR105" s="50"/>
      <c r="LS105" s="50"/>
      <c r="LT105" s="50"/>
      <c r="LU105" s="50"/>
      <c r="LV105" s="50"/>
      <c r="LW105" s="50"/>
      <c r="LX105" s="50"/>
      <c r="LY105" s="50"/>
      <c r="LZ105" s="50"/>
      <c r="MA105" s="50"/>
      <c r="MB105" s="50"/>
      <c r="MC105" s="50"/>
      <c r="MD105" s="50"/>
      <c r="ME105" s="50"/>
      <c r="MF105" s="50"/>
      <c r="MG105" s="50"/>
      <c r="MH105" s="50"/>
      <c r="MI105" s="50"/>
      <c r="MJ105" s="50"/>
      <c r="MK105" s="50"/>
      <c r="ML105" s="50"/>
      <c r="MM105" s="50"/>
      <c r="MN105" s="50"/>
      <c r="MO105" s="50"/>
      <c r="MP105" s="50"/>
      <c r="MQ105" s="50"/>
      <c r="MR105" s="50"/>
      <c r="MS105" s="50"/>
      <c r="MT105" s="50"/>
      <c r="MU105" s="50"/>
      <c r="MV105" s="50"/>
      <c r="MW105" s="50"/>
      <c r="MX105" s="50"/>
      <c r="MY105" s="50"/>
      <c r="MZ105" s="50"/>
      <c r="NA105" s="50"/>
      <c r="NB105" s="50"/>
      <c r="NC105" s="50"/>
      <c r="ND105" s="50"/>
      <c r="NE105" s="50"/>
      <c r="NF105" s="50"/>
      <c r="NG105" s="50"/>
      <c r="NH105" s="50"/>
      <c r="NI105" s="50"/>
      <c r="NJ105" s="50"/>
      <c r="NK105" s="50"/>
      <c r="NL105" s="50"/>
      <c r="NM105" s="50"/>
      <c r="NN105" s="50"/>
      <c r="NO105" s="50"/>
      <c r="NP105" s="50"/>
      <c r="NQ105" s="50"/>
      <c r="NR105" s="50"/>
      <c r="NS105" s="50"/>
      <c r="NT105" s="50"/>
      <c r="NU105" s="50"/>
      <c r="NV105" s="50"/>
      <c r="NW105" s="50"/>
      <c r="NX105" s="50"/>
      <c r="NY105" s="50"/>
      <c r="NZ105" s="50"/>
      <c r="OA105" s="50"/>
      <c r="OB105" s="50"/>
      <c r="OC105" s="50"/>
      <c r="OD105" s="50"/>
      <c r="OE105" s="50"/>
      <c r="OF105" s="50"/>
      <c r="OG105" s="50"/>
      <c r="OH105" s="50"/>
      <c r="OI105" s="50"/>
      <c r="OJ105" s="50"/>
      <c r="OK105" s="89"/>
    </row>
    <row r="106" spans="1:401" s="90" customFormat="1" x14ac:dyDescent="0.25">
      <c r="A106" s="103"/>
      <c r="B106" s="68"/>
      <c r="C106" s="68"/>
      <c r="D106" s="68"/>
      <c r="E106" s="68"/>
      <c r="F106" s="129"/>
      <c r="G106" s="105"/>
      <c r="H106" s="136"/>
      <c r="I106" s="132"/>
      <c r="J106" s="68"/>
      <c r="K106" s="106"/>
      <c r="L106" s="156"/>
      <c r="M106" s="105"/>
      <c r="N106" s="106"/>
      <c r="O106" s="106"/>
      <c r="P106" s="68"/>
      <c r="Q106" s="69"/>
      <c r="R106" s="69"/>
      <c r="S106" s="69"/>
      <c r="T106" s="68"/>
      <c r="U106" s="68"/>
      <c r="V106" s="71" t="s">
        <v>263</v>
      </c>
      <c r="W106" s="65">
        <v>44559</v>
      </c>
      <c r="X106" s="91">
        <v>13195</v>
      </c>
      <c r="Y106" s="71" t="s">
        <v>264</v>
      </c>
      <c r="Z106" s="65">
        <v>44562</v>
      </c>
      <c r="AA106" s="65">
        <v>44742</v>
      </c>
      <c r="AB106" s="66" t="s">
        <v>101</v>
      </c>
      <c r="AC106" s="71" t="s">
        <v>101</v>
      </c>
      <c r="AD106" s="158">
        <v>0</v>
      </c>
      <c r="AE106" s="158">
        <v>0</v>
      </c>
      <c r="AF106" s="79" t="s">
        <v>101</v>
      </c>
      <c r="AG106" s="79" t="s">
        <v>101</v>
      </c>
      <c r="AH106" s="158">
        <v>0</v>
      </c>
      <c r="AI106" s="167">
        <f t="shared" si="1"/>
        <v>0</v>
      </c>
      <c r="AJ106" s="172">
        <v>579002.68000000005</v>
      </c>
      <c r="AK106" s="172">
        <v>0</v>
      </c>
      <c r="AL106" s="174"/>
      <c r="AM106" s="109"/>
      <c r="AN106" s="109"/>
      <c r="AO106" s="104"/>
      <c r="AP106" s="109"/>
      <c r="AQ106" s="109"/>
      <c r="AR106" s="109"/>
      <c r="AS106" s="109"/>
      <c r="AT106" s="109"/>
      <c r="AU106" s="109"/>
      <c r="AV106" s="109"/>
      <c r="AW106" s="109"/>
      <c r="AX106" s="109"/>
      <c r="AY106" s="109"/>
      <c r="AZ106" s="109"/>
      <c r="BA106" s="109"/>
      <c r="BB106" s="109"/>
      <c r="BC106" s="109"/>
      <c r="BD106" s="109"/>
      <c r="BE106" s="109"/>
      <c r="BF106" s="109"/>
      <c r="BG106" s="109"/>
      <c r="BH106" s="68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0"/>
      <c r="DF106" s="50"/>
      <c r="DG106" s="50"/>
      <c r="DH106" s="50"/>
      <c r="DI106" s="50"/>
      <c r="DJ106" s="50"/>
      <c r="DK106" s="50"/>
      <c r="DL106" s="50"/>
      <c r="DM106" s="50"/>
      <c r="DN106" s="50"/>
      <c r="DO106" s="50"/>
      <c r="DP106" s="50"/>
      <c r="DQ106" s="50"/>
      <c r="DR106" s="50"/>
      <c r="DS106" s="50"/>
      <c r="DT106" s="50"/>
      <c r="DU106" s="50"/>
      <c r="DV106" s="50"/>
      <c r="DW106" s="50"/>
      <c r="DX106" s="50"/>
      <c r="DY106" s="50"/>
      <c r="DZ106" s="50"/>
      <c r="EA106" s="50"/>
      <c r="EB106" s="50"/>
      <c r="EC106" s="50"/>
      <c r="ED106" s="50"/>
      <c r="EE106" s="50"/>
      <c r="EF106" s="50"/>
      <c r="EG106" s="50"/>
      <c r="EH106" s="50"/>
      <c r="EI106" s="50"/>
      <c r="EJ106" s="50"/>
      <c r="EK106" s="50"/>
      <c r="EL106" s="50"/>
      <c r="EM106" s="50"/>
      <c r="EN106" s="50"/>
      <c r="EO106" s="50"/>
      <c r="EP106" s="50"/>
      <c r="EQ106" s="50"/>
      <c r="ER106" s="50"/>
      <c r="ES106" s="50"/>
      <c r="ET106" s="50"/>
      <c r="EU106" s="50"/>
      <c r="EV106" s="50"/>
      <c r="EW106" s="50"/>
      <c r="EX106" s="50"/>
      <c r="EY106" s="50"/>
      <c r="EZ106" s="50"/>
      <c r="FA106" s="50"/>
      <c r="FB106" s="50"/>
      <c r="FC106" s="50"/>
      <c r="FD106" s="50"/>
      <c r="FE106" s="50"/>
      <c r="FF106" s="50"/>
      <c r="FG106" s="50"/>
      <c r="FH106" s="50"/>
      <c r="FI106" s="50"/>
      <c r="FJ106" s="50"/>
      <c r="FK106" s="50"/>
      <c r="FL106" s="50"/>
      <c r="FM106" s="50"/>
      <c r="FN106" s="50"/>
      <c r="FO106" s="50"/>
      <c r="FP106" s="50"/>
      <c r="FQ106" s="50"/>
      <c r="FR106" s="50"/>
      <c r="FS106" s="50"/>
      <c r="FT106" s="50"/>
      <c r="FU106" s="50"/>
      <c r="FV106" s="50"/>
      <c r="FW106" s="50"/>
      <c r="FX106" s="50"/>
      <c r="FY106" s="50"/>
      <c r="FZ106" s="50"/>
      <c r="GA106" s="50"/>
      <c r="GB106" s="50"/>
      <c r="GC106" s="50"/>
      <c r="GD106" s="50"/>
      <c r="GE106" s="50"/>
      <c r="GF106" s="50"/>
      <c r="GG106" s="50"/>
      <c r="GH106" s="50"/>
      <c r="GI106" s="50"/>
      <c r="GJ106" s="50"/>
      <c r="GK106" s="50"/>
      <c r="GL106" s="50"/>
      <c r="GM106" s="50"/>
      <c r="GN106" s="50"/>
      <c r="GO106" s="50"/>
      <c r="GP106" s="50"/>
      <c r="GQ106" s="50"/>
      <c r="GR106" s="50"/>
      <c r="GS106" s="50"/>
      <c r="GT106" s="50"/>
      <c r="GU106" s="50"/>
      <c r="GV106" s="50"/>
      <c r="GW106" s="50"/>
      <c r="GX106" s="50"/>
      <c r="GY106" s="50"/>
      <c r="GZ106" s="50"/>
      <c r="HA106" s="50"/>
      <c r="HB106" s="50"/>
      <c r="HC106" s="50"/>
      <c r="HD106" s="50"/>
      <c r="HE106" s="50"/>
      <c r="HF106" s="50"/>
      <c r="HG106" s="50"/>
      <c r="HH106" s="50"/>
      <c r="HI106" s="50"/>
      <c r="HJ106" s="50"/>
      <c r="HK106" s="50"/>
      <c r="HL106" s="50"/>
      <c r="HM106" s="50"/>
      <c r="HN106" s="50"/>
      <c r="HO106" s="50"/>
      <c r="HP106" s="50"/>
      <c r="HQ106" s="50"/>
      <c r="HR106" s="50"/>
      <c r="HS106" s="50"/>
      <c r="HT106" s="50"/>
      <c r="HU106" s="50"/>
      <c r="HV106" s="50"/>
      <c r="HW106" s="50"/>
      <c r="HX106" s="50"/>
      <c r="HY106" s="50"/>
      <c r="HZ106" s="50"/>
      <c r="IA106" s="50"/>
      <c r="IB106" s="50"/>
      <c r="IC106" s="50"/>
      <c r="ID106" s="50"/>
      <c r="IE106" s="50"/>
      <c r="IF106" s="50"/>
      <c r="IG106" s="50"/>
      <c r="IH106" s="50"/>
      <c r="II106" s="50"/>
      <c r="IJ106" s="50"/>
      <c r="IK106" s="50"/>
      <c r="IL106" s="50"/>
      <c r="IM106" s="50"/>
      <c r="IN106" s="50"/>
      <c r="IO106" s="50"/>
      <c r="IP106" s="50"/>
      <c r="IQ106" s="50"/>
      <c r="IR106" s="50"/>
      <c r="IS106" s="50"/>
      <c r="IT106" s="50"/>
      <c r="IU106" s="50"/>
      <c r="IV106" s="50"/>
      <c r="IW106" s="50"/>
      <c r="IX106" s="50"/>
      <c r="IY106" s="50"/>
      <c r="IZ106" s="50"/>
      <c r="JA106" s="50"/>
      <c r="JB106" s="50"/>
      <c r="JC106" s="50"/>
      <c r="JD106" s="50"/>
      <c r="JE106" s="50"/>
      <c r="JF106" s="50"/>
      <c r="JG106" s="50"/>
      <c r="JH106" s="50"/>
      <c r="JI106" s="50"/>
      <c r="JJ106" s="50"/>
      <c r="JK106" s="50"/>
      <c r="JL106" s="50"/>
      <c r="JM106" s="50"/>
      <c r="JN106" s="50"/>
      <c r="JO106" s="50"/>
      <c r="JP106" s="50"/>
      <c r="JQ106" s="50"/>
      <c r="JR106" s="50"/>
      <c r="JS106" s="50"/>
      <c r="JT106" s="50"/>
      <c r="JU106" s="50"/>
      <c r="JV106" s="50"/>
      <c r="JW106" s="50"/>
      <c r="JX106" s="50"/>
      <c r="JY106" s="50"/>
      <c r="JZ106" s="50"/>
      <c r="KA106" s="50"/>
      <c r="KB106" s="50"/>
      <c r="KC106" s="50"/>
      <c r="KD106" s="50"/>
      <c r="KE106" s="50"/>
      <c r="KF106" s="50"/>
      <c r="KG106" s="50"/>
      <c r="KH106" s="50"/>
      <c r="KI106" s="50"/>
      <c r="KJ106" s="50"/>
      <c r="KK106" s="50"/>
      <c r="KL106" s="50"/>
      <c r="KM106" s="50"/>
      <c r="KN106" s="50"/>
      <c r="KO106" s="50"/>
      <c r="KP106" s="50"/>
      <c r="KQ106" s="50"/>
      <c r="KR106" s="50"/>
      <c r="KS106" s="50"/>
      <c r="KT106" s="50"/>
      <c r="KU106" s="50"/>
      <c r="KV106" s="50"/>
      <c r="KW106" s="50"/>
      <c r="KX106" s="50"/>
      <c r="KY106" s="50"/>
      <c r="KZ106" s="50"/>
      <c r="LA106" s="50"/>
      <c r="LB106" s="50"/>
      <c r="LC106" s="50"/>
      <c r="LD106" s="50"/>
      <c r="LE106" s="50"/>
      <c r="LF106" s="50"/>
      <c r="LG106" s="50"/>
      <c r="LH106" s="50"/>
      <c r="LI106" s="50"/>
      <c r="LJ106" s="50"/>
      <c r="LK106" s="50"/>
      <c r="LL106" s="50"/>
      <c r="LM106" s="50"/>
      <c r="LN106" s="50"/>
      <c r="LO106" s="50"/>
      <c r="LP106" s="50"/>
      <c r="LQ106" s="50"/>
      <c r="LR106" s="50"/>
      <c r="LS106" s="50"/>
      <c r="LT106" s="50"/>
      <c r="LU106" s="50"/>
      <c r="LV106" s="50"/>
      <c r="LW106" s="50"/>
      <c r="LX106" s="50"/>
      <c r="LY106" s="50"/>
      <c r="LZ106" s="50"/>
      <c r="MA106" s="50"/>
      <c r="MB106" s="50"/>
      <c r="MC106" s="50"/>
      <c r="MD106" s="50"/>
      <c r="ME106" s="50"/>
      <c r="MF106" s="50"/>
      <c r="MG106" s="50"/>
      <c r="MH106" s="50"/>
      <c r="MI106" s="50"/>
      <c r="MJ106" s="50"/>
      <c r="MK106" s="50"/>
      <c r="ML106" s="50"/>
      <c r="MM106" s="50"/>
      <c r="MN106" s="50"/>
      <c r="MO106" s="50"/>
      <c r="MP106" s="50"/>
      <c r="MQ106" s="50"/>
      <c r="MR106" s="50"/>
      <c r="MS106" s="50"/>
      <c r="MT106" s="50"/>
      <c r="MU106" s="50"/>
      <c r="MV106" s="50"/>
      <c r="MW106" s="50"/>
      <c r="MX106" s="50"/>
      <c r="MY106" s="50"/>
      <c r="MZ106" s="50"/>
      <c r="NA106" s="50"/>
      <c r="NB106" s="50"/>
      <c r="NC106" s="50"/>
      <c r="ND106" s="50"/>
      <c r="NE106" s="50"/>
      <c r="NF106" s="50"/>
      <c r="NG106" s="50"/>
      <c r="NH106" s="50"/>
      <c r="NI106" s="50"/>
      <c r="NJ106" s="50"/>
      <c r="NK106" s="50"/>
      <c r="NL106" s="50"/>
      <c r="NM106" s="50"/>
      <c r="NN106" s="50"/>
      <c r="NO106" s="50"/>
      <c r="NP106" s="50"/>
      <c r="NQ106" s="50"/>
      <c r="NR106" s="50"/>
      <c r="NS106" s="50"/>
      <c r="NT106" s="50"/>
      <c r="NU106" s="50"/>
      <c r="NV106" s="50"/>
      <c r="NW106" s="50"/>
      <c r="NX106" s="50"/>
      <c r="NY106" s="50"/>
      <c r="NZ106" s="50"/>
      <c r="OA106" s="50"/>
      <c r="OB106" s="50"/>
      <c r="OC106" s="50"/>
      <c r="OD106" s="50"/>
      <c r="OE106" s="50"/>
      <c r="OF106" s="50"/>
      <c r="OG106" s="50"/>
      <c r="OH106" s="50"/>
      <c r="OI106" s="50"/>
      <c r="OJ106" s="50"/>
      <c r="OK106" s="89"/>
    </row>
    <row r="107" spans="1:401" s="90" customFormat="1" x14ac:dyDescent="0.25">
      <c r="A107" s="103"/>
      <c r="B107" s="68"/>
      <c r="C107" s="68"/>
      <c r="D107" s="68"/>
      <c r="E107" s="68"/>
      <c r="F107" s="129"/>
      <c r="G107" s="105"/>
      <c r="H107" s="136"/>
      <c r="I107" s="132"/>
      <c r="J107" s="68"/>
      <c r="K107" s="106"/>
      <c r="L107" s="156"/>
      <c r="M107" s="105"/>
      <c r="N107" s="106"/>
      <c r="O107" s="106"/>
      <c r="P107" s="68"/>
      <c r="Q107" s="69"/>
      <c r="R107" s="69"/>
      <c r="S107" s="69"/>
      <c r="T107" s="68"/>
      <c r="U107" s="68"/>
      <c r="V107" s="71" t="s">
        <v>265</v>
      </c>
      <c r="W107" s="65">
        <v>44650</v>
      </c>
      <c r="X107" s="91">
        <v>13272</v>
      </c>
      <c r="Y107" s="71" t="s">
        <v>107</v>
      </c>
      <c r="Z107" s="65">
        <v>44562</v>
      </c>
      <c r="AA107" s="65">
        <v>44742</v>
      </c>
      <c r="AB107" s="66" t="s">
        <v>267</v>
      </c>
      <c r="AC107" s="71" t="s">
        <v>101</v>
      </c>
      <c r="AD107" s="158">
        <v>6858.87</v>
      </c>
      <c r="AE107" s="158">
        <v>0</v>
      </c>
      <c r="AF107" s="79" t="s">
        <v>101</v>
      </c>
      <c r="AG107" s="79" t="s">
        <v>101</v>
      </c>
      <c r="AH107" s="158">
        <v>0</v>
      </c>
      <c r="AI107" s="167">
        <f t="shared" si="1"/>
        <v>6858.87</v>
      </c>
      <c r="AJ107" s="172">
        <v>212900.92</v>
      </c>
      <c r="AK107" s="172">
        <v>0</v>
      </c>
      <c r="AL107" s="174"/>
      <c r="AM107" s="109"/>
      <c r="AN107" s="109"/>
      <c r="AO107" s="104"/>
      <c r="AP107" s="109"/>
      <c r="AQ107" s="109"/>
      <c r="AR107" s="109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68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0"/>
      <c r="DG107" s="50"/>
      <c r="DH107" s="50"/>
      <c r="DI107" s="50"/>
      <c r="DJ107" s="50"/>
      <c r="DK107" s="50"/>
      <c r="DL107" s="50"/>
      <c r="DM107" s="50"/>
      <c r="DN107" s="50"/>
      <c r="DO107" s="50"/>
      <c r="DP107" s="50"/>
      <c r="DQ107" s="50"/>
      <c r="DR107" s="50"/>
      <c r="DS107" s="50"/>
      <c r="DT107" s="50"/>
      <c r="DU107" s="50"/>
      <c r="DV107" s="50"/>
      <c r="DW107" s="50"/>
      <c r="DX107" s="50"/>
      <c r="DY107" s="50"/>
      <c r="DZ107" s="50"/>
      <c r="EA107" s="50"/>
      <c r="EB107" s="50"/>
      <c r="EC107" s="50"/>
      <c r="ED107" s="50"/>
      <c r="EE107" s="50"/>
      <c r="EF107" s="50"/>
      <c r="EG107" s="50"/>
      <c r="EH107" s="50"/>
      <c r="EI107" s="50"/>
      <c r="EJ107" s="50"/>
      <c r="EK107" s="50"/>
      <c r="EL107" s="50"/>
      <c r="EM107" s="50"/>
      <c r="EN107" s="50"/>
      <c r="EO107" s="50"/>
      <c r="EP107" s="50"/>
      <c r="EQ107" s="50"/>
      <c r="ER107" s="50"/>
      <c r="ES107" s="50"/>
      <c r="ET107" s="50"/>
      <c r="EU107" s="50"/>
      <c r="EV107" s="50"/>
      <c r="EW107" s="50"/>
      <c r="EX107" s="50"/>
      <c r="EY107" s="50"/>
      <c r="EZ107" s="50"/>
      <c r="FA107" s="50"/>
      <c r="FB107" s="50"/>
      <c r="FC107" s="50"/>
      <c r="FD107" s="50"/>
      <c r="FE107" s="50"/>
      <c r="FF107" s="50"/>
      <c r="FG107" s="50"/>
      <c r="FH107" s="50"/>
      <c r="FI107" s="50"/>
      <c r="FJ107" s="50"/>
      <c r="FK107" s="50"/>
      <c r="FL107" s="50"/>
      <c r="FM107" s="50"/>
      <c r="FN107" s="50"/>
      <c r="FO107" s="50"/>
      <c r="FP107" s="50"/>
      <c r="FQ107" s="50"/>
      <c r="FR107" s="50"/>
      <c r="FS107" s="50"/>
      <c r="FT107" s="50"/>
      <c r="FU107" s="50"/>
      <c r="FV107" s="50"/>
      <c r="FW107" s="50"/>
      <c r="FX107" s="50"/>
      <c r="FY107" s="50"/>
      <c r="FZ107" s="50"/>
      <c r="GA107" s="50"/>
      <c r="GB107" s="50"/>
      <c r="GC107" s="50"/>
      <c r="GD107" s="50"/>
      <c r="GE107" s="50"/>
      <c r="GF107" s="50"/>
      <c r="GG107" s="50"/>
      <c r="GH107" s="50"/>
      <c r="GI107" s="50"/>
      <c r="GJ107" s="50"/>
      <c r="GK107" s="50"/>
      <c r="GL107" s="50"/>
      <c r="GM107" s="50"/>
      <c r="GN107" s="50"/>
      <c r="GO107" s="50"/>
      <c r="GP107" s="50"/>
      <c r="GQ107" s="50"/>
      <c r="GR107" s="50"/>
      <c r="GS107" s="50"/>
      <c r="GT107" s="50"/>
      <c r="GU107" s="50"/>
      <c r="GV107" s="50"/>
      <c r="GW107" s="50"/>
      <c r="GX107" s="50"/>
      <c r="GY107" s="50"/>
      <c r="GZ107" s="50"/>
      <c r="HA107" s="50"/>
      <c r="HB107" s="50"/>
      <c r="HC107" s="50"/>
      <c r="HD107" s="50"/>
      <c r="HE107" s="50"/>
      <c r="HF107" s="50"/>
      <c r="HG107" s="50"/>
      <c r="HH107" s="50"/>
      <c r="HI107" s="50"/>
      <c r="HJ107" s="50"/>
      <c r="HK107" s="50"/>
      <c r="HL107" s="50"/>
      <c r="HM107" s="50"/>
      <c r="HN107" s="50"/>
      <c r="HO107" s="50"/>
      <c r="HP107" s="50"/>
      <c r="HQ107" s="50"/>
      <c r="HR107" s="50"/>
      <c r="HS107" s="50"/>
      <c r="HT107" s="50"/>
      <c r="HU107" s="50"/>
      <c r="HV107" s="50"/>
      <c r="HW107" s="50"/>
      <c r="HX107" s="50"/>
      <c r="HY107" s="50"/>
      <c r="HZ107" s="50"/>
      <c r="IA107" s="50"/>
      <c r="IB107" s="50"/>
      <c r="IC107" s="50"/>
      <c r="ID107" s="50"/>
      <c r="IE107" s="50"/>
      <c r="IF107" s="50"/>
      <c r="IG107" s="50"/>
      <c r="IH107" s="50"/>
      <c r="II107" s="50"/>
      <c r="IJ107" s="50"/>
      <c r="IK107" s="50"/>
      <c r="IL107" s="50"/>
      <c r="IM107" s="50"/>
      <c r="IN107" s="50"/>
      <c r="IO107" s="50"/>
      <c r="IP107" s="50"/>
      <c r="IQ107" s="50"/>
      <c r="IR107" s="50"/>
      <c r="IS107" s="50"/>
      <c r="IT107" s="50"/>
      <c r="IU107" s="50"/>
      <c r="IV107" s="50"/>
      <c r="IW107" s="50"/>
      <c r="IX107" s="50"/>
      <c r="IY107" s="50"/>
      <c r="IZ107" s="50"/>
      <c r="JA107" s="50"/>
      <c r="JB107" s="50"/>
      <c r="JC107" s="50"/>
      <c r="JD107" s="50"/>
      <c r="JE107" s="50"/>
      <c r="JF107" s="50"/>
      <c r="JG107" s="50"/>
      <c r="JH107" s="50"/>
      <c r="JI107" s="50"/>
      <c r="JJ107" s="50"/>
      <c r="JK107" s="50"/>
      <c r="JL107" s="50"/>
      <c r="JM107" s="50"/>
      <c r="JN107" s="50"/>
      <c r="JO107" s="50"/>
      <c r="JP107" s="50"/>
      <c r="JQ107" s="50"/>
      <c r="JR107" s="50"/>
      <c r="JS107" s="50"/>
      <c r="JT107" s="50"/>
      <c r="JU107" s="50"/>
      <c r="JV107" s="50"/>
      <c r="JW107" s="50"/>
      <c r="JX107" s="50"/>
      <c r="JY107" s="50"/>
      <c r="JZ107" s="50"/>
      <c r="KA107" s="50"/>
      <c r="KB107" s="50"/>
      <c r="KC107" s="50"/>
      <c r="KD107" s="50"/>
      <c r="KE107" s="50"/>
      <c r="KF107" s="50"/>
      <c r="KG107" s="50"/>
      <c r="KH107" s="50"/>
      <c r="KI107" s="50"/>
      <c r="KJ107" s="50"/>
      <c r="KK107" s="50"/>
      <c r="KL107" s="50"/>
      <c r="KM107" s="50"/>
      <c r="KN107" s="50"/>
      <c r="KO107" s="50"/>
      <c r="KP107" s="50"/>
      <c r="KQ107" s="50"/>
      <c r="KR107" s="50"/>
      <c r="KS107" s="50"/>
      <c r="KT107" s="50"/>
      <c r="KU107" s="50"/>
      <c r="KV107" s="50"/>
      <c r="KW107" s="50"/>
      <c r="KX107" s="50"/>
      <c r="KY107" s="50"/>
      <c r="KZ107" s="50"/>
      <c r="LA107" s="50"/>
      <c r="LB107" s="50"/>
      <c r="LC107" s="50"/>
      <c r="LD107" s="50"/>
      <c r="LE107" s="50"/>
      <c r="LF107" s="50"/>
      <c r="LG107" s="50"/>
      <c r="LH107" s="50"/>
      <c r="LI107" s="50"/>
      <c r="LJ107" s="50"/>
      <c r="LK107" s="50"/>
      <c r="LL107" s="50"/>
      <c r="LM107" s="50"/>
      <c r="LN107" s="50"/>
      <c r="LO107" s="50"/>
      <c r="LP107" s="50"/>
      <c r="LQ107" s="50"/>
      <c r="LR107" s="50"/>
      <c r="LS107" s="50"/>
      <c r="LT107" s="50"/>
      <c r="LU107" s="50"/>
      <c r="LV107" s="50"/>
      <c r="LW107" s="50"/>
      <c r="LX107" s="50"/>
      <c r="LY107" s="50"/>
      <c r="LZ107" s="50"/>
      <c r="MA107" s="50"/>
      <c r="MB107" s="50"/>
      <c r="MC107" s="50"/>
      <c r="MD107" s="50"/>
      <c r="ME107" s="50"/>
      <c r="MF107" s="50"/>
      <c r="MG107" s="50"/>
      <c r="MH107" s="50"/>
      <c r="MI107" s="50"/>
      <c r="MJ107" s="50"/>
      <c r="MK107" s="50"/>
      <c r="ML107" s="50"/>
      <c r="MM107" s="50"/>
      <c r="MN107" s="50"/>
      <c r="MO107" s="50"/>
      <c r="MP107" s="50"/>
      <c r="MQ107" s="50"/>
      <c r="MR107" s="50"/>
      <c r="MS107" s="50"/>
      <c r="MT107" s="50"/>
      <c r="MU107" s="50"/>
      <c r="MV107" s="50"/>
      <c r="MW107" s="50"/>
      <c r="MX107" s="50"/>
      <c r="MY107" s="50"/>
      <c r="MZ107" s="50"/>
      <c r="NA107" s="50"/>
      <c r="NB107" s="50"/>
      <c r="NC107" s="50"/>
      <c r="ND107" s="50"/>
      <c r="NE107" s="50"/>
      <c r="NF107" s="50"/>
      <c r="NG107" s="50"/>
      <c r="NH107" s="50"/>
      <c r="NI107" s="50"/>
      <c r="NJ107" s="50"/>
      <c r="NK107" s="50"/>
      <c r="NL107" s="50"/>
      <c r="NM107" s="50"/>
      <c r="NN107" s="50"/>
      <c r="NO107" s="50"/>
      <c r="NP107" s="50"/>
      <c r="NQ107" s="50"/>
      <c r="NR107" s="50"/>
      <c r="NS107" s="50"/>
      <c r="NT107" s="50"/>
      <c r="NU107" s="50"/>
      <c r="NV107" s="50"/>
      <c r="NW107" s="50"/>
      <c r="NX107" s="50"/>
      <c r="NY107" s="50"/>
      <c r="NZ107" s="50"/>
      <c r="OA107" s="50"/>
      <c r="OB107" s="50"/>
      <c r="OC107" s="50"/>
      <c r="OD107" s="50"/>
      <c r="OE107" s="50"/>
      <c r="OF107" s="50"/>
      <c r="OG107" s="50"/>
      <c r="OH107" s="50"/>
      <c r="OI107" s="50"/>
      <c r="OJ107" s="50"/>
      <c r="OK107" s="89"/>
    </row>
    <row r="108" spans="1:401" s="90" customFormat="1" x14ac:dyDescent="0.25">
      <c r="A108" s="103"/>
      <c r="B108" s="68"/>
      <c r="C108" s="68"/>
      <c r="D108" s="68"/>
      <c r="E108" s="68"/>
      <c r="F108" s="129"/>
      <c r="G108" s="105"/>
      <c r="H108" s="136"/>
      <c r="I108" s="132"/>
      <c r="J108" s="68"/>
      <c r="K108" s="106"/>
      <c r="L108" s="156"/>
      <c r="M108" s="105"/>
      <c r="N108" s="106"/>
      <c r="O108" s="106"/>
      <c r="P108" s="68"/>
      <c r="Q108" s="69"/>
      <c r="R108" s="69"/>
      <c r="S108" s="69"/>
      <c r="T108" s="68"/>
      <c r="U108" s="68"/>
      <c r="V108" s="71" t="s">
        <v>266</v>
      </c>
      <c r="W108" s="65">
        <v>44739</v>
      </c>
      <c r="X108" s="91">
        <v>13317</v>
      </c>
      <c r="Y108" s="71" t="s">
        <v>224</v>
      </c>
      <c r="Z108" s="65">
        <v>44743</v>
      </c>
      <c r="AA108" s="65">
        <v>44926</v>
      </c>
      <c r="AB108" s="66" t="s">
        <v>101</v>
      </c>
      <c r="AC108" s="71" t="s">
        <v>101</v>
      </c>
      <c r="AD108" s="158">
        <v>0</v>
      </c>
      <c r="AE108" s="158">
        <v>0</v>
      </c>
      <c r="AF108" s="79" t="s">
        <v>101</v>
      </c>
      <c r="AG108" s="79" t="s">
        <v>101</v>
      </c>
      <c r="AH108" s="158">
        <v>0</v>
      </c>
      <c r="AI108" s="167">
        <f t="shared" si="1"/>
        <v>0</v>
      </c>
      <c r="AJ108" s="172">
        <v>684924</v>
      </c>
      <c r="AK108" s="172">
        <f>856680.3+122382.9+122382.9+122382.9+122382.9+122382.9</f>
        <v>1468594.7999999998</v>
      </c>
      <c r="AL108" s="174"/>
      <c r="AM108" s="109"/>
      <c r="AN108" s="109"/>
      <c r="AO108" s="104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68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  <c r="CO108" s="50"/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0"/>
      <c r="DF108" s="50"/>
      <c r="DG108" s="50"/>
      <c r="DH108" s="50"/>
      <c r="DI108" s="50"/>
      <c r="DJ108" s="50"/>
      <c r="DK108" s="50"/>
      <c r="DL108" s="50"/>
      <c r="DM108" s="50"/>
      <c r="DN108" s="50"/>
      <c r="DO108" s="50"/>
      <c r="DP108" s="50"/>
      <c r="DQ108" s="50"/>
      <c r="DR108" s="50"/>
      <c r="DS108" s="50"/>
      <c r="DT108" s="50"/>
      <c r="DU108" s="50"/>
      <c r="DV108" s="50"/>
      <c r="DW108" s="50"/>
      <c r="DX108" s="50"/>
      <c r="DY108" s="50"/>
      <c r="DZ108" s="50"/>
      <c r="EA108" s="50"/>
      <c r="EB108" s="50"/>
      <c r="EC108" s="50"/>
      <c r="ED108" s="50"/>
      <c r="EE108" s="50"/>
      <c r="EF108" s="50"/>
      <c r="EG108" s="50"/>
      <c r="EH108" s="50"/>
      <c r="EI108" s="50"/>
      <c r="EJ108" s="50"/>
      <c r="EK108" s="50"/>
      <c r="EL108" s="50"/>
      <c r="EM108" s="50"/>
      <c r="EN108" s="50"/>
      <c r="EO108" s="50"/>
      <c r="EP108" s="50"/>
      <c r="EQ108" s="50"/>
      <c r="ER108" s="50"/>
      <c r="ES108" s="50"/>
      <c r="ET108" s="50"/>
      <c r="EU108" s="50"/>
      <c r="EV108" s="50"/>
      <c r="EW108" s="50"/>
      <c r="EX108" s="50"/>
      <c r="EY108" s="50"/>
      <c r="EZ108" s="50"/>
      <c r="FA108" s="50"/>
      <c r="FB108" s="50"/>
      <c r="FC108" s="50"/>
      <c r="FD108" s="50"/>
      <c r="FE108" s="50"/>
      <c r="FF108" s="50"/>
      <c r="FG108" s="50"/>
      <c r="FH108" s="50"/>
      <c r="FI108" s="50"/>
      <c r="FJ108" s="50"/>
      <c r="FK108" s="50"/>
      <c r="FL108" s="50"/>
      <c r="FM108" s="50"/>
      <c r="FN108" s="50"/>
      <c r="FO108" s="50"/>
      <c r="FP108" s="50"/>
      <c r="FQ108" s="50"/>
      <c r="FR108" s="50"/>
      <c r="FS108" s="50"/>
      <c r="FT108" s="50"/>
      <c r="FU108" s="50"/>
      <c r="FV108" s="50"/>
      <c r="FW108" s="50"/>
      <c r="FX108" s="50"/>
      <c r="FY108" s="50"/>
      <c r="FZ108" s="50"/>
      <c r="GA108" s="50"/>
      <c r="GB108" s="50"/>
      <c r="GC108" s="50"/>
      <c r="GD108" s="50"/>
      <c r="GE108" s="50"/>
      <c r="GF108" s="50"/>
      <c r="GG108" s="50"/>
      <c r="GH108" s="50"/>
      <c r="GI108" s="50"/>
      <c r="GJ108" s="50"/>
      <c r="GK108" s="50"/>
      <c r="GL108" s="50"/>
      <c r="GM108" s="50"/>
      <c r="GN108" s="50"/>
      <c r="GO108" s="50"/>
      <c r="GP108" s="50"/>
      <c r="GQ108" s="50"/>
      <c r="GR108" s="50"/>
      <c r="GS108" s="50"/>
      <c r="GT108" s="50"/>
      <c r="GU108" s="50"/>
      <c r="GV108" s="50"/>
      <c r="GW108" s="50"/>
      <c r="GX108" s="50"/>
      <c r="GY108" s="50"/>
      <c r="GZ108" s="50"/>
      <c r="HA108" s="50"/>
      <c r="HB108" s="50"/>
      <c r="HC108" s="50"/>
      <c r="HD108" s="50"/>
      <c r="HE108" s="50"/>
      <c r="HF108" s="50"/>
      <c r="HG108" s="50"/>
      <c r="HH108" s="50"/>
      <c r="HI108" s="50"/>
      <c r="HJ108" s="50"/>
      <c r="HK108" s="50"/>
      <c r="HL108" s="50"/>
      <c r="HM108" s="50"/>
      <c r="HN108" s="50"/>
      <c r="HO108" s="50"/>
      <c r="HP108" s="50"/>
      <c r="HQ108" s="50"/>
      <c r="HR108" s="50"/>
      <c r="HS108" s="50"/>
      <c r="HT108" s="50"/>
      <c r="HU108" s="50"/>
      <c r="HV108" s="50"/>
      <c r="HW108" s="50"/>
      <c r="HX108" s="50"/>
      <c r="HY108" s="50"/>
      <c r="HZ108" s="50"/>
      <c r="IA108" s="50"/>
      <c r="IB108" s="50"/>
      <c r="IC108" s="50"/>
      <c r="ID108" s="50"/>
      <c r="IE108" s="50"/>
      <c r="IF108" s="50"/>
      <c r="IG108" s="50"/>
      <c r="IH108" s="50"/>
      <c r="II108" s="50"/>
      <c r="IJ108" s="50"/>
      <c r="IK108" s="50"/>
      <c r="IL108" s="50"/>
      <c r="IM108" s="50"/>
      <c r="IN108" s="50"/>
      <c r="IO108" s="50"/>
      <c r="IP108" s="50"/>
      <c r="IQ108" s="50"/>
      <c r="IR108" s="50"/>
      <c r="IS108" s="50"/>
      <c r="IT108" s="50"/>
      <c r="IU108" s="50"/>
      <c r="IV108" s="50"/>
      <c r="IW108" s="50"/>
      <c r="IX108" s="50"/>
      <c r="IY108" s="50"/>
      <c r="IZ108" s="50"/>
      <c r="JA108" s="50"/>
      <c r="JB108" s="50"/>
      <c r="JC108" s="50"/>
      <c r="JD108" s="50"/>
      <c r="JE108" s="50"/>
      <c r="JF108" s="50"/>
      <c r="JG108" s="50"/>
      <c r="JH108" s="50"/>
      <c r="JI108" s="50"/>
      <c r="JJ108" s="50"/>
      <c r="JK108" s="50"/>
      <c r="JL108" s="50"/>
      <c r="JM108" s="50"/>
      <c r="JN108" s="50"/>
      <c r="JO108" s="50"/>
      <c r="JP108" s="50"/>
      <c r="JQ108" s="50"/>
      <c r="JR108" s="50"/>
      <c r="JS108" s="50"/>
      <c r="JT108" s="50"/>
      <c r="JU108" s="50"/>
      <c r="JV108" s="50"/>
      <c r="JW108" s="50"/>
      <c r="JX108" s="50"/>
      <c r="JY108" s="50"/>
      <c r="JZ108" s="50"/>
      <c r="KA108" s="50"/>
      <c r="KB108" s="50"/>
      <c r="KC108" s="50"/>
      <c r="KD108" s="50"/>
      <c r="KE108" s="50"/>
      <c r="KF108" s="50"/>
      <c r="KG108" s="50"/>
      <c r="KH108" s="50"/>
      <c r="KI108" s="50"/>
      <c r="KJ108" s="50"/>
      <c r="KK108" s="50"/>
      <c r="KL108" s="50"/>
      <c r="KM108" s="50"/>
      <c r="KN108" s="50"/>
      <c r="KO108" s="50"/>
      <c r="KP108" s="50"/>
      <c r="KQ108" s="50"/>
      <c r="KR108" s="50"/>
      <c r="KS108" s="50"/>
      <c r="KT108" s="50"/>
      <c r="KU108" s="50"/>
      <c r="KV108" s="50"/>
      <c r="KW108" s="50"/>
      <c r="KX108" s="50"/>
      <c r="KY108" s="50"/>
      <c r="KZ108" s="50"/>
      <c r="LA108" s="50"/>
      <c r="LB108" s="50"/>
      <c r="LC108" s="50"/>
      <c r="LD108" s="50"/>
      <c r="LE108" s="50"/>
      <c r="LF108" s="50"/>
      <c r="LG108" s="50"/>
      <c r="LH108" s="50"/>
      <c r="LI108" s="50"/>
      <c r="LJ108" s="50"/>
      <c r="LK108" s="50"/>
      <c r="LL108" s="50"/>
      <c r="LM108" s="50"/>
      <c r="LN108" s="50"/>
      <c r="LO108" s="50"/>
      <c r="LP108" s="50"/>
      <c r="LQ108" s="50"/>
      <c r="LR108" s="50"/>
      <c r="LS108" s="50"/>
      <c r="LT108" s="50"/>
      <c r="LU108" s="50"/>
      <c r="LV108" s="50"/>
      <c r="LW108" s="50"/>
      <c r="LX108" s="50"/>
      <c r="LY108" s="50"/>
      <c r="LZ108" s="50"/>
      <c r="MA108" s="50"/>
      <c r="MB108" s="50"/>
      <c r="MC108" s="50"/>
      <c r="MD108" s="50"/>
      <c r="ME108" s="50"/>
      <c r="MF108" s="50"/>
      <c r="MG108" s="50"/>
      <c r="MH108" s="50"/>
      <c r="MI108" s="50"/>
      <c r="MJ108" s="50"/>
      <c r="MK108" s="50"/>
      <c r="ML108" s="50"/>
      <c r="MM108" s="50"/>
      <c r="MN108" s="50"/>
      <c r="MO108" s="50"/>
      <c r="MP108" s="50"/>
      <c r="MQ108" s="50"/>
      <c r="MR108" s="50"/>
      <c r="MS108" s="50"/>
      <c r="MT108" s="50"/>
      <c r="MU108" s="50"/>
      <c r="MV108" s="50"/>
      <c r="MW108" s="50"/>
      <c r="MX108" s="50"/>
      <c r="MY108" s="50"/>
      <c r="MZ108" s="50"/>
      <c r="NA108" s="50"/>
      <c r="NB108" s="50"/>
      <c r="NC108" s="50"/>
      <c r="ND108" s="50"/>
      <c r="NE108" s="50"/>
      <c r="NF108" s="50"/>
      <c r="NG108" s="50"/>
      <c r="NH108" s="50"/>
      <c r="NI108" s="50"/>
      <c r="NJ108" s="50"/>
      <c r="NK108" s="50"/>
      <c r="NL108" s="50"/>
      <c r="NM108" s="50"/>
      <c r="NN108" s="50"/>
      <c r="NO108" s="50"/>
      <c r="NP108" s="50"/>
      <c r="NQ108" s="50"/>
      <c r="NR108" s="50"/>
      <c r="NS108" s="50"/>
      <c r="NT108" s="50"/>
      <c r="NU108" s="50"/>
      <c r="NV108" s="50"/>
      <c r="NW108" s="50"/>
      <c r="NX108" s="50"/>
      <c r="NY108" s="50"/>
      <c r="NZ108" s="50"/>
      <c r="OA108" s="50"/>
      <c r="OB108" s="50"/>
      <c r="OC108" s="50"/>
      <c r="OD108" s="50"/>
      <c r="OE108" s="50"/>
      <c r="OF108" s="50"/>
      <c r="OG108" s="50"/>
      <c r="OH108" s="50"/>
      <c r="OI108" s="50"/>
      <c r="OJ108" s="50"/>
      <c r="OK108" s="89"/>
    </row>
    <row r="109" spans="1:401" x14ac:dyDescent="0.25">
      <c r="A109" s="103">
        <v>15</v>
      </c>
      <c r="B109" s="68" t="s">
        <v>452</v>
      </c>
      <c r="C109" s="68" t="s">
        <v>301</v>
      </c>
      <c r="D109" s="68" t="s">
        <v>142</v>
      </c>
      <c r="E109" s="68" t="s">
        <v>100</v>
      </c>
      <c r="F109" s="129" t="s">
        <v>302</v>
      </c>
      <c r="G109" s="105">
        <v>12935</v>
      </c>
      <c r="H109" s="136" t="s">
        <v>303</v>
      </c>
      <c r="I109" s="132" t="s">
        <v>154</v>
      </c>
      <c r="J109" s="68" t="s">
        <v>155</v>
      </c>
      <c r="K109" s="106">
        <v>44725</v>
      </c>
      <c r="L109" s="156">
        <v>296849.09999999998</v>
      </c>
      <c r="M109" s="105">
        <v>13309</v>
      </c>
      <c r="N109" s="106">
        <v>44725</v>
      </c>
      <c r="O109" s="106">
        <v>44847</v>
      </c>
      <c r="P109" s="68" t="s">
        <v>435</v>
      </c>
      <c r="Q109" s="69" t="s">
        <v>101</v>
      </c>
      <c r="R109" s="69" t="s">
        <v>101</v>
      </c>
      <c r="S109" s="69" t="s">
        <v>101</v>
      </c>
      <c r="T109" s="68" t="s">
        <v>178</v>
      </c>
      <c r="U109" s="68" t="s">
        <v>101</v>
      </c>
      <c r="V109" s="71" t="s">
        <v>101</v>
      </c>
      <c r="W109" s="65" t="s">
        <v>101</v>
      </c>
      <c r="X109" s="65" t="s">
        <v>101</v>
      </c>
      <c r="Y109" s="65" t="s">
        <v>101</v>
      </c>
      <c r="Z109" s="65" t="s">
        <v>101</v>
      </c>
      <c r="AA109" s="65" t="s">
        <v>101</v>
      </c>
      <c r="AB109" s="65" t="s">
        <v>101</v>
      </c>
      <c r="AC109" s="65" t="s">
        <v>101</v>
      </c>
      <c r="AD109" s="158">
        <v>0</v>
      </c>
      <c r="AE109" s="158">
        <v>0</v>
      </c>
      <c r="AF109" s="65" t="s">
        <v>101</v>
      </c>
      <c r="AG109" s="65" t="s">
        <v>101</v>
      </c>
      <c r="AH109" s="158">
        <v>0</v>
      </c>
      <c r="AI109" s="167">
        <f t="shared" si="1"/>
        <v>296849.09999999998</v>
      </c>
      <c r="AJ109" s="172">
        <v>257269.22</v>
      </c>
      <c r="AK109" s="172">
        <v>0</v>
      </c>
      <c r="AL109" s="166">
        <f>AJ109+AJ110+AK111</f>
        <v>1716199.66</v>
      </c>
      <c r="AM109" s="109" t="s">
        <v>285</v>
      </c>
      <c r="AN109" s="109" t="s">
        <v>305</v>
      </c>
      <c r="AO109" s="104" t="s">
        <v>304</v>
      </c>
      <c r="AP109" s="109" t="s">
        <v>305</v>
      </c>
      <c r="AQ109" s="109" t="s">
        <v>101</v>
      </c>
      <c r="AR109" s="109" t="s">
        <v>101</v>
      </c>
      <c r="AS109" s="109" t="s">
        <v>101</v>
      </c>
      <c r="AT109" s="109" t="s">
        <v>101</v>
      </c>
      <c r="AU109" s="109" t="s">
        <v>101</v>
      </c>
      <c r="AV109" s="109" t="s">
        <v>101</v>
      </c>
      <c r="AW109" s="109" t="s">
        <v>101</v>
      </c>
      <c r="AX109" s="109" t="s">
        <v>101</v>
      </c>
      <c r="AY109" s="109" t="s">
        <v>101</v>
      </c>
      <c r="AZ109" s="109" t="s">
        <v>101</v>
      </c>
      <c r="BA109" s="109" t="s">
        <v>101</v>
      </c>
      <c r="BB109" s="109" t="s">
        <v>101</v>
      </c>
      <c r="BC109" s="109" t="s">
        <v>101</v>
      </c>
      <c r="BD109" s="109" t="s">
        <v>101</v>
      </c>
      <c r="BE109" s="109" t="s">
        <v>101</v>
      </c>
      <c r="BF109" s="109" t="s">
        <v>101</v>
      </c>
      <c r="BG109" s="109" t="s">
        <v>101</v>
      </c>
      <c r="BH109" s="68" t="s">
        <v>101</v>
      </c>
    </row>
    <row r="110" spans="1:401" x14ac:dyDescent="0.25">
      <c r="A110" s="103"/>
      <c r="B110" s="68"/>
      <c r="C110" s="68"/>
      <c r="D110" s="68"/>
      <c r="E110" s="68"/>
      <c r="F110" s="129"/>
      <c r="G110" s="105"/>
      <c r="H110" s="136"/>
      <c r="I110" s="132"/>
      <c r="J110" s="68"/>
      <c r="K110" s="106"/>
      <c r="L110" s="156"/>
      <c r="M110" s="105"/>
      <c r="N110" s="106"/>
      <c r="O110" s="106"/>
      <c r="P110" s="68"/>
      <c r="Q110" s="69"/>
      <c r="R110" s="69"/>
      <c r="S110" s="69"/>
      <c r="T110" s="68"/>
      <c r="U110" s="68"/>
      <c r="V110" s="110" t="s">
        <v>102</v>
      </c>
      <c r="W110" s="65">
        <v>44847</v>
      </c>
      <c r="X110" s="91">
        <v>13390</v>
      </c>
      <c r="Y110" s="71" t="s">
        <v>306</v>
      </c>
      <c r="Z110" s="65">
        <v>44848</v>
      </c>
      <c r="AA110" s="65">
        <v>44909</v>
      </c>
      <c r="AB110" s="66" t="s">
        <v>101</v>
      </c>
      <c r="AC110" s="71" t="s">
        <v>101</v>
      </c>
      <c r="AD110" s="158">
        <v>0</v>
      </c>
      <c r="AE110" s="158">
        <v>0</v>
      </c>
      <c r="AF110" s="65" t="s">
        <v>101</v>
      </c>
      <c r="AG110" s="65" t="s">
        <v>101</v>
      </c>
      <c r="AH110" s="158">
        <v>0</v>
      </c>
      <c r="AI110" s="167">
        <f t="shared" si="1"/>
        <v>0</v>
      </c>
      <c r="AJ110" s="172">
        <v>289174.8</v>
      </c>
      <c r="AK110" s="172">
        <v>0</v>
      </c>
      <c r="AL110" s="166"/>
      <c r="AM110" s="109"/>
      <c r="AN110" s="109"/>
      <c r="AO110" s="104"/>
      <c r="AP110" s="109"/>
      <c r="AQ110" s="109"/>
      <c r="AR110" s="109"/>
      <c r="AS110" s="109"/>
      <c r="AT110" s="109"/>
      <c r="AU110" s="109"/>
      <c r="AV110" s="109"/>
      <c r="AW110" s="109"/>
      <c r="AX110" s="109"/>
      <c r="AY110" s="109"/>
      <c r="AZ110" s="109"/>
      <c r="BA110" s="109"/>
      <c r="BB110" s="109"/>
      <c r="BC110" s="109"/>
      <c r="BD110" s="109"/>
      <c r="BE110" s="109"/>
      <c r="BF110" s="109"/>
      <c r="BG110" s="109"/>
      <c r="BH110" s="68"/>
    </row>
    <row r="111" spans="1:401" x14ac:dyDescent="0.25">
      <c r="A111" s="103"/>
      <c r="B111" s="68"/>
      <c r="C111" s="68"/>
      <c r="D111" s="68"/>
      <c r="E111" s="68"/>
      <c r="F111" s="129"/>
      <c r="G111" s="105"/>
      <c r="H111" s="136"/>
      <c r="I111" s="132"/>
      <c r="J111" s="68"/>
      <c r="K111" s="106"/>
      <c r="L111" s="156"/>
      <c r="M111" s="105"/>
      <c r="N111" s="106"/>
      <c r="O111" s="106"/>
      <c r="P111" s="68"/>
      <c r="Q111" s="69"/>
      <c r="R111" s="69"/>
      <c r="S111" s="69"/>
      <c r="T111" s="68"/>
      <c r="U111" s="68"/>
      <c r="V111" s="110" t="s">
        <v>104</v>
      </c>
      <c r="W111" s="72">
        <v>44903</v>
      </c>
      <c r="X111" s="91">
        <v>13427</v>
      </c>
      <c r="Y111" s="71" t="s">
        <v>587</v>
      </c>
      <c r="Z111" s="65">
        <v>44909</v>
      </c>
      <c r="AA111" s="65">
        <v>45273</v>
      </c>
      <c r="AB111" s="66" t="s">
        <v>101</v>
      </c>
      <c r="AC111" s="71" t="s">
        <v>101</v>
      </c>
      <c r="AD111" s="158">
        <v>0</v>
      </c>
      <c r="AE111" s="158">
        <v>0</v>
      </c>
      <c r="AF111" s="65" t="s">
        <v>101</v>
      </c>
      <c r="AG111" s="65" t="s">
        <v>101</v>
      </c>
      <c r="AH111" s="158">
        <v>0</v>
      </c>
      <c r="AI111" s="167">
        <f t="shared" si="1"/>
        <v>0</v>
      </c>
      <c r="AJ111" s="172">
        <v>0</v>
      </c>
      <c r="AK111" s="172">
        <f>682270.98+98949.7+91685.86+98949.7+93761.24+98949.7+5188.46</f>
        <v>1169755.6399999999</v>
      </c>
      <c r="AL111" s="166"/>
      <c r="AM111" s="109"/>
      <c r="AN111" s="109"/>
      <c r="AO111" s="104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68"/>
    </row>
    <row r="112" spans="1:401" x14ac:dyDescent="0.25">
      <c r="A112" s="103">
        <v>16</v>
      </c>
      <c r="B112" s="68" t="s">
        <v>438</v>
      </c>
      <c r="C112" s="68" t="s">
        <v>156</v>
      </c>
      <c r="D112" s="68" t="s">
        <v>445</v>
      </c>
      <c r="E112" s="68" t="s">
        <v>206</v>
      </c>
      <c r="F112" s="129" t="s">
        <v>158</v>
      </c>
      <c r="G112" s="105">
        <v>12558</v>
      </c>
      <c r="H112" s="136" t="s">
        <v>159</v>
      </c>
      <c r="I112" s="132" t="s">
        <v>160</v>
      </c>
      <c r="J112" s="68" t="s">
        <v>161</v>
      </c>
      <c r="K112" s="106">
        <v>43622</v>
      </c>
      <c r="L112" s="156">
        <v>300000</v>
      </c>
      <c r="M112" s="105">
        <v>12570</v>
      </c>
      <c r="N112" s="106">
        <v>43622</v>
      </c>
      <c r="O112" s="106">
        <v>43988</v>
      </c>
      <c r="P112" s="68" t="s">
        <v>432</v>
      </c>
      <c r="Q112" s="69" t="s">
        <v>101</v>
      </c>
      <c r="R112" s="69" t="s">
        <v>101</v>
      </c>
      <c r="S112" s="69" t="s">
        <v>101</v>
      </c>
      <c r="T112" s="68" t="s">
        <v>99</v>
      </c>
      <c r="U112" s="68" t="s">
        <v>101</v>
      </c>
      <c r="V112" s="71" t="s">
        <v>101</v>
      </c>
      <c r="W112" s="71" t="s">
        <v>101</v>
      </c>
      <c r="X112" s="71" t="s">
        <v>101</v>
      </c>
      <c r="Y112" s="71" t="s">
        <v>101</v>
      </c>
      <c r="Z112" s="71" t="s">
        <v>101</v>
      </c>
      <c r="AA112" s="71" t="s">
        <v>101</v>
      </c>
      <c r="AB112" s="71" t="s">
        <v>101</v>
      </c>
      <c r="AC112" s="71" t="s">
        <v>101</v>
      </c>
      <c r="AD112" s="158">
        <v>0</v>
      </c>
      <c r="AE112" s="158">
        <v>0</v>
      </c>
      <c r="AF112" s="79" t="s">
        <v>101</v>
      </c>
      <c r="AG112" s="79" t="s">
        <v>101</v>
      </c>
      <c r="AH112" s="158">
        <v>0</v>
      </c>
      <c r="AI112" s="167">
        <f t="shared" si="1"/>
        <v>300000</v>
      </c>
      <c r="AJ112" s="172">
        <f>12377.44</f>
        <v>12377.44</v>
      </c>
      <c r="AK112" s="172">
        <v>0</v>
      </c>
      <c r="AL112" s="174">
        <f>AJ112+AJ113+AJ114+AJ115+AK115</f>
        <v>943166.47</v>
      </c>
      <c r="AM112" s="109" t="s">
        <v>101</v>
      </c>
      <c r="AN112" s="109" t="s">
        <v>101</v>
      </c>
      <c r="AO112" s="109" t="s">
        <v>101</v>
      </c>
      <c r="AP112" s="109" t="s">
        <v>101</v>
      </c>
      <c r="AQ112" s="109" t="s">
        <v>157</v>
      </c>
      <c r="AR112" s="68" t="s">
        <v>163</v>
      </c>
      <c r="AS112" s="109" t="s">
        <v>162</v>
      </c>
      <c r="AT112" s="109" t="s">
        <v>162</v>
      </c>
      <c r="AU112" s="109" t="s">
        <v>101</v>
      </c>
      <c r="AV112" s="109" t="s">
        <v>101</v>
      </c>
      <c r="AW112" s="109" t="s">
        <v>101</v>
      </c>
      <c r="AX112" s="109" t="s">
        <v>101</v>
      </c>
      <c r="AY112" s="109" t="s">
        <v>101</v>
      </c>
      <c r="AZ112" s="109" t="s">
        <v>101</v>
      </c>
      <c r="BA112" s="109" t="s">
        <v>101</v>
      </c>
      <c r="BB112" s="109" t="s">
        <v>101</v>
      </c>
      <c r="BC112" s="109" t="s">
        <v>101</v>
      </c>
      <c r="BD112" s="109" t="s">
        <v>101</v>
      </c>
      <c r="BE112" s="109" t="s">
        <v>101</v>
      </c>
      <c r="BF112" s="109" t="s">
        <v>101</v>
      </c>
      <c r="BG112" s="109" t="s">
        <v>101</v>
      </c>
      <c r="BH112" s="68" t="s">
        <v>101</v>
      </c>
    </row>
    <row r="113" spans="1:60" x14ac:dyDescent="0.25">
      <c r="A113" s="103"/>
      <c r="B113" s="68"/>
      <c r="C113" s="68"/>
      <c r="D113" s="68"/>
      <c r="E113" s="68"/>
      <c r="F113" s="129"/>
      <c r="G113" s="105"/>
      <c r="H113" s="136"/>
      <c r="I113" s="132"/>
      <c r="J113" s="68"/>
      <c r="K113" s="106"/>
      <c r="L113" s="156"/>
      <c r="M113" s="105"/>
      <c r="N113" s="106"/>
      <c r="O113" s="106"/>
      <c r="P113" s="68"/>
      <c r="Q113" s="69"/>
      <c r="R113" s="69"/>
      <c r="S113" s="69"/>
      <c r="T113" s="68"/>
      <c r="U113" s="68"/>
      <c r="V113" s="71" t="s">
        <v>102</v>
      </c>
      <c r="W113" s="65">
        <v>43986</v>
      </c>
      <c r="X113" s="91">
        <v>12822</v>
      </c>
      <c r="Y113" s="71" t="s">
        <v>261</v>
      </c>
      <c r="Z113" s="65">
        <v>43989</v>
      </c>
      <c r="AA113" s="65">
        <v>44196</v>
      </c>
      <c r="AB113" s="71" t="s">
        <v>101</v>
      </c>
      <c r="AC113" s="71" t="s">
        <v>101</v>
      </c>
      <c r="AD113" s="158">
        <v>0</v>
      </c>
      <c r="AE113" s="158">
        <v>0</v>
      </c>
      <c r="AF113" s="79" t="s">
        <v>101</v>
      </c>
      <c r="AG113" s="79" t="s">
        <v>101</v>
      </c>
      <c r="AH113" s="158">
        <v>0</v>
      </c>
      <c r="AI113" s="167">
        <f t="shared" si="1"/>
        <v>0</v>
      </c>
      <c r="AJ113" s="172">
        <v>114771.49</v>
      </c>
      <c r="AK113" s="172">
        <v>0</v>
      </c>
      <c r="AL113" s="174"/>
      <c r="AM113" s="109"/>
      <c r="AN113" s="109"/>
      <c r="AO113" s="109"/>
      <c r="AP113" s="109"/>
      <c r="AQ113" s="109"/>
      <c r="AR113" s="68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09"/>
      <c r="BF113" s="109"/>
      <c r="BG113" s="109"/>
      <c r="BH113" s="68"/>
    </row>
    <row r="114" spans="1:60" x14ac:dyDescent="0.25">
      <c r="A114" s="103"/>
      <c r="B114" s="68"/>
      <c r="C114" s="68"/>
      <c r="D114" s="68"/>
      <c r="E114" s="68"/>
      <c r="F114" s="129"/>
      <c r="G114" s="105"/>
      <c r="H114" s="136"/>
      <c r="I114" s="132"/>
      <c r="J114" s="68"/>
      <c r="K114" s="106"/>
      <c r="L114" s="156"/>
      <c r="M114" s="105"/>
      <c r="N114" s="106"/>
      <c r="O114" s="106"/>
      <c r="P114" s="68"/>
      <c r="Q114" s="69"/>
      <c r="R114" s="69"/>
      <c r="S114" s="69"/>
      <c r="T114" s="68"/>
      <c r="U114" s="68"/>
      <c r="V114" s="71" t="s">
        <v>104</v>
      </c>
      <c r="W114" s="65">
        <v>44483</v>
      </c>
      <c r="X114" s="91">
        <v>12939</v>
      </c>
      <c r="Y114" s="71" t="s">
        <v>244</v>
      </c>
      <c r="Z114" s="65">
        <v>44483</v>
      </c>
      <c r="AA114" s="65">
        <v>44848</v>
      </c>
      <c r="AB114" s="71" t="s">
        <v>101</v>
      </c>
      <c r="AC114" s="71" t="s">
        <v>101</v>
      </c>
      <c r="AD114" s="158">
        <v>0</v>
      </c>
      <c r="AE114" s="158">
        <v>0</v>
      </c>
      <c r="AF114" s="79" t="s">
        <v>101</v>
      </c>
      <c r="AG114" s="79" t="s">
        <v>101</v>
      </c>
      <c r="AH114" s="158">
        <v>0</v>
      </c>
      <c r="AI114" s="167">
        <f t="shared" si="1"/>
        <v>0</v>
      </c>
      <c r="AJ114" s="172">
        <f>106654.86+46600.08</f>
        <v>153254.94</v>
      </c>
      <c r="AK114" s="172">
        <v>0</v>
      </c>
      <c r="AL114" s="174"/>
      <c r="AM114" s="109"/>
      <c r="AN114" s="109"/>
      <c r="AO114" s="109"/>
      <c r="AP114" s="109"/>
      <c r="AQ114" s="109"/>
      <c r="AR114" s="68"/>
      <c r="AS114" s="109"/>
      <c r="AT114" s="109"/>
      <c r="AU114" s="109"/>
      <c r="AV114" s="109"/>
      <c r="AW114" s="109"/>
      <c r="AX114" s="109"/>
      <c r="AY114" s="109"/>
      <c r="AZ114" s="109"/>
      <c r="BA114" s="109"/>
      <c r="BB114" s="109"/>
      <c r="BC114" s="109"/>
      <c r="BD114" s="109"/>
      <c r="BE114" s="109"/>
      <c r="BF114" s="109"/>
      <c r="BG114" s="109"/>
      <c r="BH114" s="68"/>
    </row>
    <row r="115" spans="1:60" x14ac:dyDescent="0.25">
      <c r="A115" s="103"/>
      <c r="B115" s="68"/>
      <c r="C115" s="68"/>
      <c r="D115" s="68"/>
      <c r="E115" s="68"/>
      <c r="F115" s="129"/>
      <c r="G115" s="105"/>
      <c r="H115" s="136"/>
      <c r="I115" s="132"/>
      <c r="J115" s="68"/>
      <c r="K115" s="106"/>
      <c r="L115" s="156"/>
      <c r="M115" s="105"/>
      <c r="N115" s="106"/>
      <c r="O115" s="106"/>
      <c r="P115" s="68"/>
      <c r="Q115" s="69"/>
      <c r="R115" s="69"/>
      <c r="S115" s="69"/>
      <c r="T115" s="68"/>
      <c r="U115" s="68"/>
      <c r="V115" s="71" t="s">
        <v>105</v>
      </c>
      <c r="W115" s="65">
        <v>44848</v>
      </c>
      <c r="X115" s="91">
        <v>13390</v>
      </c>
      <c r="Y115" s="71" t="s">
        <v>296</v>
      </c>
      <c r="Z115" s="65">
        <v>44848</v>
      </c>
      <c r="AA115" s="65">
        <v>45213</v>
      </c>
      <c r="AB115" s="71" t="s">
        <v>101</v>
      </c>
      <c r="AC115" s="71" t="s">
        <v>101</v>
      </c>
      <c r="AD115" s="152">
        <v>0</v>
      </c>
      <c r="AE115" s="152">
        <v>0</v>
      </c>
      <c r="AF115" s="71" t="s">
        <v>101</v>
      </c>
      <c r="AG115" s="71" t="s">
        <v>101</v>
      </c>
      <c r="AH115" s="152">
        <v>0</v>
      </c>
      <c r="AI115" s="167">
        <f t="shared" si="1"/>
        <v>0</v>
      </c>
      <c r="AJ115" s="172">
        <f>286397.34+188669.67</f>
        <v>475067.01</v>
      </c>
      <c r="AK115" s="172">
        <f>187695.59</f>
        <v>187695.59</v>
      </c>
      <c r="AL115" s="174"/>
      <c r="AM115" s="109"/>
      <c r="AN115" s="109"/>
      <c r="AO115" s="109"/>
      <c r="AP115" s="109"/>
      <c r="AQ115" s="109"/>
      <c r="AR115" s="68"/>
      <c r="AS115" s="109"/>
      <c r="AT115" s="109"/>
      <c r="AU115" s="109"/>
      <c r="AV115" s="109"/>
      <c r="AW115" s="109"/>
      <c r="AX115" s="109"/>
      <c r="AY115" s="109"/>
      <c r="AZ115" s="109"/>
      <c r="BA115" s="109"/>
      <c r="BB115" s="109"/>
      <c r="BC115" s="109"/>
      <c r="BD115" s="109"/>
      <c r="BE115" s="109"/>
      <c r="BF115" s="109"/>
      <c r="BG115" s="109"/>
      <c r="BH115" s="68"/>
    </row>
    <row r="116" spans="1:60" x14ac:dyDescent="0.25">
      <c r="A116" s="103">
        <v>17</v>
      </c>
      <c r="B116" s="68" t="s">
        <v>441</v>
      </c>
      <c r="C116" s="68" t="s">
        <v>191</v>
      </c>
      <c r="D116" s="68" t="s">
        <v>98</v>
      </c>
      <c r="E116" s="68" t="s">
        <v>100</v>
      </c>
      <c r="F116" s="129" t="s">
        <v>496</v>
      </c>
      <c r="G116" s="105">
        <v>12639</v>
      </c>
      <c r="H116" s="136" t="s">
        <v>497</v>
      </c>
      <c r="I116" s="132" t="s">
        <v>164</v>
      </c>
      <c r="J116" s="68" t="s">
        <v>165</v>
      </c>
      <c r="K116" s="106">
        <v>43731</v>
      </c>
      <c r="L116" s="156">
        <v>489840</v>
      </c>
      <c r="M116" s="105">
        <v>12645</v>
      </c>
      <c r="N116" s="106">
        <v>43731</v>
      </c>
      <c r="O116" s="106">
        <v>44097</v>
      </c>
      <c r="P116" s="68" t="s">
        <v>437</v>
      </c>
      <c r="Q116" s="69" t="s">
        <v>101</v>
      </c>
      <c r="R116" s="69" t="s">
        <v>101</v>
      </c>
      <c r="S116" s="69" t="s">
        <v>101</v>
      </c>
      <c r="T116" s="68" t="s">
        <v>99</v>
      </c>
      <c r="U116" s="68" t="s">
        <v>101</v>
      </c>
      <c r="V116" s="71" t="s">
        <v>101</v>
      </c>
      <c r="W116" s="71" t="s">
        <v>101</v>
      </c>
      <c r="X116" s="71" t="s">
        <v>101</v>
      </c>
      <c r="Y116" s="71" t="s">
        <v>101</v>
      </c>
      <c r="Z116" s="71" t="s">
        <v>101</v>
      </c>
      <c r="AA116" s="71" t="s">
        <v>101</v>
      </c>
      <c r="AB116" s="71" t="s">
        <v>101</v>
      </c>
      <c r="AC116" s="71" t="s">
        <v>101</v>
      </c>
      <c r="AD116" s="158">
        <v>0</v>
      </c>
      <c r="AE116" s="158">
        <v>0</v>
      </c>
      <c r="AF116" s="79" t="s">
        <v>101</v>
      </c>
      <c r="AG116" s="79" t="s">
        <v>101</v>
      </c>
      <c r="AH116" s="158">
        <v>0</v>
      </c>
      <c r="AI116" s="167">
        <f t="shared" si="1"/>
        <v>489840</v>
      </c>
      <c r="AJ116" s="172">
        <v>44836.55</v>
      </c>
      <c r="AK116" s="172">
        <v>0</v>
      </c>
      <c r="AL116" s="174">
        <f>AJ116+AJ117+AJ119+AK119</f>
        <v>527436.51</v>
      </c>
      <c r="AM116" s="109" t="s">
        <v>101</v>
      </c>
      <c r="AN116" s="109" t="s">
        <v>101</v>
      </c>
      <c r="AO116" s="109" t="s">
        <v>101</v>
      </c>
      <c r="AP116" s="109" t="s">
        <v>101</v>
      </c>
      <c r="AQ116" s="109" t="s">
        <v>101</v>
      </c>
      <c r="AR116" s="109" t="s">
        <v>101</v>
      </c>
      <c r="AS116" s="109" t="s">
        <v>101</v>
      </c>
      <c r="AT116" s="109" t="s">
        <v>101</v>
      </c>
      <c r="AU116" s="109" t="s">
        <v>101</v>
      </c>
      <c r="AV116" s="109" t="s">
        <v>101</v>
      </c>
      <c r="AW116" s="109" t="s">
        <v>101</v>
      </c>
      <c r="AX116" s="109" t="s">
        <v>101</v>
      </c>
      <c r="AY116" s="109" t="s">
        <v>101</v>
      </c>
      <c r="AZ116" s="109" t="s">
        <v>101</v>
      </c>
      <c r="BA116" s="109" t="s">
        <v>101</v>
      </c>
      <c r="BB116" s="109" t="s">
        <v>101</v>
      </c>
      <c r="BC116" s="109" t="s">
        <v>101</v>
      </c>
      <c r="BD116" s="109" t="s">
        <v>101</v>
      </c>
      <c r="BE116" s="109" t="s">
        <v>101</v>
      </c>
      <c r="BF116" s="109" t="s">
        <v>101</v>
      </c>
      <c r="BG116" s="109" t="s">
        <v>101</v>
      </c>
      <c r="BH116" s="68" t="s">
        <v>101</v>
      </c>
    </row>
    <row r="117" spans="1:60" x14ac:dyDescent="0.25">
      <c r="A117" s="103"/>
      <c r="B117" s="68"/>
      <c r="C117" s="68"/>
      <c r="D117" s="68"/>
      <c r="E117" s="68"/>
      <c r="F117" s="129"/>
      <c r="G117" s="105"/>
      <c r="H117" s="136"/>
      <c r="I117" s="132"/>
      <c r="J117" s="68"/>
      <c r="K117" s="106"/>
      <c r="L117" s="156"/>
      <c r="M117" s="105"/>
      <c r="N117" s="106"/>
      <c r="O117" s="106"/>
      <c r="P117" s="68"/>
      <c r="Q117" s="69"/>
      <c r="R117" s="69"/>
      <c r="S117" s="69"/>
      <c r="T117" s="68"/>
      <c r="U117" s="68"/>
      <c r="V117" s="71" t="s">
        <v>102</v>
      </c>
      <c r="W117" s="65">
        <v>44098</v>
      </c>
      <c r="X117" s="91">
        <v>12894</v>
      </c>
      <c r="Y117" s="71" t="s">
        <v>192</v>
      </c>
      <c r="Z117" s="65">
        <v>44098</v>
      </c>
      <c r="AA117" s="65">
        <v>44463</v>
      </c>
      <c r="AB117" s="71" t="s">
        <v>101</v>
      </c>
      <c r="AC117" s="71" t="s">
        <v>101</v>
      </c>
      <c r="AD117" s="158">
        <v>0</v>
      </c>
      <c r="AE117" s="158">
        <v>0</v>
      </c>
      <c r="AF117" s="79" t="s">
        <v>101</v>
      </c>
      <c r="AG117" s="79" t="s">
        <v>101</v>
      </c>
      <c r="AH117" s="158">
        <v>0</v>
      </c>
      <c r="AI117" s="167">
        <f t="shared" si="1"/>
        <v>0</v>
      </c>
      <c r="AJ117" s="172">
        <v>123142.49</v>
      </c>
      <c r="AK117" s="172">
        <v>0</v>
      </c>
      <c r="AL117" s="174"/>
      <c r="AM117" s="109"/>
      <c r="AN117" s="109"/>
      <c r="AO117" s="109"/>
      <c r="AP117" s="109"/>
      <c r="AQ117" s="109"/>
      <c r="AR117" s="109"/>
      <c r="AS117" s="109"/>
      <c r="AT117" s="109"/>
      <c r="AU117" s="109"/>
      <c r="AV117" s="109"/>
      <c r="AW117" s="109"/>
      <c r="AX117" s="109"/>
      <c r="AY117" s="109"/>
      <c r="AZ117" s="109"/>
      <c r="BA117" s="109"/>
      <c r="BB117" s="109"/>
      <c r="BC117" s="109"/>
      <c r="BD117" s="109"/>
      <c r="BE117" s="109"/>
      <c r="BF117" s="109"/>
      <c r="BG117" s="109"/>
      <c r="BH117" s="68"/>
    </row>
    <row r="118" spans="1:60" x14ac:dyDescent="0.25">
      <c r="A118" s="103"/>
      <c r="B118" s="68"/>
      <c r="C118" s="68"/>
      <c r="D118" s="68"/>
      <c r="E118" s="68"/>
      <c r="F118" s="129"/>
      <c r="G118" s="105"/>
      <c r="H118" s="136"/>
      <c r="I118" s="132"/>
      <c r="J118" s="68"/>
      <c r="K118" s="106"/>
      <c r="L118" s="156"/>
      <c r="M118" s="105"/>
      <c r="N118" s="106"/>
      <c r="O118" s="106"/>
      <c r="P118" s="68"/>
      <c r="Q118" s="69"/>
      <c r="R118" s="69"/>
      <c r="S118" s="69"/>
      <c r="T118" s="68"/>
      <c r="U118" s="68"/>
      <c r="V118" s="71" t="s">
        <v>104</v>
      </c>
      <c r="W118" s="65">
        <v>44441</v>
      </c>
      <c r="X118" s="91">
        <v>13124</v>
      </c>
      <c r="Y118" s="71" t="s">
        <v>256</v>
      </c>
      <c r="Z118" s="65">
        <v>44464</v>
      </c>
      <c r="AA118" s="65">
        <v>44829</v>
      </c>
      <c r="AB118" s="71" t="s">
        <v>101</v>
      </c>
      <c r="AC118" s="71" t="s">
        <v>101</v>
      </c>
      <c r="AD118" s="158">
        <v>0</v>
      </c>
      <c r="AE118" s="158">
        <v>0</v>
      </c>
      <c r="AF118" s="79" t="s">
        <v>101</v>
      </c>
      <c r="AG118" s="79" t="s">
        <v>101</v>
      </c>
      <c r="AH118" s="158">
        <v>0</v>
      </c>
      <c r="AI118" s="167">
        <f t="shared" si="1"/>
        <v>0</v>
      </c>
      <c r="AJ118" s="172">
        <v>0</v>
      </c>
      <c r="AK118" s="172">
        <v>0</v>
      </c>
      <c r="AL118" s="174"/>
      <c r="AM118" s="109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09"/>
      <c r="BC118" s="109"/>
      <c r="BD118" s="109"/>
      <c r="BE118" s="109"/>
      <c r="BF118" s="109"/>
      <c r="BG118" s="109"/>
      <c r="BH118" s="68"/>
    </row>
    <row r="119" spans="1:60" x14ac:dyDescent="0.25">
      <c r="A119" s="103"/>
      <c r="B119" s="68"/>
      <c r="C119" s="68"/>
      <c r="D119" s="68"/>
      <c r="E119" s="68"/>
      <c r="F119" s="129"/>
      <c r="G119" s="105"/>
      <c r="H119" s="136"/>
      <c r="I119" s="132"/>
      <c r="J119" s="68"/>
      <c r="K119" s="106"/>
      <c r="L119" s="156"/>
      <c r="M119" s="105"/>
      <c r="N119" s="106"/>
      <c r="O119" s="106"/>
      <c r="P119" s="68"/>
      <c r="Q119" s="69"/>
      <c r="R119" s="69"/>
      <c r="S119" s="69"/>
      <c r="T119" s="68"/>
      <c r="U119" s="68"/>
      <c r="V119" s="71" t="s">
        <v>105</v>
      </c>
      <c r="W119" s="65">
        <v>44806</v>
      </c>
      <c r="X119" s="91">
        <v>13366</v>
      </c>
      <c r="Y119" s="71" t="s">
        <v>257</v>
      </c>
      <c r="Z119" s="65">
        <v>44830</v>
      </c>
      <c r="AA119" s="65">
        <v>45194</v>
      </c>
      <c r="AB119" s="71" t="s">
        <v>101</v>
      </c>
      <c r="AC119" s="71" t="s">
        <v>101</v>
      </c>
      <c r="AD119" s="158">
        <v>0</v>
      </c>
      <c r="AE119" s="158">
        <v>0</v>
      </c>
      <c r="AF119" s="79" t="s">
        <v>101</v>
      </c>
      <c r="AG119" s="79" t="s">
        <v>101</v>
      </c>
      <c r="AH119" s="158">
        <v>0</v>
      </c>
      <c r="AI119" s="167">
        <f t="shared" si="1"/>
        <v>0</v>
      </c>
      <c r="AJ119" s="172">
        <f>113935.87+33220.05+83908.6</f>
        <v>231064.52</v>
      </c>
      <c r="AK119" s="172">
        <f>55529.3+10472.18+10229.67+11255.31+11921.51+28984.98</f>
        <v>128392.95</v>
      </c>
      <c r="AL119" s="174"/>
      <c r="AM119" s="109"/>
      <c r="AN119" s="109"/>
      <c r="AO119" s="109"/>
      <c r="AP119" s="109"/>
      <c r="AQ119" s="109"/>
      <c r="AR119" s="109"/>
      <c r="AS119" s="109"/>
      <c r="AT119" s="109"/>
      <c r="AU119" s="109"/>
      <c r="AV119" s="109"/>
      <c r="AW119" s="109"/>
      <c r="AX119" s="109"/>
      <c r="AY119" s="109"/>
      <c r="AZ119" s="109"/>
      <c r="BA119" s="109"/>
      <c r="BB119" s="109"/>
      <c r="BC119" s="109"/>
      <c r="BD119" s="109"/>
      <c r="BE119" s="109"/>
      <c r="BF119" s="109"/>
      <c r="BG119" s="109"/>
      <c r="BH119" s="68"/>
    </row>
    <row r="120" spans="1:60" x14ac:dyDescent="0.25">
      <c r="A120" s="103">
        <v>18</v>
      </c>
      <c r="B120" s="68" t="s">
        <v>457</v>
      </c>
      <c r="C120" s="68" t="s">
        <v>201</v>
      </c>
      <c r="D120" s="68" t="s">
        <v>98</v>
      </c>
      <c r="E120" s="68" t="s">
        <v>100</v>
      </c>
      <c r="F120" s="129" t="s">
        <v>202</v>
      </c>
      <c r="G120" s="105">
        <v>13069</v>
      </c>
      <c r="H120" s="136" t="s">
        <v>203</v>
      </c>
      <c r="I120" s="132" t="s">
        <v>204</v>
      </c>
      <c r="J120" s="68" t="s">
        <v>205</v>
      </c>
      <c r="K120" s="106">
        <v>44368</v>
      </c>
      <c r="L120" s="156">
        <v>21000</v>
      </c>
      <c r="M120" s="105">
        <v>13069</v>
      </c>
      <c r="N120" s="106">
        <v>44004</v>
      </c>
      <c r="O120" s="106">
        <v>44369</v>
      </c>
      <c r="P120" s="68" t="s">
        <v>432</v>
      </c>
      <c r="Q120" s="69" t="s">
        <v>101</v>
      </c>
      <c r="R120" s="69" t="s">
        <v>101</v>
      </c>
      <c r="S120" s="69" t="s">
        <v>101</v>
      </c>
      <c r="T120" s="68" t="s">
        <v>486</v>
      </c>
      <c r="U120" s="68" t="s">
        <v>101</v>
      </c>
      <c r="V120" s="71" t="s">
        <v>101</v>
      </c>
      <c r="W120" s="65" t="s">
        <v>101</v>
      </c>
      <c r="X120" s="91" t="s">
        <v>101</v>
      </c>
      <c r="Y120" s="71" t="s">
        <v>101</v>
      </c>
      <c r="Z120" s="65" t="s">
        <v>101</v>
      </c>
      <c r="AA120" s="65" t="s">
        <v>101</v>
      </c>
      <c r="AB120" s="71" t="s">
        <v>101</v>
      </c>
      <c r="AC120" s="71" t="s">
        <v>101</v>
      </c>
      <c r="AD120" s="158">
        <v>0</v>
      </c>
      <c r="AE120" s="158">
        <v>0</v>
      </c>
      <c r="AF120" s="79" t="s">
        <v>101</v>
      </c>
      <c r="AG120" s="79" t="s">
        <v>101</v>
      </c>
      <c r="AH120" s="158">
        <v>0</v>
      </c>
      <c r="AI120" s="167">
        <f t="shared" si="1"/>
        <v>21000</v>
      </c>
      <c r="AJ120" s="172">
        <v>1585.5</v>
      </c>
      <c r="AK120" s="172">
        <v>0</v>
      </c>
      <c r="AL120" s="174">
        <f>AJ120+AJ121+AJ122+AK123+AJ123</f>
        <v>50725.5</v>
      </c>
      <c r="AM120" s="109" t="s">
        <v>101</v>
      </c>
      <c r="AN120" s="109" t="s">
        <v>101</v>
      </c>
      <c r="AO120" s="109" t="s">
        <v>101</v>
      </c>
      <c r="AP120" s="109" t="s">
        <v>101</v>
      </c>
      <c r="AQ120" s="109" t="s">
        <v>101</v>
      </c>
      <c r="AR120" s="109" t="s">
        <v>101</v>
      </c>
      <c r="AS120" s="109" t="s">
        <v>101</v>
      </c>
      <c r="AT120" s="109" t="s">
        <v>101</v>
      </c>
      <c r="AU120" s="109" t="s">
        <v>101</v>
      </c>
      <c r="AV120" s="109" t="s">
        <v>101</v>
      </c>
      <c r="AW120" s="109" t="s">
        <v>101</v>
      </c>
      <c r="AX120" s="109" t="s">
        <v>101</v>
      </c>
      <c r="AY120" s="109" t="s">
        <v>101</v>
      </c>
      <c r="AZ120" s="109" t="s">
        <v>101</v>
      </c>
      <c r="BA120" s="109" t="s">
        <v>101</v>
      </c>
      <c r="BB120" s="109" t="s">
        <v>101</v>
      </c>
      <c r="BC120" s="109" t="s">
        <v>101</v>
      </c>
      <c r="BD120" s="109" t="s">
        <v>101</v>
      </c>
      <c r="BE120" s="109" t="s">
        <v>101</v>
      </c>
      <c r="BF120" s="109" t="s">
        <v>101</v>
      </c>
      <c r="BG120" s="109" t="s">
        <v>101</v>
      </c>
      <c r="BH120" s="68" t="s">
        <v>101</v>
      </c>
    </row>
    <row r="121" spans="1:60" x14ac:dyDescent="0.25">
      <c r="A121" s="103"/>
      <c r="B121" s="68"/>
      <c r="C121" s="68"/>
      <c r="D121" s="68"/>
      <c r="E121" s="68"/>
      <c r="F121" s="129"/>
      <c r="G121" s="105"/>
      <c r="H121" s="136"/>
      <c r="I121" s="132"/>
      <c r="J121" s="68"/>
      <c r="K121" s="106"/>
      <c r="L121" s="156"/>
      <c r="M121" s="105"/>
      <c r="N121" s="106"/>
      <c r="O121" s="106"/>
      <c r="P121" s="68"/>
      <c r="Q121" s="69"/>
      <c r="R121" s="69"/>
      <c r="S121" s="69"/>
      <c r="T121" s="68"/>
      <c r="U121" s="68"/>
      <c r="V121" s="71" t="s">
        <v>102</v>
      </c>
      <c r="W121" s="93">
        <v>44368</v>
      </c>
      <c r="X121" s="91">
        <v>13069</v>
      </c>
      <c r="Y121" s="71" t="s">
        <v>275</v>
      </c>
      <c r="Z121" s="65">
        <v>44370</v>
      </c>
      <c r="AA121" s="65">
        <v>44735</v>
      </c>
      <c r="AB121" s="65" t="s">
        <v>101</v>
      </c>
      <c r="AC121" s="65" t="s">
        <v>101</v>
      </c>
      <c r="AD121" s="158">
        <v>0</v>
      </c>
      <c r="AE121" s="158">
        <v>0</v>
      </c>
      <c r="AF121" s="79" t="s">
        <v>101</v>
      </c>
      <c r="AG121" s="79" t="s">
        <v>101</v>
      </c>
      <c r="AH121" s="158">
        <v>0</v>
      </c>
      <c r="AI121" s="167">
        <f t="shared" si="1"/>
        <v>0</v>
      </c>
      <c r="AJ121" s="172">
        <f>4095+12285</f>
        <v>16380</v>
      </c>
      <c r="AK121" s="172">
        <v>0</v>
      </c>
      <c r="AL121" s="174"/>
      <c r="AM121" s="109"/>
      <c r="AN121" s="109"/>
      <c r="AO121" s="109"/>
      <c r="AP121" s="109"/>
      <c r="AQ121" s="109"/>
      <c r="AR121" s="109"/>
      <c r="AS121" s="109"/>
      <c r="AT121" s="109"/>
      <c r="AU121" s="109"/>
      <c r="AV121" s="109"/>
      <c r="AW121" s="109"/>
      <c r="AX121" s="109"/>
      <c r="AY121" s="109"/>
      <c r="AZ121" s="109"/>
      <c r="BA121" s="109"/>
      <c r="BB121" s="109"/>
      <c r="BC121" s="109"/>
      <c r="BD121" s="109"/>
      <c r="BE121" s="109"/>
      <c r="BF121" s="109"/>
      <c r="BG121" s="109"/>
      <c r="BH121" s="68"/>
    </row>
    <row r="122" spans="1:60" x14ac:dyDescent="0.25">
      <c r="A122" s="103"/>
      <c r="B122" s="68"/>
      <c r="C122" s="68"/>
      <c r="D122" s="68"/>
      <c r="E122" s="68"/>
      <c r="F122" s="129"/>
      <c r="G122" s="105"/>
      <c r="H122" s="136"/>
      <c r="I122" s="132"/>
      <c r="J122" s="68"/>
      <c r="K122" s="106"/>
      <c r="L122" s="156"/>
      <c r="M122" s="105"/>
      <c r="N122" s="106"/>
      <c r="O122" s="106"/>
      <c r="P122" s="68"/>
      <c r="Q122" s="69"/>
      <c r="R122" s="69"/>
      <c r="S122" s="69"/>
      <c r="T122" s="68"/>
      <c r="U122" s="68"/>
      <c r="V122" s="71" t="s">
        <v>495</v>
      </c>
      <c r="W122" s="93">
        <v>44725</v>
      </c>
      <c r="X122" s="91">
        <v>13309</v>
      </c>
      <c r="Y122" s="71" t="s">
        <v>276</v>
      </c>
      <c r="Z122" s="65">
        <v>44736</v>
      </c>
      <c r="AA122" s="65">
        <v>45100</v>
      </c>
      <c r="AB122" s="65" t="s">
        <v>101</v>
      </c>
      <c r="AC122" s="65" t="s">
        <v>101</v>
      </c>
      <c r="AD122" s="158">
        <v>0</v>
      </c>
      <c r="AE122" s="158">
        <v>0</v>
      </c>
      <c r="AF122" s="79" t="s">
        <v>101</v>
      </c>
      <c r="AG122" s="79" t="s">
        <v>101</v>
      </c>
      <c r="AH122" s="158">
        <v>0</v>
      </c>
      <c r="AI122" s="167">
        <f t="shared" si="1"/>
        <v>0</v>
      </c>
      <c r="AJ122" s="172">
        <f>6825+9555</f>
        <v>16380</v>
      </c>
      <c r="AK122" s="172">
        <v>0</v>
      </c>
      <c r="AL122" s="174"/>
      <c r="AM122" s="109"/>
      <c r="AN122" s="109"/>
      <c r="AO122" s="109"/>
      <c r="AP122" s="109"/>
      <c r="AQ122" s="109"/>
      <c r="AR122" s="109"/>
      <c r="AS122" s="109"/>
      <c r="AT122" s="109"/>
      <c r="AU122" s="109"/>
      <c r="AV122" s="109"/>
      <c r="AW122" s="109"/>
      <c r="AX122" s="109"/>
      <c r="AY122" s="109"/>
      <c r="AZ122" s="109"/>
      <c r="BA122" s="109"/>
      <c r="BB122" s="109"/>
      <c r="BC122" s="109"/>
      <c r="BD122" s="109"/>
      <c r="BE122" s="109"/>
      <c r="BF122" s="109"/>
      <c r="BG122" s="109"/>
      <c r="BH122" s="68"/>
    </row>
    <row r="123" spans="1:60" x14ac:dyDescent="0.25">
      <c r="A123" s="103"/>
      <c r="B123" s="68"/>
      <c r="C123" s="68"/>
      <c r="D123" s="68"/>
      <c r="E123" s="68"/>
      <c r="F123" s="129"/>
      <c r="G123" s="105"/>
      <c r="H123" s="136"/>
      <c r="I123" s="132"/>
      <c r="J123" s="68"/>
      <c r="K123" s="106"/>
      <c r="L123" s="156"/>
      <c r="M123" s="105"/>
      <c r="N123" s="106"/>
      <c r="O123" s="106"/>
      <c r="P123" s="68"/>
      <c r="Q123" s="69"/>
      <c r="R123" s="69"/>
      <c r="S123" s="69"/>
      <c r="T123" s="68"/>
      <c r="U123" s="68"/>
      <c r="V123" s="71" t="s">
        <v>518</v>
      </c>
      <c r="W123" s="93">
        <v>45090</v>
      </c>
      <c r="X123" s="91">
        <v>13558</v>
      </c>
      <c r="Y123" s="71" t="s">
        <v>519</v>
      </c>
      <c r="Z123" s="65">
        <v>45101</v>
      </c>
      <c r="AA123" s="65">
        <v>45466</v>
      </c>
      <c r="AB123" s="65" t="s">
        <v>101</v>
      </c>
      <c r="AC123" s="65" t="s">
        <v>101</v>
      </c>
      <c r="AD123" s="158">
        <v>0</v>
      </c>
      <c r="AE123" s="158">
        <v>0</v>
      </c>
      <c r="AF123" s="79" t="s">
        <v>101</v>
      </c>
      <c r="AG123" s="79" t="s">
        <v>101</v>
      </c>
      <c r="AH123" s="158">
        <v>0</v>
      </c>
      <c r="AI123" s="167">
        <f t="shared" si="1"/>
        <v>0</v>
      </c>
      <c r="AJ123" s="172">
        <v>0</v>
      </c>
      <c r="AK123" s="172">
        <f>8190+1365+1365+1365+1365+2730</f>
        <v>16380</v>
      </c>
      <c r="AL123" s="174"/>
      <c r="AM123" s="109"/>
      <c r="AN123" s="109"/>
      <c r="AO123" s="109"/>
      <c r="AP123" s="109"/>
      <c r="AQ123" s="109"/>
      <c r="AR123" s="109"/>
      <c r="AS123" s="109"/>
      <c r="AT123" s="109"/>
      <c r="AU123" s="109"/>
      <c r="AV123" s="109"/>
      <c r="AW123" s="109"/>
      <c r="AX123" s="109"/>
      <c r="AY123" s="109"/>
      <c r="AZ123" s="109"/>
      <c r="BA123" s="109"/>
      <c r="BB123" s="109"/>
      <c r="BC123" s="109"/>
      <c r="BD123" s="109"/>
      <c r="BE123" s="109"/>
      <c r="BF123" s="109"/>
      <c r="BG123" s="109"/>
      <c r="BH123" s="68"/>
    </row>
    <row r="124" spans="1:60" x14ac:dyDescent="0.25">
      <c r="A124" s="103">
        <v>19</v>
      </c>
      <c r="B124" s="68" t="s">
        <v>440</v>
      </c>
      <c r="C124" s="68" t="s">
        <v>214</v>
      </c>
      <c r="D124" s="68" t="s">
        <v>215</v>
      </c>
      <c r="E124" s="68" t="s">
        <v>100</v>
      </c>
      <c r="F124" s="130" t="s">
        <v>216</v>
      </c>
      <c r="G124" s="105">
        <v>12894</v>
      </c>
      <c r="H124" s="55" t="s">
        <v>487</v>
      </c>
      <c r="I124" s="132" t="s">
        <v>218</v>
      </c>
      <c r="J124" s="111" t="s">
        <v>217</v>
      </c>
      <c r="K124" s="106">
        <v>44104</v>
      </c>
      <c r="L124" s="156">
        <v>410597.4</v>
      </c>
      <c r="M124" s="105">
        <v>12894</v>
      </c>
      <c r="N124" s="106">
        <v>44104</v>
      </c>
      <c r="O124" s="106">
        <v>44469</v>
      </c>
      <c r="P124" s="69" t="s">
        <v>432</v>
      </c>
      <c r="Q124" s="69" t="s">
        <v>101</v>
      </c>
      <c r="R124" s="69" t="s">
        <v>101</v>
      </c>
      <c r="S124" s="69" t="s">
        <v>101</v>
      </c>
      <c r="T124" s="68" t="s">
        <v>483</v>
      </c>
      <c r="U124" s="68" t="s">
        <v>101</v>
      </c>
      <c r="V124" s="71" t="s">
        <v>101</v>
      </c>
      <c r="W124" s="71" t="s">
        <v>101</v>
      </c>
      <c r="X124" s="71" t="s">
        <v>101</v>
      </c>
      <c r="Y124" s="71"/>
      <c r="Z124" s="71" t="s">
        <v>101</v>
      </c>
      <c r="AA124" s="71" t="s">
        <v>101</v>
      </c>
      <c r="AB124" s="71" t="s">
        <v>101</v>
      </c>
      <c r="AC124" s="71" t="s">
        <v>101</v>
      </c>
      <c r="AD124" s="158">
        <v>0</v>
      </c>
      <c r="AE124" s="158">
        <v>0</v>
      </c>
      <c r="AF124" s="79" t="s">
        <v>101</v>
      </c>
      <c r="AG124" s="79" t="s">
        <v>101</v>
      </c>
      <c r="AH124" s="158">
        <v>0</v>
      </c>
      <c r="AI124" s="167">
        <f t="shared" si="1"/>
        <v>410597.4</v>
      </c>
      <c r="AJ124" s="172">
        <v>6006.2</v>
      </c>
      <c r="AK124" s="172">
        <v>0</v>
      </c>
      <c r="AL124" s="174">
        <f>SUM(AJ124+AJ125+AJ126+AJ127+AK128)</f>
        <v>711020.33</v>
      </c>
      <c r="AM124" s="109" t="s">
        <v>101</v>
      </c>
      <c r="AN124" s="109" t="s">
        <v>101</v>
      </c>
      <c r="AO124" s="109" t="s">
        <v>101</v>
      </c>
      <c r="AP124" s="109" t="s">
        <v>101</v>
      </c>
      <c r="AQ124" s="109" t="s">
        <v>101</v>
      </c>
      <c r="AR124" s="109" t="s">
        <v>101</v>
      </c>
      <c r="AS124" s="109" t="s">
        <v>101</v>
      </c>
      <c r="AT124" s="109" t="s">
        <v>101</v>
      </c>
      <c r="AU124" s="109" t="s">
        <v>101</v>
      </c>
      <c r="AV124" s="109" t="s">
        <v>101</v>
      </c>
      <c r="AW124" s="109" t="s">
        <v>101</v>
      </c>
      <c r="AX124" s="109" t="s">
        <v>101</v>
      </c>
      <c r="AY124" s="109" t="s">
        <v>101</v>
      </c>
      <c r="AZ124" s="109" t="s">
        <v>101</v>
      </c>
      <c r="BA124" s="109" t="s">
        <v>101</v>
      </c>
      <c r="BB124" s="109" t="s">
        <v>101</v>
      </c>
      <c r="BC124" s="109" t="s">
        <v>101</v>
      </c>
      <c r="BD124" s="109" t="s">
        <v>101</v>
      </c>
      <c r="BE124" s="109" t="s">
        <v>101</v>
      </c>
      <c r="BF124" s="109" t="s">
        <v>101</v>
      </c>
      <c r="BG124" s="109" t="s">
        <v>101</v>
      </c>
      <c r="BH124" s="68" t="s">
        <v>101</v>
      </c>
    </row>
    <row r="125" spans="1:60" x14ac:dyDescent="0.25">
      <c r="A125" s="103"/>
      <c r="B125" s="68"/>
      <c r="C125" s="68"/>
      <c r="D125" s="68"/>
      <c r="E125" s="68"/>
      <c r="F125" s="130"/>
      <c r="G125" s="105"/>
      <c r="H125" s="55"/>
      <c r="I125" s="132"/>
      <c r="J125" s="111"/>
      <c r="K125" s="106"/>
      <c r="L125" s="156"/>
      <c r="M125" s="105"/>
      <c r="N125" s="106"/>
      <c r="O125" s="106"/>
      <c r="P125" s="69"/>
      <c r="Q125" s="69"/>
      <c r="R125" s="69"/>
      <c r="S125" s="69"/>
      <c r="T125" s="68"/>
      <c r="U125" s="68"/>
      <c r="V125" s="71" t="s">
        <v>102</v>
      </c>
      <c r="W125" s="65">
        <v>44468</v>
      </c>
      <c r="X125" s="91">
        <v>13138</v>
      </c>
      <c r="Y125" s="71" t="s">
        <v>242</v>
      </c>
      <c r="Z125" s="65">
        <v>44470</v>
      </c>
      <c r="AA125" s="65">
        <v>44835</v>
      </c>
      <c r="AB125" s="71" t="s">
        <v>101</v>
      </c>
      <c r="AC125" s="71" t="s">
        <v>101</v>
      </c>
      <c r="AD125" s="158">
        <v>0</v>
      </c>
      <c r="AE125" s="158">
        <v>0</v>
      </c>
      <c r="AF125" s="79" t="s">
        <v>101</v>
      </c>
      <c r="AG125" s="79" t="s">
        <v>101</v>
      </c>
      <c r="AH125" s="158">
        <v>0</v>
      </c>
      <c r="AI125" s="167">
        <f t="shared" si="1"/>
        <v>0</v>
      </c>
      <c r="AJ125" s="172">
        <f>109852.02+83069.91</f>
        <v>192921.93</v>
      </c>
      <c r="AK125" s="172">
        <v>0</v>
      </c>
      <c r="AL125" s="174"/>
      <c r="AM125" s="109"/>
      <c r="AN125" s="109"/>
      <c r="AO125" s="109"/>
      <c r="AP125" s="109"/>
      <c r="AQ125" s="109"/>
      <c r="AR125" s="109"/>
      <c r="AS125" s="109"/>
      <c r="AT125" s="109"/>
      <c r="AU125" s="109"/>
      <c r="AV125" s="109"/>
      <c r="AW125" s="109"/>
      <c r="AX125" s="109"/>
      <c r="AY125" s="109"/>
      <c r="AZ125" s="109"/>
      <c r="BA125" s="109"/>
      <c r="BB125" s="109"/>
      <c r="BC125" s="109"/>
      <c r="BD125" s="109"/>
      <c r="BE125" s="109"/>
      <c r="BF125" s="109"/>
      <c r="BG125" s="109"/>
      <c r="BH125" s="68"/>
    </row>
    <row r="126" spans="1:60" x14ac:dyDescent="0.25">
      <c r="A126" s="103"/>
      <c r="B126" s="68"/>
      <c r="C126" s="68"/>
      <c r="D126" s="68"/>
      <c r="E126" s="68"/>
      <c r="F126" s="130"/>
      <c r="G126" s="105"/>
      <c r="H126" s="55"/>
      <c r="I126" s="132"/>
      <c r="J126" s="111"/>
      <c r="K126" s="106"/>
      <c r="L126" s="156"/>
      <c r="M126" s="105"/>
      <c r="N126" s="106"/>
      <c r="O126" s="106"/>
      <c r="P126" s="69"/>
      <c r="Q126" s="69"/>
      <c r="R126" s="69"/>
      <c r="S126" s="69"/>
      <c r="T126" s="68"/>
      <c r="U126" s="68"/>
      <c r="V126" s="71" t="s">
        <v>241</v>
      </c>
      <c r="W126" s="65">
        <v>44732</v>
      </c>
      <c r="X126" s="91">
        <v>13312</v>
      </c>
      <c r="Y126" s="71" t="s">
        <v>253</v>
      </c>
      <c r="Z126" s="65">
        <v>44470</v>
      </c>
      <c r="AA126" s="65">
        <v>44835</v>
      </c>
      <c r="AB126" s="108">
        <v>0.25</v>
      </c>
      <c r="AC126" s="71" t="s">
        <v>101</v>
      </c>
      <c r="AD126" s="158">
        <v>102649.35</v>
      </c>
      <c r="AE126" s="158">
        <v>0</v>
      </c>
      <c r="AF126" s="79" t="s">
        <v>101</v>
      </c>
      <c r="AG126" s="79" t="s">
        <v>101</v>
      </c>
      <c r="AH126" s="158">
        <v>0</v>
      </c>
      <c r="AI126" s="167">
        <f t="shared" si="1"/>
        <v>102649.35</v>
      </c>
      <c r="AJ126" s="172">
        <v>150725.35999999999</v>
      </c>
      <c r="AK126" s="172">
        <v>0</v>
      </c>
      <c r="AL126" s="174"/>
      <c r="AM126" s="109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68"/>
    </row>
    <row r="127" spans="1:60" x14ac:dyDescent="0.25">
      <c r="A127" s="103"/>
      <c r="B127" s="68"/>
      <c r="C127" s="68"/>
      <c r="D127" s="68"/>
      <c r="E127" s="68"/>
      <c r="F127" s="130"/>
      <c r="G127" s="105"/>
      <c r="H127" s="55"/>
      <c r="I127" s="132"/>
      <c r="J127" s="111"/>
      <c r="K127" s="106"/>
      <c r="L127" s="156"/>
      <c r="M127" s="105"/>
      <c r="N127" s="106"/>
      <c r="O127" s="106"/>
      <c r="P127" s="69"/>
      <c r="Q127" s="69"/>
      <c r="R127" s="69"/>
      <c r="S127" s="69"/>
      <c r="T127" s="68"/>
      <c r="U127" s="68"/>
      <c r="V127" s="71" t="s">
        <v>254</v>
      </c>
      <c r="W127" s="65">
        <v>44806</v>
      </c>
      <c r="X127" s="91">
        <v>13366</v>
      </c>
      <c r="Y127" s="71" t="s">
        <v>255</v>
      </c>
      <c r="Z127" s="65">
        <v>44835</v>
      </c>
      <c r="AA127" s="65">
        <v>45199</v>
      </c>
      <c r="AB127" s="71" t="s">
        <v>101</v>
      </c>
      <c r="AC127" s="71" t="s">
        <v>101</v>
      </c>
      <c r="AD127" s="158">
        <v>0</v>
      </c>
      <c r="AE127" s="158">
        <v>0</v>
      </c>
      <c r="AF127" s="79" t="s">
        <v>101</v>
      </c>
      <c r="AG127" s="79" t="s">
        <v>101</v>
      </c>
      <c r="AH127" s="158">
        <v>0</v>
      </c>
      <c r="AI127" s="167">
        <f t="shared" si="1"/>
        <v>0</v>
      </c>
      <c r="AJ127" s="172">
        <v>88220.56</v>
      </c>
      <c r="AK127" s="172"/>
      <c r="AL127" s="174"/>
      <c r="AM127" s="109"/>
      <c r="AN127" s="109"/>
      <c r="AO127" s="109"/>
      <c r="AP127" s="109"/>
      <c r="AQ127" s="109"/>
      <c r="AR127" s="109"/>
      <c r="AS127" s="109"/>
      <c r="AT127" s="109"/>
      <c r="AU127" s="109"/>
      <c r="AV127" s="109"/>
      <c r="AW127" s="109"/>
      <c r="AX127" s="109"/>
      <c r="AY127" s="109"/>
      <c r="AZ127" s="109"/>
      <c r="BA127" s="109"/>
      <c r="BB127" s="109"/>
      <c r="BC127" s="109"/>
      <c r="BD127" s="109"/>
      <c r="BE127" s="109"/>
      <c r="BF127" s="109"/>
      <c r="BG127" s="109"/>
      <c r="BH127" s="68"/>
    </row>
    <row r="128" spans="1:60" x14ac:dyDescent="0.25">
      <c r="A128" s="103"/>
      <c r="B128" s="68"/>
      <c r="C128" s="68"/>
      <c r="D128" s="68"/>
      <c r="E128" s="68"/>
      <c r="F128" s="130"/>
      <c r="G128" s="105"/>
      <c r="H128" s="55"/>
      <c r="I128" s="132"/>
      <c r="J128" s="111"/>
      <c r="K128" s="106"/>
      <c r="L128" s="156"/>
      <c r="M128" s="105"/>
      <c r="N128" s="106"/>
      <c r="O128" s="106"/>
      <c r="P128" s="69"/>
      <c r="Q128" s="69"/>
      <c r="R128" s="69"/>
      <c r="S128" s="69"/>
      <c r="T128" s="68"/>
      <c r="U128" s="68"/>
      <c r="V128" s="71" t="s">
        <v>681</v>
      </c>
      <c r="W128" s="65">
        <v>45201</v>
      </c>
      <c r="X128" s="91">
        <v>13629</v>
      </c>
      <c r="Y128" s="71" t="s">
        <v>682</v>
      </c>
      <c r="Z128" s="65">
        <v>45199</v>
      </c>
      <c r="AA128" s="65">
        <v>45566</v>
      </c>
      <c r="AB128" s="71" t="s">
        <v>101</v>
      </c>
      <c r="AC128" s="71" t="s">
        <v>101</v>
      </c>
      <c r="AD128" s="158">
        <v>0</v>
      </c>
      <c r="AE128" s="158">
        <v>0</v>
      </c>
      <c r="AF128" s="79" t="s">
        <v>101</v>
      </c>
      <c r="AG128" s="79" t="s">
        <v>101</v>
      </c>
      <c r="AH128" s="158">
        <v>1</v>
      </c>
      <c r="AI128" s="167">
        <f t="shared" si="1"/>
        <v>1</v>
      </c>
      <c r="AJ128" s="165"/>
      <c r="AK128" s="172">
        <f>132330.84+22055.14+23752.06+23752.06+23752.06+47504.12</f>
        <v>273146.27999999997</v>
      </c>
      <c r="AL128" s="174"/>
      <c r="AM128" s="109"/>
      <c r="AN128" s="109"/>
      <c r="AO128" s="109"/>
      <c r="AP128" s="109"/>
      <c r="AQ128" s="109"/>
      <c r="AR128" s="109"/>
      <c r="AS128" s="109"/>
      <c r="AT128" s="109"/>
      <c r="AU128" s="109"/>
      <c r="AV128" s="109"/>
      <c r="AW128" s="109"/>
      <c r="AX128" s="109"/>
      <c r="AY128" s="109"/>
      <c r="AZ128" s="109"/>
      <c r="BA128" s="109"/>
      <c r="BB128" s="109"/>
      <c r="BC128" s="109"/>
      <c r="BD128" s="109"/>
      <c r="BE128" s="109"/>
      <c r="BF128" s="109"/>
      <c r="BG128" s="109"/>
      <c r="BH128" s="68"/>
    </row>
    <row r="129" spans="1:60" x14ac:dyDescent="0.25">
      <c r="A129" s="103">
        <v>20</v>
      </c>
      <c r="B129" s="68" t="s">
        <v>458</v>
      </c>
      <c r="C129" s="68" t="s">
        <v>210</v>
      </c>
      <c r="D129" s="68" t="s">
        <v>98</v>
      </c>
      <c r="E129" s="68" t="s">
        <v>100</v>
      </c>
      <c r="F129" s="129" t="s">
        <v>488</v>
      </c>
      <c r="G129" s="70">
        <v>12686</v>
      </c>
      <c r="H129" s="136" t="s">
        <v>489</v>
      </c>
      <c r="I129" s="132" t="s">
        <v>211</v>
      </c>
      <c r="J129" s="68" t="s">
        <v>212</v>
      </c>
      <c r="K129" s="106">
        <v>43789</v>
      </c>
      <c r="L129" s="156">
        <v>26700</v>
      </c>
      <c r="M129" s="105">
        <v>12686</v>
      </c>
      <c r="N129" s="106">
        <v>43789</v>
      </c>
      <c r="O129" s="106">
        <v>44155</v>
      </c>
      <c r="P129" s="68" t="s">
        <v>437</v>
      </c>
      <c r="Q129" s="69" t="s">
        <v>101</v>
      </c>
      <c r="R129" s="69" t="s">
        <v>101</v>
      </c>
      <c r="S129" s="69" t="s">
        <v>101</v>
      </c>
      <c r="T129" s="68" t="s">
        <v>483</v>
      </c>
      <c r="U129" s="68" t="s">
        <v>101</v>
      </c>
      <c r="V129" s="71"/>
      <c r="W129" s="71" t="s">
        <v>101</v>
      </c>
      <c r="X129" s="71" t="s">
        <v>101</v>
      </c>
      <c r="Y129" s="71" t="s">
        <v>101</v>
      </c>
      <c r="Z129" s="71" t="s">
        <v>101</v>
      </c>
      <c r="AA129" s="71" t="s">
        <v>101</v>
      </c>
      <c r="AB129" s="71" t="s">
        <v>101</v>
      </c>
      <c r="AC129" s="71" t="s">
        <v>101</v>
      </c>
      <c r="AD129" s="158">
        <v>0</v>
      </c>
      <c r="AE129" s="158">
        <v>0</v>
      </c>
      <c r="AF129" s="79" t="s">
        <v>101</v>
      </c>
      <c r="AG129" s="79" t="s">
        <v>101</v>
      </c>
      <c r="AH129" s="158">
        <v>0</v>
      </c>
      <c r="AI129" s="167">
        <f t="shared" si="1"/>
        <v>26700</v>
      </c>
      <c r="AJ129" s="172">
        <f>667.5+22250</f>
        <v>22917.5</v>
      </c>
      <c r="AK129" s="172">
        <v>0</v>
      </c>
      <c r="AL129" s="174">
        <f>SUM(AJ129+AJ130+AJ131+AJ132+AK132)</f>
        <v>107467.5</v>
      </c>
      <c r="AM129" s="109" t="s">
        <v>101</v>
      </c>
      <c r="AN129" s="109" t="s">
        <v>101</v>
      </c>
      <c r="AO129" s="109" t="s">
        <v>101</v>
      </c>
      <c r="AP129" s="109" t="s">
        <v>101</v>
      </c>
      <c r="AQ129" s="109" t="s">
        <v>101</v>
      </c>
      <c r="AR129" s="109" t="s">
        <v>101</v>
      </c>
      <c r="AS129" s="109" t="s">
        <v>101</v>
      </c>
      <c r="AT129" s="109" t="s">
        <v>101</v>
      </c>
      <c r="AU129" s="109" t="s">
        <v>101</v>
      </c>
      <c r="AV129" s="109" t="s">
        <v>101</v>
      </c>
      <c r="AW129" s="109" t="s">
        <v>101</v>
      </c>
      <c r="AX129" s="109" t="s">
        <v>101</v>
      </c>
      <c r="AY129" s="109" t="s">
        <v>101</v>
      </c>
      <c r="AZ129" s="109" t="s">
        <v>101</v>
      </c>
      <c r="BA129" s="109" t="s">
        <v>101</v>
      </c>
      <c r="BB129" s="109" t="s">
        <v>101</v>
      </c>
      <c r="BC129" s="109" t="s">
        <v>101</v>
      </c>
      <c r="BD129" s="109" t="s">
        <v>101</v>
      </c>
      <c r="BE129" s="109" t="s">
        <v>101</v>
      </c>
      <c r="BF129" s="109" t="s">
        <v>101</v>
      </c>
      <c r="BG129" s="109" t="s">
        <v>101</v>
      </c>
      <c r="BH129" s="68" t="s">
        <v>101</v>
      </c>
    </row>
    <row r="130" spans="1:60" x14ac:dyDescent="0.25">
      <c r="A130" s="103"/>
      <c r="B130" s="68"/>
      <c r="C130" s="68"/>
      <c r="D130" s="68"/>
      <c r="E130" s="68"/>
      <c r="F130" s="129"/>
      <c r="G130" s="70"/>
      <c r="H130" s="136"/>
      <c r="I130" s="132"/>
      <c r="J130" s="68"/>
      <c r="K130" s="106"/>
      <c r="L130" s="156"/>
      <c r="M130" s="105"/>
      <c r="N130" s="106"/>
      <c r="O130" s="106"/>
      <c r="P130" s="68"/>
      <c r="Q130" s="69"/>
      <c r="R130" s="69"/>
      <c r="S130" s="69"/>
      <c r="T130" s="68"/>
      <c r="U130" s="68"/>
      <c r="V130" s="71" t="s">
        <v>102</v>
      </c>
      <c r="W130" s="65">
        <v>44154</v>
      </c>
      <c r="X130" s="91">
        <v>12950</v>
      </c>
      <c r="Y130" s="71" t="s">
        <v>213</v>
      </c>
      <c r="Z130" s="65">
        <v>44156</v>
      </c>
      <c r="AA130" s="65">
        <v>44520</v>
      </c>
      <c r="AB130" s="71" t="s">
        <v>101</v>
      </c>
      <c r="AC130" s="71" t="s">
        <v>101</v>
      </c>
      <c r="AD130" s="158">
        <v>0</v>
      </c>
      <c r="AE130" s="158">
        <v>0</v>
      </c>
      <c r="AF130" s="79" t="s">
        <v>101</v>
      </c>
      <c r="AG130" s="79" t="s">
        <v>101</v>
      </c>
      <c r="AH130" s="158">
        <v>0</v>
      </c>
      <c r="AI130" s="167">
        <f t="shared" si="1"/>
        <v>0</v>
      </c>
      <c r="AJ130" s="172">
        <v>4450</v>
      </c>
      <c r="AK130" s="172">
        <v>0</v>
      </c>
      <c r="AL130" s="174"/>
      <c r="AM130" s="109"/>
      <c r="AN130" s="109"/>
      <c r="AO130" s="109"/>
      <c r="AP130" s="109"/>
      <c r="AQ130" s="109"/>
      <c r="AR130" s="109"/>
      <c r="AS130" s="109"/>
      <c r="AT130" s="109"/>
      <c r="AU130" s="109"/>
      <c r="AV130" s="109"/>
      <c r="AW130" s="109"/>
      <c r="AX130" s="109"/>
      <c r="AY130" s="109"/>
      <c r="AZ130" s="109"/>
      <c r="BA130" s="109"/>
      <c r="BB130" s="109"/>
      <c r="BC130" s="109"/>
      <c r="BD130" s="109"/>
      <c r="BE130" s="109"/>
      <c r="BF130" s="109"/>
      <c r="BG130" s="109"/>
      <c r="BH130" s="68"/>
    </row>
    <row r="131" spans="1:60" x14ac:dyDescent="0.25">
      <c r="A131" s="103"/>
      <c r="B131" s="68"/>
      <c r="C131" s="68"/>
      <c r="D131" s="68"/>
      <c r="E131" s="68"/>
      <c r="F131" s="129"/>
      <c r="G131" s="70"/>
      <c r="H131" s="136"/>
      <c r="I131" s="132"/>
      <c r="J131" s="68"/>
      <c r="K131" s="106"/>
      <c r="L131" s="156"/>
      <c r="M131" s="105"/>
      <c r="N131" s="106"/>
      <c r="O131" s="106"/>
      <c r="P131" s="68"/>
      <c r="Q131" s="69"/>
      <c r="R131" s="69"/>
      <c r="S131" s="69"/>
      <c r="T131" s="68"/>
      <c r="U131" s="68"/>
      <c r="V131" s="71" t="s">
        <v>104</v>
      </c>
      <c r="W131" s="65">
        <v>44509</v>
      </c>
      <c r="X131" s="91">
        <v>13165</v>
      </c>
      <c r="Y131" s="71" t="s">
        <v>243</v>
      </c>
      <c r="Z131" s="65">
        <v>44521</v>
      </c>
      <c r="AA131" s="65">
        <v>44885</v>
      </c>
      <c r="AB131" s="71" t="s">
        <v>101</v>
      </c>
      <c r="AC131" s="71" t="s">
        <v>101</v>
      </c>
      <c r="AD131" s="158">
        <v>0</v>
      </c>
      <c r="AE131" s="158">
        <v>0</v>
      </c>
      <c r="AF131" s="79" t="s">
        <v>101</v>
      </c>
      <c r="AG131" s="79" t="s">
        <v>101</v>
      </c>
      <c r="AH131" s="158">
        <v>0</v>
      </c>
      <c r="AI131" s="167">
        <f t="shared" si="1"/>
        <v>0</v>
      </c>
      <c r="AJ131" s="172">
        <f>22250+4450</f>
        <v>26700</v>
      </c>
      <c r="AK131" s="172">
        <v>0</v>
      </c>
      <c r="AL131" s="174"/>
      <c r="AM131" s="109"/>
      <c r="AN131" s="109"/>
      <c r="AO131" s="109"/>
      <c r="AP131" s="109"/>
      <c r="AQ131" s="109"/>
      <c r="AR131" s="109"/>
      <c r="AS131" s="109"/>
      <c r="AT131" s="109"/>
      <c r="AU131" s="109"/>
      <c r="AV131" s="109"/>
      <c r="AW131" s="109"/>
      <c r="AX131" s="109"/>
      <c r="AY131" s="109"/>
      <c r="AZ131" s="109"/>
      <c r="BA131" s="109"/>
      <c r="BB131" s="109"/>
      <c r="BC131" s="109"/>
      <c r="BD131" s="109"/>
      <c r="BE131" s="109"/>
      <c r="BF131" s="109"/>
      <c r="BG131" s="109"/>
      <c r="BH131" s="68"/>
    </row>
    <row r="132" spans="1:60" x14ac:dyDescent="0.25">
      <c r="A132" s="103"/>
      <c r="B132" s="68"/>
      <c r="C132" s="68"/>
      <c r="D132" s="68"/>
      <c r="E132" s="68"/>
      <c r="F132" s="129"/>
      <c r="G132" s="70"/>
      <c r="H132" s="136"/>
      <c r="I132" s="132"/>
      <c r="J132" s="68"/>
      <c r="K132" s="106"/>
      <c r="L132" s="156"/>
      <c r="M132" s="105"/>
      <c r="N132" s="106"/>
      <c r="O132" s="106"/>
      <c r="P132" s="68"/>
      <c r="Q132" s="69"/>
      <c r="R132" s="69"/>
      <c r="S132" s="69"/>
      <c r="T132" s="68"/>
      <c r="U132" s="68"/>
      <c r="V132" s="71" t="s">
        <v>105</v>
      </c>
      <c r="W132" s="65">
        <v>44806</v>
      </c>
      <c r="X132" s="91">
        <v>13366</v>
      </c>
      <c r="Y132" s="71" t="s">
        <v>278</v>
      </c>
      <c r="Z132" s="65">
        <v>44886</v>
      </c>
      <c r="AA132" s="65">
        <v>45250</v>
      </c>
      <c r="AB132" s="71" t="s">
        <v>101</v>
      </c>
      <c r="AC132" s="71" t="s">
        <v>101</v>
      </c>
      <c r="AD132" s="158">
        <v>0</v>
      </c>
      <c r="AE132" s="158">
        <v>0</v>
      </c>
      <c r="AF132" s="79" t="s">
        <v>101</v>
      </c>
      <c r="AG132" s="79" t="s">
        <v>101</v>
      </c>
      <c r="AH132" s="158">
        <v>0</v>
      </c>
      <c r="AI132" s="167">
        <f t="shared" si="1"/>
        <v>0</v>
      </c>
      <c r="AJ132" s="172">
        <f>4450+22250</f>
        <v>26700</v>
      </c>
      <c r="AK132" s="172">
        <f>13350+4450+8900</f>
        <v>26700</v>
      </c>
      <c r="AL132" s="174"/>
      <c r="AM132" s="109"/>
      <c r="AN132" s="109"/>
      <c r="AO132" s="109"/>
      <c r="AP132" s="109"/>
      <c r="AQ132" s="109"/>
      <c r="AR132" s="109"/>
      <c r="AS132" s="109"/>
      <c r="AT132" s="109"/>
      <c r="AU132" s="109"/>
      <c r="AV132" s="109"/>
      <c r="AW132" s="109"/>
      <c r="AX132" s="109"/>
      <c r="AY132" s="109"/>
      <c r="AZ132" s="109"/>
      <c r="BA132" s="109"/>
      <c r="BB132" s="109"/>
      <c r="BC132" s="109"/>
      <c r="BD132" s="109"/>
      <c r="BE132" s="109"/>
      <c r="BF132" s="109"/>
      <c r="BG132" s="109"/>
      <c r="BH132" s="68"/>
    </row>
    <row r="133" spans="1:60" x14ac:dyDescent="0.25">
      <c r="A133" s="103">
        <v>21</v>
      </c>
      <c r="B133" s="68" t="s">
        <v>442</v>
      </c>
      <c r="C133" s="68" t="s">
        <v>197</v>
      </c>
      <c r="D133" s="68" t="s">
        <v>98</v>
      </c>
      <c r="E133" s="68" t="s">
        <v>100</v>
      </c>
      <c r="F133" s="129" t="s">
        <v>198</v>
      </c>
      <c r="G133" s="70">
        <v>12714</v>
      </c>
      <c r="H133" s="136" t="s">
        <v>172</v>
      </c>
      <c r="I133" s="132" t="s">
        <v>199</v>
      </c>
      <c r="J133" s="68" t="s">
        <v>200</v>
      </c>
      <c r="K133" s="106">
        <v>43838</v>
      </c>
      <c r="L133" s="156">
        <v>29280</v>
      </c>
      <c r="M133" s="105">
        <v>12721</v>
      </c>
      <c r="N133" s="106">
        <v>43838</v>
      </c>
      <c r="O133" s="106">
        <v>44204</v>
      </c>
      <c r="P133" s="68" t="s">
        <v>432</v>
      </c>
      <c r="Q133" s="69" t="s">
        <v>101</v>
      </c>
      <c r="R133" s="69" t="s">
        <v>101</v>
      </c>
      <c r="S133" s="69" t="s">
        <v>101</v>
      </c>
      <c r="T133" s="68" t="s">
        <v>483</v>
      </c>
      <c r="U133" s="68" t="s">
        <v>101</v>
      </c>
      <c r="V133" s="65" t="s">
        <v>101</v>
      </c>
      <c r="W133" s="65" t="s">
        <v>101</v>
      </c>
      <c r="X133" s="112" t="s">
        <v>101</v>
      </c>
      <c r="Y133" s="65" t="s">
        <v>101</v>
      </c>
      <c r="Z133" s="78" t="s">
        <v>101</v>
      </c>
      <c r="AA133" s="65" t="s">
        <v>101</v>
      </c>
      <c r="AB133" s="88" t="s">
        <v>101</v>
      </c>
      <c r="AC133" s="79" t="s">
        <v>101</v>
      </c>
      <c r="AD133" s="158">
        <v>0</v>
      </c>
      <c r="AE133" s="158">
        <v>0</v>
      </c>
      <c r="AF133" s="79"/>
      <c r="AG133" s="80"/>
      <c r="AH133" s="158">
        <v>0</v>
      </c>
      <c r="AI133" s="167">
        <f t="shared" si="1"/>
        <v>29280</v>
      </c>
      <c r="AJ133" s="172">
        <v>27589.25</v>
      </c>
      <c r="AK133" s="172">
        <v>0</v>
      </c>
      <c r="AL133" s="174">
        <f>AJ133+AJ135+AK136</f>
        <v>115429.25</v>
      </c>
      <c r="AM133" s="109" t="s">
        <v>101</v>
      </c>
      <c r="AN133" s="109" t="s">
        <v>101</v>
      </c>
      <c r="AO133" s="109" t="s">
        <v>101</v>
      </c>
      <c r="AP133" s="109" t="s">
        <v>101</v>
      </c>
      <c r="AQ133" s="109" t="s">
        <v>101</v>
      </c>
      <c r="AR133" s="109" t="s">
        <v>101</v>
      </c>
      <c r="AS133" s="109" t="s">
        <v>101</v>
      </c>
      <c r="AT133" s="109" t="s">
        <v>101</v>
      </c>
      <c r="AU133" s="109" t="s">
        <v>101</v>
      </c>
      <c r="AV133" s="109" t="s">
        <v>101</v>
      </c>
      <c r="AW133" s="109" t="s">
        <v>101</v>
      </c>
      <c r="AX133" s="109" t="s">
        <v>101</v>
      </c>
      <c r="AY133" s="109" t="s">
        <v>101</v>
      </c>
      <c r="AZ133" s="109" t="s">
        <v>101</v>
      </c>
      <c r="BA133" s="109" t="s">
        <v>101</v>
      </c>
      <c r="BB133" s="109" t="s">
        <v>101</v>
      </c>
      <c r="BC133" s="109" t="s">
        <v>101</v>
      </c>
      <c r="BD133" s="109" t="s">
        <v>101</v>
      </c>
      <c r="BE133" s="109" t="s">
        <v>101</v>
      </c>
      <c r="BF133" s="109" t="s">
        <v>101</v>
      </c>
      <c r="BG133" s="109" t="s">
        <v>101</v>
      </c>
      <c r="BH133" s="68" t="s">
        <v>101</v>
      </c>
    </row>
    <row r="134" spans="1:60" x14ac:dyDescent="0.25">
      <c r="A134" s="103"/>
      <c r="B134" s="68"/>
      <c r="C134" s="68"/>
      <c r="D134" s="68"/>
      <c r="E134" s="68"/>
      <c r="F134" s="129"/>
      <c r="G134" s="70"/>
      <c r="H134" s="136"/>
      <c r="I134" s="132"/>
      <c r="J134" s="68"/>
      <c r="K134" s="106"/>
      <c r="L134" s="156"/>
      <c r="M134" s="105"/>
      <c r="N134" s="106"/>
      <c r="O134" s="106"/>
      <c r="P134" s="68"/>
      <c r="Q134" s="69"/>
      <c r="R134" s="69"/>
      <c r="S134" s="69"/>
      <c r="T134" s="68"/>
      <c r="U134" s="68"/>
      <c r="V134" s="65" t="s">
        <v>102</v>
      </c>
      <c r="W134" s="65">
        <v>44188</v>
      </c>
      <c r="X134" s="112" t="s">
        <v>228</v>
      </c>
      <c r="Y134" s="65" t="s">
        <v>236</v>
      </c>
      <c r="Z134" s="78">
        <v>44205</v>
      </c>
      <c r="AA134" s="65">
        <v>44569</v>
      </c>
      <c r="AB134" s="88" t="s">
        <v>101</v>
      </c>
      <c r="AC134" s="79" t="s">
        <v>101</v>
      </c>
      <c r="AD134" s="158">
        <v>0</v>
      </c>
      <c r="AE134" s="158">
        <v>0</v>
      </c>
      <c r="AF134" s="79" t="s">
        <v>101</v>
      </c>
      <c r="AG134" s="80" t="s">
        <v>101</v>
      </c>
      <c r="AH134" s="158">
        <v>0</v>
      </c>
      <c r="AI134" s="167">
        <f t="shared" si="1"/>
        <v>0</v>
      </c>
      <c r="AJ134" s="172">
        <v>0</v>
      </c>
      <c r="AK134" s="172">
        <v>0</v>
      </c>
      <c r="AL134" s="174"/>
      <c r="AM134" s="109"/>
      <c r="AN134" s="109"/>
      <c r="AO134" s="109"/>
      <c r="AP134" s="109"/>
      <c r="AQ134" s="109"/>
      <c r="AR134" s="109"/>
      <c r="AS134" s="109"/>
      <c r="AT134" s="109"/>
      <c r="AU134" s="109"/>
      <c r="AV134" s="109"/>
      <c r="AW134" s="109"/>
      <c r="AX134" s="109"/>
      <c r="AY134" s="109"/>
      <c r="AZ134" s="109"/>
      <c r="BA134" s="109"/>
      <c r="BB134" s="109"/>
      <c r="BC134" s="109"/>
      <c r="BD134" s="109"/>
      <c r="BE134" s="109"/>
      <c r="BF134" s="109"/>
      <c r="BG134" s="109"/>
      <c r="BH134" s="68"/>
    </row>
    <row r="135" spans="1:60" x14ac:dyDescent="0.25">
      <c r="A135" s="103"/>
      <c r="B135" s="68"/>
      <c r="C135" s="68"/>
      <c r="D135" s="68"/>
      <c r="E135" s="68"/>
      <c r="F135" s="129"/>
      <c r="G135" s="70"/>
      <c r="H135" s="136"/>
      <c r="I135" s="132"/>
      <c r="J135" s="68"/>
      <c r="K135" s="106"/>
      <c r="L135" s="156"/>
      <c r="M135" s="105"/>
      <c r="N135" s="106"/>
      <c r="O135" s="106"/>
      <c r="P135" s="68"/>
      <c r="Q135" s="69"/>
      <c r="R135" s="69"/>
      <c r="S135" s="69"/>
      <c r="T135" s="68"/>
      <c r="U135" s="68"/>
      <c r="V135" s="65" t="s">
        <v>104</v>
      </c>
      <c r="W135" s="65">
        <v>44559</v>
      </c>
      <c r="X135" s="73">
        <v>13195</v>
      </c>
      <c r="Y135" s="65" t="s">
        <v>297</v>
      </c>
      <c r="Z135" s="78">
        <v>44570</v>
      </c>
      <c r="AA135" s="78">
        <v>44935</v>
      </c>
      <c r="AB135" s="79" t="s">
        <v>101</v>
      </c>
      <c r="AC135" s="79" t="s">
        <v>101</v>
      </c>
      <c r="AD135" s="158">
        <v>0</v>
      </c>
      <c r="AE135" s="158">
        <v>0</v>
      </c>
      <c r="AF135" s="79" t="s">
        <v>101</v>
      </c>
      <c r="AG135" s="80" t="s">
        <v>101</v>
      </c>
      <c r="AH135" s="158">
        <v>0</v>
      </c>
      <c r="AI135" s="167">
        <f t="shared" si="1"/>
        <v>0</v>
      </c>
      <c r="AJ135" s="172">
        <f>29280+29280</f>
        <v>58560</v>
      </c>
      <c r="AK135" s="172">
        <v>0</v>
      </c>
      <c r="AL135" s="174"/>
      <c r="AM135" s="109"/>
      <c r="AN135" s="109"/>
      <c r="AO135" s="109"/>
      <c r="AP135" s="109"/>
      <c r="AQ135" s="109"/>
      <c r="AR135" s="109"/>
      <c r="AS135" s="109"/>
      <c r="AT135" s="109"/>
      <c r="AU135" s="109"/>
      <c r="AV135" s="109"/>
      <c r="AW135" s="109"/>
      <c r="AX135" s="109"/>
      <c r="AY135" s="109"/>
      <c r="AZ135" s="109"/>
      <c r="BA135" s="109"/>
      <c r="BB135" s="109"/>
      <c r="BC135" s="109"/>
      <c r="BD135" s="109"/>
      <c r="BE135" s="109"/>
      <c r="BF135" s="109"/>
      <c r="BG135" s="109"/>
      <c r="BH135" s="68"/>
    </row>
    <row r="136" spans="1:60" x14ac:dyDescent="0.25">
      <c r="A136" s="103"/>
      <c r="B136" s="68"/>
      <c r="C136" s="68"/>
      <c r="D136" s="68"/>
      <c r="E136" s="68"/>
      <c r="F136" s="129"/>
      <c r="G136" s="70"/>
      <c r="H136" s="136"/>
      <c r="I136" s="132"/>
      <c r="J136" s="68"/>
      <c r="K136" s="106"/>
      <c r="L136" s="156"/>
      <c r="M136" s="105"/>
      <c r="N136" s="106"/>
      <c r="O136" s="106"/>
      <c r="P136" s="68"/>
      <c r="Q136" s="69"/>
      <c r="R136" s="69"/>
      <c r="S136" s="69"/>
      <c r="T136" s="68"/>
      <c r="U136" s="68"/>
      <c r="V136" s="65" t="s">
        <v>105</v>
      </c>
      <c r="W136" s="65">
        <v>44924</v>
      </c>
      <c r="X136" s="73">
        <v>13448</v>
      </c>
      <c r="Y136" s="65" t="s">
        <v>506</v>
      </c>
      <c r="Z136" s="78">
        <v>44936</v>
      </c>
      <c r="AA136" s="78">
        <v>45301</v>
      </c>
      <c r="AB136" s="79"/>
      <c r="AC136" s="79"/>
      <c r="AD136" s="158">
        <v>0</v>
      </c>
      <c r="AE136" s="158">
        <v>0</v>
      </c>
      <c r="AF136" s="79" t="s">
        <v>101</v>
      </c>
      <c r="AG136" s="80" t="s">
        <v>101</v>
      </c>
      <c r="AH136" s="158">
        <v>0</v>
      </c>
      <c r="AI136" s="167">
        <f t="shared" si="1"/>
        <v>0</v>
      </c>
      <c r="AJ136" s="172">
        <v>0</v>
      </c>
      <c r="AK136" s="172">
        <f>2440+12200+4880+9760</f>
        <v>29280</v>
      </c>
      <c r="AL136" s="174"/>
      <c r="AM136" s="109"/>
      <c r="AN136" s="109"/>
      <c r="AO136" s="109"/>
      <c r="AP136" s="109"/>
      <c r="AQ136" s="109"/>
      <c r="AR136" s="109"/>
      <c r="AS136" s="109"/>
      <c r="AT136" s="109"/>
      <c r="AU136" s="109"/>
      <c r="AV136" s="109"/>
      <c r="AW136" s="109"/>
      <c r="AX136" s="109"/>
      <c r="AY136" s="109"/>
      <c r="AZ136" s="109"/>
      <c r="BA136" s="109"/>
      <c r="BB136" s="109"/>
      <c r="BC136" s="109"/>
      <c r="BD136" s="109"/>
      <c r="BE136" s="109"/>
      <c r="BF136" s="109"/>
      <c r="BG136" s="109"/>
      <c r="BH136" s="68"/>
    </row>
    <row r="137" spans="1:60" x14ac:dyDescent="0.25">
      <c r="A137" s="103">
        <v>22</v>
      </c>
      <c r="B137" s="103" t="s">
        <v>331</v>
      </c>
      <c r="C137" s="68" t="s">
        <v>466</v>
      </c>
      <c r="D137" s="68" t="s">
        <v>196</v>
      </c>
      <c r="E137" s="68" t="s">
        <v>100</v>
      </c>
      <c r="F137" s="129" t="s">
        <v>290</v>
      </c>
      <c r="G137" s="105">
        <v>13227</v>
      </c>
      <c r="H137" s="58" t="s">
        <v>291</v>
      </c>
      <c r="I137" s="133" t="s">
        <v>292</v>
      </c>
      <c r="J137" s="103" t="s">
        <v>293</v>
      </c>
      <c r="K137" s="106">
        <v>44614</v>
      </c>
      <c r="L137" s="157">
        <v>162000</v>
      </c>
      <c r="M137" s="105">
        <v>13235</v>
      </c>
      <c r="N137" s="106">
        <v>44621</v>
      </c>
      <c r="O137" s="106">
        <v>44986</v>
      </c>
      <c r="P137" s="103" t="s">
        <v>432</v>
      </c>
      <c r="Q137" s="103" t="s">
        <v>101</v>
      </c>
      <c r="R137" s="103" t="s">
        <v>101</v>
      </c>
      <c r="S137" s="103" t="s">
        <v>101</v>
      </c>
      <c r="T137" s="103" t="s">
        <v>99</v>
      </c>
      <c r="U137" s="103" t="s">
        <v>101</v>
      </c>
      <c r="V137" s="69" t="s">
        <v>101</v>
      </c>
      <c r="W137" s="69" t="s">
        <v>101</v>
      </c>
      <c r="X137" s="109" t="s">
        <v>101</v>
      </c>
      <c r="Y137" s="69" t="s">
        <v>101</v>
      </c>
      <c r="Z137" s="106" t="s">
        <v>101</v>
      </c>
      <c r="AA137" s="69" t="s">
        <v>101</v>
      </c>
      <c r="AB137" s="103" t="s">
        <v>101</v>
      </c>
      <c r="AC137" s="103" t="s">
        <v>101</v>
      </c>
      <c r="AD137" s="157">
        <v>0</v>
      </c>
      <c r="AE137" s="157">
        <v>0</v>
      </c>
      <c r="AF137" s="103" t="s">
        <v>101</v>
      </c>
      <c r="AG137" s="113" t="s">
        <v>101</v>
      </c>
      <c r="AH137" s="157">
        <v>0</v>
      </c>
      <c r="AI137" s="167">
        <f t="shared" si="1"/>
        <v>162000</v>
      </c>
      <c r="AJ137" s="157">
        <v>121500</v>
      </c>
      <c r="AK137" s="157">
        <f>81000+13500+35077.59+13500+13500+27000</f>
        <v>183577.59</v>
      </c>
      <c r="AL137" s="175">
        <f>AJ137+AK137</f>
        <v>305077.58999999997</v>
      </c>
      <c r="AM137" s="109" t="s">
        <v>101</v>
      </c>
      <c r="AN137" s="109" t="s">
        <v>101</v>
      </c>
      <c r="AO137" s="109" t="s">
        <v>101</v>
      </c>
      <c r="AP137" s="109" t="s">
        <v>101</v>
      </c>
      <c r="AQ137" s="109" t="s">
        <v>467</v>
      </c>
      <c r="AR137" s="104" t="s">
        <v>468</v>
      </c>
      <c r="AS137" s="109" t="s">
        <v>101</v>
      </c>
      <c r="AT137" s="109" t="s">
        <v>101</v>
      </c>
      <c r="AU137" s="109" t="s">
        <v>101</v>
      </c>
      <c r="AV137" s="109" t="s">
        <v>101</v>
      </c>
      <c r="AW137" s="109" t="s">
        <v>101</v>
      </c>
      <c r="AX137" s="109" t="s">
        <v>101</v>
      </c>
      <c r="AY137" s="109" t="s">
        <v>101</v>
      </c>
      <c r="AZ137" s="109" t="s">
        <v>101</v>
      </c>
      <c r="BA137" s="109" t="s">
        <v>101</v>
      </c>
      <c r="BB137" s="109" t="s">
        <v>101</v>
      </c>
      <c r="BC137" s="109" t="s">
        <v>101</v>
      </c>
      <c r="BD137" s="109" t="s">
        <v>101</v>
      </c>
      <c r="BE137" s="109" t="s">
        <v>101</v>
      </c>
      <c r="BF137" s="109" t="s">
        <v>101</v>
      </c>
      <c r="BG137" s="109" t="s">
        <v>101</v>
      </c>
      <c r="BH137" s="68" t="s">
        <v>101</v>
      </c>
    </row>
    <row r="138" spans="1:60" x14ac:dyDescent="0.25">
      <c r="A138" s="103"/>
      <c r="B138" s="103"/>
      <c r="C138" s="68"/>
      <c r="D138" s="68"/>
      <c r="E138" s="68"/>
      <c r="F138" s="129"/>
      <c r="G138" s="105"/>
      <c r="H138" s="58"/>
      <c r="I138" s="133"/>
      <c r="J138" s="103"/>
      <c r="K138" s="106"/>
      <c r="L138" s="157"/>
      <c r="M138" s="105"/>
      <c r="N138" s="106"/>
      <c r="O138" s="106"/>
      <c r="P138" s="103"/>
      <c r="Q138" s="103"/>
      <c r="R138" s="103"/>
      <c r="S138" s="103"/>
      <c r="T138" s="103"/>
      <c r="U138" s="103"/>
      <c r="V138" s="69"/>
      <c r="W138" s="69"/>
      <c r="X138" s="109"/>
      <c r="Y138" s="69"/>
      <c r="Z138" s="106"/>
      <c r="AA138" s="69"/>
      <c r="AB138" s="103"/>
      <c r="AC138" s="103"/>
      <c r="AD138" s="157"/>
      <c r="AE138" s="157"/>
      <c r="AF138" s="103"/>
      <c r="AG138" s="113"/>
      <c r="AH138" s="157"/>
      <c r="AI138" s="167">
        <f t="shared" si="1"/>
        <v>0</v>
      </c>
      <c r="AJ138" s="157"/>
      <c r="AK138" s="157"/>
      <c r="AL138" s="175"/>
      <c r="AM138" s="109"/>
      <c r="AN138" s="109"/>
      <c r="AO138" s="109"/>
      <c r="AP138" s="109"/>
      <c r="AQ138" s="109"/>
      <c r="AR138" s="104"/>
      <c r="AS138" s="109"/>
      <c r="AT138" s="109"/>
      <c r="AU138" s="109"/>
      <c r="AV138" s="109"/>
      <c r="AW138" s="109"/>
      <c r="AX138" s="109"/>
      <c r="AY138" s="109"/>
      <c r="AZ138" s="109"/>
      <c r="BA138" s="109"/>
      <c r="BB138" s="109"/>
      <c r="BC138" s="109"/>
      <c r="BD138" s="109"/>
      <c r="BE138" s="109"/>
      <c r="BF138" s="109"/>
      <c r="BG138" s="109"/>
      <c r="BH138" s="68"/>
    </row>
    <row r="139" spans="1:60" ht="25.5" x14ac:dyDescent="0.25">
      <c r="A139" s="79">
        <v>23</v>
      </c>
      <c r="B139" s="79" t="s">
        <v>426</v>
      </c>
      <c r="C139" s="71" t="s">
        <v>427</v>
      </c>
      <c r="D139" s="71" t="s">
        <v>98</v>
      </c>
      <c r="E139" s="71" t="s">
        <v>100</v>
      </c>
      <c r="F139" s="110" t="s">
        <v>428</v>
      </c>
      <c r="G139" s="73">
        <v>13355</v>
      </c>
      <c r="H139" s="60" t="s">
        <v>429</v>
      </c>
      <c r="I139" s="134" t="s">
        <v>430</v>
      </c>
      <c r="J139" s="79" t="s">
        <v>431</v>
      </c>
      <c r="K139" s="78">
        <v>44966</v>
      </c>
      <c r="L139" s="158">
        <v>39183.08</v>
      </c>
      <c r="M139" s="73">
        <v>13474</v>
      </c>
      <c r="N139" s="78">
        <v>44966</v>
      </c>
      <c r="O139" s="78">
        <v>45332</v>
      </c>
      <c r="P139" s="79" t="s">
        <v>432</v>
      </c>
      <c r="Q139" s="79" t="s">
        <v>101</v>
      </c>
      <c r="R139" s="79" t="s">
        <v>101</v>
      </c>
      <c r="S139" s="79" t="s">
        <v>101</v>
      </c>
      <c r="T139" s="79" t="s">
        <v>490</v>
      </c>
      <c r="U139" s="79" t="s">
        <v>101</v>
      </c>
      <c r="V139" s="65" t="s">
        <v>101</v>
      </c>
      <c r="W139" s="65" t="s">
        <v>101</v>
      </c>
      <c r="X139" s="65" t="s">
        <v>101</v>
      </c>
      <c r="Y139" s="65" t="s">
        <v>101</v>
      </c>
      <c r="Z139" s="65" t="s">
        <v>101</v>
      </c>
      <c r="AA139" s="65" t="s">
        <v>101</v>
      </c>
      <c r="AB139" s="65" t="s">
        <v>101</v>
      </c>
      <c r="AC139" s="79" t="s">
        <v>101</v>
      </c>
      <c r="AD139" s="158">
        <v>0</v>
      </c>
      <c r="AE139" s="158">
        <v>0</v>
      </c>
      <c r="AF139" s="79" t="s">
        <v>101</v>
      </c>
      <c r="AG139" s="80" t="s">
        <v>101</v>
      </c>
      <c r="AH139" s="158">
        <v>0</v>
      </c>
      <c r="AI139" s="167">
        <f t="shared" si="1"/>
        <v>39183.08</v>
      </c>
      <c r="AJ139" s="158">
        <v>0</v>
      </c>
      <c r="AK139" s="172">
        <f>39183.08</f>
        <v>39183.08</v>
      </c>
      <c r="AL139" s="176">
        <f>AJ139+AK139</f>
        <v>39183.08</v>
      </c>
      <c r="AM139" s="112" t="s">
        <v>101</v>
      </c>
      <c r="AN139" s="112" t="s">
        <v>101</v>
      </c>
      <c r="AO139" s="112" t="s">
        <v>101</v>
      </c>
      <c r="AP139" s="112" t="s">
        <v>101</v>
      </c>
      <c r="AQ139" s="112" t="s">
        <v>101</v>
      </c>
      <c r="AR139" s="112" t="s">
        <v>101</v>
      </c>
      <c r="AS139" s="112" t="s">
        <v>101</v>
      </c>
      <c r="AT139" s="112" t="s">
        <v>101</v>
      </c>
      <c r="AU139" s="112" t="s">
        <v>101</v>
      </c>
      <c r="AV139" s="112" t="s">
        <v>101</v>
      </c>
      <c r="AW139" s="112" t="s">
        <v>101</v>
      </c>
      <c r="AX139" s="112" t="s">
        <v>101</v>
      </c>
      <c r="AY139" s="112" t="s">
        <v>101</v>
      </c>
      <c r="AZ139" s="112" t="s">
        <v>101</v>
      </c>
      <c r="BA139" s="112" t="s">
        <v>101</v>
      </c>
      <c r="BB139" s="112" t="s">
        <v>101</v>
      </c>
      <c r="BC139" s="112" t="s">
        <v>101</v>
      </c>
      <c r="BD139" s="112" t="s">
        <v>101</v>
      </c>
      <c r="BE139" s="112" t="s">
        <v>101</v>
      </c>
      <c r="BF139" s="112" t="s">
        <v>101</v>
      </c>
      <c r="BG139" s="112" t="s">
        <v>101</v>
      </c>
      <c r="BH139" s="71" t="s">
        <v>101</v>
      </c>
    </row>
    <row r="140" spans="1:60" ht="25.5" x14ac:dyDescent="0.25">
      <c r="A140" s="79">
        <v>24</v>
      </c>
      <c r="B140" s="79" t="s">
        <v>491</v>
      </c>
      <c r="C140" s="71" t="s">
        <v>492</v>
      </c>
      <c r="D140" s="71" t="s">
        <v>98</v>
      </c>
      <c r="E140" s="71" t="s">
        <v>100</v>
      </c>
      <c r="F140" s="110" t="s">
        <v>428</v>
      </c>
      <c r="G140" s="73">
        <v>13355</v>
      </c>
      <c r="H140" s="60" t="s">
        <v>493</v>
      </c>
      <c r="I140" s="134" t="s">
        <v>430</v>
      </c>
      <c r="J140" s="79" t="s">
        <v>494</v>
      </c>
      <c r="K140" s="78">
        <v>45050</v>
      </c>
      <c r="L140" s="158">
        <v>8533.18</v>
      </c>
      <c r="M140" s="73">
        <v>13528</v>
      </c>
      <c r="N140" s="78">
        <v>45050</v>
      </c>
      <c r="O140" s="78">
        <v>45235</v>
      </c>
      <c r="P140" s="79" t="s">
        <v>432</v>
      </c>
      <c r="Q140" s="79"/>
      <c r="R140" s="79"/>
      <c r="S140" s="79"/>
      <c r="T140" s="79" t="s">
        <v>490</v>
      </c>
      <c r="U140" s="79" t="s">
        <v>101</v>
      </c>
      <c r="V140" s="65" t="s">
        <v>101</v>
      </c>
      <c r="W140" s="65" t="s">
        <v>101</v>
      </c>
      <c r="X140" s="65" t="s">
        <v>101</v>
      </c>
      <c r="Y140" s="65" t="s">
        <v>101</v>
      </c>
      <c r="Z140" s="65" t="s">
        <v>101</v>
      </c>
      <c r="AA140" s="65" t="s">
        <v>101</v>
      </c>
      <c r="AB140" s="65" t="s">
        <v>101</v>
      </c>
      <c r="AC140" s="79" t="s">
        <v>101</v>
      </c>
      <c r="AD140" s="158">
        <v>0</v>
      </c>
      <c r="AE140" s="158">
        <v>0</v>
      </c>
      <c r="AF140" s="79" t="s">
        <v>101</v>
      </c>
      <c r="AG140" s="80" t="s">
        <v>101</v>
      </c>
      <c r="AH140" s="158">
        <v>0</v>
      </c>
      <c r="AI140" s="167">
        <f t="shared" si="1"/>
        <v>8533.18</v>
      </c>
      <c r="AJ140" s="158">
        <v>0</v>
      </c>
      <c r="AK140" s="172">
        <v>8553.18</v>
      </c>
      <c r="AL140" s="176">
        <f>AJ140+AK140</f>
        <v>8553.18</v>
      </c>
      <c r="AM140" s="112"/>
      <c r="AN140" s="112"/>
      <c r="AO140" s="112"/>
      <c r="AP140" s="112"/>
      <c r="AQ140" s="112"/>
      <c r="AR140" s="112"/>
      <c r="AS140" s="112"/>
      <c r="AT140" s="112"/>
      <c r="AU140" s="112"/>
      <c r="AV140" s="112"/>
      <c r="AW140" s="112"/>
      <c r="AX140" s="112"/>
      <c r="AY140" s="112"/>
      <c r="AZ140" s="112"/>
      <c r="BA140" s="112"/>
      <c r="BB140" s="112"/>
      <c r="BC140" s="112"/>
      <c r="BD140" s="112"/>
      <c r="BE140" s="112"/>
      <c r="BF140" s="112"/>
      <c r="BG140" s="112"/>
      <c r="BH140" s="71"/>
    </row>
    <row r="141" spans="1:60" x14ac:dyDescent="0.25">
      <c r="A141" s="79">
        <v>25</v>
      </c>
      <c r="B141" s="79" t="s">
        <v>318</v>
      </c>
      <c r="C141" s="71" t="s">
        <v>313</v>
      </c>
      <c r="D141" s="71" t="s">
        <v>98</v>
      </c>
      <c r="E141" s="71" t="s">
        <v>100</v>
      </c>
      <c r="F141" s="90" t="s">
        <v>314</v>
      </c>
      <c r="G141" s="73">
        <v>13212</v>
      </c>
      <c r="H141" s="60" t="s">
        <v>315</v>
      </c>
      <c r="I141" s="134" t="s">
        <v>316</v>
      </c>
      <c r="J141" s="79" t="s">
        <v>317</v>
      </c>
      <c r="K141" s="78">
        <v>44845</v>
      </c>
      <c r="L141" s="158">
        <v>46737.87</v>
      </c>
      <c r="M141" s="73">
        <v>13391</v>
      </c>
      <c r="N141" s="78">
        <v>44845</v>
      </c>
      <c r="O141" s="78">
        <v>45210</v>
      </c>
      <c r="P141" s="79" t="s">
        <v>432</v>
      </c>
      <c r="Q141" s="79" t="s">
        <v>101</v>
      </c>
      <c r="R141" s="79" t="s">
        <v>101</v>
      </c>
      <c r="S141" s="79" t="s">
        <v>101</v>
      </c>
      <c r="T141" s="79" t="s">
        <v>490</v>
      </c>
      <c r="U141" s="79" t="s">
        <v>101</v>
      </c>
      <c r="V141" s="65" t="s">
        <v>101</v>
      </c>
      <c r="W141" s="65" t="s">
        <v>101</v>
      </c>
      <c r="X141" s="112" t="s">
        <v>101</v>
      </c>
      <c r="Y141" s="65" t="s">
        <v>101</v>
      </c>
      <c r="Z141" s="78" t="s">
        <v>101</v>
      </c>
      <c r="AA141" s="65" t="s">
        <v>101</v>
      </c>
      <c r="AB141" s="79" t="s">
        <v>101</v>
      </c>
      <c r="AC141" s="79" t="s">
        <v>101</v>
      </c>
      <c r="AD141" s="158">
        <v>0</v>
      </c>
      <c r="AE141" s="158">
        <v>0</v>
      </c>
      <c r="AF141" s="79" t="s">
        <v>101</v>
      </c>
      <c r="AG141" s="80" t="s">
        <v>101</v>
      </c>
      <c r="AH141" s="158">
        <v>0</v>
      </c>
      <c r="AI141" s="167">
        <f t="shared" si="1"/>
        <v>46737.87</v>
      </c>
      <c r="AJ141" s="172">
        <v>0</v>
      </c>
      <c r="AK141" s="172">
        <f>13949.74+30</f>
        <v>13979.74</v>
      </c>
      <c r="AL141" s="176">
        <f>AJ141+AK141</f>
        <v>13979.74</v>
      </c>
      <c r="AM141" s="112" t="s">
        <v>101</v>
      </c>
      <c r="AN141" s="112" t="s">
        <v>101</v>
      </c>
      <c r="AO141" s="112" t="s">
        <v>101</v>
      </c>
      <c r="AP141" s="112" t="s">
        <v>101</v>
      </c>
      <c r="AQ141" s="112" t="s">
        <v>101</v>
      </c>
      <c r="AR141" s="112" t="s">
        <v>101</v>
      </c>
      <c r="AS141" s="112" t="s">
        <v>101</v>
      </c>
      <c r="AT141" s="112" t="s">
        <v>101</v>
      </c>
      <c r="AU141" s="112" t="s">
        <v>101</v>
      </c>
      <c r="AV141" s="112" t="s">
        <v>101</v>
      </c>
      <c r="AW141" s="112" t="s">
        <v>101</v>
      </c>
      <c r="AX141" s="112" t="s">
        <v>101</v>
      </c>
      <c r="AY141" s="112" t="s">
        <v>101</v>
      </c>
      <c r="AZ141" s="112" t="s">
        <v>101</v>
      </c>
      <c r="BA141" s="112" t="s">
        <v>101</v>
      </c>
      <c r="BB141" s="112" t="s">
        <v>101</v>
      </c>
      <c r="BC141" s="112" t="s">
        <v>101</v>
      </c>
      <c r="BD141" s="112" t="s">
        <v>101</v>
      </c>
      <c r="BE141" s="112" t="s">
        <v>101</v>
      </c>
      <c r="BF141" s="112" t="s">
        <v>101</v>
      </c>
      <c r="BG141" s="112" t="s">
        <v>101</v>
      </c>
      <c r="BH141" s="71" t="s">
        <v>101</v>
      </c>
    </row>
    <row r="142" spans="1:60" ht="63.75" x14ac:dyDescent="0.25">
      <c r="A142" s="79">
        <v>26</v>
      </c>
      <c r="B142" s="79" t="s">
        <v>319</v>
      </c>
      <c r="C142" s="71" t="s">
        <v>320</v>
      </c>
      <c r="D142" s="71" t="s">
        <v>98</v>
      </c>
      <c r="E142" s="71" t="s">
        <v>100</v>
      </c>
      <c r="F142" s="110" t="s">
        <v>321</v>
      </c>
      <c r="G142" s="73">
        <v>13425</v>
      </c>
      <c r="H142" s="60" t="s">
        <v>322</v>
      </c>
      <c r="I142" s="134" t="s">
        <v>323</v>
      </c>
      <c r="J142" s="79" t="s">
        <v>324</v>
      </c>
      <c r="K142" s="78">
        <v>44960</v>
      </c>
      <c r="L142" s="158">
        <v>2940</v>
      </c>
      <c r="M142" s="73">
        <v>13477</v>
      </c>
      <c r="N142" s="78">
        <v>44960</v>
      </c>
      <c r="O142" s="78">
        <v>45326</v>
      </c>
      <c r="P142" s="71" t="s">
        <v>432</v>
      </c>
      <c r="Q142" s="79" t="s">
        <v>101</v>
      </c>
      <c r="R142" s="79" t="s">
        <v>101</v>
      </c>
      <c r="S142" s="79" t="s">
        <v>101</v>
      </c>
      <c r="T142" s="79" t="s">
        <v>325</v>
      </c>
      <c r="U142" s="79" t="s">
        <v>101</v>
      </c>
      <c r="V142" s="65"/>
      <c r="W142" s="65"/>
      <c r="X142" s="112"/>
      <c r="Y142" s="65"/>
      <c r="Z142" s="78"/>
      <c r="AA142" s="65"/>
      <c r="AB142" s="79"/>
      <c r="AC142" s="79"/>
      <c r="AD142" s="158"/>
      <c r="AE142" s="158"/>
      <c r="AF142" s="79"/>
      <c r="AG142" s="80"/>
      <c r="AH142" s="158"/>
      <c r="AI142" s="167">
        <f t="shared" si="1"/>
        <v>2940</v>
      </c>
      <c r="AJ142" s="172">
        <v>0</v>
      </c>
      <c r="AK142" s="172">
        <f>1040+650</f>
        <v>1690</v>
      </c>
      <c r="AL142" s="176">
        <f t="shared" ref="AL142:AL159" si="2">AJ142+AK142</f>
        <v>1690</v>
      </c>
      <c r="AM142" s="112" t="s">
        <v>101</v>
      </c>
      <c r="AN142" s="112" t="s">
        <v>101</v>
      </c>
      <c r="AO142" s="112" t="s">
        <v>101</v>
      </c>
      <c r="AP142" s="112" t="s">
        <v>101</v>
      </c>
      <c r="AQ142" s="112" t="s">
        <v>101</v>
      </c>
      <c r="AR142" s="112" t="s">
        <v>101</v>
      </c>
      <c r="AS142" s="112" t="s">
        <v>101</v>
      </c>
      <c r="AT142" s="112" t="s">
        <v>101</v>
      </c>
      <c r="AU142" s="112" t="s">
        <v>101</v>
      </c>
      <c r="AV142" s="112" t="s">
        <v>101</v>
      </c>
      <c r="AW142" s="112" t="s">
        <v>101</v>
      </c>
      <c r="AX142" s="112" t="s">
        <v>101</v>
      </c>
      <c r="AY142" s="112" t="s">
        <v>101</v>
      </c>
      <c r="AZ142" s="112" t="s">
        <v>101</v>
      </c>
      <c r="BA142" s="112" t="s">
        <v>101</v>
      </c>
      <c r="BB142" s="112" t="s">
        <v>101</v>
      </c>
      <c r="BC142" s="112" t="s">
        <v>101</v>
      </c>
      <c r="BD142" s="112" t="s">
        <v>101</v>
      </c>
      <c r="BE142" s="112" t="s">
        <v>101</v>
      </c>
      <c r="BF142" s="112" t="s">
        <v>101</v>
      </c>
      <c r="BG142" s="112" t="s">
        <v>101</v>
      </c>
      <c r="BH142" s="71" t="s">
        <v>101</v>
      </c>
    </row>
    <row r="143" spans="1:60" ht="63.75" x14ac:dyDescent="0.25">
      <c r="A143" s="79">
        <v>27</v>
      </c>
      <c r="B143" s="79" t="s">
        <v>326</v>
      </c>
      <c r="C143" s="71" t="s">
        <v>320</v>
      </c>
      <c r="D143" s="71" t="s">
        <v>98</v>
      </c>
      <c r="E143" s="71" t="s">
        <v>100</v>
      </c>
      <c r="F143" s="110" t="s">
        <v>321</v>
      </c>
      <c r="G143" s="73">
        <v>13425</v>
      </c>
      <c r="H143" s="60" t="s">
        <v>327</v>
      </c>
      <c r="I143" s="134" t="s">
        <v>328</v>
      </c>
      <c r="J143" s="79" t="s">
        <v>329</v>
      </c>
      <c r="K143" s="78">
        <v>44960</v>
      </c>
      <c r="L143" s="158">
        <v>4964.3999999999996</v>
      </c>
      <c r="M143" s="73">
        <v>13477</v>
      </c>
      <c r="N143" s="78">
        <v>44960</v>
      </c>
      <c r="O143" s="78">
        <v>45326</v>
      </c>
      <c r="P143" s="71" t="s">
        <v>432</v>
      </c>
      <c r="Q143" s="79" t="s">
        <v>101</v>
      </c>
      <c r="R143" s="79" t="s">
        <v>101</v>
      </c>
      <c r="S143" s="79" t="s">
        <v>101</v>
      </c>
      <c r="T143" s="79" t="s">
        <v>108</v>
      </c>
      <c r="U143" s="79" t="s">
        <v>101</v>
      </c>
      <c r="V143" s="65" t="s">
        <v>101</v>
      </c>
      <c r="W143" s="65" t="s">
        <v>101</v>
      </c>
      <c r="X143" s="65" t="s">
        <v>101</v>
      </c>
      <c r="Y143" s="65" t="s">
        <v>101</v>
      </c>
      <c r="Z143" s="65" t="s">
        <v>101</v>
      </c>
      <c r="AA143" s="65" t="s">
        <v>101</v>
      </c>
      <c r="AB143" s="65" t="s">
        <v>101</v>
      </c>
      <c r="AC143" s="65" t="s">
        <v>101</v>
      </c>
      <c r="AD143" s="158">
        <v>0</v>
      </c>
      <c r="AE143" s="158">
        <v>0</v>
      </c>
      <c r="AF143" s="65" t="s">
        <v>101</v>
      </c>
      <c r="AG143" s="65" t="s">
        <v>101</v>
      </c>
      <c r="AH143" s="158">
        <v>0</v>
      </c>
      <c r="AI143" s="167">
        <f t="shared" si="1"/>
        <v>4964.3999999999996</v>
      </c>
      <c r="AJ143" s="172">
        <v>0</v>
      </c>
      <c r="AK143" s="172">
        <f>1474.8+1474.8+540</f>
        <v>3489.6</v>
      </c>
      <c r="AL143" s="176">
        <f t="shared" si="2"/>
        <v>3489.6</v>
      </c>
      <c r="AM143" s="112" t="s">
        <v>101</v>
      </c>
      <c r="AN143" s="112" t="s">
        <v>101</v>
      </c>
      <c r="AO143" s="112" t="s">
        <v>101</v>
      </c>
      <c r="AP143" s="112" t="s">
        <v>101</v>
      </c>
      <c r="AQ143" s="112" t="s">
        <v>101</v>
      </c>
      <c r="AR143" s="112" t="s">
        <v>101</v>
      </c>
      <c r="AS143" s="112" t="s">
        <v>101</v>
      </c>
      <c r="AT143" s="112" t="s">
        <v>101</v>
      </c>
      <c r="AU143" s="112" t="s">
        <v>101</v>
      </c>
      <c r="AV143" s="112" t="s">
        <v>101</v>
      </c>
      <c r="AW143" s="112" t="s">
        <v>101</v>
      </c>
      <c r="AX143" s="112" t="s">
        <v>101</v>
      </c>
      <c r="AY143" s="112" t="s">
        <v>101</v>
      </c>
      <c r="AZ143" s="112" t="s">
        <v>101</v>
      </c>
      <c r="BA143" s="112" t="s">
        <v>101</v>
      </c>
      <c r="BB143" s="112" t="s">
        <v>101</v>
      </c>
      <c r="BC143" s="112" t="s">
        <v>101</v>
      </c>
      <c r="BD143" s="112" t="s">
        <v>101</v>
      </c>
      <c r="BE143" s="112" t="s">
        <v>101</v>
      </c>
      <c r="BF143" s="112" t="s">
        <v>101</v>
      </c>
      <c r="BG143" s="112" t="s">
        <v>101</v>
      </c>
      <c r="BH143" s="71" t="s">
        <v>101</v>
      </c>
    </row>
    <row r="144" spans="1:60" ht="63.75" x14ac:dyDescent="0.25">
      <c r="A144" s="79">
        <v>28</v>
      </c>
      <c r="B144" s="79" t="s">
        <v>330</v>
      </c>
      <c r="C144" s="71" t="s">
        <v>320</v>
      </c>
      <c r="D144" s="71" t="s">
        <v>98</v>
      </c>
      <c r="E144" s="71" t="s">
        <v>100</v>
      </c>
      <c r="F144" s="110" t="s">
        <v>321</v>
      </c>
      <c r="G144" s="73">
        <v>13425</v>
      </c>
      <c r="H144" s="60" t="s">
        <v>331</v>
      </c>
      <c r="I144" s="134" t="s">
        <v>251</v>
      </c>
      <c r="J144" s="71" t="s">
        <v>252</v>
      </c>
      <c r="K144" s="78">
        <v>44951</v>
      </c>
      <c r="L144" s="158">
        <v>7520</v>
      </c>
      <c r="M144" s="73">
        <v>13462</v>
      </c>
      <c r="N144" s="78">
        <v>44951</v>
      </c>
      <c r="O144" s="78">
        <v>45316</v>
      </c>
      <c r="P144" s="71" t="s">
        <v>432</v>
      </c>
      <c r="Q144" s="79" t="s">
        <v>101</v>
      </c>
      <c r="R144" s="79" t="s">
        <v>101</v>
      </c>
      <c r="S144" s="79" t="s">
        <v>101</v>
      </c>
      <c r="T144" s="79" t="s">
        <v>108</v>
      </c>
      <c r="U144" s="79" t="s">
        <v>101</v>
      </c>
      <c r="V144" s="65" t="s">
        <v>101</v>
      </c>
      <c r="W144" s="65" t="s">
        <v>101</v>
      </c>
      <c r="X144" s="112" t="s">
        <v>101</v>
      </c>
      <c r="Y144" s="65" t="s">
        <v>101</v>
      </c>
      <c r="Z144" s="78" t="s">
        <v>101</v>
      </c>
      <c r="AA144" s="65" t="s">
        <v>101</v>
      </c>
      <c r="AB144" s="79" t="s">
        <v>101</v>
      </c>
      <c r="AC144" s="79" t="s">
        <v>101</v>
      </c>
      <c r="AD144" s="158">
        <v>0</v>
      </c>
      <c r="AE144" s="158">
        <v>0</v>
      </c>
      <c r="AF144" s="79" t="s">
        <v>101</v>
      </c>
      <c r="AG144" s="80" t="s">
        <v>101</v>
      </c>
      <c r="AH144" s="158">
        <v>0</v>
      </c>
      <c r="AI144" s="167">
        <f t="shared" si="1"/>
        <v>7520</v>
      </c>
      <c r="AJ144" s="172">
        <v>0</v>
      </c>
      <c r="AK144" s="172">
        <f>1015.2+2365.04+1349.84+1240.8</f>
        <v>5970.88</v>
      </c>
      <c r="AL144" s="176">
        <f t="shared" si="2"/>
        <v>5970.88</v>
      </c>
      <c r="AM144" s="112" t="s">
        <v>101</v>
      </c>
      <c r="AN144" s="112" t="s">
        <v>101</v>
      </c>
      <c r="AO144" s="112" t="s">
        <v>101</v>
      </c>
      <c r="AP144" s="112" t="s">
        <v>101</v>
      </c>
      <c r="AQ144" s="112" t="s">
        <v>101</v>
      </c>
      <c r="AR144" s="112" t="s">
        <v>101</v>
      </c>
      <c r="AS144" s="112" t="s">
        <v>101</v>
      </c>
      <c r="AT144" s="112" t="s">
        <v>101</v>
      </c>
      <c r="AU144" s="112" t="s">
        <v>101</v>
      </c>
      <c r="AV144" s="112" t="s">
        <v>101</v>
      </c>
      <c r="AW144" s="112" t="s">
        <v>101</v>
      </c>
      <c r="AX144" s="112" t="s">
        <v>101</v>
      </c>
      <c r="AY144" s="112" t="s">
        <v>101</v>
      </c>
      <c r="AZ144" s="112" t="s">
        <v>101</v>
      </c>
      <c r="BA144" s="112" t="s">
        <v>101</v>
      </c>
      <c r="BB144" s="112" t="s">
        <v>101</v>
      </c>
      <c r="BC144" s="112" t="s">
        <v>101</v>
      </c>
      <c r="BD144" s="112" t="s">
        <v>101</v>
      </c>
      <c r="BE144" s="112" t="s">
        <v>101</v>
      </c>
      <c r="BF144" s="112" t="s">
        <v>101</v>
      </c>
      <c r="BG144" s="112" t="s">
        <v>101</v>
      </c>
      <c r="BH144" s="71" t="s">
        <v>101</v>
      </c>
    </row>
    <row r="145" spans="1:60" ht="63.75" x14ac:dyDescent="0.25">
      <c r="A145" s="79">
        <v>29</v>
      </c>
      <c r="B145" s="79" t="s">
        <v>332</v>
      </c>
      <c r="C145" s="71" t="s">
        <v>320</v>
      </c>
      <c r="D145" s="71" t="s">
        <v>98</v>
      </c>
      <c r="E145" s="71" t="s">
        <v>100</v>
      </c>
      <c r="F145" s="110" t="s">
        <v>321</v>
      </c>
      <c r="G145" s="73">
        <v>13425</v>
      </c>
      <c r="H145" s="60" t="s">
        <v>333</v>
      </c>
      <c r="I145" s="134" t="s">
        <v>552</v>
      </c>
      <c r="J145" s="79" t="s">
        <v>334</v>
      </c>
      <c r="K145" s="78">
        <v>44952</v>
      </c>
      <c r="L145" s="158">
        <v>7900</v>
      </c>
      <c r="M145" s="73">
        <v>13467</v>
      </c>
      <c r="N145" s="78">
        <v>44952</v>
      </c>
      <c r="O145" s="78">
        <v>45317</v>
      </c>
      <c r="P145" s="71" t="s">
        <v>432</v>
      </c>
      <c r="Q145" s="79" t="s">
        <v>101</v>
      </c>
      <c r="R145" s="79" t="s">
        <v>101</v>
      </c>
      <c r="S145" s="79" t="s">
        <v>101</v>
      </c>
      <c r="T145" s="79" t="s">
        <v>108</v>
      </c>
      <c r="U145" s="79" t="s">
        <v>101</v>
      </c>
      <c r="V145" s="65" t="s">
        <v>101</v>
      </c>
      <c r="W145" s="65" t="s">
        <v>101</v>
      </c>
      <c r="X145" s="112" t="s">
        <v>101</v>
      </c>
      <c r="Y145" s="65" t="s">
        <v>101</v>
      </c>
      <c r="Z145" s="78" t="s">
        <v>101</v>
      </c>
      <c r="AA145" s="65" t="s">
        <v>101</v>
      </c>
      <c r="AB145" s="79" t="s">
        <v>101</v>
      </c>
      <c r="AC145" s="79" t="s">
        <v>101</v>
      </c>
      <c r="AD145" s="158">
        <v>0</v>
      </c>
      <c r="AE145" s="158">
        <v>0</v>
      </c>
      <c r="AF145" s="79" t="s">
        <v>101</v>
      </c>
      <c r="AG145" s="80" t="s">
        <v>101</v>
      </c>
      <c r="AH145" s="158">
        <v>0</v>
      </c>
      <c r="AI145" s="167">
        <f t="shared" si="1"/>
        <v>7900</v>
      </c>
      <c r="AJ145" s="172">
        <v>0</v>
      </c>
      <c r="AK145" s="172">
        <f>1106+316+316</f>
        <v>1738</v>
      </c>
      <c r="AL145" s="176">
        <f t="shared" si="2"/>
        <v>1738</v>
      </c>
      <c r="AM145" s="112" t="s">
        <v>101</v>
      </c>
      <c r="AN145" s="112" t="s">
        <v>101</v>
      </c>
      <c r="AO145" s="112" t="s">
        <v>101</v>
      </c>
      <c r="AP145" s="112" t="s">
        <v>101</v>
      </c>
      <c r="AQ145" s="112" t="s">
        <v>101</v>
      </c>
      <c r="AR145" s="112" t="s">
        <v>101</v>
      </c>
      <c r="AS145" s="112" t="s">
        <v>101</v>
      </c>
      <c r="AT145" s="112" t="s">
        <v>101</v>
      </c>
      <c r="AU145" s="112" t="s">
        <v>101</v>
      </c>
      <c r="AV145" s="112" t="s">
        <v>101</v>
      </c>
      <c r="AW145" s="112" t="s">
        <v>101</v>
      </c>
      <c r="AX145" s="112" t="s">
        <v>101</v>
      </c>
      <c r="AY145" s="112" t="s">
        <v>101</v>
      </c>
      <c r="AZ145" s="112" t="s">
        <v>101</v>
      </c>
      <c r="BA145" s="112" t="s">
        <v>101</v>
      </c>
      <c r="BB145" s="112" t="s">
        <v>101</v>
      </c>
      <c r="BC145" s="112" t="s">
        <v>101</v>
      </c>
      <c r="BD145" s="112" t="s">
        <v>101</v>
      </c>
      <c r="BE145" s="112" t="s">
        <v>101</v>
      </c>
      <c r="BF145" s="112" t="s">
        <v>101</v>
      </c>
      <c r="BG145" s="112" t="s">
        <v>101</v>
      </c>
      <c r="BH145" s="71" t="s">
        <v>101</v>
      </c>
    </row>
    <row r="146" spans="1:60" ht="25.5" x14ac:dyDescent="0.25">
      <c r="A146" s="79">
        <v>30</v>
      </c>
      <c r="B146" s="79" t="s">
        <v>547</v>
      </c>
      <c r="C146" s="71" t="s">
        <v>548</v>
      </c>
      <c r="D146" s="71" t="s">
        <v>98</v>
      </c>
      <c r="E146" s="71" t="s">
        <v>100</v>
      </c>
      <c r="F146" s="110" t="s">
        <v>550</v>
      </c>
      <c r="G146" s="73">
        <v>13381</v>
      </c>
      <c r="H146" s="60" t="s">
        <v>551</v>
      </c>
      <c r="I146" s="134" t="s">
        <v>552</v>
      </c>
      <c r="J146" s="79" t="s">
        <v>334</v>
      </c>
      <c r="K146" s="78">
        <v>45006</v>
      </c>
      <c r="L146" s="158">
        <v>7171</v>
      </c>
      <c r="M146" s="73">
        <v>13502</v>
      </c>
      <c r="N146" s="78">
        <v>45006</v>
      </c>
      <c r="O146" s="78">
        <v>45191</v>
      </c>
      <c r="P146" s="71" t="s">
        <v>432</v>
      </c>
      <c r="Q146" s="79" t="s">
        <v>101</v>
      </c>
      <c r="R146" s="79" t="s">
        <v>101</v>
      </c>
      <c r="S146" s="79" t="s">
        <v>101</v>
      </c>
      <c r="T146" s="79" t="s">
        <v>108</v>
      </c>
      <c r="U146" s="79" t="s">
        <v>101</v>
      </c>
      <c r="V146" s="65" t="s">
        <v>101</v>
      </c>
      <c r="W146" s="65" t="s">
        <v>101</v>
      </c>
      <c r="X146" s="112" t="s">
        <v>101</v>
      </c>
      <c r="Y146" s="65" t="s">
        <v>101</v>
      </c>
      <c r="Z146" s="78" t="s">
        <v>101</v>
      </c>
      <c r="AA146" s="65" t="s">
        <v>101</v>
      </c>
      <c r="AB146" s="79" t="s">
        <v>101</v>
      </c>
      <c r="AC146" s="79" t="s">
        <v>101</v>
      </c>
      <c r="AD146" s="158">
        <v>0</v>
      </c>
      <c r="AE146" s="158">
        <v>0</v>
      </c>
      <c r="AF146" s="79" t="s">
        <v>101</v>
      </c>
      <c r="AG146" s="80" t="s">
        <v>101</v>
      </c>
      <c r="AH146" s="158">
        <v>0</v>
      </c>
      <c r="AI146" s="167">
        <f t="shared" si="1"/>
        <v>7171</v>
      </c>
      <c r="AJ146" s="172">
        <v>0</v>
      </c>
      <c r="AK146" s="172">
        <v>2327</v>
      </c>
      <c r="AL146" s="176">
        <f t="shared" si="2"/>
        <v>2327</v>
      </c>
      <c r="AM146" s="112" t="s">
        <v>101</v>
      </c>
      <c r="AN146" s="112" t="s">
        <v>101</v>
      </c>
      <c r="AO146" s="112" t="s">
        <v>101</v>
      </c>
      <c r="AP146" s="112" t="s">
        <v>101</v>
      </c>
      <c r="AQ146" s="112" t="s">
        <v>101</v>
      </c>
      <c r="AR146" s="112" t="s">
        <v>101</v>
      </c>
      <c r="AS146" s="112" t="s">
        <v>101</v>
      </c>
      <c r="AT146" s="112" t="s">
        <v>101</v>
      </c>
      <c r="AU146" s="112" t="s">
        <v>101</v>
      </c>
      <c r="AV146" s="112" t="s">
        <v>101</v>
      </c>
      <c r="AW146" s="112" t="s">
        <v>101</v>
      </c>
      <c r="AX146" s="112" t="s">
        <v>101</v>
      </c>
      <c r="AY146" s="112" t="s">
        <v>101</v>
      </c>
      <c r="AZ146" s="112" t="s">
        <v>101</v>
      </c>
      <c r="BA146" s="112" t="s">
        <v>101</v>
      </c>
      <c r="BB146" s="112" t="s">
        <v>101</v>
      </c>
      <c r="BC146" s="112" t="s">
        <v>101</v>
      </c>
      <c r="BD146" s="112" t="s">
        <v>101</v>
      </c>
      <c r="BE146" s="112" t="s">
        <v>101</v>
      </c>
      <c r="BF146" s="112" t="s">
        <v>101</v>
      </c>
      <c r="BG146" s="112" t="s">
        <v>101</v>
      </c>
      <c r="BH146" s="71" t="s">
        <v>101</v>
      </c>
    </row>
    <row r="147" spans="1:60" ht="102" x14ac:dyDescent="0.25">
      <c r="A147" s="79">
        <v>31</v>
      </c>
      <c r="B147" s="79" t="s">
        <v>335</v>
      </c>
      <c r="C147" s="71" t="s">
        <v>101</v>
      </c>
      <c r="D147" s="71" t="s">
        <v>445</v>
      </c>
      <c r="E147" s="71" t="s">
        <v>100</v>
      </c>
      <c r="F147" s="110" t="s">
        <v>549</v>
      </c>
      <c r="G147" s="73" t="s">
        <v>101</v>
      </c>
      <c r="H147" s="60" t="s">
        <v>336</v>
      </c>
      <c r="I147" s="134" t="s">
        <v>476</v>
      </c>
      <c r="J147" s="79" t="s">
        <v>337</v>
      </c>
      <c r="K147" s="78">
        <v>44972</v>
      </c>
      <c r="L147" s="158">
        <v>6720</v>
      </c>
      <c r="M147" s="73">
        <v>13477</v>
      </c>
      <c r="N147" s="78">
        <v>44972</v>
      </c>
      <c r="O147" s="78">
        <v>45154</v>
      </c>
      <c r="P147" s="71" t="s">
        <v>432</v>
      </c>
      <c r="Q147" s="79" t="s">
        <v>101</v>
      </c>
      <c r="R147" s="79" t="s">
        <v>101</v>
      </c>
      <c r="S147" s="79" t="s">
        <v>101</v>
      </c>
      <c r="T147" s="79" t="s">
        <v>99</v>
      </c>
      <c r="U147" s="79" t="s">
        <v>101</v>
      </c>
      <c r="V147" s="65" t="s">
        <v>101</v>
      </c>
      <c r="W147" s="65" t="s">
        <v>101</v>
      </c>
      <c r="X147" s="112" t="s">
        <v>101</v>
      </c>
      <c r="Y147" s="65" t="s">
        <v>101</v>
      </c>
      <c r="Z147" s="78" t="s">
        <v>101</v>
      </c>
      <c r="AA147" s="65" t="s">
        <v>101</v>
      </c>
      <c r="AB147" s="79" t="s">
        <v>101</v>
      </c>
      <c r="AC147" s="79" t="s">
        <v>101</v>
      </c>
      <c r="AD147" s="158">
        <v>0</v>
      </c>
      <c r="AE147" s="158">
        <v>0</v>
      </c>
      <c r="AF147" s="79" t="s">
        <v>101</v>
      </c>
      <c r="AG147" s="80" t="s">
        <v>101</v>
      </c>
      <c r="AH147" s="158">
        <v>0</v>
      </c>
      <c r="AI147" s="167">
        <f t="shared" si="1"/>
        <v>6720</v>
      </c>
      <c r="AJ147" s="172">
        <v>0</v>
      </c>
      <c r="AK147" s="172">
        <v>6720</v>
      </c>
      <c r="AL147" s="176">
        <f t="shared" si="2"/>
        <v>6720</v>
      </c>
      <c r="AM147" s="112" t="s">
        <v>101</v>
      </c>
      <c r="AN147" s="112" t="s">
        <v>101</v>
      </c>
      <c r="AO147" s="112" t="s">
        <v>101</v>
      </c>
      <c r="AP147" s="112" t="s">
        <v>101</v>
      </c>
      <c r="AQ147" s="66" t="s">
        <v>157</v>
      </c>
      <c r="AR147" s="66" t="s">
        <v>163</v>
      </c>
      <c r="AS147" s="112" t="s">
        <v>563</v>
      </c>
      <c r="AT147" s="112" t="s">
        <v>564</v>
      </c>
      <c r="AU147" s="112" t="s">
        <v>101</v>
      </c>
      <c r="AV147" s="112" t="s">
        <v>101</v>
      </c>
      <c r="AW147" s="112" t="s">
        <v>101</v>
      </c>
      <c r="AX147" s="112" t="s">
        <v>101</v>
      </c>
      <c r="AY147" s="112" t="s">
        <v>101</v>
      </c>
      <c r="AZ147" s="112" t="s">
        <v>101</v>
      </c>
      <c r="BA147" s="112" t="s">
        <v>101</v>
      </c>
      <c r="BB147" s="112" t="s">
        <v>101</v>
      </c>
      <c r="BC147" s="112" t="s">
        <v>101</v>
      </c>
      <c r="BD147" s="112" t="s">
        <v>101</v>
      </c>
      <c r="BE147" s="112" t="s">
        <v>101</v>
      </c>
      <c r="BF147" s="112" t="s">
        <v>101</v>
      </c>
      <c r="BG147" s="112" t="s">
        <v>101</v>
      </c>
      <c r="BH147" s="71" t="s">
        <v>101</v>
      </c>
    </row>
    <row r="148" spans="1:60" ht="25.5" x14ac:dyDescent="0.25">
      <c r="A148" s="79">
        <v>32</v>
      </c>
      <c r="B148" s="79" t="s">
        <v>558</v>
      </c>
      <c r="C148" s="71" t="s">
        <v>101</v>
      </c>
      <c r="D148" s="71" t="s">
        <v>445</v>
      </c>
      <c r="E148" s="71" t="s">
        <v>206</v>
      </c>
      <c r="F148" s="110" t="s">
        <v>560</v>
      </c>
      <c r="G148" s="73" t="s">
        <v>101</v>
      </c>
      <c r="H148" s="60" t="s">
        <v>561</v>
      </c>
      <c r="I148" s="134" t="s">
        <v>476</v>
      </c>
      <c r="J148" s="79" t="s">
        <v>337</v>
      </c>
      <c r="K148" s="78">
        <v>45062</v>
      </c>
      <c r="L148" s="158">
        <v>7000</v>
      </c>
      <c r="M148" s="73">
        <v>13538</v>
      </c>
      <c r="N148" s="78">
        <v>45062</v>
      </c>
      <c r="O148" s="78">
        <v>45246</v>
      </c>
      <c r="P148" s="71" t="s">
        <v>432</v>
      </c>
      <c r="Q148" s="79" t="s">
        <v>101</v>
      </c>
      <c r="R148" s="79" t="s">
        <v>101</v>
      </c>
      <c r="S148" s="79" t="s">
        <v>101</v>
      </c>
      <c r="T148" s="79" t="s">
        <v>483</v>
      </c>
      <c r="U148" s="79" t="s">
        <v>101</v>
      </c>
      <c r="V148" s="65" t="s">
        <v>101</v>
      </c>
      <c r="W148" s="65" t="s">
        <v>101</v>
      </c>
      <c r="X148" s="112" t="s">
        <v>101</v>
      </c>
      <c r="Y148" s="65" t="s">
        <v>101</v>
      </c>
      <c r="Z148" s="78" t="s">
        <v>101</v>
      </c>
      <c r="AA148" s="65" t="s">
        <v>101</v>
      </c>
      <c r="AB148" s="79" t="s">
        <v>101</v>
      </c>
      <c r="AC148" s="79" t="s">
        <v>101</v>
      </c>
      <c r="AD148" s="158">
        <v>0</v>
      </c>
      <c r="AE148" s="158">
        <v>0</v>
      </c>
      <c r="AF148" s="79" t="s">
        <v>101</v>
      </c>
      <c r="AG148" s="80" t="s">
        <v>101</v>
      </c>
      <c r="AH148" s="158">
        <v>0</v>
      </c>
      <c r="AI148" s="167">
        <f t="shared" ref="AI148:AI190" si="3">L148-AE148+AD148+AH148</f>
        <v>7000</v>
      </c>
      <c r="AJ148" s="172">
        <v>0</v>
      </c>
      <c r="AK148" s="172">
        <v>7000</v>
      </c>
      <c r="AL148" s="176">
        <f t="shared" si="2"/>
        <v>7000</v>
      </c>
      <c r="AM148" s="112" t="s">
        <v>101</v>
      </c>
      <c r="AN148" s="112" t="s">
        <v>101</v>
      </c>
      <c r="AO148" s="112" t="s">
        <v>101</v>
      </c>
      <c r="AP148" s="112" t="s">
        <v>101</v>
      </c>
      <c r="AQ148" s="112" t="s">
        <v>157</v>
      </c>
      <c r="AR148" s="66" t="s">
        <v>163</v>
      </c>
      <c r="AS148" s="112" t="s">
        <v>562</v>
      </c>
      <c r="AT148" s="112" t="s">
        <v>565</v>
      </c>
      <c r="AU148" s="112" t="s">
        <v>101</v>
      </c>
      <c r="AV148" s="112" t="s">
        <v>101</v>
      </c>
      <c r="AW148" s="112" t="s">
        <v>101</v>
      </c>
      <c r="AX148" s="112" t="s">
        <v>101</v>
      </c>
      <c r="AY148" s="112" t="s">
        <v>101</v>
      </c>
      <c r="AZ148" s="112" t="s">
        <v>101</v>
      </c>
      <c r="BA148" s="112" t="s">
        <v>101</v>
      </c>
      <c r="BB148" s="112" t="s">
        <v>101</v>
      </c>
      <c r="BC148" s="112" t="s">
        <v>101</v>
      </c>
      <c r="BD148" s="112" t="s">
        <v>101</v>
      </c>
      <c r="BE148" s="112" t="s">
        <v>101</v>
      </c>
      <c r="BF148" s="112" t="s">
        <v>101</v>
      </c>
      <c r="BG148" s="112" t="s">
        <v>101</v>
      </c>
      <c r="BH148" s="71" t="s">
        <v>101</v>
      </c>
    </row>
    <row r="149" spans="1:60" ht="51" x14ac:dyDescent="0.25">
      <c r="A149" s="79">
        <v>33</v>
      </c>
      <c r="B149" s="79" t="s">
        <v>338</v>
      </c>
      <c r="C149" s="71" t="s">
        <v>339</v>
      </c>
      <c r="D149" s="71" t="s">
        <v>98</v>
      </c>
      <c r="E149" s="71" t="s">
        <v>100</v>
      </c>
      <c r="F149" s="110" t="s">
        <v>340</v>
      </c>
      <c r="G149" s="73"/>
      <c r="H149" s="60" t="s">
        <v>341</v>
      </c>
      <c r="I149" s="134" t="s">
        <v>342</v>
      </c>
      <c r="J149" s="79" t="s">
        <v>343</v>
      </c>
      <c r="K149" s="78">
        <v>44958</v>
      </c>
      <c r="L149" s="158">
        <v>60000</v>
      </c>
      <c r="M149" s="73">
        <v>13467</v>
      </c>
      <c r="N149" s="78">
        <v>44958</v>
      </c>
      <c r="O149" s="78">
        <v>45323</v>
      </c>
      <c r="P149" s="71" t="s">
        <v>432</v>
      </c>
      <c r="Q149" s="79" t="s">
        <v>101</v>
      </c>
      <c r="R149" s="79" t="s">
        <v>101</v>
      </c>
      <c r="S149" s="79" t="s">
        <v>101</v>
      </c>
      <c r="T149" s="79" t="s">
        <v>325</v>
      </c>
      <c r="U149" s="79" t="s">
        <v>101</v>
      </c>
      <c r="V149" s="65" t="s">
        <v>101</v>
      </c>
      <c r="W149" s="65" t="s">
        <v>101</v>
      </c>
      <c r="X149" s="112" t="s">
        <v>101</v>
      </c>
      <c r="Y149" s="65" t="s">
        <v>101</v>
      </c>
      <c r="Z149" s="78" t="s">
        <v>101</v>
      </c>
      <c r="AA149" s="65" t="s">
        <v>101</v>
      </c>
      <c r="AB149" s="79" t="s">
        <v>101</v>
      </c>
      <c r="AC149" s="79" t="s">
        <v>101</v>
      </c>
      <c r="AD149" s="158">
        <v>0</v>
      </c>
      <c r="AE149" s="158">
        <v>0</v>
      </c>
      <c r="AF149" s="79" t="s">
        <v>101</v>
      </c>
      <c r="AG149" s="80" t="s">
        <v>101</v>
      </c>
      <c r="AH149" s="158">
        <v>0</v>
      </c>
      <c r="AI149" s="167">
        <f t="shared" si="3"/>
        <v>60000</v>
      </c>
      <c r="AJ149" s="172">
        <v>0</v>
      </c>
      <c r="AK149" s="172">
        <f>2486.85+14166.12+32.34+38.28+11310.66+14381.11+2026.65+20761.91</f>
        <v>65203.92</v>
      </c>
      <c r="AL149" s="176">
        <f t="shared" si="2"/>
        <v>65203.92</v>
      </c>
      <c r="AM149" s="112" t="s">
        <v>101</v>
      </c>
      <c r="AN149" s="112" t="s">
        <v>101</v>
      </c>
      <c r="AO149" s="112" t="s">
        <v>101</v>
      </c>
      <c r="AP149" s="112" t="s">
        <v>101</v>
      </c>
      <c r="AQ149" s="112" t="s">
        <v>101</v>
      </c>
      <c r="AR149" s="112" t="s">
        <v>101</v>
      </c>
      <c r="AS149" s="112" t="s">
        <v>101</v>
      </c>
      <c r="AT149" s="112" t="s">
        <v>101</v>
      </c>
      <c r="AU149" s="112" t="s">
        <v>101</v>
      </c>
      <c r="AV149" s="112" t="s">
        <v>101</v>
      </c>
      <c r="AW149" s="112" t="s">
        <v>101</v>
      </c>
      <c r="AX149" s="112" t="s">
        <v>101</v>
      </c>
      <c r="AY149" s="112" t="s">
        <v>101</v>
      </c>
      <c r="AZ149" s="112" t="s">
        <v>101</v>
      </c>
      <c r="BA149" s="112" t="s">
        <v>101</v>
      </c>
      <c r="BB149" s="112" t="s">
        <v>101</v>
      </c>
      <c r="BC149" s="112" t="s">
        <v>101</v>
      </c>
      <c r="BD149" s="112" t="s">
        <v>101</v>
      </c>
      <c r="BE149" s="112" t="s">
        <v>101</v>
      </c>
      <c r="BF149" s="112" t="s">
        <v>101</v>
      </c>
      <c r="BG149" s="112" t="s">
        <v>101</v>
      </c>
      <c r="BH149" s="71" t="s">
        <v>101</v>
      </c>
    </row>
    <row r="150" spans="1:60" ht="38.25" x14ac:dyDescent="0.25">
      <c r="A150" s="79">
        <v>34</v>
      </c>
      <c r="B150" s="79" t="s">
        <v>671</v>
      </c>
      <c r="C150" s="71" t="s">
        <v>672</v>
      </c>
      <c r="D150" s="71" t="s">
        <v>98</v>
      </c>
      <c r="E150" s="71" t="s">
        <v>100</v>
      </c>
      <c r="F150" s="110" t="s">
        <v>673</v>
      </c>
      <c r="G150" s="73">
        <v>13450</v>
      </c>
      <c r="H150" s="60" t="s">
        <v>674</v>
      </c>
      <c r="I150" s="134" t="s">
        <v>342</v>
      </c>
      <c r="J150" s="79" t="s">
        <v>343</v>
      </c>
      <c r="K150" s="78">
        <v>45035</v>
      </c>
      <c r="L150" s="158">
        <v>225000</v>
      </c>
      <c r="M150" s="73">
        <v>13517</v>
      </c>
      <c r="N150" s="78">
        <v>45035</v>
      </c>
      <c r="O150" s="78">
        <v>45402</v>
      </c>
      <c r="P150" s="71" t="s">
        <v>432</v>
      </c>
      <c r="Q150" s="79" t="s">
        <v>101</v>
      </c>
      <c r="R150" s="79" t="s">
        <v>101</v>
      </c>
      <c r="S150" s="79" t="s">
        <v>101</v>
      </c>
      <c r="T150" s="79" t="s">
        <v>490</v>
      </c>
      <c r="U150" s="79" t="s">
        <v>101</v>
      </c>
      <c r="V150" s="65" t="s">
        <v>101</v>
      </c>
      <c r="W150" s="65" t="s">
        <v>101</v>
      </c>
      <c r="X150" s="112" t="s">
        <v>101</v>
      </c>
      <c r="Y150" s="65" t="s">
        <v>101</v>
      </c>
      <c r="Z150" s="78" t="s">
        <v>101</v>
      </c>
      <c r="AA150" s="65" t="s">
        <v>101</v>
      </c>
      <c r="AB150" s="79" t="s">
        <v>101</v>
      </c>
      <c r="AC150" s="79" t="s">
        <v>101</v>
      </c>
      <c r="AD150" s="158">
        <v>0</v>
      </c>
      <c r="AE150" s="158">
        <v>0</v>
      </c>
      <c r="AF150" s="79" t="s">
        <v>101</v>
      </c>
      <c r="AG150" s="80" t="s">
        <v>101</v>
      </c>
      <c r="AH150" s="158">
        <v>0</v>
      </c>
      <c r="AI150" s="167">
        <f t="shared" si="3"/>
        <v>225000</v>
      </c>
      <c r="AJ150" s="172">
        <v>0</v>
      </c>
      <c r="AK150" s="172">
        <f>13467.64+131.43+3597.69+2525.51+960.84+6188.16+204.57+29590.97</f>
        <v>56666.81</v>
      </c>
      <c r="AL150" s="176">
        <f>AJ150+AK150</f>
        <v>56666.81</v>
      </c>
      <c r="AM150" s="112" t="s">
        <v>101</v>
      </c>
      <c r="AN150" s="112" t="s">
        <v>101</v>
      </c>
      <c r="AO150" s="112" t="s">
        <v>101</v>
      </c>
      <c r="AP150" s="112" t="s">
        <v>101</v>
      </c>
      <c r="AQ150" s="112" t="s">
        <v>101</v>
      </c>
      <c r="AR150" s="112" t="s">
        <v>101</v>
      </c>
      <c r="AS150" s="112" t="s">
        <v>101</v>
      </c>
      <c r="AT150" s="112" t="s">
        <v>101</v>
      </c>
      <c r="AU150" s="112" t="s">
        <v>101</v>
      </c>
      <c r="AV150" s="112" t="s">
        <v>101</v>
      </c>
      <c r="AW150" s="112" t="s">
        <v>101</v>
      </c>
      <c r="AX150" s="112" t="s">
        <v>101</v>
      </c>
      <c r="AY150" s="112" t="s">
        <v>101</v>
      </c>
      <c r="AZ150" s="112" t="s">
        <v>101</v>
      </c>
      <c r="BA150" s="112" t="s">
        <v>101</v>
      </c>
      <c r="BB150" s="112" t="s">
        <v>101</v>
      </c>
      <c r="BC150" s="112" t="s">
        <v>101</v>
      </c>
      <c r="BD150" s="112" t="s">
        <v>101</v>
      </c>
      <c r="BE150" s="112" t="s">
        <v>101</v>
      </c>
      <c r="BF150" s="112" t="s">
        <v>101</v>
      </c>
      <c r="BG150" s="112" t="s">
        <v>101</v>
      </c>
      <c r="BH150" s="71" t="s">
        <v>101</v>
      </c>
    </row>
    <row r="151" spans="1:60" ht="63.75" x14ac:dyDescent="0.25">
      <c r="A151" s="79">
        <v>35</v>
      </c>
      <c r="B151" s="79" t="s">
        <v>344</v>
      </c>
      <c r="C151" s="71" t="s">
        <v>320</v>
      </c>
      <c r="D151" s="71" t="s">
        <v>98</v>
      </c>
      <c r="E151" s="71" t="s">
        <v>100</v>
      </c>
      <c r="F151" s="110" t="s">
        <v>321</v>
      </c>
      <c r="G151" s="73">
        <v>13447</v>
      </c>
      <c r="H151" s="60" t="s">
        <v>345</v>
      </c>
      <c r="I151" s="134" t="s">
        <v>346</v>
      </c>
      <c r="J151" s="79" t="s">
        <v>347</v>
      </c>
      <c r="K151" s="78">
        <v>44960</v>
      </c>
      <c r="L151" s="158">
        <v>11586</v>
      </c>
      <c r="M151" s="73">
        <v>13477</v>
      </c>
      <c r="N151" s="78">
        <v>44960</v>
      </c>
      <c r="O151" s="78">
        <v>45326</v>
      </c>
      <c r="P151" s="71" t="s">
        <v>432</v>
      </c>
      <c r="Q151" s="79" t="s">
        <v>101</v>
      </c>
      <c r="R151" s="79" t="s">
        <v>101</v>
      </c>
      <c r="S151" s="79" t="s">
        <v>101</v>
      </c>
      <c r="T151" s="79" t="s">
        <v>490</v>
      </c>
      <c r="U151" s="79" t="s">
        <v>101</v>
      </c>
      <c r="V151" s="65"/>
      <c r="W151" s="65"/>
      <c r="X151" s="112"/>
      <c r="Y151" s="65"/>
      <c r="Z151" s="78"/>
      <c r="AA151" s="65"/>
      <c r="AB151" s="79"/>
      <c r="AC151" s="79"/>
      <c r="AD151" s="158">
        <v>0</v>
      </c>
      <c r="AE151" s="158">
        <v>0</v>
      </c>
      <c r="AF151" s="79"/>
      <c r="AG151" s="80"/>
      <c r="AH151" s="158">
        <v>0</v>
      </c>
      <c r="AI151" s="167">
        <f t="shared" si="3"/>
        <v>11586</v>
      </c>
      <c r="AJ151" s="172">
        <v>0</v>
      </c>
      <c r="AK151" s="172">
        <v>2317.1999999999998</v>
      </c>
      <c r="AL151" s="176">
        <f t="shared" si="2"/>
        <v>2317.1999999999998</v>
      </c>
      <c r="AM151" s="112" t="s">
        <v>101</v>
      </c>
      <c r="AN151" s="112" t="s">
        <v>101</v>
      </c>
      <c r="AO151" s="112" t="s">
        <v>101</v>
      </c>
      <c r="AP151" s="112" t="s">
        <v>101</v>
      </c>
      <c r="AQ151" s="112" t="s">
        <v>101</v>
      </c>
      <c r="AR151" s="112" t="s">
        <v>101</v>
      </c>
      <c r="AS151" s="112" t="s">
        <v>101</v>
      </c>
      <c r="AT151" s="112" t="s">
        <v>101</v>
      </c>
      <c r="AU151" s="112" t="s">
        <v>101</v>
      </c>
      <c r="AV151" s="112" t="s">
        <v>101</v>
      </c>
      <c r="AW151" s="112" t="s">
        <v>101</v>
      </c>
      <c r="AX151" s="112" t="s">
        <v>101</v>
      </c>
      <c r="AY151" s="112" t="s">
        <v>101</v>
      </c>
      <c r="AZ151" s="112" t="s">
        <v>101</v>
      </c>
      <c r="BA151" s="112" t="s">
        <v>101</v>
      </c>
      <c r="BB151" s="112" t="s">
        <v>101</v>
      </c>
      <c r="BC151" s="112" t="s">
        <v>101</v>
      </c>
      <c r="BD151" s="112" t="s">
        <v>101</v>
      </c>
      <c r="BE151" s="112" t="s">
        <v>101</v>
      </c>
      <c r="BF151" s="112" t="s">
        <v>101</v>
      </c>
      <c r="BG151" s="112" t="s">
        <v>101</v>
      </c>
      <c r="BH151" s="71" t="s">
        <v>101</v>
      </c>
    </row>
    <row r="152" spans="1:60" x14ac:dyDescent="0.25">
      <c r="A152" s="79">
        <v>36</v>
      </c>
      <c r="B152" s="79" t="s">
        <v>348</v>
      </c>
      <c r="C152" s="71" t="s">
        <v>299</v>
      </c>
      <c r="D152" s="71" t="s">
        <v>98</v>
      </c>
      <c r="E152" s="71" t="s">
        <v>100</v>
      </c>
      <c r="F152" s="110" t="s">
        <v>470</v>
      </c>
      <c r="G152" s="73">
        <v>13296</v>
      </c>
      <c r="H152" s="60" t="s">
        <v>349</v>
      </c>
      <c r="I152" s="134" t="s">
        <v>350</v>
      </c>
      <c r="J152" s="79" t="s">
        <v>298</v>
      </c>
      <c r="K152" s="78">
        <v>44910</v>
      </c>
      <c r="L152" s="158">
        <v>220600</v>
      </c>
      <c r="M152" s="73">
        <v>13441</v>
      </c>
      <c r="N152" s="78">
        <v>44910</v>
      </c>
      <c r="O152" s="78">
        <v>45275</v>
      </c>
      <c r="P152" s="71" t="s">
        <v>432</v>
      </c>
      <c r="Q152" s="79" t="s">
        <v>101</v>
      </c>
      <c r="R152" s="79" t="s">
        <v>101</v>
      </c>
      <c r="S152" s="79" t="s">
        <v>101</v>
      </c>
      <c r="T152" s="79" t="s">
        <v>490</v>
      </c>
      <c r="U152" s="79" t="s">
        <v>101</v>
      </c>
      <c r="V152" s="65"/>
      <c r="W152" s="65"/>
      <c r="X152" s="112"/>
      <c r="Y152" s="65"/>
      <c r="Z152" s="78"/>
      <c r="AA152" s="65"/>
      <c r="AB152" s="79"/>
      <c r="AC152" s="79"/>
      <c r="AD152" s="158">
        <v>0</v>
      </c>
      <c r="AE152" s="158">
        <v>0</v>
      </c>
      <c r="AF152" s="79"/>
      <c r="AG152" s="80"/>
      <c r="AH152" s="158">
        <v>0</v>
      </c>
      <c r="AI152" s="167">
        <f t="shared" si="3"/>
        <v>220600</v>
      </c>
      <c r="AJ152" s="172">
        <v>0</v>
      </c>
      <c r="AK152" s="172">
        <f>144669.48+19986.36+19192.2+18309.8+20074.59+32472.32</f>
        <v>254704.75000000003</v>
      </c>
      <c r="AL152" s="176">
        <f>AJ152+AK152</f>
        <v>254704.75000000003</v>
      </c>
      <c r="AM152" s="112" t="s">
        <v>101</v>
      </c>
      <c r="AN152" s="112" t="s">
        <v>101</v>
      </c>
      <c r="AO152" s="112" t="s">
        <v>101</v>
      </c>
      <c r="AP152" s="112" t="s">
        <v>101</v>
      </c>
      <c r="AQ152" s="112" t="s">
        <v>101</v>
      </c>
      <c r="AR152" s="112" t="s">
        <v>101</v>
      </c>
      <c r="AS152" s="112" t="s">
        <v>101</v>
      </c>
      <c r="AT152" s="112" t="s">
        <v>101</v>
      </c>
      <c r="AU152" s="112" t="s">
        <v>101</v>
      </c>
      <c r="AV152" s="112" t="s">
        <v>101</v>
      </c>
      <c r="AW152" s="112" t="s">
        <v>101</v>
      </c>
      <c r="AX152" s="112" t="s">
        <v>101</v>
      </c>
      <c r="AY152" s="112" t="s">
        <v>101</v>
      </c>
      <c r="AZ152" s="112" t="s">
        <v>101</v>
      </c>
      <c r="BA152" s="112" t="s">
        <v>101</v>
      </c>
      <c r="BB152" s="112" t="s">
        <v>101</v>
      </c>
      <c r="BC152" s="112" t="s">
        <v>101</v>
      </c>
      <c r="BD152" s="112" t="s">
        <v>101</v>
      </c>
      <c r="BE152" s="112" t="s">
        <v>101</v>
      </c>
      <c r="BF152" s="112" t="s">
        <v>101</v>
      </c>
      <c r="BG152" s="112" t="s">
        <v>101</v>
      </c>
      <c r="BH152" s="71" t="s">
        <v>101</v>
      </c>
    </row>
    <row r="153" spans="1:60" ht="38.25" x14ac:dyDescent="0.25">
      <c r="A153" s="79">
        <v>37</v>
      </c>
      <c r="B153" s="79" t="s">
        <v>351</v>
      </c>
      <c r="C153" s="71" t="s">
        <v>357</v>
      </c>
      <c r="D153" s="71" t="s">
        <v>142</v>
      </c>
      <c r="E153" s="71" t="s">
        <v>100</v>
      </c>
      <c r="F153" s="110" t="s">
        <v>352</v>
      </c>
      <c r="G153" s="73">
        <v>13274</v>
      </c>
      <c r="H153" s="60" t="s">
        <v>353</v>
      </c>
      <c r="I153" s="134" t="s">
        <v>354</v>
      </c>
      <c r="J153" s="79" t="s">
        <v>355</v>
      </c>
      <c r="K153" s="78">
        <v>44882</v>
      </c>
      <c r="L153" s="158">
        <v>39000</v>
      </c>
      <c r="M153" s="73">
        <v>13422</v>
      </c>
      <c r="N153" s="78" t="s">
        <v>356</v>
      </c>
      <c r="O153" s="78">
        <v>45277</v>
      </c>
      <c r="P153" s="71" t="s">
        <v>432</v>
      </c>
      <c r="Q153" s="79" t="s">
        <v>101</v>
      </c>
      <c r="R153" s="79" t="s">
        <v>101</v>
      </c>
      <c r="S153" s="79" t="s">
        <v>101</v>
      </c>
      <c r="T153" s="79" t="s">
        <v>99</v>
      </c>
      <c r="U153" s="79" t="s">
        <v>101</v>
      </c>
      <c r="V153" s="65" t="s">
        <v>101</v>
      </c>
      <c r="W153" s="65" t="s">
        <v>101</v>
      </c>
      <c r="X153" s="112" t="s">
        <v>101</v>
      </c>
      <c r="Y153" s="65" t="s">
        <v>101</v>
      </c>
      <c r="Z153" s="78" t="s">
        <v>101</v>
      </c>
      <c r="AA153" s="65" t="s">
        <v>101</v>
      </c>
      <c r="AB153" s="79" t="s">
        <v>101</v>
      </c>
      <c r="AC153" s="79" t="s">
        <v>101</v>
      </c>
      <c r="AD153" s="158">
        <v>0</v>
      </c>
      <c r="AE153" s="158">
        <v>0</v>
      </c>
      <c r="AF153" s="79" t="s">
        <v>101</v>
      </c>
      <c r="AG153" s="80" t="s">
        <v>101</v>
      </c>
      <c r="AH153" s="158">
        <v>0</v>
      </c>
      <c r="AI153" s="167">
        <f t="shared" si="3"/>
        <v>39000</v>
      </c>
      <c r="AJ153" s="172">
        <v>0</v>
      </c>
      <c r="AK153" s="172">
        <f>176583.35+32500+32500+32500+99580.41</f>
        <v>373663.76</v>
      </c>
      <c r="AL153" s="176">
        <f t="shared" si="2"/>
        <v>373663.76</v>
      </c>
      <c r="AM153" s="112" t="s">
        <v>399</v>
      </c>
      <c r="AN153" s="112" t="s">
        <v>400</v>
      </c>
      <c r="AO153" s="112" t="s">
        <v>401</v>
      </c>
      <c r="AP153" s="112" t="s">
        <v>400</v>
      </c>
      <c r="AQ153" s="112" t="s">
        <v>101</v>
      </c>
      <c r="AR153" s="112" t="s">
        <v>101</v>
      </c>
      <c r="AS153" s="112" t="s">
        <v>101</v>
      </c>
      <c r="AT153" s="112" t="s">
        <v>101</v>
      </c>
      <c r="AU153" s="112" t="s">
        <v>101</v>
      </c>
      <c r="AV153" s="112" t="s">
        <v>101</v>
      </c>
      <c r="AW153" s="112" t="s">
        <v>101</v>
      </c>
      <c r="AX153" s="112" t="s">
        <v>101</v>
      </c>
      <c r="AY153" s="112" t="s">
        <v>101</v>
      </c>
      <c r="AZ153" s="112" t="s">
        <v>101</v>
      </c>
      <c r="BA153" s="112" t="s">
        <v>101</v>
      </c>
      <c r="BB153" s="112" t="s">
        <v>101</v>
      </c>
      <c r="BC153" s="112" t="s">
        <v>101</v>
      </c>
      <c r="BD153" s="112" t="s">
        <v>101</v>
      </c>
      <c r="BE153" s="112" t="s">
        <v>101</v>
      </c>
      <c r="BF153" s="112" t="s">
        <v>101</v>
      </c>
      <c r="BG153" s="112" t="s">
        <v>101</v>
      </c>
      <c r="BH153" s="71" t="s">
        <v>101</v>
      </c>
    </row>
    <row r="154" spans="1:60" ht="38.25" x14ac:dyDescent="0.25">
      <c r="A154" s="79">
        <v>38</v>
      </c>
      <c r="B154" s="79" t="s">
        <v>358</v>
      </c>
      <c r="C154" s="71" t="s">
        <v>443</v>
      </c>
      <c r="D154" s="71" t="s">
        <v>444</v>
      </c>
      <c r="E154" s="71" t="s">
        <v>100</v>
      </c>
      <c r="F154" s="110" t="s">
        <v>359</v>
      </c>
      <c r="G154" s="73">
        <v>13435</v>
      </c>
      <c r="H154" s="56" t="s">
        <v>360</v>
      </c>
      <c r="I154" s="134" t="s">
        <v>361</v>
      </c>
      <c r="J154" s="79" t="s">
        <v>362</v>
      </c>
      <c r="K154" s="78">
        <v>44914</v>
      </c>
      <c r="L154" s="158">
        <v>224784</v>
      </c>
      <c r="M154" s="73">
        <v>13435</v>
      </c>
      <c r="N154" s="78">
        <v>44914</v>
      </c>
      <c r="O154" s="78">
        <v>45279</v>
      </c>
      <c r="P154" s="71" t="s">
        <v>432</v>
      </c>
      <c r="Q154" s="79" t="s">
        <v>101</v>
      </c>
      <c r="R154" s="79" t="s">
        <v>101</v>
      </c>
      <c r="S154" s="79" t="s">
        <v>101</v>
      </c>
      <c r="T154" s="79" t="s">
        <v>99</v>
      </c>
      <c r="U154" s="79" t="s">
        <v>101</v>
      </c>
      <c r="V154" s="65"/>
      <c r="W154" s="65"/>
      <c r="X154" s="112"/>
      <c r="Y154" s="65"/>
      <c r="Z154" s="78"/>
      <c r="AA154" s="65"/>
      <c r="AB154" s="79"/>
      <c r="AC154" s="79"/>
      <c r="AD154" s="158">
        <v>0</v>
      </c>
      <c r="AE154" s="158">
        <v>0</v>
      </c>
      <c r="AF154" s="79"/>
      <c r="AG154" s="80"/>
      <c r="AH154" s="158">
        <v>0</v>
      </c>
      <c r="AI154" s="167">
        <f t="shared" si="3"/>
        <v>224784</v>
      </c>
      <c r="AJ154" s="172">
        <v>0</v>
      </c>
      <c r="AK154" s="172">
        <f>13776+9928.8+4998+9828+24091.2+7316.4+32608.8+24550.18+28474.55+19320.6+16480</f>
        <v>191372.53</v>
      </c>
      <c r="AL154" s="176">
        <f t="shared" si="2"/>
        <v>191372.53</v>
      </c>
      <c r="AM154" s="112" t="s">
        <v>101</v>
      </c>
      <c r="AN154" s="112" t="s">
        <v>101</v>
      </c>
      <c r="AO154" s="112" t="s">
        <v>101</v>
      </c>
      <c r="AP154" s="112" t="s">
        <v>101</v>
      </c>
      <c r="AQ154" s="112" t="s">
        <v>447</v>
      </c>
      <c r="AR154" s="66" t="s">
        <v>446</v>
      </c>
      <c r="AS154" s="112" t="s">
        <v>101</v>
      </c>
      <c r="AT154" s="112" t="s">
        <v>101</v>
      </c>
      <c r="AU154" s="112" t="s">
        <v>448</v>
      </c>
      <c r="AV154" s="112" t="s">
        <v>449</v>
      </c>
      <c r="AW154" s="112" t="s">
        <v>101</v>
      </c>
      <c r="AX154" s="112" t="s">
        <v>101</v>
      </c>
      <c r="AY154" s="112" t="s">
        <v>101</v>
      </c>
      <c r="AZ154" s="112" t="s">
        <v>101</v>
      </c>
      <c r="BA154" s="112" t="s">
        <v>101</v>
      </c>
      <c r="BB154" s="112" t="s">
        <v>101</v>
      </c>
      <c r="BC154" s="112" t="s">
        <v>101</v>
      </c>
      <c r="BD154" s="112" t="s">
        <v>101</v>
      </c>
      <c r="BE154" s="112" t="s">
        <v>101</v>
      </c>
      <c r="BF154" s="112" t="s">
        <v>101</v>
      </c>
      <c r="BG154" s="112" t="s">
        <v>101</v>
      </c>
      <c r="BH154" s="71" t="s">
        <v>101</v>
      </c>
    </row>
    <row r="155" spans="1:60" ht="38.25" x14ac:dyDescent="0.25">
      <c r="A155" s="79">
        <v>39</v>
      </c>
      <c r="B155" s="79" t="s">
        <v>358</v>
      </c>
      <c r="C155" s="71" t="s">
        <v>443</v>
      </c>
      <c r="D155" s="71" t="s">
        <v>444</v>
      </c>
      <c r="E155" s="71" t="s">
        <v>100</v>
      </c>
      <c r="F155" s="110" t="s">
        <v>359</v>
      </c>
      <c r="G155" s="73">
        <v>13435</v>
      </c>
      <c r="H155" s="56" t="s">
        <v>363</v>
      </c>
      <c r="I155" s="134" t="s">
        <v>361</v>
      </c>
      <c r="J155" s="79" t="s">
        <v>362</v>
      </c>
      <c r="K155" s="78">
        <v>44914</v>
      </c>
      <c r="L155" s="158">
        <v>24840</v>
      </c>
      <c r="M155" s="73">
        <v>13435</v>
      </c>
      <c r="N155" s="78">
        <v>44914</v>
      </c>
      <c r="O155" s="78">
        <v>45279</v>
      </c>
      <c r="P155" s="71" t="s">
        <v>432</v>
      </c>
      <c r="Q155" s="79" t="s">
        <v>101</v>
      </c>
      <c r="R155" s="79" t="s">
        <v>101</v>
      </c>
      <c r="S155" s="79" t="s">
        <v>101</v>
      </c>
      <c r="T155" s="79" t="s">
        <v>99</v>
      </c>
      <c r="U155" s="79" t="s">
        <v>101</v>
      </c>
      <c r="V155" s="65"/>
      <c r="W155" s="65"/>
      <c r="X155" s="112"/>
      <c r="Y155" s="65"/>
      <c r="Z155" s="78"/>
      <c r="AA155" s="65"/>
      <c r="AB155" s="79"/>
      <c r="AC155" s="79"/>
      <c r="AD155" s="158">
        <v>0</v>
      </c>
      <c r="AE155" s="158">
        <v>0</v>
      </c>
      <c r="AF155" s="79"/>
      <c r="AG155" s="80"/>
      <c r="AH155" s="158">
        <v>0</v>
      </c>
      <c r="AI155" s="167">
        <f t="shared" si="3"/>
        <v>24840</v>
      </c>
      <c r="AJ155" s="172">
        <v>0</v>
      </c>
      <c r="AK155" s="172">
        <f>478.72+317.68+344.96+712.8+174.25+420.94+903.04+931.91+1093.56+794.24</f>
        <v>6172.1</v>
      </c>
      <c r="AL155" s="176">
        <f t="shared" si="2"/>
        <v>6172.1</v>
      </c>
      <c r="AM155" s="112" t="s">
        <v>101</v>
      </c>
      <c r="AN155" s="112" t="s">
        <v>101</v>
      </c>
      <c r="AO155" s="112" t="s">
        <v>101</v>
      </c>
      <c r="AP155" s="112" t="s">
        <v>101</v>
      </c>
      <c r="AQ155" s="112" t="s">
        <v>447</v>
      </c>
      <c r="AR155" s="66" t="s">
        <v>469</v>
      </c>
      <c r="AS155" s="112" t="s">
        <v>101</v>
      </c>
      <c r="AT155" s="112" t="s">
        <v>101</v>
      </c>
      <c r="AU155" s="112"/>
      <c r="AV155" s="112"/>
      <c r="AW155" s="112" t="s">
        <v>101</v>
      </c>
      <c r="AX155" s="112" t="s">
        <v>101</v>
      </c>
      <c r="AY155" s="112" t="s">
        <v>101</v>
      </c>
      <c r="AZ155" s="112" t="s">
        <v>101</v>
      </c>
      <c r="BA155" s="112" t="s">
        <v>101</v>
      </c>
      <c r="BB155" s="112" t="s">
        <v>101</v>
      </c>
      <c r="BC155" s="112" t="s">
        <v>101</v>
      </c>
      <c r="BD155" s="112" t="s">
        <v>101</v>
      </c>
      <c r="BE155" s="112" t="s">
        <v>101</v>
      </c>
      <c r="BF155" s="112" t="s">
        <v>101</v>
      </c>
      <c r="BG155" s="112" t="s">
        <v>101</v>
      </c>
      <c r="BH155" s="71" t="s">
        <v>101</v>
      </c>
    </row>
    <row r="156" spans="1:60" ht="63.75" x14ac:dyDescent="0.25">
      <c r="A156" s="79">
        <v>40</v>
      </c>
      <c r="B156" s="79" t="s">
        <v>364</v>
      </c>
      <c r="C156" s="71" t="s">
        <v>320</v>
      </c>
      <c r="D156" s="71" t="s">
        <v>98</v>
      </c>
      <c r="E156" s="71" t="s">
        <v>100</v>
      </c>
      <c r="F156" s="110" t="s">
        <v>321</v>
      </c>
      <c r="G156" s="73">
        <v>13425</v>
      </c>
      <c r="H156" s="60" t="s">
        <v>365</v>
      </c>
      <c r="I156" s="134" t="s">
        <v>472</v>
      </c>
      <c r="J156" s="79" t="s">
        <v>366</v>
      </c>
      <c r="K156" s="78">
        <v>44960</v>
      </c>
      <c r="L156" s="158">
        <v>10010</v>
      </c>
      <c r="M156" s="73">
        <v>13480</v>
      </c>
      <c r="N156" s="78">
        <v>44960</v>
      </c>
      <c r="O156" s="78">
        <v>45326</v>
      </c>
      <c r="P156" s="71" t="s">
        <v>432</v>
      </c>
      <c r="Q156" s="79" t="s">
        <v>101</v>
      </c>
      <c r="R156" s="79" t="s">
        <v>101</v>
      </c>
      <c r="S156" s="79" t="s">
        <v>101</v>
      </c>
      <c r="T156" s="79" t="s">
        <v>108</v>
      </c>
      <c r="U156" s="79" t="s">
        <v>101</v>
      </c>
      <c r="V156" s="65" t="s">
        <v>101</v>
      </c>
      <c r="W156" s="65" t="s">
        <v>101</v>
      </c>
      <c r="X156" s="112" t="s">
        <v>101</v>
      </c>
      <c r="Y156" s="65" t="s">
        <v>101</v>
      </c>
      <c r="Z156" s="78" t="s">
        <v>101</v>
      </c>
      <c r="AA156" s="65" t="s">
        <v>101</v>
      </c>
      <c r="AB156" s="79" t="s">
        <v>101</v>
      </c>
      <c r="AC156" s="79" t="s">
        <v>101</v>
      </c>
      <c r="AD156" s="158">
        <v>0</v>
      </c>
      <c r="AE156" s="158">
        <v>0</v>
      </c>
      <c r="AF156" s="79" t="s">
        <v>101</v>
      </c>
      <c r="AG156" s="80" t="s">
        <v>101</v>
      </c>
      <c r="AH156" s="158">
        <v>0</v>
      </c>
      <c r="AI156" s="167">
        <f t="shared" si="3"/>
        <v>10010</v>
      </c>
      <c r="AJ156" s="172">
        <v>0</v>
      </c>
      <c r="AK156" s="172">
        <f>4290+2860+1430+1430+4290</f>
        <v>14300</v>
      </c>
      <c r="AL156" s="176">
        <f t="shared" si="2"/>
        <v>14300</v>
      </c>
      <c r="AM156" s="112" t="s">
        <v>101</v>
      </c>
      <c r="AN156" s="112" t="s">
        <v>101</v>
      </c>
      <c r="AO156" s="112" t="s">
        <v>101</v>
      </c>
      <c r="AP156" s="112" t="s">
        <v>101</v>
      </c>
      <c r="AQ156" s="112" t="s">
        <v>101</v>
      </c>
      <c r="AR156" s="112" t="s">
        <v>101</v>
      </c>
      <c r="AS156" s="112" t="s">
        <v>101</v>
      </c>
      <c r="AT156" s="112" t="s">
        <v>101</v>
      </c>
      <c r="AU156" s="112" t="s">
        <v>101</v>
      </c>
      <c r="AV156" s="112" t="s">
        <v>101</v>
      </c>
      <c r="AW156" s="112" t="s">
        <v>101</v>
      </c>
      <c r="AX156" s="112" t="s">
        <v>101</v>
      </c>
      <c r="AY156" s="112" t="s">
        <v>101</v>
      </c>
      <c r="AZ156" s="112" t="s">
        <v>101</v>
      </c>
      <c r="BA156" s="112" t="s">
        <v>101</v>
      </c>
      <c r="BB156" s="112" t="s">
        <v>101</v>
      </c>
      <c r="BC156" s="112" t="s">
        <v>101</v>
      </c>
      <c r="BD156" s="112" t="s">
        <v>101</v>
      </c>
      <c r="BE156" s="112" t="s">
        <v>101</v>
      </c>
      <c r="BF156" s="112" t="s">
        <v>101</v>
      </c>
      <c r="BG156" s="112" t="s">
        <v>101</v>
      </c>
      <c r="BH156" s="71" t="s">
        <v>101</v>
      </c>
    </row>
    <row r="157" spans="1:60" ht="63.75" x14ac:dyDescent="0.25">
      <c r="A157" s="79">
        <v>41</v>
      </c>
      <c r="B157" s="79" t="s">
        <v>367</v>
      </c>
      <c r="C157" s="71" t="s">
        <v>320</v>
      </c>
      <c r="D157" s="71" t="s">
        <v>98</v>
      </c>
      <c r="E157" s="71" t="s">
        <v>100</v>
      </c>
      <c r="F157" s="110" t="s">
        <v>321</v>
      </c>
      <c r="G157" s="73">
        <v>13447</v>
      </c>
      <c r="H157" s="60" t="s">
        <v>368</v>
      </c>
      <c r="I157" s="134" t="s">
        <v>369</v>
      </c>
      <c r="J157" s="79" t="s">
        <v>370</v>
      </c>
      <c r="K157" s="78">
        <v>44960</v>
      </c>
      <c r="L157" s="158">
        <v>17499</v>
      </c>
      <c r="M157" s="73">
        <v>13476</v>
      </c>
      <c r="N157" s="78">
        <v>44960</v>
      </c>
      <c r="O157" s="78">
        <v>45326</v>
      </c>
      <c r="P157" s="71" t="s">
        <v>432</v>
      </c>
      <c r="Q157" s="79" t="s">
        <v>101</v>
      </c>
      <c r="R157" s="79" t="s">
        <v>101</v>
      </c>
      <c r="S157" s="79" t="s">
        <v>101</v>
      </c>
      <c r="T157" s="79" t="s">
        <v>490</v>
      </c>
      <c r="U157" s="79" t="s">
        <v>101</v>
      </c>
      <c r="V157" s="65" t="s">
        <v>101</v>
      </c>
      <c r="W157" s="65" t="s">
        <v>101</v>
      </c>
      <c r="X157" s="65" t="s">
        <v>101</v>
      </c>
      <c r="Y157" s="65" t="s">
        <v>101</v>
      </c>
      <c r="Z157" s="65" t="s">
        <v>101</v>
      </c>
      <c r="AA157" s="65" t="s">
        <v>101</v>
      </c>
      <c r="AB157" s="65" t="s">
        <v>101</v>
      </c>
      <c r="AC157" s="65" t="s">
        <v>101</v>
      </c>
      <c r="AD157" s="158">
        <v>0</v>
      </c>
      <c r="AE157" s="158">
        <v>0</v>
      </c>
      <c r="AF157" s="65" t="s">
        <v>101</v>
      </c>
      <c r="AG157" s="65" t="s">
        <v>101</v>
      </c>
      <c r="AH157" s="158">
        <v>0</v>
      </c>
      <c r="AI157" s="167">
        <f t="shared" si="3"/>
        <v>17499</v>
      </c>
      <c r="AJ157" s="172">
        <v>0</v>
      </c>
      <c r="AK157" s="172">
        <f>5249.7+5249.7</f>
        <v>10499.4</v>
      </c>
      <c r="AL157" s="176">
        <f t="shared" si="2"/>
        <v>10499.4</v>
      </c>
      <c r="AM157" s="112" t="s">
        <v>101</v>
      </c>
      <c r="AN157" s="112" t="s">
        <v>101</v>
      </c>
      <c r="AO157" s="112" t="s">
        <v>101</v>
      </c>
      <c r="AP157" s="112" t="s">
        <v>101</v>
      </c>
      <c r="AQ157" s="112" t="s">
        <v>101</v>
      </c>
      <c r="AR157" s="112" t="s">
        <v>101</v>
      </c>
      <c r="AS157" s="112" t="s">
        <v>101</v>
      </c>
      <c r="AT157" s="112" t="s">
        <v>101</v>
      </c>
      <c r="AU157" s="112" t="s">
        <v>101</v>
      </c>
      <c r="AV157" s="112" t="s">
        <v>101</v>
      </c>
      <c r="AW157" s="112" t="s">
        <v>101</v>
      </c>
      <c r="AX157" s="112" t="s">
        <v>101</v>
      </c>
      <c r="AY157" s="112" t="s">
        <v>101</v>
      </c>
      <c r="AZ157" s="112" t="s">
        <v>101</v>
      </c>
      <c r="BA157" s="112" t="s">
        <v>101</v>
      </c>
      <c r="BB157" s="112" t="s">
        <v>101</v>
      </c>
      <c r="BC157" s="112" t="s">
        <v>101</v>
      </c>
      <c r="BD157" s="112" t="s">
        <v>101</v>
      </c>
      <c r="BE157" s="112" t="s">
        <v>101</v>
      </c>
      <c r="BF157" s="112" t="s">
        <v>101</v>
      </c>
      <c r="BG157" s="112" t="s">
        <v>101</v>
      </c>
      <c r="BH157" s="71" t="s">
        <v>101</v>
      </c>
    </row>
    <row r="158" spans="1:60" ht="38.25" x14ac:dyDescent="0.25">
      <c r="A158" s="79">
        <v>42</v>
      </c>
      <c r="B158" s="79" t="s">
        <v>373</v>
      </c>
      <c r="C158" s="71" t="s">
        <v>374</v>
      </c>
      <c r="D158" s="71" t="s">
        <v>98</v>
      </c>
      <c r="E158" s="71" t="s">
        <v>100</v>
      </c>
      <c r="F158" s="110" t="s">
        <v>375</v>
      </c>
      <c r="G158" s="73">
        <v>13262</v>
      </c>
      <c r="H158" s="60" t="s">
        <v>376</v>
      </c>
      <c r="I158" s="134" t="s">
        <v>377</v>
      </c>
      <c r="J158" s="79" t="s">
        <v>378</v>
      </c>
      <c r="K158" s="78">
        <v>44753</v>
      </c>
      <c r="L158" s="158">
        <v>171489.8</v>
      </c>
      <c r="M158" s="73">
        <v>13325</v>
      </c>
      <c r="N158" s="78">
        <v>44732</v>
      </c>
      <c r="O158" s="78">
        <v>45097</v>
      </c>
      <c r="P158" s="71" t="s">
        <v>432</v>
      </c>
      <c r="Q158" s="79" t="s">
        <v>101</v>
      </c>
      <c r="R158" s="79" t="s">
        <v>101</v>
      </c>
      <c r="S158" s="79" t="s">
        <v>101</v>
      </c>
      <c r="T158" s="71" t="s">
        <v>379</v>
      </c>
      <c r="U158" s="79" t="s">
        <v>101</v>
      </c>
      <c r="V158" s="65" t="s">
        <v>101</v>
      </c>
      <c r="W158" s="65" t="s">
        <v>101</v>
      </c>
      <c r="X158" s="112" t="s">
        <v>101</v>
      </c>
      <c r="Y158" s="65" t="s">
        <v>101</v>
      </c>
      <c r="Z158" s="78" t="s">
        <v>101</v>
      </c>
      <c r="AA158" s="65" t="s">
        <v>101</v>
      </c>
      <c r="AB158" s="79" t="s">
        <v>101</v>
      </c>
      <c r="AC158" s="79" t="s">
        <v>101</v>
      </c>
      <c r="AD158" s="158">
        <v>0</v>
      </c>
      <c r="AE158" s="158">
        <v>0</v>
      </c>
      <c r="AF158" s="79" t="s">
        <v>101</v>
      </c>
      <c r="AG158" s="80">
        <v>0</v>
      </c>
      <c r="AH158" s="158">
        <v>0</v>
      </c>
      <c r="AI158" s="167">
        <f t="shared" si="3"/>
        <v>171489.8</v>
      </c>
      <c r="AJ158" s="172">
        <v>0</v>
      </c>
      <c r="AK158" s="172">
        <v>14928</v>
      </c>
      <c r="AL158" s="176">
        <f t="shared" si="2"/>
        <v>14928</v>
      </c>
      <c r="AM158" s="112" t="s">
        <v>101</v>
      </c>
      <c r="AN158" s="112" t="s">
        <v>101</v>
      </c>
      <c r="AO158" s="112" t="s">
        <v>101</v>
      </c>
      <c r="AP158" s="112" t="s">
        <v>101</v>
      </c>
      <c r="AQ158" s="112" t="s">
        <v>101</v>
      </c>
      <c r="AR158" s="112" t="s">
        <v>101</v>
      </c>
      <c r="AS158" s="112" t="s">
        <v>101</v>
      </c>
      <c r="AT158" s="112" t="s">
        <v>101</v>
      </c>
      <c r="AU158" s="112" t="s">
        <v>101</v>
      </c>
      <c r="AV158" s="112" t="s">
        <v>101</v>
      </c>
      <c r="AW158" s="112" t="s">
        <v>101</v>
      </c>
      <c r="AX158" s="112" t="s">
        <v>101</v>
      </c>
      <c r="AY158" s="112" t="s">
        <v>101</v>
      </c>
      <c r="AZ158" s="112" t="s">
        <v>101</v>
      </c>
      <c r="BA158" s="112" t="s">
        <v>101</v>
      </c>
      <c r="BB158" s="112" t="s">
        <v>101</v>
      </c>
      <c r="BC158" s="112" t="s">
        <v>101</v>
      </c>
      <c r="BD158" s="112" t="s">
        <v>101</v>
      </c>
      <c r="BE158" s="112" t="s">
        <v>101</v>
      </c>
      <c r="BF158" s="112" t="s">
        <v>101</v>
      </c>
      <c r="BG158" s="112" t="s">
        <v>101</v>
      </c>
      <c r="BH158" s="71" t="s">
        <v>101</v>
      </c>
    </row>
    <row r="159" spans="1:60" ht="38.25" x14ac:dyDescent="0.25">
      <c r="A159" s="79">
        <v>43</v>
      </c>
      <c r="B159" s="79" t="s">
        <v>381</v>
      </c>
      <c r="C159" s="71" t="s">
        <v>101</v>
      </c>
      <c r="D159" s="71" t="s">
        <v>445</v>
      </c>
      <c r="E159" s="71" t="s">
        <v>100</v>
      </c>
      <c r="F159" s="110" t="s">
        <v>382</v>
      </c>
      <c r="G159" s="73" t="s">
        <v>101</v>
      </c>
      <c r="H159" s="60" t="s">
        <v>383</v>
      </c>
      <c r="I159" s="134" t="s">
        <v>384</v>
      </c>
      <c r="J159" s="79" t="s">
        <v>385</v>
      </c>
      <c r="K159" s="78">
        <v>44999</v>
      </c>
      <c r="L159" s="158">
        <v>6279</v>
      </c>
      <c r="M159" s="73">
        <v>13493</v>
      </c>
      <c r="N159" s="78">
        <v>44999</v>
      </c>
      <c r="O159" s="78">
        <v>45184</v>
      </c>
      <c r="P159" s="71" t="s">
        <v>432</v>
      </c>
      <c r="Q159" s="79" t="s">
        <v>101</v>
      </c>
      <c r="R159" s="79" t="s">
        <v>101</v>
      </c>
      <c r="S159" s="79" t="s">
        <v>101</v>
      </c>
      <c r="T159" s="79" t="s">
        <v>386</v>
      </c>
      <c r="U159" s="79" t="s">
        <v>101</v>
      </c>
      <c r="V159" s="65" t="s">
        <v>101</v>
      </c>
      <c r="W159" s="65" t="s">
        <v>101</v>
      </c>
      <c r="X159" s="112" t="s">
        <v>101</v>
      </c>
      <c r="Y159" s="65" t="s">
        <v>101</v>
      </c>
      <c r="Z159" s="78" t="s">
        <v>101</v>
      </c>
      <c r="AA159" s="65" t="s">
        <v>101</v>
      </c>
      <c r="AB159" s="79" t="s">
        <v>101</v>
      </c>
      <c r="AC159" s="79" t="s">
        <v>101</v>
      </c>
      <c r="AD159" s="158">
        <v>0</v>
      </c>
      <c r="AE159" s="158">
        <v>0</v>
      </c>
      <c r="AF159" s="79" t="s">
        <v>101</v>
      </c>
      <c r="AG159" s="80" t="s">
        <v>101</v>
      </c>
      <c r="AH159" s="158">
        <v>0</v>
      </c>
      <c r="AI159" s="167">
        <f t="shared" si="3"/>
        <v>6279</v>
      </c>
      <c r="AJ159" s="172">
        <v>0</v>
      </c>
      <c r="AK159" s="172">
        <v>11662</v>
      </c>
      <c r="AL159" s="176">
        <f t="shared" si="2"/>
        <v>11662</v>
      </c>
      <c r="AM159" s="112" t="s">
        <v>101</v>
      </c>
      <c r="AN159" s="112" t="s">
        <v>101</v>
      </c>
      <c r="AO159" s="112" t="s">
        <v>101</v>
      </c>
      <c r="AP159" s="112" t="s">
        <v>101</v>
      </c>
      <c r="AQ159" s="112" t="s">
        <v>447</v>
      </c>
      <c r="AR159" s="112" t="s">
        <v>470</v>
      </c>
      <c r="AS159" s="112" t="s">
        <v>101</v>
      </c>
      <c r="AT159" s="112" t="s">
        <v>101</v>
      </c>
      <c r="AU159" s="112" t="s">
        <v>101</v>
      </c>
      <c r="AV159" s="112" t="s">
        <v>101</v>
      </c>
      <c r="AW159" s="112" t="s">
        <v>101</v>
      </c>
      <c r="AX159" s="112" t="s">
        <v>101</v>
      </c>
      <c r="AY159" s="112" t="s">
        <v>101</v>
      </c>
      <c r="AZ159" s="112" t="s">
        <v>101</v>
      </c>
      <c r="BA159" s="112" t="s">
        <v>101</v>
      </c>
      <c r="BB159" s="112" t="s">
        <v>101</v>
      </c>
      <c r="BC159" s="112" t="s">
        <v>101</v>
      </c>
      <c r="BD159" s="112" t="s">
        <v>101</v>
      </c>
      <c r="BE159" s="112" t="s">
        <v>101</v>
      </c>
      <c r="BF159" s="112" t="s">
        <v>101</v>
      </c>
      <c r="BG159" s="112" t="s">
        <v>101</v>
      </c>
      <c r="BH159" s="71" t="s">
        <v>101</v>
      </c>
    </row>
    <row r="160" spans="1:60" ht="38.25" x14ac:dyDescent="0.25">
      <c r="A160" s="79">
        <v>44</v>
      </c>
      <c r="B160" s="79" t="s">
        <v>387</v>
      </c>
      <c r="C160" s="71" t="s">
        <v>388</v>
      </c>
      <c r="D160" s="71" t="s">
        <v>98</v>
      </c>
      <c r="E160" s="71" t="s">
        <v>100</v>
      </c>
      <c r="F160" s="110" t="s">
        <v>352</v>
      </c>
      <c r="G160" s="73">
        <v>13265</v>
      </c>
      <c r="H160" s="60" t="s">
        <v>389</v>
      </c>
      <c r="I160" s="127" t="s">
        <v>390</v>
      </c>
      <c r="J160" s="79" t="s">
        <v>391</v>
      </c>
      <c r="K160" s="78">
        <v>44888</v>
      </c>
      <c r="L160" s="158">
        <v>379200</v>
      </c>
      <c r="M160" s="73">
        <v>13419</v>
      </c>
      <c r="N160" s="78">
        <v>44887</v>
      </c>
      <c r="O160" s="78">
        <v>45252</v>
      </c>
      <c r="P160" s="71" t="s">
        <v>434</v>
      </c>
      <c r="Q160" s="79" t="s">
        <v>101</v>
      </c>
      <c r="R160" s="79" t="s">
        <v>101</v>
      </c>
      <c r="S160" s="79" t="s">
        <v>101</v>
      </c>
      <c r="T160" s="79" t="s">
        <v>386</v>
      </c>
      <c r="U160" s="79" t="s">
        <v>101</v>
      </c>
      <c r="V160" s="65" t="s">
        <v>101</v>
      </c>
      <c r="W160" s="65" t="s">
        <v>101</v>
      </c>
      <c r="X160" s="112" t="s">
        <v>101</v>
      </c>
      <c r="Y160" s="65" t="s">
        <v>101</v>
      </c>
      <c r="Z160" s="78" t="s">
        <v>101</v>
      </c>
      <c r="AA160" s="65" t="s">
        <v>101</v>
      </c>
      <c r="AB160" s="79" t="s">
        <v>101</v>
      </c>
      <c r="AC160" s="79" t="s">
        <v>101</v>
      </c>
      <c r="AD160" s="158">
        <v>0</v>
      </c>
      <c r="AE160" s="158">
        <v>0</v>
      </c>
      <c r="AF160" s="79" t="s">
        <v>101</v>
      </c>
      <c r="AG160" s="80" t="s">
        <v>101</v>
      </c>
      <c r="AH160" s="158">
        <v>0</v>
      </c>
      <c r="AI160" s="167">
        <f t="shared" si="3"/>
        <v>379200</v>
      </c>
      <c r="AJ160" s="172">
        <v>0</v>
      </c>
      <c r="AK160" s="172">
        <f>221200+31600+31600+31600+31600+31600</f>
        <v>379200</v>
      </c>
      <c r="AL160" s="176">
        <f t="shared" ref="AL160:AL168" si="4">AJ160+AK160</f>
        <v>379200</v>
      </c>
      <c r="AM160" s="112" t="s">
        <v>101</v>
      </c>
      <c r="AN160" s="112" t="s">
        <v>101</v>
      </c>
      <c r="AO160" s="112" t="s">
        <v>101</v>
      </c>
      <c r="AP160" s="112" t="s">
        <v>101</v>
      </c>
      <c r="AQ160" s="112" t="s">
        <v>101</v>
      </c>
      <c r="AR160" s="112" t="s">
        <v>101</v>
      </c>
      <c r="AS160" s="112" t="s">
        <v>101</v>
      </c>
      <c r="AT160" s="112" t="s">
        <v>101</v>
      </c>
      <c r="AU160" s="112" t="s">
        <v>101</v>
      </c>
      <c r="AV160" s="112" t="s">
        <v>101</v>
      </c>
      <c r="AW160" s="112" t="s">
        <v>101</v>
      </c>
      <c r="AX160" s="112" t="s">
        <v>101</v>
      </c>
      <c r="AY160" s="112" t="s">
        <v>101</v>
      </c>
      <c r="AZ160" s="112" t="s">
        <v>101</v>
      </c>
      <c r="BA160" s="112" t="s">
        <v>101</v>
      </c>
      <c r="BB160" s="112" t="s">
        <v>101</v>
      </c>
      <c r="BC160" s="112" t="s">
        <v>101</v>
      </c>
      <c r="BD160" s="112" t="s">
        <v>101</v>
      </c>
      <c r="BE160" s="112" t="s">
        <v>101</v>
      </c>
      <c r="BF160" s="112" t="s">
        <v>101</v>
      </c>
      <c r="BG160" s="112" t="s">
        <v>101</v>
      </c>
      <c r="BH160" s="71" t="s">
        <v>101</v>
      </c>
    </row>
    <row r="161" spans="1:60" x14ac:dyDescent="0.25">
      <c r="A161" s="79">
        <v>45</v>
      </c>
      <c r="B161" s="79" t="s">
        <v>499</v>
      </c>
      <c r="C161" s="71" t="s">
        <v>513</v>
      </c>
      <c r="D161" s="71" t="s">
        <v>500</v>
      </c>
      <c r="E161" s="71" t="s">
        <v>100</v>
      </c>
      <c r="F161" s="110" t="s">
        <v>501</v>
      </c>
      <c r="G161" s="73">
        <v>13514</v>
      </c>
      <c r="H161" s="60" t="s">
        <v>502</v>
      </c>
      <c r="I161" s="127" t="s">
        <v>503</v>
      </c>
      <c r="J161" s="79" t="s">
        <v>504</v>
      </c>
      <c r="K161" s="78">
        <v>45034</v>
      </c>
      <c r="L161" s="158">
        <v>22500</v>
      </c>
      <c r="M161" s="73">
        <v>13516</v>
      </c>
      <c r="N161" s="78">
        <v>45034</v>
      </c>
      <c r="O161" s="78">
        <v>45218</v>
      </c>
      <c r="P161" s="71" t="s">
        <v>505</v>
      </c>
      <c r="Q161" s="79" t="s">
        <v>101</v>
      </c>
      <c r="R161" s="79" t="s">
        <v>101</v>
      </c>
      <c r="S161" s="79" t="s">
        <v>101</v>
      </c>
      <c r="T161" s="79" t="s">
        <v>490</v>
      </c>
      <c r="U161" s="79" t="s">
        <v>101</v>
      </c>
      <c r="V161" s="65" t="s">
        <v>101</v>
      </c>
      <c r="W161" s="65" t="s">
        <v>101</v>
      </c>
      <c r="X161" s="112" t="s">
        <v>101</v>
      </c>
      <c r="Y161" s="65" t="s">
        <v>101</v>
      </c>
      <c r="Z161" s="78" t="s">
        <v>101</v>
      </c>
      <c r="AA161" s="65" t="s">
        <v>101</v>
      </c>
      <c r="AB161" s="79" t="s">
        <v>101</v>
      </c>
      <c r="AC161" s="79" t="s">
        <v>101</v>
      </c>
      <c r="AD161" s="158">
        <v>0</v>
      </c>
      <c r="AE161" s="158">
        <v>0</v>
      </c>
      <c r="AF161" s="79" t="s">
        <v>101</v>
      </c>
      <c r="AG161" s="80" t="s">
        <v>101</v>
      </c>
      <c r="AH161" s="158">
        <v>0</v>
      </c>
      <c r="AI161" s="167">
        <f t="shared" si="3"/>
        <v>22500</v>
      </c>
      <c r="AJ161" s="172">
        <v>0</v>
      </c>
      <c r="AK161" s="172">
        <f>19410</f>
        <v>19410</v>
      </c>
      <c r="AL161" s="176">
        <f t="shared" si="4"/>
        <v>19410</v>
      </c>
      <c r="AM161" s="112" t="s">
        <v>101</v>
      </c>
      <c r="AN161" s="112" t="s">
        <v>101</v>
      </c>
      <c r="AO161" s="112" t="s">
        <v>101</v>
      </c>
      <c r="AP161" s="112" t="s">
        <v>101</v>
      </c>
      <c r="AQ161" s="112" t="s">
        <v>101</v>
      </c>
      <c r="AR161" s="112" t="s">
        <v>101</v>
      </c>
      <c r="AS161" s="112" t="s">
        <v>101</v>
      </c>
      <c r="AT161" s="112" t="s">
        <v>101</v>
      </c>
      <c r="AU161" s="112" t="s">
        <v>101</v>
      </c>
      <c r="AV161" s="112" t="s">
        <v>101</v>
      </c>
      <c r="AW161" s="112" t="s">
        <v>101</v>
      </c>
      <c r="AX161" s="112" t="s">
        <v>101</v>
      </c>
      <c r="AY161" s="112" t="s">
        <v>101</v>
      </c>
      <c r="AZ161" s="112" t="s">
        <v>101</v>
      </c>
      <c r="BA161" s="112" t="s">
        <v>101</v>
      </c>
      <c r="BB161" s="112" t="s">
        <v>101</v>
      </c>
      <c r="BC161" s="112" t="s">
        <v>101</v>
      </c>
      <c r="BD161" s="112" t="s">
        <v>101</v>
      </c>
      <c r="BE161" s="112" t="s">
        <v>101</v>
      </c>
      <c r="BF161" s="112" t="s">
        <v>101</v>
      </c>
      <c r="BG161" s="112" t="s">
        <v>101</v>
      </c>
      <c r="BH161" s="71" t="s">
        <v>101</v>
      </c>
    </row>
    <row r="162" spans="1:60" x14ac:dyDescent="0.25">
      <c r="A162" s="79">
        <v>46</v>
      </c>
      <c r="B162" s="79" t="s">
        <v>507</v>
      </c>
      <c r="C162" s="71" t="s">
        <v>508</v>
      </c>
      <c r="D162" s="71" t="s">
        <v>98</v>
      </c>
      <c r="E162" s="71" t="s">
        <v>100</v>
      </c>
      <c r="F162" s="110" t="s">
        <v>314</v>
      </c>
      <c r="G162" s="73">
        <v>13143</v>
      </c>
      <c r="H162" s="60" t="s">
        <v>509</v>
      </c>
      <c r="I162" s="127" t="s">
        <v>510</v>
      </c>
      <c r="J162" s="79" t="s">
        <v>511</v>
      </c>
      <c r="K162" s="78">
        <v>44837</v>
      </c>
      <c r="L162" s="158">
        <v>292042.11</v>
      </c>
      <c r="M162" s="73">
        <v>13383</v>
      </c>
      <c r="N162" s="78">
        <v>44837</v>
      </c>
      <c r="O162" s="78">
        <v>45202</v>
      </c>
      <c r="P162" s="71" t="s">
        <v>505</v>
      </c>
      <c r="Q162" s="79" t="s">
        <v>101</v>
      </c>
      <c r="R162" s="79" t="s">
        <v>101</v>
      </c>
      <c r="S162" s="79" t="s">
        <v>101</v>
      </c>
      <c r="T162" s="79" t="s">
        <v>490</v>
      </c>
      <c r="U162" s="79" t="s">
        <v>101</v>
      </c>
      <c r="V162" s="65" t="s">
        <v>101</v>
      </c>
      <c r="W162" s="65" t="s">
        <v>101</v>
      </c>
      <c r="X162" s="112" t="s">
        <v>101</v>
      </c>
      <c r="Y162" s="65" t="s">
        <v>101</v>
      </c>
      <c r="Z162" s="78" t="s">
        <v>101</v>
      </c>
      <c r="AA162" s="65" t="s">
        <v>101</v>
      </c>
      <c r="AB162" s="79" t="s">
        <v>101</v>
      </c>
      <c r="AC162" s="79" t="s">
        <v>101</v>
      </c>
      <c r="AD162" s="158">
        <v>0</v>
      </c>
      <c r="AE162" s="158">
        <v>0</v>
      </c>
      <c r="AF162" s="79" t="s">
        <v>101</v>
      </c>
      <c r="AG162" s="80" t="s">
        <v>101</v>
      </c>
      <c r="AH162" s="158">
        <v>0</v>
      </c>
      <c r="AI162" s="167">
        <f t="shared" si="3"/>
        <v>292042.11</v>
      </c>
      <c r="AJ162" s="172">
        <v>0</v>
      </c>
      <c r="AK162" s="172">
        <v>42729.51</v>
      </c>
      <c r="AL162" s="176">
        <f t="shared" si="4"/>
        <v>42729.51</v>
      </c>
      <c r="AM162" s="112" t="s">
        <v>101</v>
      </c>
      <c r="AN162" s="112" t="s">
        <v>101</v>
      </c>
      <c r="AO162" s="112" t="s">
        <v>101</v>
      </c>
      <c r="AP162" s="112" t="s">
        <v>101</v>
      </c>
      <c r="AQ162" s="112" t="s">
        <v>101</v>
      </c>
      <c r="AR162" s="112" t="s">
        <v>101</v>
      </c>
      <c r="AS162" s="112" t="s">
        <v>101</v>
      </c>
      <c r="AT162" s="112" t="s">
        <v>101</v>
      </c>
      <c r="AU162" s="112" t="s">
        <v>101</v>
      </c>
      <c r="AV162" s="112" t="s">
        <v>101</v>
      </c>
      <c r="AW162" s="112" t="s">
        <v>101</v>
      </c>
      <c r="AX162" s="112" t="s">
        <v>101</v>
      </c>
      <c r="AY162" s="112" t="s">
        <v>101</v>
      </c>
      <c r="AZ162" s="112" t="s">
        <v>101</v>
      </c>
      <c r="BA162" s="112" t="s">
        <v>101</v>
      </c>
      <c r="BB162" s="112" t="s">
        <v>101</v>
      </c>
      <c r="BC162" s="112" t="s">
        <v>101</v>
      </c>
      <c r="BD162" s="112" t="s">
        <v>101</v>
      </c>
      <c r="BE162" s="112" t="s">
        <v>101</v>
      </c>
      <c r="BF162" s="112" t="s">
        <v>101</v>
      </c>
      <c r="BG162" s="112" t="s">
        <v>101</v>
      </c>
      <c r="BH162" s="71" t="s">
        <v>101</v>
      </c>
    </row>
    <row r="163" spans="1:60" ht="38.25" x14ac:dyDescent="0.25">
      <c r="A163" s="79">
        <v>47</v>
      </c>
      <c r="B163" s="79" t="s">
        <v>512</v>
      </c>
      <c r="C163" s="71" t="s">
        <v>514</v>
      </c>
      <c r="D163" s="71" t="s">
        <v>500</v>
      </c>
      <c r="E163" s="71" t="s">
        <v>100</v>
      </c>
      <c r="F163" s="110" t="s">
        <v>515</v>
      </c>
      <c r="G163" s="73">
        <v>13505</v>
      </c>
      <c r="H163" s="60" t="s">
        <v>516</v>
      </c>
      <c r="I163" s="127" t="s">
        <v>510</v>
      </c>
      <c r="J163" s="79" t="s">
        <v>511</v>
      </c>
      <c r="K163" s="78">
        <v>45019</v>
      </c>
      <c r="L163" s="158">
        <v>7912</v>
      </c>
      <c r="M163" s="73">
        <v>13508</v>
      </c>
      <c r="N163" s="78">
        <v>45019</v>
      </c>
      <c r="O163" s="78">
        <v>45386</v>
      </c>
      <c r="P163" s="71" t="s">
        <v>505</v>
      </c>
      <c r="Q163" s="79" t="s">
        <v>101</v>
      </c>
      <c r="R163" s="79" t="s">
        <v>101</v>
      </c>
      <c r="S163" s="79" t="s">
        <v>101</v>
      </c>
      <c r="T163" s="79" t="s">
        <v>490</v>
      </c>
      <c r="U163" s="79" t="s">
        <v>101</v>
      </c>
      <c r="V163" s="65" t="s">
        <v>101</v>
      </c>
      <c r="W163" s="65" t="s">
        <v>101</v>
      </c>
      <c r="X163" s="112" t="s">
        <v>517</v>
      </c>
      <c r="Y163" s="65" t="s">
        <v>101</v>
      </c>
      <c r="Z163" s="78" t="s">
        <v>101</v>
      </c>
      <c r="AA163" s="65" t="s">
        <v>101</v>
      </c>
      <c r="AB163" s="79" t="s">
        <v>101</v>
      </c>
      <c r="AC163" s="79" t="s">
        <v>101</v>
      </c>
      <c r="AD163" s="158">
        <v>0</v>
      </c>
      <c r="AE163" s="158">
        <v>0</v>
      </c>
      <c r="AF163" s="79" t="s">
        <v>101</v>
      </c>
      <c r="AG163" s="80" t="s">
        <v>101</v>
      </c>
      <c r="AH163" s="158">
        <v>0</v>
      </c>
      <c r="AI163" s="167">
        <f t="shared" si="3"/>
        <v>7912</v>
      </c>
      <c r="AJ163" s="172">
        <v>0</v>
      </c>
      <c r="AK163" s="172"/>
      <c r="AL163" s="176">
        <f t="shared" si="4"/>
        <v>0</v>
      </c>
      <c r="AM163" s="112" t="s">
        <v>101</v>
      </c>
      <c r="AN163" s="112" t="s">
        <v>101</v>
      </c>
      <c r="AO163" s="112" t="s">
        <v>101</v>
      </c>
      <c r="AP163" s="112" t="s">
        <v>101</v>
      </c>
      <c r="AQ163" s="114" t="s">
        <v>467</v>
      </c>
      <c r="AR163" s="66" t="s">
        <v>468</v>
      </c>
      <c r="AS163" s="112" t="s">
        <v>101</v>
      </c>
      <c r="AT163" s="112" t="s">
        <v>101</v>
      </c>
      <c r="AU163" s="112" t="s">
        <v>101</v>
      </c>
      <c r="AV163" s="112" t="s">
        <v>101</v>
      </c>
      <c r="AW163" s="112" t="s">
        <v>101</v>
      </c>
      <c r="AX163" s="112" t="s">
        <v>101</v>
      </c>
      <c r="AY163" s="112" t="s">
        <v>101</v>
      </c>
      <c r="AZ163" s="112" t="s">
        <v>101</v>
      </c>
      <c r="BA163" s="112" t="s">
        <v>101</v>
      </c>
      <c r="BB163" s="112" t="s">
        <v>101</v>
      </c>
      <c r="BC163" s="112" t="s">
        <v>101</v>
      </c>
      <c r="BD163" s="112" t="s">
        <v>101</v>
      </c>
      <c r="BE163" s="112" t="s">
        <v>101</v>
      </c>
      <c r="BF163" s="112" t="s">
        <v>101</v>
      </c>
      <c r="BG163" s="112" t="s">
        <v>101</v>
      </c>
      <c r="BH163" s="71" t="s">
        <v>101</v>
      </c>
    </row>
    <row r="164" spans="1:60" ht="25.5" x14ac:dyDescent="0.25">
      <c r="A164" s="79">
        <v>48</v>
      </c>
      <c r="B164" s="79" t="s">
        <v>520</v>
      </c>
      <c r="C164" s="71" t="s">
        <v>521</v>
      </c>
      <c r="D164" s="71" t="s">
        <v>445</v>
      </c>
      <c r="E164" s="71" t="s">
        <v>206</v>
      </c>
      <c r="F164" s="110" t="s">
        <v>158</v>
      </c>
      <c r="G164" s="73">
        <v>13553</v>
      </c>
      <c r="H164" s="60" t="s">
        <v>710</v>
      </c>
      <c r="I164" s="127" t="s">
        <v>160</v>
      </c>
      <c r="J164" s="79" t="s">
        <v>161</v>
      </c>
      <c r="K164" s="78">
        <v>45078</v>
      </c>
      <c r="L164" s="158">
        <v>1000000</v>
      </c>
      <c r="M164" s="73">
        <v>13553</v>
      </c>
      <c r="N164" s="78">
        <v>45078</v>
      </c>
      <c r="O164" s="78">
        <v>45444</v>
      </c>
      <c r="P164" s="71" t="s">
        <v>522</v>
      </c>
      <c r="Q164" s="79" t="s">
        <v>101</v>
      </c>
      <c r="R164" s="79" t="s">
        <v>101</v>
      </c>
      <c r="S164" s="79" t="s">
        <v>101</v>
      </c>
      <c r="T164" s="79" t="s">
        <v>483</v>
      </c>
      <c r="U164" s="79" t="s">
        <v>101</v>
      </c>
      <c r="V164" s="65" t="s">
        <v>101</v>
      </c>
      <c r="W164" s="65" t="s">
        <v>101</v>
      </c>
      <c r="X164" s="112" t="s">
        <v>101</v>
      </c>
      <c r="Y164" s="65" t="s">
        <v>101</v>
      </c>
      <c r="Z164" s="78" t="s">
        <v>101</v>
      </c>
      <c r="AA164" s="65" t="s">
        <v>101</v>
      </c>
      <c r="AB164" s="79" t="s">
        <v>101</v>
      </c>
      <c r="AC164" s="79" t="s">
        <v>101</v>
      </c>
      <c r="AD164" s="158">
        <v>0</v>
      </c>
      <c r="AE164" s="158">
        <v>0</v>
      </c>
      <c r="AF164" s="79" t="s">
        <v>101</v>
      </c>
      <c r="AG164" s="80" t="s">
        <v>101</v>
      </c>
      <c r="AH164" s="158">
        <v>0</v>
      </c>
      <c r="AI164" s="167">
        <f t="shared" si="3"/>
        <v>1000000</v>
      </c>
      <c r="AJ164" s="172">
        <v>0</v>
      </c>
      <c r="AK164" s="172">
        <f>64789.75+113551.44+73198.37+103589.08</f>
        <v>355128.64</v>
      </c>
      <c r="AL164" s="176">
        <f t="shared" si="4"/>
        <v>355128.64</v>
      </c>
      <c r="AM164" s="112"/>
      <c r="AN164" s="112"/>
      <c r="AO164" s="112"/>
      <c r="AP164" s="112"/>
      <c r="AQ164" s="112" t="s">
        <v>447</v>
      </c>
      <c r="AR164" s="66" t="s">
        <v>469</v>
      </c>
      <c r="AS164" s="112"/>
      <c r="AT164" s="112"/>
      <c r="AU164" s="112"/>
      <c r="AV164" s="112"/>
      <c r="AW164" s="112"/>
      <c r="AX164" s="112"/>
      <c r="AY164" s="112"/>
      <c r="AZ164" s="112"/>
      <c r="BA164" s="112"/>
      <c r="BB164" s="112"/>
      <c r="BC164" s="112"/>
      <c r="BD164" s="112"/>
      <c r="BE164" s="112"/>
      <c r="BF164" s="112"/>
      <c r="BG164" s="112"/>
      <c r="BH164" s="71"/>
    </row>
    <row r="165" spans="1:60" ht="25.5" x14ac:dyDescent="0.25">
      <c r="A165" s="79">
        <v>49</v>
      </c>
      <c r="B165" s="79" t="s">
        <v>523</v>
      </c>
      <c r="C165" s="71" t="s">
        <v>524</v>
      </c>
      <c r="D165" s="71" t="s">
        <v>98</v>
      </c>
      <c r="E165" s="71" t="s">
        <v>206</v>
      </c>
      <c r="F165" s="110" t="s">
        <v>525</v>
      </c>
      <c r="G165" s="73"/>
      <c r="H165" s="60" t="s">
        <v>526</v>
      </c>
      <c r="I165" s="127" t="s">
        <v>571</v>
      </c>
      <c r="J165" s="79" t="s">
        <v>527</v>
      </c>
      <c r="K165" s="78">
        <v>44956</v>
      </c>
      <c r="L165" s="158">
        <v>238000</v>
      </c>
      <c r="M165" s="73">
        <v>13467</v>
      </c>
      <c r="N165" s="78">
        <v>44956</v>
      </c>
      <c r="O165" s="78">
        <v>45321</v>
      </c>
      <c r="P165" s="71" t="s">
        <v>505</v>
      </c>
      <c r="Q165" s="79" t="s">
        <v>101</v>
      </c>
      <c r="R165" s="79" t="s">
        <v>101</v>
      </c>
      <c r="S165" s="79" t="s">
        <v>101</v>
      </c>
      <c r="T165" s="79" t="s">
        <v>483</v>
      </c>
      <c r="U165" s="79" t="s">
        <v>101</v>
      </c>
      <c r="V165" s="65" t="s">
        <v>101</v>
      </c>
      <c r="W165" s="65" t="s">
        <v>101</v>
      </c>
      <c r="X165" s="112" t="s">
        <v>101</v>
      </c>
      <c r="Y165" s="65" t="s">
        <v>101</v>
      </c>
      <c r="Z165" s="78" t="s">
        <v>101</v>
      </c>
      <c r="AA165" s="65" t="s">
        <v>101</v>
      </c>
      <c r="AB165" s="79" t="s">
        <v>101</v>
      </c>
      <c r="AC165" s="79" t="s">
        <v>101</v>
      </c>
      <c r="AD165" s="158">
        <v>0</v>
      </c>
      <c r="AE165" s="158">
        <v>0</v>
      </c>
      <c r="AF165" s="79" t="s">
        <v>101</v>
      </c>
      <c r="AG165" s="80" t="s">
        <v>101</v>
      </c>
      <c r="AH165" s="158">
        <v>0</v>
      </c>
      <c r="AI165" s="167">
        <f t="shared" si="3"/>
        <v>238000</v>
      </c>
      <c r="AJ165" s="172">
        <v>0</v>
      </c>
      <c r="AK165" s="172">
        <f>38005.95+28438.09+7584.96+46926.51</f>
        <v>120955.51000000001</v>
      </c>
      <c r="AL165" s="176">
        <f t="shared" si="4"/>
        <v>120955.51000000001</v>
      </c>
      <c r="AM165" s="112" t="s">
        <v>101</v>
      </c>
      <c r="AN165" s="112" t="s">
        <v>101</v>
      </c>
      <c r="AO165" s="112" t="s">
        <v>101</v>
      </c>
      <c r="AP165" s="112" t="s">
        <v>101</v>
      </c>
      <c r="AQ165" s="112" t="s">
        <v>101</v>
      </c>
      <c r="AR165" s="66" t="s">
        <v>101</v>
      </c>
      <c r="AS165" s="112" t="s">
        <v>101</v>
      </c>
      <c r="AT165" s="112" t="s">
        <v>101</v>
      </c>
      <c r="AU165" s="112" t="s">
        <v>101</v>
      </c>
      <c r="AV165" s="112" t="s">
        <v>101</v>
      </c>
      <c r="AW165" s="112" t="s">
        <v>101</v>
      </c>
      <c r="AX165" s="112" t="s">
        <v>101</v>
      </c>
      <c r="AY165" s="112" t="s">
        <v>101</v>
      </c>
      <c r="AZ165" s="112" t="s">
        <v>101</v>
      </c>
      <c r="BA165" s="112" t="s">
        <v>101</v>
      </c>
      <c r="BB165" s="112" t="s">
        <v>101</v>
      </c>
      <c r="BC165" s="112" t="s">
        <v>101</v>
      </c>
      <c r="BD165" s="112" t="s">
        <v>101</v>
      </c>
      <c r="BE165" s="112" t="s">
        <v>101</v>
      </c>
      <c r="BF165" s="112" t="s">
        <v>101</v>
      </c>
      <c r="BG165" s="112" t="s">
        <v>101</v>
      </c>
      <c r="BH165" s="71" t="s">
        <v>101</v>
      </c>
    </row>
    <row r="166" spans="1:60" x14ac:dyDescent="0.25">
      <c r="A166" s="79">
        <v>50</v>
      </c>
      <c r="B166" s="79" t="s">
        <v>528</v>
      </c>
      <c r="C166" s="71" t="s">
        <v>529</v>
      </c>
      <c r="D166" s="71" t="s">
        <v>98</v>
      </c>
      <c r="E166" s="71" t="s">
        <v>206</v>
      </c>
      <c r="F166" s="110" t="s">
        <v>530</v>
      </c>
      <c r="G166" s="73">
        <v>13309</v>
      </c>
      <c r="H166" s="60" t="s">
        <v>531</v>
      </c>
      <c r="I166" s="127" t="s">
        <v>532</v>
      </c>
      <c r="J166" s="79" t="s">
        <v>533</v>
      </c>
      <c r="K166" s="78">
        <v>45057</v>
      </c>
      <c r="L166" s="158">
        <v>7980</v>
      </c>
      <c r="M166" s="73">
        <v>13535</v>
      </c>
      <c r="N166" s="78">
        <v>45057</v>
      </c>
      <c r="O166" s="78">
        <v>45423</v>
      </c>
      <c r="P166" s="71" t="s">
        <v>505</v>
      </c>
      <c r="Q166" s="79" t="s">
        <v>101</v>
      </c>
      <c r="R166" s="79" t="s">
        <v>101</v>
      </c>
      <c r="S166" s="79" t="s">
        <v>101</v>
      </c>
      <c r="T166" s="79" t="s">
        <v>483</v>
      </c>
      <c r="U166" s="79" t="s">
        <v>101</v>
      </c>
      <c r="V166" s="65" t="s">
        <v>101</v>
      </c>
      <c r="W166" s="65" t="s">
        <v>101</v>
      </c>
      <c r="X166" s="112" t="s">
        <v>101</v>
      </c>
      <c r="Y166" s="65" t="s">
        <v>101</v>
      </c>
      <c r="Z166" s="78" t="s">
        <v>101</v>
      </c>
      <c r="AA166" s="65" t="s">
        <v>101</v>
      </c>
      <c r="AB166" s="79" t="s">
        <v>101</v>
      </c>
      <c r="AC166" s="79" t="s">
        <v>101</v>
      </c>
      <c r="AD166" s="158">
        <v>0</v>
      </c>
      <c r="AE166" s="158">
        <v>0</v>
      </c>
      <c r="AF166" s="79" t="s">
        <v>101</v>
      </c>
      <c r="AG166" s="80" t="s">
        <v>101</v>
      </c>
      <c r="AH166" s="158">
        <v>0</v>
      </c>
      <c r="AI166" s="167">
        <f t="shared" si="3"/>
        <v>7980</v>
      </c>
      <c r="AJ166" s="172">
        <v>0</v>
      </c>
      <c r="AK166" s="172">
        <f>7980</f>
        <v>7980</v>
      </c>
      <c r="AL166" s="176">
        <f t="shared" si="4"/>
        <v>7980</v>
      </c>
      <c r="AM166" s="112" t="s">
        <v>101</v>
      </c>
      <c r="AN166" s="112" t="s">
        <v>101</v>
      </c>
      <c r="AO166" s="112" t="s">
        <v>101</v>
      </c>
      <c r="AP166" s="112" t="s">
        <v>101</v>
      </c>
      <c r="AQ166" s="112" t="s">
        <v>101</v>
      </c>
      <c r="AR166" s="112" t="s">
        <v>101</v>
      </c>
      <c r="AS166" s="112" t="s">
        <v>101</v>
      </c>
      <c r="AT166" s="112" t="s">
        <v>101</v>
      </c>
      <c r="AU166" s="112" t="s">
        <v>101</v>
      </c>
      <c r="AV166" s="112" t="s">
        <v>101</v>
      </c>
      <c r="AW166" s="112" t="s">
        <v>101</v>
      </c>
      <c r="AX166" s="112" t="s">
        <v>101</v>
      </c>
      <c r="AY166" s="112" t="s">
        <v>101</v>
      </c>
      <c r="AZ166" s="112" t="s">
        <v>101</v>
      </c>
      <c r="BA166" s="112" t="s">
        <v>101</v>
      </c>
      <c r="BB166" s="112" t="s">
        <v>101</v>
      </c>
      <c r="BC166" s="112" t="s">
        <v>101</v>
      </c>
      <c r="BD166" s="112" t="s">
        <v>101</v>
      </c>
      <c r="BE166" s="112" t="s">
        <v>101</v>
      </c>
      <c r="BF166" s="112" t="s">
        <v>101</v>
      </c>
      <c r="BG166" s="112" t="s">
        <v>101</v>
      </c>
      <c r="BH166" s="71" t="s">
        <v>101</v>
      </c>
    </row>
    <row r="167" spans="1:60" x14ac:dyDescent="0.25">
      <c r="A167" s="79">
        <v>51</v>
      </c>
      <c r="B167" s="79" t="s">
        <v>593</v>
      </c>
      <c r="C167" s="71" t="s">
        <v>535</v>
      </c>
      <c r="D167" s="71" t="s">
        <v>98</v>
      </c>
      <c r="E167" s="71" t="s">
        <v>206</v>
      </c>
      <c r="F167" s="110" t="s">
        <v>536</v>
      </c>
      <c r="G167" s="73">
        <v>13350</v>
      </c>
      <c r="H167" s="60" t="s">
        <v>594</v>
      </c>
      <c r="I167" s="127" t="s">
        <v>538</v>
      </c>
      <c r="J167" s="79" t="s">
        <v>539</v>
      </c>
      <c r="K167" s="78">
        <v>45040</v>
      </c>
      <c r="L167" s="158">
        <v>202370</v>
      </c>
      <c r="M167" s="73">
        <v>13350</v>
      </c>
      <c r="N167" s="78">
        <v>45040</v>
      </c>
      <c r="O167" s="78">
        <v>45407</v>
      </c>
      <c r="P167" s="71" t="s">
        <v>505</v>
      </c>
      <c r="Q167" s="79" t="s">
        <v>101</v>
      </c>
      <c r="R167" s="79" t="s">
        <v>101</v>
      </c>
      <c r="S167" s="79" t="s">
        <v>101</v>
      </c>
      <c r="T167" s="79" t="s">
        <v>595</v>
      </c>
      <c r="U167" s="79" t="s">
        <v>101</v>
      </c>
      <c r="V167" s="65" t="s">
        <v>101</v>
      </c>
      <c r="W167" s="65" t="s">
        <v>101</v>
      </c>
      <c r="X167" s="112" t="s">
        <v>101</v>
      </c>
      <c r="Y167" s="65" t="s">
        <v>101</v>
      </c>
      <c r="Z167" s="78" t="s">
        <v>101</v>
      </c>
      <c r="AA167" s="65" t="s">
        <v>101</v>
      </c>
      <c r="AB167" s="79" t="s">
        <v>101</v>
      </c>
      <c r="AC167" s="79" t="s">
        <v>101</v>
      </c>
      <c r="AD167" s="158">
        <v>0</v>
      </c>
      <c r="AE167" s="158">
        <v>0</v>
      </c>
      <c r="AF167" s="79" t="s">
        <v>101</v>
      </c>
      <c r="AG167" s="80" t="s">
        <v>101</v>
      </c>
      <c r="AH167" s="158">
        <v>0</v>
      </c>
      <c r="AI167" s="167">
        <f t="shared" si="3"/>
        <v>202370</v>
      </c>
      <c r="AJ167" s="172">
        <v>0</v>
      </c>
      <c r="AK167" s="172">
        <v>202370</v>
      </c>
      <c r="AL167" s="176">
        <f>AJ167+AK167</f>
        <v>202370</v>
      </c>
      <c r="AM167" s="112" t="s">
        <v>101</v>
      </c>
      <c r="AN167" s="112" t="s">
        <v>101</v>
      </c>
      <c r="AO167" s="112" t="s">
        <v>101</v>
      </c>
      <c r="AP167" s="112" t="s">
        <v>101</v>
      </c>
      <c r="AQ167" s="112" t="s">
        <v>101</v>
      </c>
      <c r="AR167" s="112" t="s">
        <v>101</v>
      </c>
      <c r="AS167" s="112" t="s">
        <v>101</v>
      </c>
      <c r="AT167" s="112" t="s">
        <v>101</v>
      </c>
      <c r="AU167" s="112" t="s">
        <v>101</v>
      </c>
      <c r="AV167" s="112" t="s">
        <v>101</v>
      </c>
      <c r="AW167" s="112" t="s">
        <v>101</v>
      </c>
      <c r="AX167" s="112" t="s">
        <v>101</v>
      </c>
      <c r="AY167" s="112" t="s">
        <v>101</v>
      </c>
      <c r="AZ167" s="112" t="s">
        <v>101</v>
      </c>
      <c r="BA167" s="112" t="s">
        <v>101</v>
      </c>
      <c r="BB167" s="112" t="s">
        <v>101</v>
      </c>
      <c r="BC167" s="112" t="s">
        <v>101</v>
      </c>
      <c r="BD167" s="112" t="s">
        <v>101</v>
      </c>
      <c r="BE167" s="112" t="s">
        <v>101</v>
      </c>
      <c r="BF167" s="112" t="s">
        <v>101</v>
      </c>
      <c r="BG167" s="112" t="s">
        <v>101</v>
      </c>
      <c r="BH167" s="71" t="s">
        <v>101</v>
      </c>
    </row>
    <row r="168" spans="1:60" x14ac:dyDescent="0.25">
      <c r="A168" s="79">
        <v>52</v>
      </c>
      <c r="B168" s="79" t="s">
        <v>534</v>
      </c>
      <c r="C168" s="71" t="s">
        <v>535</v>
      </c>
      <c r="D168" s="71" t="s">
        <v>98</v>
      </c>
      <c r="E168" s="71" t="s">
        <v>206</v>
      </c>
      <c r="F168" s="110" t="s">
        <v>536</v>
      </c>
      <c r="G168" s="73">
        <v>13350</v>
      </c>
      <c r="H168" s="60" t="s">
        <v>537</v>
      </c>
      <c r="I168" s="127" t="s">
        <v>538</v>
      </c>
      <c r="J168" s="79" t="s">
        <v>539</v>
      </c>
      <c r="K168" s="78">
        <v>45056</v>
      </c>
      <c r="L168" s="158">
        <v>8800</v>
      </c>
      <c r="M168" s="73">
        <v>13537</v>
      </c>
      <c r="N168" s="78">
        <v>45056</v>
      </c>
      <c r="O168" s="78">
        <v>45423</v>
      </c>
      <c r="P168" s="71" t="s">
        <v>505</v>
      </c>
      <c r="Q168" s="79" t="s">
        <v>101</v>
      </c>
      <c r="R168" s="79" t="s">
        <v>101</v>
      </c>
      <c r="S168" s="79" t="s">
        <v>101</v>
      </c>
      <c r="T168" s="79" t="s">
        <v>483</v>
      </c>
      <c r="U168" s="79" t="s">
        <v>101</v>
      </c>
      <c r="V168" s="65" t="s">
        <v>101</v>
      </c>
      <c r="W168" s="65" t="s">
        <v>101</v>
      </c>
      <c r="X168" s="112" t="s">
        <v>101</v>
      </c>
      <c r="Y168" s="65" t="s">
        <v>101</v>
      </c>
      <c r="Z168" s="78" t="s">
        <v>101</v>
      </c>
      <c r="AA168" s="65" t="s">
        <v>101</v>
      </c>
      <c r="AB168" s="79" t="s">
        <v>101</v>
      </c>
      <c r="AC168" s="79" t="s">
        <v>101</v>
      </c>
      <c r="AD168" s="158">
        <v>0</v>
      </c>
      <c r="AE168" s="158">
        <v>0</v>
      </c>
      <c r="AF168" s="79" t="s">
        <v>101</v>
      </c>
      <c r="AG168" s="80" t="s">
        <v>101</v>
      </c>
      <c r="AH168" s="158">
        <v>0</v>
      </c>
      <c r="AI168" s="167">
        <f t="shared" si="3"/>
        <v>8800</v>
      </c>
      <c r="AJ168" s="172">
        <v>0</v>
      </c>
      <c r="AK168" s="172">
        <v>8800</v>
      </c>
      <c r="AL168" s="176">
        <f t="shared" si="4"/>
        <v>8800</v>
      </c>
      <c r="AM168" s="112" t="s">
        <v>101</v>
      </c>
      <c r="AN168" s="112" t="s">
        <v>101</v>
      </c>
      <c r="AO168" s="112" t="s">
        <v>101</v>
      </c>
      <c r="AP168" s="112" t="s">
        <v>101</v>
      </c>
      <c r="AQ168" s="112" t="s">
        <v>101</v>
      </c>
      <c r="AR168" s="112" t="s">
        <v>101</v>
      </c>
      <c r="AS168" s="112" t="s">
        <v>101</v>
      </c>
      <c r="AT168" s="112" t="s">
        <v>101</v>
      </c>
      <c r="AU168" s="112" t="s">
        <v>101</v>
      </c>
      <c r="AV168" s="112" t="s">
        <v>101</v>
      </c>
      <c r="AW168" s="112" t="s">
        <v>101</v>
      </c>
      <c r="AX168" s="112" t="s">
        <v>101</v>
      </c>
      <c r="AY168" s="112" t="s">
        <v>101</v>
      </c>
      <c r="AZ168" s="112" t="s">
        <v>101</v>
      </c>
      <c r="BA168" s="112" t="s">
        <v>101</v>
      </c>
      <c r="BB168" s="112" t="s">
        <v>101</v>
      </c>
      <c r="BC168" s="112" t="s">
        <v>101</v>
      </c>
      <c r="BD168" s="112" t="s">
        <v>101</v>
      </c>
      <c r="BE168" s="112" t="s">
        <v>101</v>
      </c>
      <c r="BF168" s="112" t="s">
        <v>101</v>
      </c>
      <c r="BG168" s="112" t="s">
        <v>101</v>
      </c>
      <c r="BH168" s="71" t="s">
        <v>101</v>
      </c>
    </row>
    <row r="169" spans="1:60" ht="25.5" x14ac:dyDescent="0.25">
      <c r="A169" s="79">
        <v>53</v>
      </c>
      <c r="B169" s="79" t="s">
        <v>541</v>
      </c>
      <c r="C169" s="71" t="s">
        <v>542</v>
      </c>
      <c r="D169" s="71" t="s">
        <v>98</v>
      </c>
      <c r="E169" s="71" t="s">
        <v>206</v>
      </c>
      <c r="F169" s="110" t="s">
        <v>543</v>
      </c>
      <c r="G169" s="73">
        <v>13482</v>
      </c>
      <c r="H169" s="60" t="s">
        <v>544</v>
      </c>
      <c r="I169" s="127" t="s">
        <v>545</v>
      </c>
      <c r="J169" s="79" t="s">
        <v>546</v>
      </c>
      <c r="K169" s="78">
        <v>45051</v>
      </c>
      <c r="L169" s="158">
        <v>774000</v>
      </c>
      <c r="M169" s="73">
        <v>13533</v>
      </c>
      <c r="N169" s="78">
        <v>45051</v>
      </c>
      <c r="O169" s="78">
        <v>45417</v>
      </c>
      <c r="P169" s="71" t="s">
        <v>434</v>
      </c>
      <c r="Q169" s="79" t="s">
        <v>101</v>
      </c>
      <c r="R169" s="79" t="s">
        <v>101</v>
      </c>
      <c r="S169" s="79" t="s">
        <v>101</v>
      </c>
      <c r="T169" s="79" t="s">
        <v>483</v>
      </c>
      <c r="U169" s="79" t="s">
        <v>101</v>
      </c>
      <c r="V169" s="65" t="s">
        <v>101</v>
      </c>
      <c r="W169" s="65" t="s">
        <v>101</v>
      </c>
      <c r="X169" s="112" t="s">
        <v>101</v>
      </c>
      <c r="Y169" s="65" t="s">
        <v>101</v>
      </c>
      <c r="Z169" s="78" t="s">
        <v>101</v>
      </c>
      <c r="AA169" s="65" t="s">
        <v>101</v>
      </c>
      <c r="AB169" s="79" t="s">
        <v>101</v>
      </c>
      <c r="AC169" s="79" t="s">
        <v>101</v>
      </c>
      <c r="AD169" s="158">
        <v>0</v>
      </c>
      <c r="AE169" s="158">
        <v>0</v>
      </c>
      <c r="AF169" s="79" t="s">
        <v>101</v>
      </c>
      <c r="AG169" s="80" t="s">
        <v>101</v>
      </c>
      <c r="AH169" s="158">
        <v>0</v>
      </c>
      <c r="AI169" s="167">
        <f t="shared" si="3"/>
        <v>774000</v>
      </c>
      <c r="AJ169" s="172">
        <v>0</v>
      </c>
      <c r="AK169" s="172">
        <f>64500+129000+258000</f>
        <v>451500</v>
      </c>
      <c r="AL169" s="176">
        <f t="shared" ref="AL169:AL177" si="5">AJ169+AK169</f>
        <v>451500</v>
      </c>
      <c r="AM169" s="112" t="s">
        <v>101</v>
      </c>
      <c r="AN169" s="112" t="s">
        <v>101</v>
      </c>
      <c r="AO169" s="112" t="s">
        <v>101</v>
      </c>
      <c r="AP169" s="112" t="s">
        <v>101</v>
      </c>
      <c r="AQ169" s="112" t="s">
        <v>101</v>
      </c>
      <c r="AR169" s="112" t="s">
        <v>101</v>
      </c>
      <c r="AS169" s="112" t="s">
        <v>101</v>
      </c>
      <c r="AT169" s="112" t="s">
        <v>101</v>
      </c>
      <c r="AU169" s="112" t="s">
        <v>101</v>
      </c>
      <c r="AV169" s="112" t="s">
        <v>101</v>
      </c>
      <c r="AW169" s="112" t="s">
        <v>101</v>
      </c>
      <c r="AX169" s="112" t="s">
        <v>101</v>
      </c>
      <c r="AY169" s="112" t="s">
        <v>101</v>
      </c>
      <c r="AZ169" s="112" t="s">
        <v>101</v>
      </c>
      <c r="BA169" s="112" t="s">
        <v>101</v>
      </c>
      <c r="BB169" s="112" t="s">
        <v>101</v>
      </c>
      <c r="BC169" s="112" t="s">
        <v>101</v>
      </c>
      <c r="BD169" s="112" t="s">
        <v>101</v>
      </c>
      <c r="BE169" s="112" t="s">
        <v>101</v>
      </c>
      <c r="BF169" s="112" t="s">
        <v>101</v>
      </c>
      <c r="BG169" s="112" t="s">
        <v>101</v>
      </c>
      <c r="BH169" s="71" t="s">
        <v>101</v>
      </c>
    </row>
    <row r="170" spans="1:60" x14ac:dyDescent="0.25">
      <c r="A170" s="79">
        <v>54</v>
      </c>
      <c r="B170" s="79" t="s">
        <v>651</v>
      </c>
      <c r="C170" s="71" t="s">
        <v>652</v>
      </c>
      <c r="D170" s="71" t="s">
        <v>500</v>
      </c>
      <c r="E170" s="71" t="s">
        <v>100</v>
      </c>
      <c r="F170" s="110" t="s">
        <v>653</v>
      </c>
      <c r="G170" s="73">
        <v>13559</v>
      </c>
      <c r="H170" s="60" t="s">
        <v>654</v>
      </c>
      <c r="I170" s="127" t="s">
        <v>655</v>
      </c>
      <c r="J170" s="79" t="s">
        <v>656</v>
      </c>
      <c r="K170" s="78">
        <v>45098</v>
      </c>
      <c r="L170" s="158">
        <v>6400</v>
      </c>
      <c r="M170" s="73">
        <v>13564</v>
      </c>
      <c r="N170" s="78">
        <v>45098</v>
      </c>
      <c r="O170" s="78">
        <v>45281</v>
      </c>
      <c r="P170" s="71" t="s">
        <v>505</v>
      </c>
      <c r="Q170" s="79" t="s">
        <v>101</v>
      </c>
      <c r="R170" s="79" t="s">
        <v>101</v>
      </c>
      <c r="S170" s="79" t="s">
        <v>101</v>
      </c>
      <c r="T170" s="79" t="s">
        <v>490</v>
      </c>
      <c r="U170" s="79" t="s">
        <v>101</v>
      </c>
      <c r="V170" s="65" t="s">
        <v>101</v>
      </c>
      <c r="W170" s="65" t="s">
        <v>101</v>
      </c>
      <c r="X170" s="112" t="s">
        <v>101</v>
      </c>
      <c r="Y170" s="65" t="s">
        <v>101</v>
      </c>
      <c r="Z170" s="78" t="s">
        <v>101</v>
      </c>
      <c r="AA170" s="65" t="s">
        <v>101</v>
      </c>
      <c r="AB170" s="79" t="s">
        <v>101</v>
      </c>
      <c r="AC170" s="79" t="s">
        <v>101</v>
      </c>
      <c r="AD170" s="158">
        <v>0</v>
      </c>
      <c r="AE170" s="158">
        <v>0</v>
      </c>
      <c r="AF170" s="79" t="s">
        <v>101</v>
      </c>
      <c r="AG170" s="80" t="s">
        <v>101</v>
      </c>
      <c r="AH170" s="158">
        <v>0</v>
      </c>
      <c r="AI170" s="167">
        <f t="shared" si="3"/>
        <v>6400</v>
      </c>
      <c r="AJ170" s="172">
        <v>0</v>
      </c>
      <c r="AK170" s="172">
        <v>6400</v>
      </c>
      <c r="AL170" s="176">
        <f t="shared" si="5"/>
        <v>6400</v>
      </c>
      <c r="AM170" s="112" t="s">
        <v>101</v>
      </c>
      <c r="AN170" s="112" t="s">
        <v>101</v>
      </c>
      <c r="AO170" s="112" t="s">
        <v>101</v>
      </c>
      <c r="AP170" s="112" t="s">
        <v>101</v>
      </c>
      <c r="AQ170" s="112" t="s">
        <v>101</v>
      </c>
      <c r="AR170" s="112" t="s">
        <v>101</v>
      </c>
      <c r="AS170" s="112" t="s">
        <v>101</v>
      </c>
      <c r="AT170" s="112" t="s">
        <v>101</v>
      </c>
      <c r="AU170" s="112" t="s">
        <v>101</v>
      </c>
      <c r="AV170" s="112" t="s">
        <v>101</v>
      </c>
      <c r="AW170" s="112" t="s">
        <v>101</v>
      </c>
      <c r="AX170" s="112" t="s">
        <v>101</v>
      </c>
      <c r="AY170" s="112" t="s">
        <v>101</v>
      </c>
      <c r="AZ170" s="112" t="s">
        <v>101</v>
      </c>
      <c r="BA170" s="112" t="s">
        <v>101</v>
      </c>
      <c r="BB170" s="112" t="s">
        <v>101</v>
      </c>
      <c r="BC170" s="112" t="s">
        <v>101</v>
      </c>
      <c r="BD170" s="112" t="s">
        <v>101</v>
      </c>
      <c r="BE170" s="112" t="s">
        <v>101</v>
      </c>
      <c r="BF170" s="112" t="s">
        <v>101</v>
      </c>
      <c r="BG170" s="112" t="s">
        <v>101</v>
      </c>
      <c r="BH170" s="71" t="s">
        <v>101</v>
      </c>
    </row>
    <row r="171" spans="1:60" ht="25.5" x14ac:dyDescent="0.25">
      <c r="A171" s="79">
        <v>55</v>
      </c>
      <c r="B171" s="79" t="s">
        <v>559</v>
      </c>
      <c r="C171" s="71" t="s">
        <v>553</v>
      </c>
      <c r="D171" s="71" t="s">
        <v>98</v>
      </c>
      <c r="E171" s="71" t="s">
        <v>206</v>
      </c>
      <c r="F171" s="110" t="s">
        <v>554</v>
      </c>
      <c r="G171" s="73">
        <v>13381</v>
      </c>
      <c r="H171" s="60" t="s">
        <v>555</v>
      </c>
      <c r="I171" s="127" t="s">
        <v>556</v>
      </c>
      <c r="J171" s="79" t="s">
        <v>557</v>
      </c>
      <c r="K171" s="78">
        <v>45006</v>
      </c>
      <c r="L171" s="158">
        <v>2475</v>
      </c>
      <c r="M171" s="73">
        <v>13502</v>
      </c>
      <c r="N171" s="78">
        <v>45006</v>
      </c>
      <c r="O171" s="78">
        <v>45191</v>
      </c>
      <c r="P171" s="71" t="s">
        <v>505</v>
      </c>
      <c r="Q171" s="79" t="s">
        <v>101</v>
      </c>
      <c r="R171" s="79" t="s">
        <v>101</v>
      </c>
      <c r="S171" s="79" t="s">
        <v>101</v>
      </c>
      <c r="T171" s="79" t="s">
        <v>483</v>
      </c>
      <c r="U171" s="79" t="s">
        <v>101</v>
      </c>
      <c r="V171" s="65" t="s">
        <v>101</v>
      </c>
      <c r="W171" s="65" t="s">
        <v>101</v>
      </c>
      <c r="X171" s="112" t="s">
        <v>101</v>
      </c>
      <c r="Y171" s="65" t="s">
        <v>101</v>
      </c>
      <c r="Z171" s="78" t="s">
        <v>101</v>
      </c>
      <c r="AA171" s="65" t="s">
        <v>101</v>
      </c>
      <c r="AB171" s="79" t="s">
        <v>101</v>
      </c>
      <c r="AC171" s="79" t="s">
        <v>101</v>
      </c>
      <c r="AD171" s="158">
        <v>0</v>
      </c>
      <c r="AE171" s="158">
        <v>0</v>
      </c>
      <c r="AF171" s="79" t="s">
        <v>101</v>
      </c>
      <c r="AG171" s="80" t="s">
        <v>101</v>
      </c>
      <c r="AH171" s="158">
        <v>0</v>
      </c>
      <c r="AI171" s="167">
        <f t="shared" si="3"/>
        <v>2475</v>
      </c>
      <c r="AJ171" s="172">
        <v>0</v>
      </c>
      <c r="AK171" s="172">
        <v>1006.5</v>
      </c>
      <c r="AL171" s="176">
        <f t="shared" si="5"/>
        <v>1006.5</v>
      </c>
      <c r="AM171" s="112" t="s">
        <v>101</v>
      </c>
      <c r="AN171" s="112" t="s">
        <v>101</v>
      </c>
      <c r="AO171" s="112" t="s">
        <v>101</v>
      </c>
      <c r="AP171" s="112" t="s">
        <v>101</v>
      </c>
      <c r="AQ171" s="112" t="s">
        <v>101</v>
      </c>
      <c r="AR171" s="112" t="s">
        <v>101</v>
      </c>
      <c r="AS171" s="112" t="s">
        <v>101</v>
      </c>
      <c r="AT171" s="112" t="s">
        <v>101</v>
      </c>
      <c r="AU171" s="112" t="s">
        <v>101</v>
      </c>
      <c r="AV171" s="112" t="s">
        <v>101</v>
      </c>
      <c r="AW171" s="112" t="s">
        <v>101</v>
      </c>
      <c r="AX171" s="112" t="s">
        <v>101</v>
      </c>
      <c r="AY171" s="112" t="s">
        <v>101</v>
      </c>
      <c r="AZ171" s="112" t="s">
        <v>101</v>
      </c>
      <c r="BA171" s="112" t="s">
        <v>101</v>
      </c>
      <c r="BB171" s="112" t="s">
        <v>101</v>
      </c>
      <c r="BC171" s="112" t="s">
        <v>101</v>
      </c>
      <c r="BD171" s="112" t="s">
        <v>101</v>
      </c>
      <c r="BE171" s="112" t="s">
        <v>101</v>
      </c>
      <c r="BF171" s="112" t="s">
        <v>101</v>
      </c>
      <c r="BG171" s="112" t="s">
        <v>101</v>
      </c>
      <c r="BH171" s="71" t="s">
        <v>101</v>
      </c>
    </row>
    <row r="172" spans="1:60" ht="25.5" x14ac:dyDescent="0.25">
      <c r="A172" s="79">
        <v>56</v>
      </c>
      <c r="B172" s="79" t="s">
        <v>566</v>
      </c>
      <c r="C172" s="71" t="s">
        <v>535</v>
      </c>
      <c r="D172" s="71" t="s">
        <v>98</v>
      </c>
      <c r="E172" s="71" t="s">
        <v>206</v>
      </c>
      <c r="F172" s="110" t="s">
        <v>536</v>
      </c>
      <c r="G172" s="73">
        <v>13350</v>
      </c>
      <c r="H172" s="60" t="s">
        <v>567</v>
      </c>
      <c r="I172" s="127" t="s">
        <v>568</v>
      </c>
      <c r="J172" s="79" t="s">
        <v>569</v>
      </c>
      <c r="K172" s="78">
        <v>45040</v>
      </c>
      <c r="L172" s="158">
        <v>996617</v>
      </c>
      <c r="M172" s="73">
        <v>13519</v>
      </c>
      <c r="N172" s="78">
        <v>45040</v>
      </c>
      <c r="O172" s="78">
        <v>45407</v>
      </c>
      <c r="P172" s="71" t="s">
        <v>505</v>
      </c>
      <c r="Q172" s="79" t="s">
        <v>101</v>
      </c>
      <c r="R172" s="79" t="s">
        <v>101</v>
      </c>
      <c r="S172" s="79" t="s">
        <v>101</v>
      </c>
      <c r="T172" s="79" t="s">
        <v>570</v>
      </c>
      <c r="U172" s="79" t="s">
        <v>101</v>
      </c>
      <c r="V172" s="65" t="s">
        <v>101</v>
      </c>
      <c r="W172" s="65" t="s">
        <v>101</v>
      </c>
      <c r="X172" s="112" t="s">
        <v>101</v>
      </c>
      <c r="Y172" s="65" t="s">
        <v>101</v>
      </c>
      <c r="Z172" s="78" t="s">
        <v>101</v>
      </c>
      <c r="AA172" s="65" t="s">
        <v>101</v>
      </c>
      <c r="AB172" s="79" t="s">
        <v>101</v>
      </c>
      <c r="AC172" s="79" t="s">
        <v>101</v>
      </c>
      <c r="AD172" s="158">
        <v>0</v>
      </c>
      <c r="AE172" s="158">
        <v>0</v>
      </c>
      <c r="AF172" s="79" t="s">
        <v>101</v>
      </c>
      <c r="AG172" s="80" t="s">
        <v>101</v>
      </c>
      <c r="AH172" s="158">
        <v>0</v>
      </c>
      <c r="AI172" s="167">
        <f t="shared" si="3"/>
        <v>996617</v>
      </c>
      <c r="AJ172" s="172">
        <v>0</v>
      </c>
      <c r="AK172" s="172">
        <v>996617</v>
      </c>
      <c r="AL172" s="176">
        <f t="shared" si="5"/>
        <v>996617</v>
      </c>
      <c r="AM172" s="112" t="s">
        <v>101</v>
      </c>
      <c r="AN172" s="112" t="s">
        <v>101</v>
      </c>
      <c r="AO172" s="112" t="s">
        <v>101</v>
      </c>
      <c r="AP172" s="112" t="s">
        <v>101</v>
      </c>
      <c r="AQ172" s="112" t="s">
        <v>101</v>
      </c>
      <c r="AR172" s="112" t="s">
        <v>101</v>
      </c>
      <c r="AS172" s="112" t="s">
        <v>101</v>
      </c>
      <c r="AT172" s="112" t="s">
        <v>101</v>
      </c>
      <c r="AU172" s="112" t="s">
        <v>101</v>
      </c>
      <c r="AV172" s="112" t="s">
        <v>101</v>
      </c>
      <c r="AW172" s="112" t="s">
        <v>101</v>
      </c>
      <c r="AX172" s="112" t="s">
        <v>101</v>
      </c>
      <c r="AY172" s="112" t="s">
        <v>101</v>
      </c>
      <c r="AZ172" s="112" t="s">
        <v>101</v>
      </c>
      <c r="BA172" s="112" t="s">
        <v>101</v>
      </c>
      <c r="BB172" s="112" t="s">
        <v>101</v>
      </c>
      <c r="BC172" s="112" t="s">
        <v>101</v>
      </c>
      <c r="BD172" s="112" t="s">
        <v>101</v>
      </c>
      <c r="BE172" s="112" t="s">
        <v>101</v>
      </c>
      <c r="BF172" s="112" t="s">
        <v>101</v>
      </c>
      <c r="BG172" s="112" t="s">
        <v>101</v>
      </c>
      <c r="BH172" s="71" t="s">
        <v>101</v>
      </c>
    </row>
    <row r="173" spans="1:60" ht="38.25" x14ac:dyDescent="0.25">
      <c r="A173" s="79">
        <v>57</v>
      </c>
      <c r="B173" s="79" t="s">
        <v>572</v>
      </c>
      <c r="C173" s="71" t="s">
        <v>573</v>
      </c>
      <c r="D173" s="71" t="s">
        <v>98</v>
      </c>
      <c r="E173" s="71" t="s">
        <v>206</v>
      </c>
      <c r="F173" s="110" t="s">
        <v>574</v>
      </c>
      <c r="G173" s="73">
        <v>13218</v>
      </c>
      <c r="H173" s="60" t="s">
        <v>575</v>
      </c>
      <c r="I173" s="127" t="s">
        <v>576</v>
      </c>
      <c r="J173" s="79" t="s">
        <v>577</v>
      </c>
      <c r="K173" s="78">
        <v>44627</v>
      </c>
      <c r="L173" s="158">
        <v>279166.67</v>
      </c>
      <c r="M173" s="73">
        <v>13243</v>
      </c>
      <c r="N173" s="78">
        <v>44627</v>
      </c>
      <c r="O173" s="78">
        <v>44992</v>
      </c>
      <c r="P173" s="71" t="s">
        <v>505</v>
      </c>
      <c r="Q173" s="79" t="s">
        <v>101</v>
      </c>
      <c r="R173" s="79" t="s">
        <v>101</v>
      </c>
      <c r="S173" s="79" t="s">
        <v>101</v>
      </c>
      <c r="T173" s="79" t="s">
        <v>483</v>
      </c>
      <c r="U173" s="79" t="s">
        <v>101</v>
      </c>
      <c r="V173" s="65" t="s">
        <v>102</v>
      </c>
      <c r="W173" s="65">
        <v>44992</v>
      </c>
      <c r="X173" s="91">
        <v>13488</v>
      </c>
      <c r="Y173" s="65" t="s">
        <v>578</v>
      </c>
      <c r="Z173" s="78">
        <v>44992</v>
      </c>
      <c r="AA173" s="65">
        <v>45358</v>
      </c>
      <c r="AB173" s="79" t="s">
        <v>101</v>
      </c>
      <c r="AC173" s="79" t="s">
        <v>101</v>
      </c>
      <c r="AD173" s="158">
        <v>0</v>
      </c>
      <c r="AE173" s="158">
        <v>0</v>
      </c>
      <c r="AF173" s="79" t="s">
        <v>101</v>
      </c>
      <c r="AG173" s="80" t="s">
        <v>101</v>
      </c>
      <c r="AH173" s="158">
        <v>0</v>
      </c>
      <c r="AI173" s="167">
        <f t="shared" si="3"/>
        <v>279166.67</v>
      </c>
      <c r="AJ173" s="172">
        <v>0</v>
      </c>
      <c r="AK173" s="172">
        <f>40826.34+8942.66+9538.66+17942.44</f>
        <v>77250.100000000006</v>
      </c>
      <c r="AL173" s="176">
        <f t="shared" si="5"/>
        <v>77250.100000000006</v>
      </c>
      <c r="AM173" s="112" t="s">
        <v>101</v>
      </c>
      <c r="AN173" s="112" t="s">
        <v>101</v>
      </c>
      <c r="AO173" s="112" t="s">
        <v>101</v>
      </c>
      <c r="AP173" s="112" t="s">
        <v>101</v>
      </c>
      <c r="AQ173" s="112" t="s">
        <v>101</v>
      </c>
      <c r="AR173" s="112" t="s">
        <v>101</v>
      </c>
      <c r="AS173" s="112" t="s">
        <v>101</v>
      </c>
      <c r="AT173" s="112" t="s">
        <v>101</v>
      </c>
      <c r="AU173" s="112" t="s">
        <v>101</v>
      </c>
      <c r="AV173" s="112" t="s">
        <v>101</v>
      </c>
      <c r="AW173" s="112" t="s">
        <v>101</v>
      </c>
      <c r="AX173" s="112" t="s">
        <v>101</v>
      </c>
      <c r="AY173" s="112" t="s">
        <v>101</v>
      </c>
      <c r="AZ173" s="112" t="s">
        <v>101</v>
      </c>
      <c r="BA173" s="112" t="s">
        <v>101</v>
      </c>
      <c r="BB173" s="112" t="s">
        <v>101</v>
      </c>
      <c r="BC173" s="112" t="s">
        <v>101</v>
      </c>
      <c r="BD173" s="112" t="s">
        <v>101</v>
      </c>
      <c r="BE173" s="112" t="s">
        <v>101</v>
      </c>
      <c r="BF173" s="112" t="s">
        <v>101</v>
      </c>
      <c r="BG173" s="112" t="s">
        <v>101</v>
      </c>
      <c r="BH173" s="71" t="s">
        <v>101</v>
      </c>
    </row>
    <row r="174" spans="1:60" ht="25.5" x14ac:dyDescent="0.25">
      <c r="A174" s="79">
        <v>58</v>
      </c>
      <c r="B174" s="79" t="s">
        <v>579</v>
      </c>
      <c r="C174" s="71" t="s">
        <v>553</v>
      </c>
      <c r="D174" s="71" t="s">
        <v>98</v>
      </c>
      <c r="E174" s="71" t="s">
        <v>206</v>
      </c>
      <c r="F174" s="110" t="s">
        <v>554</v>
      </c>
      <c r="G174" s="73">
        <v>13381</v>
      </c>
      <c r="H174" s="60" t="s">
        <v>580</v>
      </c>
      <c r="I174" s="127" t="s">
        <v>581</v>
      </c>
      <c r="J174" s="79" t="s">
        <v>582</v>
      </c>
      <c r="K174" s="78">
        <v>45006</v>
      </c>
      <c r="L174" s="158">
        <v>4075</v>
      </c>
      <c r="M174" s="73">
        <v>13502</v>
      </c>
      <c r="N174" s="78">
        <v>45006</v>
      </c>
      <c r="O174" s="78">
        <v>45191</v>
      </c>
      <c r="P174" s="71" t="s">
        <v>505</v>
      </c>
      <c r="Q174" s="79" t="s">
        <v>101</v>
      </c>
      <c r="R174" s="79" t="s">
        <v>101</v>
      </c>
      <c r="S174" s="79" t="s">
        <v>101</v>
      </c>
      <c r="T174" s="79" t="s">
        <v>483</v>
      </c>
      <c r="U174" s="79" t="s">
        <v>101</v>
      </c>
      <c r="V174" s="65" t="s">
        <v>101</v>
      </c>
      <c r="W174" s="65" t="s">
        <v>101</v>
      </c>
      <c r="X174" s="112" t="s">
        <v>101</v>
      </c>
      <c r="Y174" s="65" t="s">
        <v>101</v>
      </c>
      <c r="Z174" s="78" t="s">
        <v>101</v>
      </c>
      <c r="AA174" s="65" t="s">
        <v>101</v>
      </c>
      <c r="AB174" s="79" t="s">
        <v>101</v>
      </c>
      <c r="AC174" s="79" t="s">
        <v>101</v>
      </c>
      <c r="AD174" s="158">
        <v>0</v>
      </c>
      <c r="AE174" s="158">
        <v>0</v>
      </c>
      <c r="AF174" s="79" t="s">
        <v>101</v>
      </c>
      <c r="AG174" s="80" t="s">
        <v>101</v>
      </c>
      <c r="AH174" s="158">
        <v>0</v>
      </c>
      <c r="AI174" s="167">
        <f t="shared" si="3"/>
        <v>4075</v>
      </c>
      <c r="AJ174" s="172">
        <v>0</v>
      </c>
      <c r="AK174" s="172">
        <v>2675</v>
      </c>
      <c r="AL174" s="176">
        <f t="shared" si="5"/>
        <v>2675</v>
      </c>
      <c r="AM174" s="112" t="s">
        <v>101</v>
      </c>
      <c r="AN174" s="112" t="s">
        <v>101</v>
      </c>
      <c r="AO174" s="112" t="s">
        <v>101</v>
      </c>
      <c r="AP174" s="112" t="s">
        <v>101</v>
      </c>
      <c r="AQ174" s="112" t="s">
        <v>101</v>
      </c>
      <c r="AR174" s="112" t="s">
        <v>101</v>
      </c>
      <c r="AS174" s="112" t="s">
        <v>101</v>
      </c>
      <c r="AT174" s="112" t="s">
        <v>101</v>
      </c>
      <c r="AU174" s="112" t="s">
        <v>101</v>
      </c>
      <c r="AV174" s="112" t="s">
        <v>101</v>
      </c>
      <c r="AW174" s="112" t="s">
        <v>101</v>
      </c>
      <c r="AX174" s="112" t="s">
        <v>101</v>
      </c>
      <c r="AY174" s="112" t="s">
        <v>101</v>
      </c>
      <c r="AZ174" s="112" t="s">
        <v>101</v>
      </c>
      <c r="BA174" s="112" t="s">
        <v>101</v>
      </c>
      <c r="BB174" s="112" t="s">
        <v>101</v>
      </c>
      <c r="BC174" s="112" t="s">
        <v>101</v>
      </c>
      <c r="BD174" s="112" t="s">
        <v>101</v>
      </c>
      <c r="BE174" s="112" t="s">
        <v>101</v>
      </c>
      <c r="BF174" s="112" t="s">
        <v>101</v>
      </c>
      <c r="BG174" s="112" t="s">
        <v>101</v>
      </c>
      <c r="BH174" s="71" t="s">
        <v>101</v>
      </c>
    </row>
    <row r="175" spans="1:60" ht="25.5" x14ac:dyDescent="0.25">
      <c r="A175" s="79">
        <v>59</v>
      </c>
      <c r="B175" s="79" t="s">
        <v>583</v>
      </c>
      <c r="C175" s="71" t="s">
        <v>553</v>
      </c>
      <c r="D175" s="71" t="s">
        <v>98</v>
      </c>
      <c r="E175" s="71" t="s">
        <v>206</v>
      </c>
      <c r="F175" s="110" t="s">
        <v>554</v>
      </c>
      <c r="G175" s="73">
        <v>13381</v>
      </c>
      <c r="H175" s="60" t="s">
        <v>584</v>
      </c>
      <c r="I175" s="127" t="s">
        <v>585</v>
      </c>
      <c r="J175" s="79" t="s">
        <v>586</v>
      </c>
      <c r="K175" s="78">
        <v>45006</v>
      </c>
      <c r="L175" s="158">
        <v>26019.75</v>
      </c>
      <c r="M175" s="73">
        <v>13502</v>
      </c>
      <c r="N175" s="78">
        <v>45006</v>
      </c>
      <c r="O175" s="78">
        <v>45191</v>
      </c>
      <c r="P175" s="71" t="s">
        <v>505</v>
      </c>
      <c r="Q175" s="79" t="s">
        <v>101</v>
      </c>
      <c r="R175" s="79" t="s">
        <v>101</v>
      </c>
      <c r="S175" s="79" t="s">
        <v>101</v>
      </c>
      <c r="T175" s="79" t="s">
        <v>483</v>
      </c>
      <c r="U175" s="79" t="s">
        <v>101</v>
      </c>
      <c r="V175" s="65" t="s">
        <v>101</v>
      </c>
      <c r="W175" s="65" t="s">
        <v>101</v>
      </c>
      <c r="X175" s="112" t="s">
        <v>101</v>
      </c>
      <c r="Y175" s="65" t="s">
        <v>101</v>
      </c>
      <c r="Z175" s="78" t="s">
        <v>101</v>
      </c>
      <c r="AA175" s="65" t="s">
        <v>101</v>
      </c>
      <c r="AB175" s="79" t="s">
        <v>101</v>
      </c>
      <c r="AC175" s="79" t="s">
        <v>101</v>
      </c>
      <c r="AD175" s="158">
        <v>0</v>
      </c>
      <c r="AE175" s="158">
        <v>0</v>
      </c>
      <c r="AF175" s="79" t="s">
        <v>101</v>
      </c>
      <c r="AG175" s="80" t="s">
        <v>101</v>
      </c>
      <c r="AH175" s="158">
        <v>0</v>
      </c>
      <c r="AI175" s="167">
        <f t="shared" si="3"/>
        <v>26019.75</v>
      </c>
      <c r="AJ175" s="172">
        <v>0</v>
      </c>
      <c r="AK175" s="172">
        <f>3211.5+3506.4</f>
        <v>6717.9</v>
      </c>
      <c r="AL175" s="176">
        <f t="shared" si="5"/>
        <v>6717.9</v>
      </c>
      <c r="AM175" s="112" t="s">
        <v>101</v>
      </c>
      <c r="AN175" s="112" t="s">
        <v>101</v>
      </c>
      <c r="AO175" s="112" t="s">
        <v>101</v>
      </c>
      <c r="AP175" s="112" t="s">
        <v>101</v>
      </c>
      <c r="AQ175" s="112" t="s">
        <v>101</v>
      </c>
      <c r="AR175" s="112" t="s">
        <v>101</v>
      </c>
      <c r="AS175" s="112" t="s">
        <v>101</v>
      </c>
      <c r="AT175" s="112" t="s">
        <v>101</v>
      </c>
      <c r="AU175" s="112" t="s">
        <v>101</v>
      </c>
      <c r="AV175" s="112" t="s">
        <v>101</v>
      </c>
      <c r="AW175" s="112" t="s">
        <v>101</v>
      </c>
      <c r="AX175" s="112" t="s">
        <v>101</v>
      </c>
      <c r="AY175" s="112" t="s">
        <v>101</v>
      </c>
      <c r="AZ175" s="112" t="s">
        <v>101</v>
      </c>
      <c r="BA175" s="112" t="s">
        <v>101</v>
      </c>
      <c r="BB175" s="112" t="s">
        <v>101</v>
      </c>
      <c r="BC175" s="112" t="s">
        <v>101</v>
      </c>
      <c r="BD175" s="112" t="s">
        <v>101</v>
      </c>
      <c r="BE175" s="112" t="s">
        <v>101</v>
      </c>
      <c r="BF175" s="112" t="s">
        <v>101</v>
      </c>
      <c r="BG175" s="112" t="s">
        <v>101</v>
      </c>
      <c r="BH175" s="71" t="s">
        <v>101</v>
      </c>
    </row>
    <row r="176" spans="1:60" ht="25.5" x14ac:dyDescent="0.25">
      <c r="A176" s="79">
        <v>60</v>
      </c>
      <c r="B176" s="79" t="s">
        <v>644</v>
      </c>
      <c r="C176" s="71" t="s">
        <v>627</v>
      </c>
      <c r="D176" s="71" t="s">
        <v>142</v>
      </c>
      <c r="E176" s="71" t="s">
        <v>206</v>
      </c>
      <c r="F176" s="110" t="s">
        <v>628</v>
      </c>
      <c r="G176" s="73">
        <v>13363</v>
      </c>
      <c r="H176" s="60" t="s">
        <v>638</v>
      </c>
      <c r="I176" s="127" t="s">
        <v>634</v>
      </c>
      <c r="J176" s="79" t="s">
        <v>639</v>
      </c>
      <c r="K176" s="78">
        <v>45030</v>
      </c>
      <c r="L176" s="158">
        <v>150000</v>
      </c>
      <c r="M176" s="73" t="s">
        <v>640</v>
      </c>
      <c r="N176" s="78">
        <v>45031</v>
      </c>
      <c r="O176" s="78">
        <v>45397</v>
      </c>
      <c r="P176" s="71" t="s">
        <v>505</v>
      </c>
      <c r="Q176" s="79" t="s">
        <v>101</v>
      </c>
      <c r="R176" s="79" t="s">
        <v>101</v>
      </c>
      <c r="S176" s="79" t="s">
        <v>101</v>
      </c>
      <c r="T176" s="79" t="s">
        <v>483</v>
      </c>
      <c r="U176" s="79" t="s">
        <v>101</v>
      </c>
      <c r="V176" s="65" t="s">
        <v>101</v>
      </c>
      <c r="W176" s="65" t="s">
        <v>101</v>
      </c>
      <c r="X176" s="112" t="s">
        <v>101</v>
      </c>
      <c r="Y176" s="65" t="s">
        <v>101</v>
      </c>
      <c r="Z176" s="78" t="s">
        <v>101</v>
      </c>
      <c r="AA176" s="65" t="s">
        <v>101</v>
      </c>
      <c r="AB176" s="79" t="s">
        <v>101</v>
      </c>
      <c r="AC176" s="79" t="s">
        <v>101</v>
      </c>
      <c r="AD176" s="158">
        <v>0</v>
      </c>
      <c r="AE176" s="158">
        <v>0</v>
      </c>
      <c r="AF176" s="79" t="s">
        <v>101</v>
      </c>
      <c r="AG176" s="80" t="s">
        <v>101</v>
      </c>
      <c r="AH176" s="158">
        <v>0</v>
      </c>
      <c r="AI176" s="167">
        <f t="shared" si="3"/>
        <v>150000</v>
      </c>
      <c r="AJ176" s="172">
        <v>0</v>
      </c>
      <c r="AK176" s="172">
        <f>27245.1+15534.44+10457.2</f>
        <v>53236.740000000005</v>
      </c>
      <c r="AL176" s="176">
        <f>AJ176+AK176</f>
        <v>53236.740000000005</v>
      </c>
      <c r="AM176" s="112" t="s">
        <v>641</v>
      </c>
      <c r="AN176" s="112" t="s">
        <v>643</v>
      </c>
      <c r="AO176" s="112" t="s">
        <v>642</v>
      </c>
      <c r="AP176" s="112" t="s">
        <v>643</v>
      </c>
      <c r="AQ176" s="112" t="s">
        <v>101</v>
      </c>
      <c r="AR176" s="112" t="s">
        <v>101</v>
      </c>
      <c r="AS176" s="112" t="s">
        <v>101</v>
      </c>
      <c r="AT176" s="112" t="s">
        <v>101</v>
      </c>
      <c r="AU176" s="112" t="s">
        <v>101</v>
      </c>
      <c r="AV176" s="112" t="s">
        <v>101</v>
      </c>
      <c r="AW176" s="112" t="s">
        <v>101</v>
      </c>
      <c r="AX176" s="112" t="s">
        <v>101</v>
      </c>
      <c r="AY176" s="112" t="s">
        <v>101</v>
      </c>
      <c r="AZ176" s="112" t="s">
        <v>101</v>
      </c>
      <c r="BA176" s="112" t="s">
        <v>101</v>
      </c>
      <c r="BB176" s="112" t="s">
        <v>101</v>
      </c>
      <c r="BC176" s="112" t="s">
        <v>101</v>
      </c>
      <c r="BD176" s="112" t="s">
        <v>101</v>
      </c>
      <c r="BE176" s="112" t="s">
        <v>101</v>
      </c>
      <c r="BF176" s="112" t="s">
        <v>101</v>
      </c>
      <c r="BG176" s="112" t="s">
        <v>101</v>
      </c>
      <c r="BH176" s="71" t="s">
        <v>101</v>
      </c>
    </row>
    <row r="177" spans="1:206" ht="25.5" x14ac:dyDescent="0.25">
      <c r="A177" s="79">
        <v>61</v>
      </c>
      <c r="B177" s="79" t="s">
        <v>629</v>
      </c>
      <c r="C177" s="71" t="s">
        <v>630</v>
      </c>
      <c r="D177" s="71" t="s">
        <v>142</v>
      </c>
      <c r="E177" s="71" t="s">
        <v>206</v>
      </c>
      <c r="F177" s="110" t="s">
        <v>631</v>
      </c>
      <c r="G177" s="73">
        <v>13265</v>
      </c>
      <c r="H177" s="60" t="s">
        <v>632</v>
      </c>
      <c r="I177" s="127" t="s">
        <v>633</v>
      </c>
      <c r="J177" s="79" t="s">
        <v>635</v>
      </c>
      <c r="K177" s="78">
        <v>45054</v>
      </c>
      <c r="L177" s="158">
        <v>700000</v>
      </c>
      <c r="M177" s="73">
        <v>13529</v>
      </c>
      <c r="N177" s="78">
        <v>45054</v>
      </c>
      <c r="O177" s="78">
        <v>45421</v>
      </c>
      <c r="P177" s="71" t="s">
        <v>434</v>
      </c>
      <c r="Q177" s="79" t="s">
        <v>101</v>
      </c>
      <c r="R177" s="79" t="s">
        <v>101</v>
      </c>
      <c r="S177" s="79" t="s">
        <v>101</v>
      </c>
      <c r="T177" s="79" t="s">
        <v>483</v>
      </c>
      <c r="U177" s="79" t="s">
        <v>101</v>
      </c>
      <c r="V177" s="65" t="s">
        <v>101</v>
      </c>
      <c r="W177" s="65" t="s">
        <v>101</v>
      </c>
      <c r="X177" s="65" t="s">
        <v>101</v>
      </c>
      <c r="Y177" s="65" t="s">
        <v>101</v>
      </c>
      <c r="Z177" s="65" t="s">
        <v>101</v>
      </c>
      <c r="AA177" s="65" t="s">
        <v>101</v>
      </c>
      <c r="AB177" s="65" t="s">
        <v>101</v>
      </c>
      <c r="AC177" s="65" t="s">
        <v>101</v>
      </c>
      <c r="AD177" s="158">
        <v>0</v>
      </c>
      <c r="AE177" s="158">
        <v>0</v>
      </c>
      <c r="AF177" s="79" t="s">
        <v>101</v>
      </c>
      <c r="AG177" s="80" t="s">
        <v>101</v>
      </c>
      <c r="AH177" s="158">
        <v>0</v>
      </c>
      <c r="AI177" s="167">
        <f t="shared" si="3"/>
        <v>700000</v>
      </c>
      <c r="AJ177" s="172">
        <v>0</v>
      </c>
      <c r="AK177" s="172">
        <f>36495.07+247840.24+345969.28</f>
        <v>630304.59000000008</v>
      </c>
      <c r="AL177" s="176">
        <f t="shared" si="5"/>
        <v>630304.59000000008</v>
      </c>
      <c r="AM177" s="112" t="s">
        <v>636</v>
      </c>
      <c r="AN177" s="112" t="s">
        <v>637</v>
      </c>
      <c r="AO177" s="112" t="s">
        <v>612</v>
      </c>
      <c r="AP177" s="112" t="s">
        <v>637</v>
      </c>
      <c r="AQ177" s="112" t="s">
        <v>101</v>
      </c>
      <c r="AR177" s="112" t="s">
        <v>101</v>
      </c>
      <c r="AS177" s="112" t="s">
        <v>101</v>
      </c>
      <c r="AT177" s="112" t="s">
        <v>101</v>
      </c>
      <c r="AU177" s="112" t="s">
        <v>101</v>
      </c>
      <c r="AV177" s="112" t="s">
        <v>101</v>
      </c>
      <c r="AW177" s="112" t="s">
        <v>101</v>
      </c>
      <c r="AX177" s="112" t="s">
        <v>101</v>
      </c>
      <c r="AY177" s="112" t="s">
        <v>101</v>
      </c>
      <c r="AZ177" s="112" t="s">
        <v>101</v>
      </c>
      <c r="BA177" s="112" t="s">
        <v>101</v>
      </c>
      <c r="BB177" s="112" t="s">
        <v>101</v>
      </c>
      <c r="BC177" s="112" t="s">
        <v>101</v>
      </c>
      <c r="BD177" s="112" t="s">
        <v>101</v>
      </c>
      <c r="BE177" s="112" t="s">
        <v>101</v>
      </c>
      <c r="BF177" s="112" t="s">
        <v>101</v>
      </c>
      <c r="BG177" s="112" t="s">
        <v>101</v>
      </c>
      <c r="BH177" s="71" t="s">
        <v>101</v>
      </c>
    </row>
    <row r="178" spans="1:206" ht="13.5" thickBot="1" x14ac:dyDescent="0.3">
      <c r="A178" s="79">
        <v>62</v>
      </c>
      <c r="B178" s="79" t="s">
        <v>645</v>
      </c>
      <c r="C178" s="71" t="s">
        <v>646</v>
      </c>
      <c r="D178" s="71" t="s">
        <v>500</v>
      </c>
      <c r="E178" s="71" t="s">
        <v>100</v>
      </c>
      <c r="F178" s="110" t="s">
        <v>647</v>
      </c>
      <c r="G178" s="73">
        <v>13493</v>
      </c>
      <c r="H178" s="60" t="s">
        <v>648</v>
      </c>
      <c r="I178" s="127" t="s">
        <v>616</v>
      </c>
      <c r="J178" s="79" t="s">
        <v>649</v>
      </c>
      <c r="K178" s="78">
        <v>45002</v>
      </c>
      <c r="L178" s="158">
        <v>199.75</v>
      </c>
      <c r="M178" s="73">
        <v>13512</v>
      </c>
      <c r="N178" s="78">
        <v>45002</v>
      </c>
      <c r="O178" s="78">
        <v>45187</v>
      </c>
      <c r="P178" s="71" t="s">
        <v>432</v>
      </c>
      <c r="Q178" s="79" t="s">
        <v>101</v>
      </c>
      <c r="R178" s="79" t="s">
        <v>101</v>
      </c>
      <c r="S178" s="79" t="s">
        <v>101</v>
      </c>
      <c r="T178" s="79" t="s">
        <v>483</v>
      </c>
      <c r="U178" s="79" t="s">
        <v>101</v>
      </c>
      <c r="V178" s="65" t="s">
        <v>101</v>
      </c>
      <c r="W178" s="65" t="s">
        <v>101</v>
      </c>
      <c r="X178" s="65" t="s">
        <v>101</v>
      </c>
      <c r="Y178" s="65" t="s">
        <v>101</v>
      </c>
      <c r="Z178" s="65" t="s">
        <v>101</v>
      </c>
      <c r="AA178" s="65" t="s">
        <v>101</v>
      </c>
      <c r="AB178" s="65" t="s">
        <v>101</v>
      </c>
      <c r="AC178" s="65" t="s">
        <v>101</v>
      </c>
      <c r="AD178" s="158">
        <v>0</v>
      </c>
      <c r="AE178" s="158">
        <v>0</v>
      </c>
      <c r="AF178" s="79" t="s">
        <v>101</v>
      </c>
      <c r="AG178" s="80" t="s">
        <v>101</v>
      </c>
      <c r="AH178" s="158">
        <v>0</v>
      </c>
      <c r="AI178" s="167">
        <f t="shared" si="3"/>
        <v>199.75</v>
      </c>
      <c r="AJ178" s="172">
        <v>0</v>
      </c>
      <c r="AK178" s="172">
        <v>199.75</v>
      </c>
      <c r="AL178" s="176">
        <f t="shared" ref="AL178:AL190" si="6">AJ178+AK178</f>
        <v>199.75</v>
      </c>
      <c r="AM178" s="112" t="s">
        <v>101</v>
      </c>
      <c r="AN178" s="112" t="s">
        <v>101</v>
      </c>
      <c r="AO178" s="112" t="s">
        <v>101</v>
      </c>
      <c r="AP178" s="112" t="s">
        <v>101</v>
      </c>
      <c r="AQ178" s="112" t="s">
        <v>101</v>
      </c>
      <c r="AR178" s="112" t="s">
        <v>101</v>
      </c>
      <c r="AS178" s="112" t="s">
        <v>101</v>
      </c>
      <c r="AT178" s="112" t="s">
        <v>101</v>
      </c>
      <c r="AU178" s="112" t="s">
        <v>101</v>
      </c>
      <c r="AV178" s="112" t="s">
        <v>101</v>
      </c>
      <c r="AW178" s="112" t="s">
        <v>101</v>
      </c>
      <c r="AX178" s="112" t="s">
        <v>101</v>
      </c>
      <c r="AY178" s="112" t="s">
        <v>101</v>
      </c>
      <c r="AZ178" s="112" t="s">
        <v>101</v>
      </c>
      <c r="BA178" s="112" t="s">
        <v>101</v>
      </c>
      <c r="BB178" s="112" t="s">
        <v>101</v>
      </c>
      <c r="BC178" s="112" t="s">
        <v>101</v>
      </c>
      <c r="BD178" s="112" t="s">
        <v>101</v>
      </c>
      <c r="BE178" s="112" t="s">
        <v>101</v>
      </c>
      <c r="BF178" s="112" t="s">
        <v>101</v>
      </c>
      <c r="BG178" s="112" t="s">
        <v>101</v>
      </c>
      <c r="BH178" s="71" t="s">
        <v>101</v>
      </c>
    </row>
    <row r="179" spans="1:206" s="96" customFormat="1" ht="26.25" thickBot="1" x14ac:dyDescent="0.3">
      <c r="A179" s="79">
        <v>63</v>
      </c>
      <c r="B179" s="79" t="s">
        <v>657</v>
      </c>
      <c r="C179" s="71" t="s">
        <v>101</v>
      </c>
      <c r="D179" s="71" t="s">
        <v>445</v>
      </c>
      <c r="E179" s="71" t="s">
        <v>100</v>
      </c>
      <c r="F179" s="110" t="s">
        <v>660</v>
      </c>
      <c r="G179" s="73" t="s">
        <v>101</v>
      </c>
      <c r="H179" s="60" t="s">
        <v>661</v>
      </c>
      <c r="I179" s="127" t="s">
        <v>658</v>
      </c>
      <c r="J179" s="79" t="s">
        <v>659</v>
      </c>
      <c r="K179" s="78">
        <v>45140</v>
      </c>
      <c r="L179" s="158">
        <v>8735</v>
      </c>
      <c r="M179" s="73">
        <v>13589</v>
      </c>
      <c r="N179" s="78">
        <v>45140</v>
      </c>
      <c r="O179" s="78">
        <v>45325</v>
      </c>
      <c r="P179" s="71" t="s">
        <v>432</v>
      </c>
      <c r="Q179" s="79" t="s">
        <v>101</v>
      </c>
      <c r="R179" s="79" t="s">
        <v>101</v>
      </c>
      <c r="S179" s="79" t="s">
        <v>101</v>
      </c>
      <c r="T179" s="79" t="s">
        <v>483</v>
      </c>
      <c r="U179" s="79" t="s">
        <v>101</v>
      </c>
      <c r="V179" s="65" t="s">
        <v>101</v>
      </c>
      <c r="W179" s="65" t="s">
        <v>101</v>
      </c>
      <c r="X179" s="65" t="s">
        <v>101</v>
      </c>
      <c r="Y179" s="65" t="s">
        <v>101</v>
      </c>
      <c r="Z179" s="65" t="s">
        <v>101</v>
      </c>
      <c r="AA179" s="65" t="s">
        <v>101</v>
      </c>
      <c r="AB179" s="65" t="s">
        <v>101</v>
      </c>
      <c r="AC179" s="65" t="s">
        <v>101</v>
      </c>
      <c r="AD179" s="158">
        <v>0</v>
      </c>
      <c r="AE179" s="158">
        <v>0</v>
      </c>
      <c r="AF179" s="79" t="s">
        <v>101</v>
      </c>
      <c r="AG179" s="80" t="s">
        <v>101</v>
      </c>
      <c r="AH179" s="158">
        <v>0</v>
      </c>
      <c r="AI179" s="167">
        <f t="shared" si="3"/>
        <v>8735</v>
      </c>
      <c r="AJ179" s="172">
        <v>0</v>
      </c>
      <c r="AK179" s="172">
        <v>8735</v>
      </c>
      <c r="AL179" s="176">
        <f t="shared" si="6"/>
        <v>8735</v>
      </c>
      <c r="AM179" s="112" t="s">
        <v>101</v>
      </c>
      <c r="AN179" s="112" t="s">
        <v>101</v>
      </c>
      <c r="AO179" s="112" t="s">
        <v>101</v>
      </c>
      <c r="AP179" s="112" t="s">
        <v>101</v>
      </c>
      <c r="AQ179" s="66" t="s">
        <v>157</v>
      </c>
      <c r="AR179" s="66" t="s">
        <v>163</v>
      </c>
      <c r="AS179" s="112" t="s">
        <v>662</v>
      </c>
      <c r="AT179" s="112" t="s">
        <v>101</v>
      </c>
      <c r="AU179" s="112" t="s">
        <v>101</v>
      </c>
      <c r="AV179" s="112" t="s">
        <v>101</v>
      </c>
      <c r="AW179" s="112" t="s">
        <v>101</v>
      </c>
      <c r="AX179" s="112" t="s">
        <v>101</v>
      </c>
      <c r="AY179" s="112" t="s">
        <v>101</v>
      </c>
      <c r="AZ179" s="112" t="s">
        <v>101</v>
      </c>
      <c r="BA179" s="112" t="s">
        <v>101</v>
      </c>
      <c r="BB179" s="112" t="s">
        <v>101</v>
      </c>
      <c r="BC179" s="112" t="s">
        <v>101</v>
      </c>
      <c r="BD179" s="112" t="s">
        <v>101</v>
      </c>
      <c r="BE179" s="112" t="s">
        <v>101</v>
      </c>
      <c r="BF179" s="112" t="s">
        <v>101</v>
      </c>
      <c r="BG179" s="112" t="s">
        <v>101</v>
      </c>
      <c r="BH179" s="71" t="s">
        <v>101</v>
      </c>
      <c r="BI179" s="50"/>
      <c r="BJ179" s="50"/>
      <c r="BK179" s="50"/>
      <c r="BL179" s="50"/>
      <c r="BM179" s="50"/>
      <c r="BN179" s="50"/>
      <c r="BO179" s="50"/>
      <c r="BP179" s="50"/>
      <c r="BQ179" s="50"/>
      <c r="BR179" s="50"/>
      <c r="BS179" s="50"/>
      <c r="BT179" s="50"/>
      <c r="BU179" s="50"/>
      <c r="BV179" s="50"/>
      <c r="BW179" s="50"/>
      <c r="BX179" s="50"/>
      <c r="BY179" s="50"/>
      <c r="BZ179" s="50"/>
      <c r="CA179" s="50"/>
      <c r="CB179" s="50"/>
      <c r="CC179" s="50"/>
      <c r="CD179" s="50"/>
      <c r="CE179" s="50"/>
      <c r="CF179" s="50"/>
      <c r="CG179" s="50"/>
      <c r="CH179" s="50"/>
      <c r="CI179" s="50"/>
      <c r="CJ179" s="50"/>
      <c r="CK179" s="50"/>
      <c r="CL179" s="50"/>
      <c r="CM179" s="50"/>
      <c r="CN179" s="50"/>
      <c r="CO179" s="50"/>
      <c r="CP179" s="50"/>
      <c r="CQ179" s="50"/>
      <c r="CR179" s="50"/>
      <c r="CS179" s="50"/>
      <c r="CT179" s="50"/>
      <c r="CU179" s="50"/>
      <c r="CV179" s="50"/>
      <c r="CW179" s="50"/>
      <c r="CX179" s="50"/>
      <c r="CY179" s="50"/>
      <c r="CZ179" s="50"/>
      <c r="DA179" s="50"/>
      <c r="DB179" s="50"/>
      <c r="DC179" s="50"/>
      <c r="DD179" s="50"/>
      <c r="DE179" s="50"/>
      <c r="DF179" s="50"/>
      <c r="DG179" s="50"/>
      <c r="DH179" s="50"/>
      <c r="DI179" s="50"/>
      <c r="DJ179" s="50"/>
      <c r="DK179" s="50"/>
      <c r="DL179" s="50"/>
      <c r="DM179" s="50"/>
      <c r="DN179" s="50"/>
      <c r="DO179" s="50"/>
      <c r="DP179" s="50"/>
      <c r="DQ179" s="50"/>
      <c r="DR179" s="50"/>
      <c r="DS179" s="50"/>
      <c r="DT179" s="50"/>
      <c r="DU179" s="50"/>
      <c r="DV179" s="50"/>
      <c r="DW179" s="50"/>
      <c r="DX179" s="50"/>
      <c r="DY179" s="50"/>
      <c r="DZ179" s="50"/>
      <c r="EA179" s="50"/>
      <c r="EB179" s="50"/>
      <c r="EC179" s="50"/>
      <c r="ED179" s="50"/>
      <c r="EE179" s="50"/>
      <c r="EF179" s="50"/>
      <c r="EG179" s="50"/>
      <c r="EH179" s="50"/>
      <c r="EI179" s="50"/>
      <c r="EJ179" s="50"/>
      <c r="EK179" s="50"/>
      <c r="EL179" s="50"/>
      <c r="EM179" s="50"/>
      <c r="EN179" s="50"/>
      <c r="EO179" s="50"/>
      <c r="EP179" s="50"/>
      <c r="EQ179" s="50"/>
      <c r="ER179" s="50"/>
      <c r="ES179" s="50"/>
      <c r="ET179" s="50"/>
      <c r="EU179" s="50"/>
      <c r="EV179" s="50"/>
      <c r="EW179" s="50"/>
      <c r="EX179" s="50"/>
      <c r="EY179" s="50"/>
      <c r="EZ179" s="50"/>
      <c r="FA179" s="50"/>
      <c r="FB179" s="50"/>
      <c r="FC179" s="50"/>
      <c r="FD179" s="50"/>
      <c r="FE179" s="50"/>
      <c r="FF179" s="50"/>
      <c r="FG179" s="50"/>
      <c r="FH179" s="50"/>
      <c r="FI179" s="50"/>
      <c r="FJ179" s="50"/>
      <c r="FK179" s="50"/>
      <c r="FL179" s="50"/>
      <c r="FM179" s="50"/>
      <c r="FN179" s="50"/>
      <c r="FO179" s="50"/>
      <c r="FP179" s="50"/>
      <c r="FQ179" s="50"/>
      <c r="FR179" s="50"/>
      <c r="FS179" s="50"/>
      <c r="FT179" s="50"/>
      <c r="FU179" s="50"/>
      <c r="FV179" s="50"/>
      <c r="FW179" s="50"/>
      <c r="FX179" s="50"/>
      <c r="FY179" s="50"/>
      <c r="FZ179" s="50"/>
      <c r="GA179" s="50"/>
      <c r="GB179" s="50"/>
      <c r="GC179" s="50"/>
      <c r="GD179" s="50"/>
      <c r="GE179" s="50"/>
      <c r="GF179" s="50"/>
      <c r="GG179" s="50"/>
      <c r="GH179" s="50"/>
      <c r="GI179" s="50"/>
      <c r="GJ179" s="50"/>
      <c r="GK179" s="50"/>
      <c r="GL179" s="50"/>
      <c r="GM179" s="50"/>
      <c r="GN179" s="50"/>
      <c r="GO179" s="50"/>
      <c r="GP179" s="50"/>
      <c r="GQ179" s="50"/>
      <c r="GR179" s="50"/>
      <c r="GS179" s="50"/>
      <c r="GT179" s="50"/>
      <c r="GU179" s="50"/>
      <c r="GV179" s="50"/>
      <c r="GW179" s="50"/>
      <c r="GX179" s="50"/>
    </row>
    <row r="180" spans="1:206" s="64" customFormat="1" ht="13.5" thickBot="1" x14ac:dyDescent="0.3">
      <c r="A180" s="79">
        <v>64</v>
      </c>
      <c r="B180" s="79" t="s">
        <v>675</v>
      </c>
      <c r="C180" s="71" t="s">
        <v>676</v>
      </c>
      <c r="D180" s="71" t="s">
        <v>98</v>
      </c>
      <c r="E180" s="71" t="s">
        <v>206</v>
      </c>
      <c r="F180" s="110" t="s">
        <v>677</v>
      </c>
      <c r="G180" s="73">
        <v>13309</v>
      </c>
      <c r="H180" s="60" t="s">
        <v>678</v>
      </c>
      <c r="I180" s="127" t="s">
        <v>679</v>
      </c>
      <c r="J180" s="79" t="s">
        <v>680</v>
      </c>
      <c r="K180" s="78">
        <v>45058</v>
      </c>
      <c r="L180" s="158">
        <v>89357.94</v>
      </c>
      <c r="M180" s="73">
        <v>13542</v>
      </c>
      <c r="N180" s="78">
        <v>45058</v>
      </c>
      <c r="O180" s="78">
        <v>45425</v>
      </c>
      <c r="P180" s="79" t="s">
        <v>432</v>
      </c>
      <c r="Q180" s="79" t="s">
        <v>101</v>
      </c>
      <c r="R180" s="79" t="s">
        <v>101</v>
      </c>
      <c r="S180" s="79" t="s">
        <v>101</v>
      </c>
      <c r="T180" s="79" t="s">
        <v>490</v>
      </c>
      <c r="U180" s="79" t="s">
        <v>101</v>
      </c>
      <c r="V180" s="65" t="s">
        <v>101</v>
      </c>
      <c r="W180" s="65" t="s">
        <v>101</v>
      </c>
      <c r="X180" s="65" t="s">
        <v>101</v>
      </c>
      <c r="Y180" s="65" t="s">
        <v>101</v>
      </c>
      <c r="Z180" s="65" t="s">
        <v>101</v>
      </c>
      <c r="AA180" s="65" t="s">
        <v>101</v>
      </c>
      <c r="AB180" s="65" t="s">
        <v>101</v>
      </c>
      <c r="AC180" s="65" t="s">
        <v>101</v>
      </c>
      <c r="AD180" s="158">
        <v>0</v>
      </c>
      <c r="AE180" s="158">
        <v>0</v>
      </c>
      <c r="AF180" s="79" t="s">
        <v>101</v>
      </c>
      <c r="AG180" s="80" t="s">
        <v>101</v>
      </c>
      <c r="AH180" s="158">
        <v>0</v>
      </c>
      <c r="AI180" s="167">
        <f t="shared" si="3"/>
        <v>89357.94</v>
      </c>
      <c r="AJ180" s="172">
        <v>0</v>
      </c>
      <c r="AK180" s="172">
        <f>479.7+41190.53</f>
        <v>41670.229999999996</v>
      </c>
      <c r="AL180" s="176">
        <f t="shared" si="6"/>
        <v>41670.229999999996</v>
      </c>
      <c r="AM180" s="112" t="s">
        <v>101</v>
      </c>
      <c r="AN180" s="112" t="s">
        <v>101</v>
      </c>
      <c r="AO180" s="112" t="s">
        <v>101</v>
      </c>
      <c r="AP180" s="112" t="s">
        <v>101</v>
      </c>
      <c r="AQ180" s="112" t="s">
        <v>101</v>
      </c>
      <c r="AR180" s="112" t="s">
        <v>101</v>
      </c>
      <c r="AS180" s="112" t="s">
        <v>101</v>
      </c>
      <c r="AT180" s="112" t="s">
        <v>101</v>
      </c>
      <c r="AU180" s="112" t="s">
        <v>101</v>
      </c>
      <c r="AV180" s="112" t="s">
        <v>101</v>
      </c>
      <c r="AW180" s="112" t="s">
        <v>101</v>
      </c>
      <c r="AX180" s="112" t="s">
        <v>101</v>
      </c>
      <c r="AY180" s="112" t="s">
        <v>101</v>
      </c>
      <c r="AZ180" s="112" t="s">
        <v>101</v>
      </c>
      <c r="BA180" s="112" t="s">
        <v>101</v>
      </c>
      <c r="BB180" s="112" t="s">
        <v>101</v>
      </c>
      <c r="BC180" s="112" t="s">
        <v>101</v>
      </c>
      <c r="BD180" s="112" t="s">
        <v>101</v>
      </c>
      <c r="BE180" s="112" t="s">
        <v>101</v>
      </c>
      <c r="BF180" s="112" t="s">
        <v>101</v>
      </c>
      <c r="BG180" s="112" t="s">
        <v>101</v>
      </c>
      <c r="BH180" s="71" t="s">
        <v>101</v>
      </c>
      <c r="BI180" s="50"/>
      <c r="BJ180" s="50"/>
      <c r="BK180" s="50"/>
      <c r="BL180" s="50"/>
      <c r="BM180" s="50"/>
      <c r="BN180" s="50"/>
      <c r="BO180" s="50"/>
      <c r="BP180" s="50"/>
      <c r="BQ180" s="50"/>
      <c r="BR180" s="50"/>
      <c r="BS180" s="50"/>
      <c r="BT180" s="50"/>
      <c r="BU180" s="50"/>
      <c r="BV180" s="50"/>
      <c r="BW180" s="50"/>
      <c r="BX180" s="50"/>
      <c r="BY180" s="50"/>
      <c r="BZ180" s="50"/>
      <c r="CA180" s="50"/>
      <c r="CB180" s="50"/>
      <c r="CC180" s="50"/>
      <c r="CD180" s="50"/>
      <c r="CE180" s="50"/>
      <c r="CF180" s="50"/>
      <c r="CG180" s="50"/>
      <c r="CH180" s="50"/>
      <c r="CI180" s="50"/>
      <c r="CJ180" s="50"/>
      <c r="CK180" s="50"/>
      <c r="CL180" s="50"/>
      <c r="CM180" s="50"/>
      <c r="CN180" s="50"/>
      <c r="CO180" s="50"/>
      <c r="CP180" s="50"/>
      <c r="CQ180" s="50"/>
      <c r="CR180" s="50"/>
      <c r="CS180" s="50"/>
      <c r="CT180" s="50"/>
      <c r="CU180" s="50"/>
      <c r="CV180" s="50"/>
      <c r="CW180" s="50"/>
      <c r="CX180" s="50"/>
      <c r="CY180" s="50"/>
      <c r="CZ180" s="50"/>
      <c r="DA180" s="50"/>
      <c r="DB180" s="50"/>
      <c r="DC180" s="50"/>
      <c r="DD180" s="50"/>
      <c r="DE180" s="50"/>
      <c r="DF180" s="50"/>
      <c r="DG180" s="50"/>
      <c r="DH180" s="50"/>
      <c r="DI180" s="50"/>
      <c r="DJ180" s="50"/>
      <c r="DK180" s="50"/>
      <c r="DL180" s="50"/>
      <c r="DM180" s="50"/>
      <c r="DN180" s="50"/>
      <c r="DO180" s="50"/>
      <c r="DP180" s="50"/>
      <c r="DQ180" s="50"/>
      <c r="DR180" s="50"/>
      <c r="DS180" s="50"/>
      <c r="DT180" s="50"/>
      <c r="DU180" s="50"/>
      <c r="DV180" s="50"/>
      <c r="DW180" s="50"/>
      <c r="DX180" s="50"/>
      <c r="DY180" s="50"/>
      <c r="DZ180" s="50"/>
      <c r="EA180" s="50"/>
      <c r="EB180" s="50"/>
      <c r="EC180" s="50"/>
      <c r="ED180" s="50"/>
      <c r="EE180" s="50"/>
      <c r="EF180" s="50"/>
      <c r="EG180" s="50"/>
      <c r="EH180" s="50"/>
      <c r="EI180" s="50"/>
      <c r="EJ180" s="50"/>
      <c r="EK180" s="50"/>
      <c r="EL180" s="50"/>
      <c r="EM180" s="50"/>
      <c r="EN180" s="50"/>
      <c r="EO180" s="50"/>
      <c r="EP180" s="50"/>
      <c r="EQ180" s="50"/>
      <c r="ER180" s="50"/>
      <c r="ES180" s="50"/>
      <c r="ET180" s="50"/>
      <c r="EU180" s="50"/>
      <c r="EV180" s="50"/>
      <c r="EW180" s="50"/>
      <c r="EX180" s="50"/>
      <c r="EY180" s="50"/>
      <c r="EZ180" s="50"/>
      <c r="FA180" s="50"/>
      <c r="FB180" s="50"/>
      <c r="FC180" s="50"/>
      <c r="FD180" s="50"/>
      <c r="FE180" s="50"/>
      <c r="FF180" s="50"/>
      <c r="FG180" s="50"/>
      <c r="FH180" s="50"/>
      <c r="FI180" s="50"/>
      <c r="FJ180" s="50"/>
      <c r="FK180" s="50"/>
      <c r="FL180" s="50"/>
      <c r="FM180" s="50"/>
      <c r="FN180" s="50"/>
      <c r="FO180" s="50"/>
      <c r="FP180" s="50"/>
      <c r="FQ180" s="50"/>
      <c r="FR180" s="50"/>
      <c r="FS180" s="50"/>
      <c r="FT180" s="50"/>
      <c r="FU180" s="50"/>
      <c r="FV180" s="50"/>
      <c r="FW180" s="50"/>
      <c r="FX180" s="50"/>
      <c r="FY180" s="50"/>
      <c r="FZ180" s="50"/>
      <c r="GA180" s="50"/>
      <c r="GB180" s="50"/>
      <c r="GC180" s="50"/>
      <c r="GD180" s="50"/>
      <c r="GE180" s="50"/>
      <c r="GF180" s="50"/>
      <c r="GG180" s="50"/>
      <c r="GH180" s="50"/>
      <c r="GI180" s="50"/>
      <c r="GJ180" s="50"/>
      <c r="GK180" s="50"/>
      <c r="GL180" s="50"/>
      <c r="GM180" s="50"/>
      <c r="GN180" s="50"/>
      <c r="GO180" s="50"/>
      <c r="GP180" s="50"/>
      <c r="GQ180" s="50"/>
      <c r="GR180" s="50"/>
      <c r="GS180" s="50"/>
      <c r="GT180" s="50"/>
      <c r="GU180" s="50"/>
      <c r="GV180" s="50"/>
      <c r="GW180" s="50"/>
      <c r="GX180" s="50"/>
    </row>
    <row r="181" spans="1:206" s="94" customFormat="1" ht="26.25" thickBot="1" x14ac:dyDescent="0.3">
      <c r="A181" s="79">
        <v>65</v>
      </c>
      <c r="B181" s="79" t="s">
        <v>687</v>
      </c>
      <c r="C181" s="71" t="s">
        <v>688</v>
      </c>
      <c r="D181" s="71" t="s">
        <v>98</v>
      </c>
      <c r="E181" s="71" t="s">
        <v>206</v>
      </c>
      <c r="F181" s="110" t="s">
        <v>689</v>
      </c>
      <c r="G181" s="73">
        <v>13402</v>
      </c>
      <c r="H181" s="60" t="s">
        <v>690</v>
      </c>
      <c r="I181" s="127" t="s">
        <v>691</v>
      </c>
      <c r="J181" s="79" t="s">
        <v>692</v>
      </c>
      <c r="K181" s="78">
        <v>45100</v>
      </c>
      <c r="L181" s="158">
        <v>69064.800000000003</v>
      </c>
      <c r="M181" s="73">
        <v>13560</v>
      </c>
      <c r="N181" s="78">
        <v>45100</v>
      </c>
      <c r="O181" s="78">
        <v>45467</v>
      </c>
      <c r="P181" s="78" t="s">
        <v>432</v>
      </c>
      <c r="Q181" s="60" t="s">
        <v>101</v>
      </c>
      <c r="R181" s="79" t="s">
        <v>101</v>
      </c>
      <c r="S181" s="79" t="s">
        <v>101</v>
      </c>
      <c r="T181" s="79" t="s">
        <v>325</v>
      </c>
      <c r="U181" s="79" t="s">
        <v>101</v>
      </c>
      <c r="V181" s="65" t="s">
        <v>101</v>
      </c>
      <c r="W181" s="65" t="s">
        <v>101</v>
      </c>
      <c r="X181" s="65" t="s">
        <v>101</v>
      </c>
      <c r="Y181" s="65" t="s">
        <v>101</v>
      </c>
      <c r="Z181" s="65" t="s">
        <v>101</v>
      </c>
      <c r="AA181" s="65" t="s">
        <v>101</v>
      </c>
      <c r="AB181" s="65" t="s">
        <v>101</v>
      </c>
      <c r="AC181" s="65" t="s">
        <v>101</v>
      </c>
      <c r="AD181" s="158">
        <v>0</v>
      </c>
      <c r="AE181" s="158">
        <v>0</v>
      </c>
      <c r="AF181" s="79" t="s">
        <v>101</v>
      </c>
      <c r="AG181" s="80" t="s">
        <v>101</v>
      </c>
      <c r="AH181" s="158">
        <v>0</v>
      </c>
      <c r="AI181" s="167">
        <f t="shared" si="3"/>
        <v>69064.800000000003</v>
      </c>
      <c r="AJ181" s="172">
        <v>0</v>
      </c>
      <c r="AK181" s="172">
        <f>69064.8</f>
        <v>69064.800000000003</v>
      </c>
      <c r="AL181" s="176">
        <f t="shared" si="6"/>
        <v>69064.800000000003</v>
      </c>
      <c r="AM181" s="112" t="s">
        <v>101</v>
      </c>
      <c r="AN181" s="112" t="s">
        <v>101</v>
      </c>
      <c r="AO181" s="112" t="s">
        <v>101</v>
      </c>
      <c r="AP181" s="112" t="s">
        <v>101</v>
      </c>
      <c r="AQ181" s="112" t="s">
        <v>101</v>
      </c>
      <c r="AR181" s="112" t="s">
        <v>101</v>
      </c>
      <c r="AS181" s="112" t="s">
        <v>101</v>
      </c>
      <c r="AT181" s="112" t="s">
        <v>101</v>
      </c>
      <c r="AU181" s="112" t="s">
        <v>101</v>
      </c>
      <c r="AV181" s="112" t="s">
        <v>101</v>
      </c>
      <c r="AW181" s="112" t="s">
        <v>101</v>
      </c>
      <c r="AX181" s="112" t="s">
        <v>101</v>
      </c>
      <c r="AY181" s="112" t="s">
        <v>101</v>
      </c>
      <c r="AZ181" s="112" t="s">
        <v>101</v>
      </c>
      <c r="BA181" s="112" t="s">
        <v>101</v>
      </c>
      <c r="BB181" s="112" t="s">
        <v>101</v>
      </c>
      <c r="BC181" s="112" t="s">
        <v>101</v>
      </c>
      <c r="BD181" s="112" t="s">
        <v>101</v>
      </c>
      <c r="BE181" s="112" t="s">
        <v>101</v>
      </c>
      <c r="BF181" s="112" t="s">
        <v>101</v>
      </c>
      <c r="BG181" s="112" t="s">
        <v>101</v>
      </c>
      <c r="BH181" s="71" t="s">
        <v>101</v>
      </c>
      <c r="BI181" s="50"/>
      <c r="BJ181" s="50"/>
      <c r="BK181" s="50"/>
      <c r="BL181" s="50"/>
      <c r="BM181" s="50"/>
      <c r="BN181" s="50"/>
      <c r="BO181" s="50"/>
      <c r="BP181" s="50"/>
      <c r="BQ181" s="50"/>
      <c r="BR181" s="50"/>
      <c r="BS181" s="50"/>
      <c r="BT181" s="50"/>
      <c r="BU181" s="50"/>
      <c r="BV181" s="50"/>
      <c r="BW181" s="50"/>
      <c r="BX181" s="50"/>
      <c r="BY181" s="50"/>
      <c r="BZ181" s="50"/>
      <c r="CA181" s="50"/>
      <c r="CB181" s="50"/>
      <c r="CC181" s="50"/>
      <c r="CD181" s="50"/>
      <c r="CE181" s="50"/>
      <c r="CF181" s="50"/>
      <c r="CG181" s="50"/>
      <c r="CH181" s="50"/>
      <c r="CI181" s="50"/>
      <c r="CJ181" s="50"/>
      <c r="CK181" s="50"/>
      <c r="CL181" s="50"/>
      <c r="CM181" s="50"/>
      <c r="CN181" s="50"/>
      <c r="CO181" s="50"/>
      <c r="CP181" s="50"/>
      <c r="CQ181" s="50"/>
      <c r="CR181" s="50"/>
      <c r="CS181" s="50"/>
      <c r="CT181" s="50"/>
      <c r="CU181" s="50"/>
      <c r="CV181" s="50"/>
      <c r="CW181" s="50"/>
      <c r="CX181" s="50"/>
      <c r="CY181" s="50"/>
      <c r="CZ181" s="50"/>
      <c r="DA181" s="50"/>
      <c r="DB181" s="50"/>
      <c r="DC181" s="50"/>
      <c r="DD181" s="50"/>
      <c r="DE181" s="50"/>
      <c r="DF181" s="50"/>
      <c r="DG181" s="50"/>
      <c r="DH181" s="50"/>
      <c r="DI181" s="50"/>
      <c r="DJ181" s="50"/>
      <c r="DK181" s="50"/>
      <c r="DL181" s="50"/>
      <c r="DM181" s="50"/>
      <c r="DN181" s="50"/>
      <c r="DO181" s="50"/>
      <c r="DP181" s="50"/>
      <c r="DQ181" s="50"/>
      <c r="DR181" s="50"/>
      <c r="DS181" s="50"/>
      <c r="DT181" s="50"/>
      <c r="DU181" s="50"/>
      <c r="DV181" s="50"/>
      <c r="DW181" s="50"/>
      <c r="DX181" s="50"/>
      <c r="DY181" s="50"/>
      <c r="DZ181" s="50"/>
      <c r="EA181" s="50"/>
      <c r="EB181" s="50"/>
      <c r="EC181" s="50"/>
      <c r="ED181" s="50"/>
      <c r="EE181" s="50"/>
      <c r="EF181" s="50"/>
      <c r="EG181" s="50"/>
      <c r="EH181" s="50"/>
      <c r="EI181" s="50"/>
      <c r="EJ181" s="50"/>
      <c r="EK181" s="50"/>
      <c r="EL181" s="50"/>
      <c r="EM181" s="50"/>
      <c r="EN181" s="50"/>
      <c r="EO181" s="50"/>
      <c r="EP181" s="50"/>
      <c r="EQ181" s="50"/>
      <c r="ER181" s="50"/>
      <c r="ES181" s="50"/>
      <c r="ET181" s="50"/>
      <c r="EU181" s="50"/>
      <c r="EV181" s="50"/>
      <c r="EW181" s="50"/>
      <c r="EX181" s="50"/>
      <c r="EY181" s="50"/>
      <c r="EZ181" s="50"/>
      <c r="FA181" s="50"/>
      <c r="FB181" s="50"/>
      <c r="FC181" s="50"/>
      <c r="FD181" s="50"/>
      <c r="FE181" s="50"/>
      <c r="FF181" s="50"/>
      <c r="FG181" s="50"/>
      <c r="FH181" s="50"/>
      <c r="FI181" s="50"/>
      <c r="FJ181" s="50"/>
      <c r="FK181" s="50"/>
      <c r="FL181" s="50"/>
      <c r="FM181" s="50"/>
      <c r="FN181" s="50"/>
      <c r="FO181" s="50"/>
      <c r="FP181" s="50"/>
      <c r="FQ181" s="50"/>
      <c r="FR181" s="50"/>
      <c r="FS181" s="50"/>
      <c r="FT181" s="50"/>
      <c r="FU181" s="50"/>
      <c r="FV181" s="50"/>
      <c r="FW181" s="50"/>
      <c r="FX181" s="50"/>
      <c r="FY181" s="50"/>
      <c r="FZ181" s="50"/>
      <c r="GA181" s="50"/>
      <c r="GB181" s="50"/>
      <c r="GC181" s="50"/>
      <c r="GD181" s="50"/>
      <c r="GE181" s="50"/>
      <c r="GF181" s="50"/>
      <c r="GG181" s="50"/>
      <c r="GH181" s="50"/>
      <c r="GI181" s="50"/>
      <c r="GJ181" s="50"/>
      <c r="GK181" s="50"/>
      <c r="GL181" s="50"/>
      <c r="GM181" s="50"/>
      <c r="GN181" s="50"/>
      <c r="GO181" s="50"/>
      <c r="GP181" s="50"/>
      <c r="GQ181" s="50"/>
      <c r="GR181" s="50"/>
      <c r="GS181" s="50"/>
      <c r="GT181" s="50"/>
      <c r="GU181" s="50"/>
      <c r="GV181" s="50"/>
      <c r="GW181" s="50"/>
      <c r="GX181" s="50"/>
    </row>
    <row r="182" spans="1:206" s="94" customFormat="1" ht="39" thickBot="1" x14ac:dyDescent="0.3">
      <c r="A182" s="79">
        <v>66</v>
      </c>
      <c r="B182" s="79" t="s">
        <v>702</v>
      </c>
      <c r="C182" s="71" t="s">
        <v>703</v>
      </c>
      <c r="D182" s="71" t="s">
        <v>98</v>
      </c>
      <c r="E182" s="71" t="s">
        <v>206</v>
      </c>
      <c r="F182" s="110" t="s">
        <v>704</v>
      </c>
      <c r="G182" s="73">
        <v>13392</v>
      </c>
      <c r="H182" s="60" t="s">
        <v>705</v>
      </c>
      <c r="I182" s="127" t="s">
        <v>684</v>
      </c>
      <c r="J182" s="79" t="s">
        <v>706</v>
      </c>
      <c r="K182" s="78">
        <v>45156</v>
      </c>
      <c r="L182" s="158">
        <v>9692</v>
      </c>
      <c r="M182" s="73">
        <v>13602</v>
      </c>
      <c r="N182" s="78">
        <v>45156</v>
      </c>
      <c r="O182" s="78">
        <v>45340</v>
      </c>
      <c r="P182" s="78" t="s">
        <v>432</v>
      </c>
      <c r="Q182" s="60" t="s">
        <v>101</v>
      </c>
      <c r="R182" s="79" t="s">
        <v>101</v>
      </c>
      <c r="S182" s="79" t="s">
        <v>101</v>
      </c>
      <c r="T182" s="79" t="s">
        <v>707</v>
      </c>
      <c r="U182" s="79" t="s">
        <v>101</v>
      </c>
      <c r="V182" s="65" t="s">
        <v>101</v>
      </c>
      <c r="W182" s="65" t="s">
        <v>101</v>
      </c>
      <c r="X182" s="65" t="s">
        <v>101</v>
      </c>
      <c r="Y182" s="65" t="s">
        <v>101</v>
      </c>
      <c r="Z182" s="65" t="s">
        <v>101</v>
      </c>
      <c r="AA182" s="65" t="s">
        <v>101</v>
      </c>
      <c r="AB182" s="65" t="s">
        <v>101</v>
      </c>
      <c r="AC182" s="65" t="s">
        <v>101</v>
      </c>
      <c r="AD182" s="158">
        <v>0</v>
      </c>
      <c r="AE182" s="158">
        <v>0</v>
      </c>
      <c r="AF182" s="79" t="s">
        <v>101</v>
      </c>
      <c r="AG182" s="80" t="s">
        <v>101</v>
      </c>
      <c r="AH182" s="158">
        <v>0</v>
      </c>
      <c r="AI182" s="167">
        <f t="shared" si="3"/>
        <v>9692</v>
      </c>
      <c r="AJ182" s="172">
        <v>0</v>
      </c>
      <c r="AK182" s="172">
        <v>9692</v>
      </c>
      <c r="AL182" s="176">
        <f t="shared" si="6"/>
        <v>9692</v>
      </c>
      <c r="AM182" s="112" t="s">
        <v>101</v>
      </c>
      <c r="AN182" s="112" t="s">
        <v>101</v>
      </c>
      <c r="AO182" s="112" t="s">
        <v>101</v>
      </c>
      <c r="AP182" s="112" t="s">
        <v>101</v>
      </c>
      <c r="AQ182" s="112" t="s">
        <v>101</v>
      </c>
      <c r="AR182" s="112" t="s">
        <v>101</v>
      </c>
      <c r="AS182" s="112" t="s">
        <v>101</v>
      </c>
      <c r="AT182" s="112" t="s">
        <v>101</v>
      </c>
      <c r="AU182" s="112" t="s">
        <v>101</v>
      </c>
      <c r="AV182" s="112" t="s">
        <v>101</v>
      </c>
      <c r="AW182" s="112" t="s">
        <v>101</v>
      </c>
      <c r="AX182" s="112" t="s">
        <v>101</v>
      </c>
      <c r="AY182" s="112" t="s">
        <v>101</v>
      </c>
      <c r="AZ182" s="112" t="s">
        <v>101</v>
      </c>
      <c r="BA182" s="112" t="s">
        <v>101</v>
      </c>
      <c r="BB182" s="112" t="s">
        <v>101</v>
      </c>
      <c r="BC182" s="112" t="s">
        <v>101</v>
      </c>
      <c r="BD182" s="112" t="s">
        <v>101</v>
      </c>
      <c r="BE182" s="112" t="s">
        <v>101</v>
      </c>
      <c r="BF182" s="112" t="s">
        <v>101</v>
      </c>
      <c r="BG182" s="112" t="s">
        <v>101</v>
      </c>
      <c r="BH182" s="71" t="s">
        <v>101</v>
      </c>
      <c r="BI182" s="50"/>
      <c r="BJ182" s="50"/>
      <c r="BK182" s="50"/>
      <c r="BL182" s="50"/>
      <c r="BM182" s="50"/>
      <c r="BN182" s="50"/>
      <c r="BO182" s="50"/>
      <c r="BP182" s="50"/>
      <c r="BQ182" s="50"/>
      <c r="BR182" s="50"/>
      <c r="BS182" s="50"/>
      <c r="BT182" s="50"/>
      <c r="BU182" s="50"/>
      <c r="BV182" s="50"/>
      <c r="BW182" s="50"/>
      <c r="BX182" s="50"/>
      <c r="BY182" s="50"/>
      <c r="BZ182" s="50"/>
      <c r="CA182" s="50"/>
      <c r="CB182" s="50"/>
      <c r="CC182" s="50"/>
      <c r="CD182" s="50"/>
      <c r="CE182" s="50"/>
      <c r="CF182" s="50"/>
      <c r="CG182" s="50"/>
      <c r="CH182" s="50"/>
      <c r="CI182" s="50"/>
      <c r="CJ182" s="50"/>
      <c r="CK182" s="50"/>
      <c r="CL182" s="50"/>
      <c r="CM182" s="50"/>
      <c r="CN182" s="50"/>
      <c r="CO182" s="50"/>
      <c r="CP182" s="50"/>
      <c r="CQ182" s="50"/>
      <c r="CR182" s="50"/>
      <c r="CS182" s="50"/>
      <c r="CT182" s="50"/>
      <c r="CU182" s="50"/>
      <c r="CV182" s="50"/>
      <c r="CW182" s="50"/>
      <c r="CX182" s="50"/>
      <c r="CY182" s="50"/>
      <c r="CZ182" s="50"/>
      <c r="DA182" s="50"/>
      <c r="DB182" s="50"/>
      <c r="DC182" s="50"/>
      <c r="DD182" s="50"/>
      <c r="DE182" s="50"/>
      <c r="DF182" s="50"/>
      <c r="DG182" s="50"/>
      <c r="DH182" s="50"/>
      <c r="DI182" s="50"/>
      <c r="DJ182" s="50"/>
      <c r="DK182" s="50"/>
      <c r="DL182" s="50"/>
      <c r="DM182" s="50"/>
      <c r="DN182" s="50"/>
      <c r="DO182" s="50"/>
      <c r="DP182" s="50"/>
      <c r="DQ182" s="50"/>
      <c r="DR182" s="50"/>
      <c r="DS182" s="50"/>
      <c r="DT182" s="50"/>
      <c r="DU182" s="50"/>
      <c r="DV182" s="50"/>
      <c r="DW182" s="50"/>
      <c r="DX182" s="50"/>
      <c r="DY182" s="50"/>
      <c r="DZ182" s="50"/>
      <c r="EA182" s="50"/>
      <c r="EB182" s="50"/>
      <c r="EC182" s="50"/>
      <c r="ED182" s="50"/>
      <c r="EE182" s="50"/>
      <c r="EF182" s="50"/>
      <c r="EG182" s="50"/>
      <c r="EH182" s="50"/>
      <c r="EI182" s="50"/>
      <c r="EJ182" s="50"/>
      <c r="EK182" s="50"/>
      <c r="EL182" s="50"/>
      <c r="EM182" s="50"/>
      <c r="EN182" s="50"/>
      <c r="EO182" s="50"/>
      <c r="EP182" s="50"/>
      <c r="EQ182" s="50"/>
      <c r="ER182" s="50"/>
      <c r="ES182" s="50"/>
      <c r="ET182" s="50"/>
      <c r="EU182" s="50"/>
      <c r="EV182" s="50"/>
      <c r="EW182" s="50"/>
      <c r="EX182" s="50"/>
      <c r="EY182" s="50"/>
      <c r="EZ182" s="50"/>
      <c r="FA182" s="50"/>
      <c r="FB182" s="50"/>
      <c r="FC182" s="50"/>
      <c r="FD182" s="50"/>
      <c r="FE182" s="50"/>
      <c r="FF182" s="50"/>
      <c r="FG182" s="50"/>
      <c r="FH182" s="50"/>
      <c r="FI182" s="50"/>
      <c r="FJ182" s="50"/>
      <c r="FK182" s="50"/>
      <c r="FL182" s="50"/>
      <c r="FM182" s="50"/>
      <c r="FN182" s="50"/>
      <c r="FO182" s="50"/>
      <c r="FP182" s="50"/>
      <c r="FQ182" s="50"/>
      <c r="FR182" s="50"/>
      <c r="FS182" s="50"/>
      <c r="FT182" s="50"/>
      <c r="FU182" s="50"/>
      <c r="FV182" s="50"/>
      <c r="FW182" s="50"/>
      <c r="FX182" s="50"/>
      <c r="FY182" s="50"/>
      <c r="FZ182" s="50"/>
      <c r="GA182" s="50"/>
      <c r="GB182" s="50"/>
      <c r="GC182" s="50"/>
      <c r="GD182" s="50"/>
      <c r="GE182" s="50"/>
      <c r="GF182" s="50"/>
      <c r="GG182" s="50"/>
      <c r="GH182" s="50"/>
      <c r="GI182" s="50"/>
      <c r="GJ182" s="50"/>
      <c r="GK182" s="50"/>
      <c r="GL182" s="50"/>
      <c r="GM182" s="50"/>
      <c r="GN182" s="50"/>
      <c r="GO182" s="50"/>
      <c r="GP182" s="50"/>
      <c r="GQ182" s="50"/>
      <c r="GR182" s="50"/>
      <c r="GS182" s="50"/>
      <c r="GT182" s="50"/>
      <c r="GU182" s="50"/>
      <c r="GV182" s="50"/>
      <c r="GW182" s="50"/>
      <c r="GX182" s="50"/>
    </row>
    <row r="183" spans="1:206" s="94" customFormat="1" ht="39" thickBot="1" x14ac:dyDescent="0.3">
      <c r="A183" s="79">
        <v>67</v>
      </c>
      <c r="B183" s="79" t="s">
        <v>709</v>
      </c>
      <c r="C183" s="71" t="s">
        <v>703</v>
      </c>
      <c r="D183" s="71" t="s">
        <v>98</v>
      </c>
      <c r="E183" s="71" t="s">
        <v>206</v>
      </c>
      <c r="F183" s="110" t="s">
        <v>704</v>
      </c>
      <c r="G183" s="73">
        <v>13392</v>
      </c>
      <c r="H183" s="60" t="s">
        <v>715</v>
      </c>
      <c r="I183" s="127" t="s">
        <v>684</v>
      </c>
      <c r="J183" s="79" t="s">
        <v>708</v>
      </c>
      <c r="K183" s="78">
        <v>45189</v>
      </c>
      <c r="L183" s="158">
        <v>605100</v>
      </c>
      <c r="M183" s="73">
        <v>13392</v>
      </c>
      <c r="N183" s="78">
        <v>45189</v>
      </c>
      <c r="O183" s="78">
        <v>45372</v>
      </c>
      <c r="P183" s="78" t="s">
        <v>432</v>
      </c>
      <c r="Q183" s="60" t="s">
        <v>101</v>
      </c>
      <c r="R183" s="79" t="s">
        <v>101</v>
      </c>
      <c r="S183" s="79" t="s">
        <v>101</v>
      </c>
      <c r="T183" s="79" t="s">
        <v>707</v>
      </c>
      <c r="U183" s="79" t="s">
        <v>101</v>
      </c>
      <c r="V183" s="65" t="s">
        <v>101</v>
      </c>
      <c r="W183" s="65" t="s">
        <v>101</v>
      </c>
      <c r="X183" s="65" t="s">
        <v>101</v>
      </c>
      <c r="Y183" s="65" t="s">
        <v>101</v>
      </c>
      <c r="Z183" s="65" t="s">
        <v>101</v>
      </c>
      <c r="AA183" s="65" t="s">
        <v>101</v>
      </c>
      <c r="AB183" s="65" t="s">
        <v>101</v>
      </c>
      <c r="AC183" s="65" t="s">
        <v>101</v>
      </c>
      <c r="AD183" s="158">
        <v>0</v>
      </c>
      <c r="AE183" s="158">
        <v>0</v>
      </c>
      <c r="AF183" s="79" t="s">
        <v>101</v>
      </c>
      <c r="AG183" s="80" t="s">
        <v>101</v>
      </c>
      <c r="AH183" s="158">
        <v>0</v>
      </c>
      <c r="AI183" s="167">
        <f t="shared" si="3"/>
        <v>605100</v>
      </c>
      <c r="AJ183" s="172">
        <v>0</v>
      </c>
      <c r="AK183" s="172">
        <v>129000</v>
      </c>
      <c r="AL183" s="176">
        <f t="shared" si="6"/>
        <v>129000</v>
      </c>
      <c r="AM183" s="112" t="s">
        <v>101</v>
      </c>
      <c r="AN183" s="112" t="s">
        <v>101</v>
      </c>
      <c r="AO183" s="112" t="s">
        <v>101</v>
      </c>
      <c r="AP183" s="112" t="s">
        <v>101</v>
      </c>
      <c r="AQ183" s="112" t="s">
        <v>101</v>
      </c>
      <c r="AR183" s="112" t="s">
        <v>101</v>
      </c>
      <c r="AS183" s="112" t="s">
        <v>101</v>
      </c>
      <c r="AT183" s="112" t="s">
        <v>101</v>
      </c>
      <c r="AU183" s="112" t="s">
        <v>101</v>
      </c>
      <c r="AV183" s="112" t="s">
        <v>101</v>
      </c>
      <c r="AW183" s="112" t="s">
        <v>101</v>
      </c>
      <c r="AX183" s="112" t="s">
        <v>101</v>
      </c>
      <c r="AY183" s="112" t="s">
        <v>101</v>
      </c>
      <c r="AZ183" s="112" t="s">
        <v>101</v>
      </c>
      <c r="BA183" s="112" t="s">
        <v>101</v>
      </c>
      <c r="BB183" s="112" t="s">
        <v>101</v>
      </c>
      <c r="BC183" s="112" t="s">
        <v>101</v>
      </c>
      <c r="BD183" s="112" t="s">
        <v>101</v>
      </c>
      <c r="BE183" s="112" t="s">
        <v>101</v>
      </c>
      <c r="BF183" s="112" t="s">
        <v>101</v>
      </c>
      <c r="BG183" s="112" t="s">
        <v>101</v>
      </c>
      <c r="BH183" s="71" t="s">
        <v>101</v>
      </c>
      <c r="BI183" s="50"/>
      <c r="BJ183" s="50"/>
      <c r="BK183" s="50"/>
      <c r="BL183" s="50"/>
      <c r="BM183" s="50"/>
      <c r="BN183" s="50"/>
      <c r="BO183" s="50"/>
      <c r="BP183" s="50"/>
      <c r="BQ183" s="50"/>
      <c r="BR183" s="50"/>
      <c r="BS183" s="50"/>
      <c r="BT183" s="50"/>
      <c r="BU183" s="50"/>
      <c r="BV183" s="50"/>
      <c r="BW183" s="50"/>
      <c r="BX183" s="50"/>
      <c r="BY183" s="50"/>
      <c r="BZ183" s="50"/>
      <c r="CA183" s="50"/>
      <c r="CB183" s="50"/>
      <c r="CC183" s="50"/>
      <c r="CD183" s="50"/>
      <c r="CE183" s="50"/>
      <c r="CF183" s="50"/>
      <c r="CG183" s="50"/>
      <c r="CH183" s="50"/>
      <c r="CI183" s="50"/>
      <c r="CJ183" s="50"/>
      <c r="CK183" s="50"/>
      <c r="CL183" s="50"/>
      <c r="CM183" s="50"/>
      <c r="CN183" s="50"/>
      <c r="CO183" s="50"/>
      <c r="CP183" s="50"/>
      <c r="CQ183" s="50"/>
      <c r="CR183" s="50"/>
      <c r="CS183" s="50"/>
      <c r="CT183" s="50"/>
      <c r="CU183" s="50"/>
      <c r="CV183" s="50"/>
      <c r="CW183" s="50"/>
      <c r="CX183" s="50"/>
      <c r="CY183" s="50"/>
      <c r="CZ183" s="50"/>
      <c r="DA183" s="50"/>
      <c r="DB183" s="50"/>
      <c r="DC183" s="50"/>
      <c r="DD183" s="50"/>
      <c r="DE183" s="50"/>
      <c r="DF183" s="50"/>
      <c r="DG183" s="50"/>
      <c r="DH183" s="50"/>
      <c r="DI183" s="50"/>
      <c r="DJ183" s="50"/>
      <c r="DK183" s="50"/>
      <c r="DL183" s="50"/>
      <c r="DM183" s="50"/>
      <c r="DN183" s="50"/>
      <c r="DO183" s="50"/>
      <c r="DP183" s="50"/>
      <c r="DQ183" s="50"/>
      <c r="DR183" s="50"/>
      <c r="DS183" s="50"/>
      <c r="DT183" s="50"/>
      <c r="DU183" s="50"/>
      <c r="DV183" s="50"/>
      <c r="DW183" s="50"/>
      <c r="DX183" s="50"/>
      <c r="DY183" s="50"/>
      <c r="DZ183" s="50"/>
      <c r="EA183" s="50"/>
      <c r="EB183" s="50"/>
      <c r="EC183" s="50"/>
      <c r="ED183" s="50"/>
      <c r="EE183" s="50"/>
      <c r="EF183" s="50"/>
      <c r="EG183" s="50"/>
      <c r="EH183" s="50"/>
      <c r="EI183" s="50"/>
      <c r="EJ183" s="50"/>
      <c r="EK183" s="50"/>
      <c r="EL183" s="50"/>
      <c r="EM183" s="50"/>
      <c r="EN183" s="50"/>
      <c r="EO183" s="50"/>
      <c r="EP183" s="50"/>
      <c r="EQ183" s="50"/>
      <c r="ER183" s="50"/>
      <c r="ES183" s="50"/>
      <c r="ET183" s="50"/>
      <c r="EU183" s="50"/>
      <c r="EV183" s="50"/>
      <c r="EW183" s="50"/>
      <c r="EX183" s="50"/>
      <c r="EY183" s="50"/>
      <c r="EZ183" s="50"/>
      <c r="FA183" s="50"/>
      <c r="FB183" s="50"/>
      <c r="FC183" s="50"/>
      <c r="FD183" s="50"/>
      <c r="FE183" s="50"/>
      <c r="FF183" s="50"/>
      <c r="FG183" s="50"/>
      <c r="FH183" s="50"/>
      <c r="FI183" s="50"/>
      <c r="FJ183" s="50"/>
      <c r="FK183" s="50"/>
      <c r="FL183" s="50"/>
      <c r="FM183" s="50"/>
      <c r="FN183" s="50"/>
      <c r="FO183" s="50"/>
      <c r="FP183" s="50"/>
      <c r="FQ183" s="50"/>
      <c r="FR183" s="50"/>
      <c r="FS183" s="50"/>
      <c r="FT183" s="50"/>
      <c r="FU183" s="50"/>
      <c r="FV183" s="50"/>
      <c r="FW183" s="50"/>
      <c r="FX183" s="50"/>
      <c r="FY183" s="50"/>
      <c r="FZ183" s="50"/>
      <c r="GA183" s="50"/>
      <c r="GB183" s="50"/>
      <c r="GC183" s="50"/>
      <c r="GD183" s="50"/>
      <c r="GE183" s="50"/>
      <c r="GF183" s="50"/>
      <c r="GG183" s="50"/>
      <c r="GH183" s="50"/>
      <c r="GI183" s="50"/>
      <c r="GJ183" s="50"/>
      <c r="GK183" s="50"/>
      <c r="GL183" s="50"/>
      <c r="GM183" s="50"/>
      <c r="GN183" s="50"/>
      <c r="GO183" s="50"/>
      <c r="GP183" s="50"/>
      <c r="GQ183" s="50"/>
      <c r="GR183" s="50"/>
      <c r="GS183" s="50"/>
      <c r="GT183" s="50"/>
      <c r="GU183" s="50"/>
      <c r="GV183" s="50"/>
      <c r="GW183" s="50"/>
      <c r="GX183" s="50"/>
    </row>
    <row r="184" spans="1:206" s="94" customFormat="1" ht="26.25" thickBot="1" x14ac:dyDescent="0.3">
      <c r="A184" s="79">
        <v>68</v>
      </c>
      <c r="B184" s="79" t="s">
        <v>694</v>
      </c>
      <c r="C184" s="71" t="s">
        <v>695</v>
      </c>
      <c r="D184" s="71" t="s">
        <v>98</v>
      </c>
      <c r="E184" s="71" t="s">
        <v>206</v>
      </c>
      <c r="F184" s="110" t="s">
        <v>550</v>
      </c>
      <c r="G184" s="73">
        <v>13381</v>
      </c>
      <c r="H184" s="60" t="s">
        <v>697</v>
      </c>
      <c r="I184" s="127" t="s">
        <v>696</v>
      </c>
      <c r="J184" s="79" t="s">
        <v>698</v>
      </c>
      <c r="K184" s="78">
        <v>45006</v>
      </c>
      <c r="L184" s="158">
        <v>9794.5</v>
      </c>
      <c r="M184" s="73">
        <v>13502</v>
      </c>
      <c r="N184" s="78">
        <v>45006</v>
      </c>
      <c r="O184" s="78">
        <v>45191</v>
      </c>
      <c r="P184" s="78" t="s">
        <v>432</v>
      </c>
      <c r="Q184" s="60" t="s">
        <v>101</v>
      </c>
      <c r="R184" s="79" t="s">
        <v>101</v>
      </c>
      <c r="S184" s="79" t="s">
        <v>101</v>
      </c>
      <c r="T184" s="79" t="s">
        <v>490</v>
      </c>
      <c r="U184" s="79" t="s">
        <v>101</v>
      </c>
      <c r="V184" s="65" t="s">
        <v>101</v>
      </c>
      <c r="W184" s="65" t="s">
        <v>101</v>
      </c>
      <c r="X184" s="65" t="s">
        <v>101</v>
      </c>
      <c r="Y184" s="65" t="s">
        <v>101</v>
      </c>
      <c r="Z184" s="65" t="s">
        <v>101</v>
      </c>
      <c r="AA184" s="65" t="s">
        <v>101</v>
      </c>
      <c r="AB184" s="65" t="s">
        <v>101</v>
      </c>
      <c r="AC184" s="65" t="s">
        <v>101</v>
      </c>
      <c r="AD184" s="158">
        <v>0</v>
      </c>
      <c r="AE184" s="158">
        <v>0</v>
      </c>
      <c r="AF184" s="79" t="s">
        <v>101</v>
      </c>
      <c r="AG184" s="80" t="s">
        <v>101</v>
      </c>
      <c r="AH184" s="158">
        <v>0</v>
      </c>
      <c r="AI184" s="167">
        <f t="shared" si="3"/>
        <v>9794.5</v>
      </c>
      <c r="AJ184" s="172">
        <v>0</v>
      </c>
      <c r="AK184" s="172">
        <f>2839.5+117</f>
        <v>2956.5</v>
      </c>
      <c r="AL184" s="176">
        <f t="shared" si="6"/>
        <v>2956.5</v>
      </c>
      <c r="AM184" s="112" t="s">
        <v>101</v>
      </c>
      <c r="AN184" s="112" t="s">
        <v>101</v>
      </c>
      <c r="AO184" s="112" t="s">
        <v>101</v>
      </c>
      <c r="AP184" s="112" t="s">
        <v>101</v>
      </c>
      <c r="AQ184" s="112" t="s">
        <v>101</v>
      </c>
      <c r="AR184" s="112" t="s">
        <v>101</v>
      </c>
      <c r="AS184" s="112" t="s">
        <v>101</v>
      </c>
      <c r="AT184" s="112" t="s">
        <v>101</v>
      </c>
      <c r="AU184" s="112" t="s">
        <v>101</v>
      </c>
      <c r="AV184" s="112" t="s">
        <v>101</v>
      </c>
      <c r="AW184" s="112" t="s">
        <v>101</v>
      </c>
      <c r="AX184" s="112" t="s">
        <v>101</v>
      </c>
      <c r="AY184" s="112" t="s">
        <v>101</v>
      </c>
      <c r="AZ184" s="112" t="s">
        <v>101</v>
      </c>
      <c r="BA184" s="112" t="s">
        <v>101</v>
      </c>
      <c r="BB184" s="112" t="s">
        <v>101</v>
      </c>
      <c r="BC184" s="112" t="s">
        <v>101</v>
      </c>
      <c r="BD184" s="112" t="s">
        <v>101</v>
      </c>
      <c r="BE184" s="112" t="s">
        <v>101</v>
      </c>
      <c r="BF184" s="112" t="s">
        <v>101</v>
      </c>
      <c r="BG184" s="112" t="s">
        <v>101</v>
      </c>
      <c r="BH184" s="71" t="s">
        <v>101</v>
      </c>
      <c r="BI184" s="50"/>
      <c r="BJ184" s="50"/>
      <c r="BK184" s="50"/>
      <c r="BL184" s="50"/>
      <c r="BM184" s="50"/>
      <c r="BN184" s="50"/>
      <c r="BO184" s="50"/>
      <c r="BP184" s="50"/>
      <c r="BQ184" s="50"/>
      <c r="BR184" s="50"/>
      <c r="BS184" s="50"/>
      <c r="BT184" s="50"/>
      <c r="BU184" s="50"/>
      <c r="BV184" s="50"/>
      <c r="BW184" s="50"/>
      <c r="BX184" s="50"/>
      <c r="BY184" s="50"/>
      <c r="BZ184" s="50"/>
      <c r="CA184" s="50"/>
      <c r="CB184" s="50"/>
      <c r="CC184" s="50"/>
      <c r="CD184" s="50"/>
      <c r="CE184" s="50"/>
      <c r="CF184" s="50"/>
      <c r="CG184" s="50"/>
      <c r="CH184" s="50"/>
      <c r="CI184" s="50"/>
      <c r="CJ184" s="50"/>
      <c r="CK184" s="50"/>
      <c r="CL184" s="50"/>
      <c r="CM184" s="50"/>
      <c r="CN184" s="50"/>
      <c r="CO184" s="50"/>
      <c r="CP184" s="50"/>
      <c r="CQ184" s="50"/>
      <c r="CR184" s="50"/>
      <c r="CS184" s="50"/>
      <c r="CT184" s="50"/>
      <c r="CU184" s="50"/>
      <c r="CV184" s="50"/>
      <c r="CW184" s="50"/>
      <c r="CX184" s="50"/>
      <c r="CY184" s="50"/>
      <c r="CZ184" s="50"/>
      <c r="DA184" s="50"/>
      <c r="DB184" s="50"/>
      <c r="DC184" s="50"/>
      <c r="DD184" s="50"/>
      <c r="DE184" s="50"/>
      <c r="DF184" s="50"/>
      <c r="DG184" s="50"/>
      <c r="DH184" s="50"/>
      <c r="DI184" s="50"/>
      <c r="DJ184" s="50"/>
      <c r="DK184" s="50"/>
      <c r="DL184" s="50"/>
      <c r="DM184" s="50"/>
      <c r="DN184" s="50"/>
      <c r="DO184" s="50"/>
      <c r="DP184" s="50"/>
      <c r="DQ184" s="50"/>
      <c r="DR184" s="50"/>
      <c r="DS184" s="50"/>
      <c r="DT184" s="50"/>
      <c r="DU184" s="50"/>
      <c r="DV184" s="50"/>
      <c r="DW184" s="50"/>
      <c r="DX184" s="50"/>
      <c r="DY184" s="50"/>
      <c r="DZ184" s="50"/>
      <c r="EA184" s="50"/>
      <c r="EB184" s="50"/>
      <c r="EC184" s="50"/>
      <c r="ED184" s="50"/>
      <c r="EE184" s="50"/>
      <c r="EF184" s="50"/>
      <c r="EG184" s="50"/>
      <c r="EH184" s="50"/>
      <c r="EI184" s="50"/>
      <c r="EJ184" s="50"/>
      <c r="EK184" s="50"/>
      <c r="EL184" s="50"/>
      <c r="EM184" s="50"/>
      <c r="EN184" s="50"/>
      <c r="EO184" s="50"/>
      <c r="EP184" s="50"/>
      <c r="EQ184" s="50"/>
      <c r="ER184" s="50"/>
      <c r="ES184" s="50"/>
      <c r="ET184" s="50"/>
      <c r="EU184" s="50"/>
      <c r="EV184" s="50"/>
      <c r="EW184" s="50"/>
      <c r="EX184" s="50"/>
      <c r="EY184" s="50"/>
      <c r="EZ184" s="50"/>
      <c r="FA184" s="50"/>
      <c r="FB184" s="50"/>
      <c r="FC184" s="50"/>
      <c r="FD184" s="50"/>
      <c r="FE184" s="50"/>
      <c r="FF184" s="50"/>
      <c r="FG184" s="50"/>
      <c r="FH184" s="50"/>
      <c r="FI184" s="50"/>
      <c r="FJ184" s="50"/>
      <c r="FK184" s="50"/>
      <c r="FL184" s="50"/>
      <c r="FM184" s="50"/>
      <c r="FN184" s="50"/>
      <c r="FO184" s="50"/>
      <c r="FP184" s="50"/>
      <c r="FQ184" s="50"/>
      <c r="FR184" s="50"/>
      <c r="FS184" s="50"/>
      <c r="FT184" s="50"/>
      <c r="FU184" s="50"/>
      <c r="FV184" s="50"/>
      <c r="FW184" s="50"/>
      <c r="FX184" s="50"/>
      <c r="FY184" s="50"/>
      <c r="FZ184" s="50"/>
      <c r="GA184" s="50"/>
      <c r="GB184" s="50"/>
      <c r="GC184" s="50"/>
      <c r="GD184" s="50"/>
      <c r="GE184" s="50"/>
      <c r="GF184" s="50"/>
      <c r="GG184" s="50"/>
      <c r="GH184" s="50"/>
      <c r="GI184" s="50"/>
      <c r="GJ184" s="50"/>
      <c r="GK184" s="50"/>
      <c r="GL184" s="50"/>
      <c r="GM184" s="50"/>
      <c r="GN184" s="50"/>
      <c r="GO184" s="50"/>
      <c r="GP184" s="50"/>
      <c r="GQ184" s="50"/>
      <c r="GR184" s="50"/>
      <c r="GS184" s="50"/>
      <c r="GT184" s="50"/>
      <c r="GU184" s="50"/>
      <c r="GV184" s="50"/>
      <c r="GW184" s="50"/>
      <c r="GX184" s="50"/>
    </row>
    <row r="185" spans="1:206" s="94" customFormat="1" ht="39" thickBot="1" x14ac:dyDescent="0.3">
      <c r="A185" s="79">
        <v>69</v>
      </c>
      <c r="B185" s="79" t="s">
        <v>699</v>
      </c>
      <c r="C185" s="71" t="s">
        <v>716</v>
      </c>
      <c r="D185" s="71" t="s">
        <v>98</v>
      </c>
      <c r="E185" s="71" t="s">
        <v>206</v>
      </c>
      <c r="F185" s="110" t="s">
        <v>700</v>
      </c>
      <c r="G185" s="73">
        <v>13355</v>
      </c>
      <c r="H185" s="60" t="s">
        <v>701</v>
      </c>
      <c r="I185" s="127" t="s">
        <v>430</v>
      </c>
      <c r="J185" s="79" t="s">
        <v>494</v>
      </c>
      <c r="K185" s="78">
        <v>45189</v>
      </c>
      <c r="L185" s="158">
        <v>193880.74</v>
      </c>
      <c r="M185" s="73">
        <v>13621</v>
      </c>
      <c r="N185" s="78">
        <v>45189</v>
      </c>
      <c r="O185" s="78">
        <v>45372</v>
      </c>
      <c r="P185" s="78" t="s">
        <v>432</v>
      </c>
      <c r="Q185" s="60" t="s">
        <v>101</v>
      </c>
      <c r="R185" s="79" t="s">
        <v>101</v>
      </c>
      <c r="S185" s="79" t="s">
        <v>101</v>
      </c>
      <c r="T185" s="79" t="s">
        <v>490</v>
      </c>
      <c r="U185" s="79"/>
      <c r="V185" s="65" t="s">
        <v>101</v>
      </c>
      <c r="W185" s="65" t="s">
        <v>101</v>
      </c>
      <c r="X185" s="65" t="s">
        <v>101</v>
      </c>
      <c r="Y185" s="65" t="s">
        <v>101</v>
      </c>
      <c r="Z185" s="65" t="s">
        <v>101</v>
      </c>
      <c r="AA185" s="65" t="s">
        <v>101</v>
      </c>
      <c r="AB185" s="65" t="s">
        <v>101</v>
      </c>
      <c r="AC185" s="65" t="s">
        <v>101</v>
      </c>
      <c r="AD185" s="158">
        <v>0</v>
      </c>
      <c r="AE185" s="158">
        <v>0</v>
      </c>
      <c r="AF185" s="79" t="s">
        <v>101</v>
      </c>
      <c r="AG185" s="80" t="s">
        <v>101</v>
      </c>
      <c r="AH185" s="158">
        <v>0</v>
      </c>
      <c r="AI185" s="167">
        <f t="shared" si="3"/>
        <v>193880.74</v>
      </c>
      <c r="AJ185" s="172">
        <v>0</v>
      </c>
      <c r="AK185" s="172">
        <f>2161.8+62514+42852.48</f>
        <v>107528.28</v>
      </c>
      <c r="AL185" s="176">
        <f t="shared" si="6"/>
        <v>107528.28</v>
      </c>
      <c r="AM185" s="112" t="s">
        <v>101</v>
      </c>
      <c r="AN185" s="112" t="s">
        <v>101</v>
      </c>
      <c r="AO185" s="112" t="s">
        <v>101</v>
      </c>
      <c r="AP185" s="112" t="s">
        <v>101</v>
      </c>
      <c r="AQ185" s="112" t="s">
        <v>101</v>
      </c>
      <c r="AR185" s="112" t="s">
        <v>101</v>
      </c>
      <c r="AS185" s="112" t="s">
        <v>101</v>
      </c>
      <c r="AT185" s="112" t="s">
        <v>101</v>
      </c>
      <c r="AU185" s="112" t="s">
        <v>101</v>
      </c>
      <c r="AV185" s="112" t="s">
        <v>101</v>
      </c>
      <c r="AW185" s="112" t="s">
        <v>101</v>
      </c>
      <c r="AX185" s="112" t="s">
        <v>101</v>
      </c>
      <c r="AY185" s="112" t="s">
        <v>101</v>
      </c>
      <c r="AZ185" s="112" t="s">
        <v>101</v>
      </c>
      <c r="BA185" s="112" t="s">
        <v>101</v>
      </c>
      <c r="BB185" s="112" t="s">
        <v>101</v>
      </c>
      <c r="BC185" s="112" t="s">
        <v>101</v>
      </c>
      <c r="BD185" s="112" t="s">
        <v>101</v>
      </c>
      <c r="BE185" s="112" t="s">
        <v>101</v>
      </c>
      <c r="BF185" s="112" t="s">
        <v>101</v>
      </c>
      <c r="BG185" s="112" t="s">
        <v>101</v>
      </c>
      <c r="BH185" s="71" t="s">
        <v>101</v>
      </c>
      <c r="BI185" s="50"/>
      <c r="BJ185" s="50"/>
      <c r="BK185" s="50"/>
      <c r="BL185" s="50"/>
      <c r="BM185" s="50"/>
      <c r="BN185" s="50"/>
      <c r="BO185" s="50"/>
      <c r="BP185" s="50"/>
      <c r="BQ185" s="50"/>
      <c r="BR185" s="50"/>
      <c r="BS185" s="50"/>
      <c r="BT185" s="50"/>
      <c r="BU185" s="50"/>
      <c r="BV185" s="50"/>
      <c r="BW185" s="50"/>
      <c r="BX185" s="50"/>
      <c r="BY185" s="50"/>
      <c r="BZ185" s="50"/>
      <c r="CA185" s="50"/>
      <c r="CB185" s="50"/>
      <c r="CC185" s="50"/>
      <c r="CD185" s="50"/>
      <c r="CE185" s="50"/>
      <c r="CF185" s="50"/>
      <c r="CG185" s="50"/>
      <c r="CH185" s="50"/>
      <c r="CI185" s="50"/>
      <c r="CJ185" s="50"/>
      <c r="CK185" s="50"/>
      <c r="CL185" s="50"/>
      <c r="CM185" s="50"/>
      <c r="CN185" s="50"/>
      <c r="CO185" s="50"/>
      <c r="CP185" s="50"/>
      <c r="CQ185" s="50"/>
      <c r="CR185" s="50"/>
      <c r="CS185" s="50"/>
      <c r="CT185" s="50"/>
      <c r="CU185" s="50"/>
      <c r="CV185" s="50"/>
      <c r="CW185" s="50"/>
      <c r="CX185" s="50"/>
      <c r="CY185" s="50"/>
      <c r="CZ185" s="50"/>
      <c r="DA185" s="50"/>
      <c r="DB185" s="50"/>
      <c r="DC185" s="50"/>
      <c r="DD185" s="50"/>
      <c r="DE185" s="50"/>
      <c r="DF185" s="50"/>
      <c r="DG185" s="50"/>
      <c r="DH185" s="50"/>
      <c r="DI185" s="50"/>
      <c r="DJ185" s="50"/>
      <c r="DK185" s="50"/>
      <c r="DL185" s="50"/>
      <c r="DM185" s="50"/>
      <c r="DN185" s="50"/>
      <c r="DO185" s="50"/>
      <c r="DP185" s="50"/>
      <c r="DQ185" s="50"/>
      <c r="DR185" s="50"/>
      <c r="DS185" s="50"/>
      <c r="DT185" s="50"/>
      <c r="DU185" s="50"/>
      <c r="DV185" s="50"/>
      <c r="DW185" s="50"/>
      <c r="DX185" s="50"/>
      <c r="DY185" s="50"/>
      <c r="DZ185" s="50"/>
      <c r="EA185" s="50"/>
      <c r="EB185" s="50"/>
      <c r="EC185" s="50"/>
      <c r="ED185" s="50"/>
      <c r="EE185" s="50"/>
      <c r="EF185" s="50"/>
      <c r="EG185" s="50"/>
      <c r="EH185" s="50"/>
      <c r="EI185" s="50"/>
      <c r="EJ185" s="50"/>
      <c r="EK185" s="50"/>
      <c r="EL185" s="50"/>
      <c r="EM185" s="50"/>
      <c r="EN185" s="50"/>
      <c r="EO185" s="50"/>
      <c r="EP185" s="50"/>
      <c r="EQ185" s="50"/>
      <c r="ER185" s="50"/>
      <c r="ES185" s="50"/>
      <c r="ET185" s="50"/>
      <c r="EU185" s="50"/>
      <c r="EV185" s="50"/>
      <c r="EW185" s="50"/>
      <c r="EX185" s="50"/>
      <c r="EY185" s="50"/>
      <c r="EZ185" s="50"/>
      <c r="FA185" s="50"/>
      <c r="FB185" s="50"/>
      <c r="FC185" s="50"/>
      <c r="FD185" s="50"/>
      <c r="FE185" s="50"/>
      <c r="FF185" s="50"/>
      <c r="FG185" s="50"/>
      <c r="FH185" s="50"/>
      <c r="FI185" s="50"/>
      <c r="FJ185" s="50"/>
      <c r="FK185" s="50"/>
      <c r="FL185" s="50"/>
      <c r="FM185" s="50"/>
      <c r="FN185" s="50"/>
      <c r="FO185" s="50"/>
      <c r="FP185" s="50"/>
      <c r="FQ185" s="50"/>
      <c r="FR185" s="50"/>
      <c r="FS185" s="50"/>
      <c r="FT185" s="50"/>
      <c r="FU185" s="50"/>
      <c r="FV185" s="50"/>
      <c r="FW185" s="50"/>
      <c r="FX185" s="50"/>
      <c r="FY185" s="50"/>
      <c r="FZ185" s="50"/>
      <c r="GA185" s="50"/>
      <c r="GB185" s="50"/>
      <c r="GC185" s="50"/>
      <c r="GD185" s="50"/>
      <c r="GE185" s="50"/>
      <c r="GF185" s="50"/>
      <c r="GG185" s="50"/>
      <c r="GH185" s="50"/>
      <c r="GI185" s="50"/>
      <c r="GJ185" s="50"/>
      <c r="GK185" s="50"/>
      <c r="GL185" s="50"/>
      <c r="GM185" s="50"/>
      <c r="GN185" s="50"/>
      <c r="GO185" s="50"/>
      <c r="GP185" s="50"/>
      <c r="GQ185" s="50"/>
      <c r="GR185" s="50"/>
      <c r="GS185" s="50"/>
      <c r="GT185" s="50"/>
      <c r="GU185" s="50"/>
      <c r="GV185" s="50"/>
      <c r="GW185" s="50"/>
      <c r="GX185" s="50"/>
    </row>
    <row r="186" spans="1:206" s="94" customFormat="1" ht="26.25" thickBot="1" x14ac:dyDescent="0.3">
      <c r="A186" s="79">
        <v>70</v>
      </c>
      <c r="B186" s="79" t="s">
        <v>743</v>
      </c>
      <c r="C186" s="71" t="s">
        <v>744</v>
      </c>
      <c r="D186" s="71" t="s">
        <v>196</v>
      </c>
      <c r="E186" s="71" t="s">
        <v>100</v>
      </c>
      <c r="F186" s="110" t="s">
        <v>745</v>
      </c>
      <c r="G186" s="73">
        <v>13624</v>
      </c>
      <c r="H186" s="60" t="s">
        <v>746</v>
      </c>
      <c r="I186" s="127" t="s">
        <v>734</v>
      </c>
      <c r="J186" s="79" t="s">
        <v>747</v>
      </c>
      <c r="K186" s="78">
        <v>45205</v>
      </c>
      <c r="L186" s="158">
        <v>2094</v>
      </c>
      <c r="M186" s="73">
        <v>13633</v>
      </c>
      <c r="N186" s="78">
        <v>45205</v>
      </c>
      <c r="O186" s="78">
        <v>45298</v>
      </c>
      <c r="P186" s="78"/>
      <c r="Q186" s="60"/>
      <c r="R186" s="79"/>
      <c r="S186" s="79"/>
      <c r="T186" s="79"/>
      <c r="U186" s="79"/>
      <c r="V186" s="65" t="s">
        <v>101</v>
      </c>
      <c r="W186" s="65" t="s">
        <v>101</v>
      </c>
      <c r="X186" s="65" t="s">
        <v>101</v>
      </c>
      <c r="Y186" s="65" t="s">
        <v>101</v>
      </c>
      <c r="Z186" s="65" t="s">
        <v>101</v>
      </c>
      <c r="AA186" s="65" t="s">
        <v>101</v>
      </c>
      <c r="AB186" s="65"/>
      <c r="AC186" s="65"/>
      <c r="AD186" s="158"/>
      <c r="AE186" s="158"/>
      <c r="AF186" s="79"/>
      <c r="AG186" s="80"/>
      <c r="AH186" s="158"/>
      <c r="AI186" s="167">
        <f t="shared" si="3"/>
        <v>2094</v>
      </c>
      <c r="AJ186" s="172">
        <v>0</v>
      </c>
      <c r="AK186" s="172">
        <f>2094</f>
        <v>2094</v>
      </c>
      <c r="AL186" s="176">
        <f t="shared" si="6"/>
        <v>2094</v>
      </c>
      <c r="AM186" s="112" t="s">
        <v>101</v>
      </c>
      <c r="AN186" s="112" t="s">
        <v>101</v>
      </c>
      <c r="AO186" s="112" t="s">
        <v>101</v>
      </c>
      <c r="AP186" s="112" t="s">
        <v>101</v>
      </c>
      <c r="AQ186" s="112" t="s">
        <v>101</v>
      </c>
      <c r="AR186" s="112" t="s">
        <v>101</v>
      </c>
      <c r="AS186" s="112" t="s">
        <v>101</v>
      </c>
      <c r="AT186" s="112" t="s">
        <v>101</v>
      </c>
      <c r="AU186" s="112" t="s">
        <v>101</v>
      </c>
      <c r="AV186" s="112" t="s">
        <v>101</v>
      </c>
      <c r="AW186" s="112" t="s">
        <v>101</v>
      </c>
      <c r="AX186" s="112" t="s">
        <v>101</v>
      </c>
      <c r="AY186" s="112" t="s">
        <v>101</v>
      </c>
      <c r="AZ186" s="112" t="s">
        <v>101</v>
      </c>
      <c r="BA186" s="112" t="s">
        <v>101</v>
      </c>
      <c r="BB186" s="112" t="s">
        <v>101</v>
      </c>
      <c r="BC186" s="112" t="s">
        <v>101</v>
      </c>
      <c r="BD186" s="112" t="s">
        <v>101</v>
      </c>
      <c r="BE186" s="112" t="s">
        <v>101</v>
      </c>
      <c r="BF186" s="112" t="s">
        <v>101</v>
      </c>
      <c r="BG186" s="112" t="s">
        <v>101</v>
      </c>
      <c r="BH186" s="71" t="s">
        <v>101</v>
      </c>
      <c r="BI186" s="50"/>
      <c r="BJ186" s="50"/>
      <c r="BK186" s="50"/>
      <c r="BL186" s="50"/>
      <c r="BM186" s="50"/>
      <c r="BN186" s="50"/>
      <c r="BO186" s="50"/>
      <c r="BP186" s="50"/>
      <c r="BQ186" s="50"/>
      <c r="BR186" s="50"/>
      <c r="BS186" s="50"/>
      <c r="BT186" s="50"/>
      <c r="BU186" s="50"/>
      <c r="BV186" s="50"/>
      <c r="BW186" s="50"/>
      <c r="BX186" s="50"/>
      <c r="BY186" s="50"/>
      <c r="BZ186" s="50"/>
      <c r="CA186" s="50"/>
      <c r="CB186" s="50"/>
      <c r="CC186" s="50"/>
      <c r="CD186" s="50"/>
      <c r="CE186" s="50"/>
      <c r="CF186" s="50"/>
      <c r="CG186" s="50"/>
      <c r="CH186" s="50"/>
      <c r="CI186" s="50"/>
      <c r="CJ186" s="50"/>
      <c r="CK186" s="50"/>
      <c r="CL186" s="50"/>
      <c r="CM186" s="50"/>
      <c r="CN186" s="50"/>
      <c r="CO186" s="50"/>
      <c r="CP186" s="50"/>
      <c r="CQ186" s="50"/>
      <c r="CR186" s="50"/>
      <c r="CS186" s="50"/>
      <c r="CT186" s="50"/>
      <c r="CU186" s="50"/>
      <c r="CV186" s="50"/>
      <c r="CW186" s="50"/>
      <c r="CX186" s="50"/>
      <c r="CY186" s="50"/>
      <c r="CZ186" s="50"/>
      <c r="DA186" s="50"/>
      <c r="DB186" s="50"/>
      <c r="DC186" s="50"/>
      <c r="DD186" s="50"/>
      <c r="DE186" s="50"/>
      <c r="DF186" s="50"/>
      <c r="DG186" s="50"/>
      <c r="DH186" s="50"/>
      <c r="DI186" s="50"/>
      <c r="DJ186" s="50"/>
      <c r="DK186" s="50"/>
      <c r="DL186" s="50"/>
      <c r="DM186" s="50"/>
      <c r="DN186" s="50"/>
      <c r="DO186" s="50"/>
      <c r="DP186" s="50"/>
      <c r="DQ186" s="50"/>
      <c r="DR186" s="50"/>
      <c r="DS186" s="50"/>
      <c r="DT186" s="50"/>
      <c r="DU186" s="50"/>
      <c r="DV186" s="50"/>
      <c r="DW186" s="50"/>
      <c r="DX186" s="50"/>
      <c r="DY186" s="50"/>
      <c r="DZ186" s="50"/>
      <c r="EA186" s="50"/>
      <c r="EB186" s="50"/>
      <c r="EC186" s="50"/>
      <c r="ED186" s="50"/>
      <c r="EE186" s="50"/>
      <c r="EF186" s="50"/>
      <c r="EG186" s="50"/>
      <c r="EH186" s="50"/>
      <c r="EI186" s="50"/>
      <c r="EJ186" s="50"/>
      <c r="EK186" s="50"/>
      <c r="EL186" s="50"/>
      <c r="EM186" s="50"/>
      <c r="EN186" s="50"/>
      <c r="EO186" s="50"/>
      <c r="EP186" s="50"/>
      <c r="EQ186" s="50"/>
      <c r="ER186" s="50"/>
      <c r="ES186" s="50"/>
      <c r="ET186" s="50"/>
      <c r="EU186" s="50"/>
      <c r="EV186" s="50"/>
      <c r="EW186" s="50"/>
      <c r="EX186" s="50"/>
      <c r="EY186" s="50"/>
      <c r="EZ186" s="50"/>
      <c r="FA186" s="50"/>
      <c r="FB186" s="50"/>
      <c r="FC186" s="50"/>
      <c r="FD186" s="50"/>
      <c r="FE186" s="50"/>
      <c r="FF186" s="50"/>
      <c r="FG186" s="50"/>
      <c r="FH186" s="50"/>
      <c r="FI186" s="50"/>
      <c r="FJ186" s="50"/>
      <c r="FK186" s="50"/>
      <c r="FL186" s="50"/>
      <c r="FM186" s="50"/>
      <c r="FN186" s="50"/>
      <c r="FO186" s="50"/>
      <c r="FP186" s="50"/>
      <c r="FQ186" s="50"/>
      <c r="FR186" s="50"/>
      <c r="FS186" s="50"/>
      <c r="FT186" s="50"/>
      <c r="FU186" s="50"/>
      <c r="FV186" s="50"/>
      <c r="FW186" s="50"/>
      <c r="FX186" s="50"/>
      <c r="FY186" s="50"/>
      <c r="FZ186" s="50"/>
      <c r="GA186" s="50"/>
      <c r="GB186" s="50"/>
      <c r="GC186" s="50"/>
      <c r="GD186" s="50"/>
      <c r="GE186" s="50"/>
      <c r="GF186" s="50"/>
      <c r="GG186" s="50"/>
      <c r="GH186" s="50"/>
      <c r="GI186" s="50"/>
      <c r="GJ186" s="50"/>
      <c r="GK186" s="50"/>
      <c r="GL186" s="50"/>
      <c r="GM186" s="50"/>
      <c r="GN186" s="50"/>
      <c r="GO186" s="50"/>
      <c r="GP186" s="50"/>
      <c r="GQ186" s="50"/>
      <c r="GR186" s="50"/>
      <c r="GS186" s="50"/>
      <c r="GT186" s="50"/>
      <c r="GU186" s="50"/>
      <c r="GV186" s="50"/>
      <c r="GW186" s="50"/>
      <c r="GX186" s="50"/>
    </row>
    <row r="187" spans="1:206" s="94" customFormat="1" ht="26.25" thickBot="1" x14ac:dyDescent="0.3">
      <c r="A187" s="79">
        <v>71</v>
      </c>
      <c r="B187" s="79" t="s">
        <v>757</v>
      </c>
      <c r="C187" s="71" t="s">
        <v>758</v>
      </c>
      <c r="D187" s="71" t="s">
        <v>98</v>
      </c>
      <c r="E187" s="71" t="s">
        <v>100</v>
      </c>
      <c r="F187" s="110" t="s">
        <v>759</v>
      </c>
      <c r="G187" s="73">
        <v>13671</v>
      </c>
      <c r="H187" s="60" t="s">
        <v>760</v>
      </c>
      <c r="I187" s="127" t="s">
        <v>735</v>
      </c>
      <c r="J187" s="79" t="s">
        <v>761</v>
      </c>
      <c r="K187" s="78">
        <v>45268</v>
      </c>
      <c r="L187" s="158">
        <v>1231791.3600000001</v>
      </c>
      <c r="M187" s="73">
        <v>13671</v>
      </c>
      <c r="N187" s="78">
        <v>45268</v>
      </c>
      <c r="O187" s="78">
        <v>45635</v>
      </c>
      <c r="P187" s="78"/>
      <c r="Q187" s="60"/>
      <c r="R187" s="79"/>
      <c r="S187" s="79"/>
      <c r="T187" s="79"/>
      <c r="U187" s="79"/>
      <c r="V187" s="65" t="s">
        <v>101</v>
      </c>
      <c r="W187" s="65" t="s">
        <v>101</v>
      </c>
      <c r="X187" s="65" t="s">
        <v>101</v>
      </c>
      <c r="Y187" s="65" t="s">
        <v>101</v>
      </c>
      <c r="Z187" s="65" t="s">
        <v>101</v>
      </c>
      <c r="AA187" s="65" t="s">
        <v>101</v>
      </c>
      <c r="AB187" s="65"/>
      <c r="AC187" s="65"/>
      <c r="AD187" s="158"/>
      <c r="AE187" s="158"/>
      <c r="AF187" s="79"/>
      <c r="AG187" s="80"/>
      <c r="AH187" s="158"/>
      <c r="AI187" s="167">
        <f t="shared" si="3"/>
        <v>1231791.3600000001</v>
      </c>
      <c r="AJ187" s="172">
        <v>0</v>
      </c>
      <c r="AK187" s="172">
        <v>59567.19</v>
      </c>
      <c r="AL187" s="176">
        <f t="shared" si="6"/>
        <v>59567.19</v>
      </c>
      <c r="AM187" s="112" t="s">
        <v>101</v>
      </c>
      <c r="AN187" s="112" t="s">
        <v>101</v>
      </c>
      <c r="AO187" s="112" t="s">
        <v>101</v>
      </c>
      <c r="AP187" s="112" t="s">
        <v>101</v>
      </c>
      <c r="AQ187" s="112" t="s">
        <v>101</v>
      </c>
      <c r="AR187" s="112" t="s">
        <v>101</v>
      </c>
      <c r="AS187" s="112" t="s">
        <v>101</v>
      </c>
      <c r="AT187" s="112" t="s">
        <v>101</v>
      </c>
      <c r="AU187" s="112" t="s">
        <v>101</v>
      </c>
      <c r="AV187" s="112" t="s">
        <v>101</v>
      </c>
      <c r="AW187" s="112" t="s">
        <v>101</v>
      </c>
      <c r="AX187" s="112" t="s">
        <v>101</v>
      </c>
      <c r="AY187" s="112" t="s">
        <v>101</v>
      </c>
      <c r="AZ187" s="112" t="s">
        <v>101</v>
      </c>
      <c r="BA187" s="112" t="s">
        <v>101</v>
      </c>
      <c r="BB187" s="112" t="s">
        <v>101</v>
      </c>
      <c r="BC187" s="112" t="s">
        <v>101</v>
      </c>
      <c r="BD187" s="112" t="s">
        <v>101</v>
      </c>
      <c r="BE187" s="112" t="s">
        <v>101</v>
      </c>
      <c r="BF187" s="112" t="s">
        <v>101</v>
      </c>
      <c r="BG187" s="112" t="s">
        <v>101</v>
      </c>
      <c r="BH187" s="71" t="s">
        <v>101</v>
      </c>
      <c r="BI187" s="50"/>
      <c r="BJ187" s="50"/>
      <c r="BK187" s="50"/>
      <c r="BL187" s="50"/>
      <c r="BM187" s="50"/>
      <c r="BN187" s="50"/>
      <c r="BO187" s="50"/>
      <c r="BP187" s="50"/>
      <c r="BQ187" s="50"/>
      <c r="BR187" s="50"/>
      <c r="BS187" s="50"/>
      <c r="BT187" s="50"/>
      <c r="BU187" s="50"/>
      <c r="BV187" s="50"/>
      <c r="BW187" s="50"/>
      <c r="BX187" s="50"/>
      <c r="BY187" s="50"/>
      <c r="BZ187" s="50"/>
      <c r="CA187" s="50"/>
      <c r="CB187" s="50"/>
      <c r="CC187" s="50"/>
      <c r="CD187" s="50"/>
      <c r="CE187" s="50"/>
      <c r="CF187" s="50"/>
      <c r="CG187" s="50"/>
      <c r="CH187" s="50"/>
      <c r="CI187" s="50"/>
      <c r="CJ187" s="50"/>
      <c r="CK187" s="50"/>
      <c r="CL187" s="50"/>
      <c r="CM187" s="50"/>
      <c r="CN187" s="50"/>
      <c r="CO187" s="50"/>
      <c r="CP187" s="50"/>
      <c r="CQ187" s="50"/>
      <c r="CR187" s="50"/>
      <c r="CS187" s="50"/>
      <c r="CT187" s="50"/>
      <c r="CU187" s="50"/>
      <c r="CV187" s="50"/>
      <c r="CW187" s="50"/>
      <c r="CX187" s="50"/>
      <c r="CY187" s="50"/>
      <c r="CZ187" s="50"/>
      <c r="DA187" s="50"/>
      <c r="DB187" s="50"/>
      <c r="DC187" s="50"/>
      <c r="DD187" s="50"/>
      <c r="DE187" s="50"/>
      <c r="DF187" s="50"/>
      <c r="DG187" s="50"/>
      <c r="DH187" s="50"/>
      <c r="DI187" s="50"/>
      <c r="DJ187" s="50"/>
      <c r="DK187" s="50"/>
      <c r="DL187" s="50"/>
      <c r="DM187" s="50"/>
      <c r="DN187" s="50"/>
      <c r="DO187" s="50"/>
      <c r="DP187" s="50"/>
      <c r="DQ187" s="50"/>
      <c r="DR187" s="50"/>
      <c r="DS187" s="50"/>
      <c r="DT187" s="50"/>
      <c r="DU187" s="50"/>
      <c r="DV187" s="50"/>
      <c r="DW187" s="50"/>
      <c r="DX187" s="50"/>
      <c r="DY187" s="50"/>
      <c r="DZ187" s="50"/>
      <c r="EA187" s="50"/>
      <c r="EB187" s="50"/>
      <c r="EC187" s="50"/>
      <c r="ED187" s="50"/>
      <c r="EE187" s="50"/>
      <c r="EF187" s="50"/>
      <c r="EG187" s="50"/>
      <c r="EH187" s="50"/>
      <c r="EI187" s="50"/>
      <c r="EJ187" s="50"/>
      <c r="EK187" s="50"/>
      <c r="EL187" s="50"/>
      <c r="EM187" s="50"/>
      <c r="EN187" s="50"/>
      <c r="EO187" s="50"/>
      <c r="EP187" s="50"/>
      <c r="EQ187" s="50"/>
      <c r="ER187" s="50"/>
      <c r="ES187" s="50"/>
      <c r="ET187" s="50"/>
      <c r="EU187" s="50"/>
      <c r="EV187" s="50"/>
      <c r="EW187" s="50"/>
      <c r="EX187" s="50"/>
      <c r="EY187" s="50"/>
      <c r="EZ187" s="50"/>
      <c r="FA187" s="50"/>
      <c r="FB187" s="50"/>
      <c r="FC187" s="50"/>
      <c r="FD187" s="50"/>
      <c r="FE187" s="50"/>
      <c r="FF187" s="50"/>
      <c r="FG187" s="50"/>
      <c r="FH187" s="50"/>
      <c r="FI187" s="50"/>
      <c r="FJ187" s="50"/>
      <c r="FK187" s="50"/>
      <c r="FL187" s="50"/>
      <c r="FM187" s="50"/>
      <c r="FN187" s="50"/>
      <c r="FO187" s="50"/>
      <c r="FP187" s="50"/>
      <c r="FQ187" s="50"/>
      <c r="FR187" s="50"/>
      <c r="FS187" s="50"/>
      <c r="FT187" s="50"/>
      <c r="FU187" s="50"/>
      <c r="FV187" s="50"/>
      <c r="FW187" s="50"/>
      <c r="FX187" s="50"/>
      <c r="FY187" s="50"/>
      <c r="FZ187" s="50"/>
      <c r="GA187" s="50"/>
      <c r="GB187" s="50"/>
      <c r="GC187" s="50"/>
      <c r="GD187" s="50"/>
      <c r="GE187" s="50"/>
      <c r="GF187" s="50"/>
      <c r="GG187" s="50"/>
      <c r="GH187" s="50"/>
      <c r="GI187" s="50"/>
      <c r="GJ187" s="50"/>
      <c r="GK187" s="50"/>
      <c r="GL187" s="50"/>
      <c r="GM187" s="50"/>
      <c r="GN187" s="50"/>
      <c r="GO187" s="50"/>
      <c r="GP187" s="50"/>
      <c r="GQ187" s="50"/>
      <c r="GR187" s="50"/>
      <c r="GS187" s="50"/>
      <c r="GT187" s="50"/>
      <c r="GU187" s="50"/>
      <c r="GV187" s="50"/>
      <c r="GW187" s="50"/>
      <c r="GX187" s="50"/>
    </row>
    <row r="188" spans="1:206" s="94" customFormat="1" ht="26.25" thickBot="1" x14ac:dyDescent="0.3">
      <c r="A188" s="79">
        <v>72</v>
      </c>
      <c r="B188" s="79" t="s">
        <v>738</v>
      </c>
      <c r="C188" s="71" t="s">
        <v>739</v>
      </c>
      <c r="D188" s="71" t="s">
        <v>98</v>
      </c>
      <c r="E188" s="71" t="s">
        <v>206</v>
      </c>
      <c r="F188" s="110" t="s">
        <v>740</v>
      </c>
      <c r="G188" s="73">
        <v>13629</v>
      </c>
      <c r="H188" s="60" t="s">
        <v>741</v>
      </c>
      <c r="I188" s="127" t="s">
        <v>736</v>
      </c>
      <c r="J188" s="79" t="s">
        <v>742</v>
      </c>
      <c r="K188" s="78">
        <v>45197</v>
      </c>
      <c r="L188" s="158">
        <v>140226.9</v>
      </c>
      <c r="M188" s="73">
        <v>13627</v>
      </c>
      <c r="N188" s="78">
        <v>45197</v>
      </c>
      <c r="O188" s="78">
        <v>45564</v>
      </c>
      <c r="P188" s="78"/>
      <c r="Q188" s="60" t="s">
        <v>101</v>
      </c>
      <c r="R188" s="79" t="s">
        <v>101</v>
      </c>
      <c r="S188" s="79" t="s">
        <v>101</v>
      </c>
      <c r="T188" s="79"/>
      <c r="U188" s="79"/>
      <c r="V188" s="65" t="s">
        <v>101</v>
      </c>
      <c r="W188" s="65" t="s">
        <v>101</v>
      </c>
      <c r="X188" s="65" t="s">
        <v>101</v>
      </c>
      <c r="Y188" s="65" t="s">
        <v>101</v>
      </c>
      <c r="Z188" s="65" t="s">
        <v>101</v>
      </c>
      <c r="AA188" s="65" t="s">
        <v>101</v>
      </c>
      <c r="AB188" s="65" t="s">
        <v>101</v>
      </c>
      <c r="AC188" s="65" t="s">
        <v>101</v>
      </c>
      <c r="AD188" s="158">
        <v>0</v>
      </c>
      <c r="AE188" s="158">
        <v>0</v>
      </c>
      <c r="AF188" s="79" t="s">
        <v>101</v>
      </c>
      <c r="AG188" s="80" t="s">
        <v>101</v>
      </c>
      <c r="AH188" s="158">
        <v>0</v>
      </c>
      <c r="AI188" s="167">
        <f t="shared" si="3"/>
        <v>140226.9</v>
      </c>
      <c r="AJ188" s="172">
        <v>0</v>
      </c>
      <c r="AK188" s="172">
        <v>1815.81</v>
      </c>
      <c r="AL188" s="176">
        <f t="shared" si="6"/>
        <v>1815.81</v>
      </c>
      <c r="AM188" s="112" t="s">
        <v>101</v>
      </c>
      <c r="AN188" s="112" t="s">
        <v>101</v>
      </c>
      <c r="AO188" s="112" t="s">
        <v>101</v>
      </c>
      <c r="AP188" s="112" t="s">
        <v>101</v>
      </c>
      <c r="AQ188" s="112" t="s">
        <v>101</v>
      </c>
      <c r="AR188" s="112" t="s">
        <v>101</v>
      </c>
      <c r="AS188" s="112" t="s">
        <v>101</v>
      </c>
      <c r="AT188" s="112" t="s">
        <v>101</v>
      </c>
      <c r="AU188" s="112" t="s">
        <v>101</v>
      </c>
      <c r="AV188" s="112" t="s">
        <v>101</v>
      </c>
      <c r="AW188" s="112" t="s">
        <v>101</v>
      </c>
      <c r="AX188" s="112" t="s">
        <v>101</v>
      </c>
      <c r="AY188" s="112" t="s">
        <v>101</v>
      </c>
      <c r="AZ188" s="112" t="s">
        <v>101</v>
      </c>
      <c r="BA188" s="112" t="s">
        <v>101</v>
      </c>
      <c r="BB188" s="112" t="s">
        <v>101</v>
      </c>
      <c r="BC188" s="112" t="s">
        <v>101</v>
      </c>
      <c r="BD188" s="112" t="s">
        <v>101</v>
      </c>
      <c r="BE188" s="112" t="s">
        <v>101</v>
      </c>
      <c r="BF188" s="112" t="s">
        <v>101</v>
      </c>
      <c r="BG188" s="112" t="s">
        <v>101</v>
      </c>
      <c r="BH188" s="71" t="s">
        <v>101</v>
      </c>
      <c r="BI188" s="50"/>
      <c r="BJ188" s="50"/>
      <c r="BK188" s="50"/>
      <c r="BL188" s="50"/>
      <c r="BM188" s="50"/>
      <c r="BN188" s="50"/>
      <c r="BO188" s="50"/>
      <c r="BP188" s="50"/>
      <c r="BQ188" s="50"/>
      <c r="BR188" s="50"/>
      <c r="BS188" s="50"/>
      <c r="BT188" s="50"/>
      <c r="BU188" s="50"/>
      <c r="BV188" s="50"/>
      <c r="BW188" s="50"/>
      <c r="BX188" s="50"/>
      <c r="BY188" s="50"/>
      <c r="BZ188" s="50"/>
      <c r="CA188" s="50"/>
      <c r="CB188" s="50"/>
      <c r="CC188" s="50"/>
      <c r="CD188" s="50"/>
      <c r="CE188" s="50"/>
      <c r="CF188" s="50"/>
      <c r="CG188" s="50"/>
      <c r="CH188" s="50"/>
      <c r="CI188" s="50"/>
      <c r="CJ188" s="50"/>
      <c r="CK188" s="50"/>
      <c r="CL188" s="50"/>
      <c r="CM188" s="50"/>
      <c r="CN188" s="50"/>
      <c r="CO188" s="50"/>
      <c r="CP188" s="50"/>
      <c r="CQ188" s="50"/>
      <c r="CR188" s="50"/>
      <c r="CS188" s="50"/>
      <c r="CT188" s="50"/>
      <c r="CU188" s="50"/>
      <c r="CV188" s="50"/>
      <c r="CW188" s="50"/>
      <c r="CX188" s="50"/>
      <c r="CY188" s="50"/>
      <c r="CZ188" s="50"/>
      <c r="DA188" s="50"/>
      <c r="DB188" s="50"/>
      <c r="DC188" s="50"/>
      <c r="DD188" s="50"/>
      <c r="DE188" s="50"/>
      <c r="DF188" s="50"/>
      <c r="DG188" s="50"/>
      <c r="DH188" s="50"/>
      <c r="DI188" s="50"/>
      <c r="DJ188" s="50"/>
      <c r="DK188" s="50"/>
      <c r="DL188" s="50"/>
      <c r="DM188" s="50"/>
      <c r="DN188" s="50"/>
      <c r="DO188" s="50"/>
      <c r="DP188" s="50"/>
      <c r="DQ188" s="50"/>
      <c r="DR188" s="50"/>
      <c r="DS188" s="50"/>
      <c r="DT188" s="50"/>
      <c r="DU188" s="50"/>
      <c r="DV188" s="50"/>
      <c r="DW188" s="50"/>
      <c r="DX188" s="50"/>
      <c r="DY188" s="50"/>
      <c r="DZ188" s="50"/>
      <c r="EA188" s="50"/>
      <c r="EB188" s="50"/>
      <c r="EC188" s="50"/>
      <c r="ED188" s="50"/>
      <c r="EE188" s="50"/>
      <c r="EF188" s="50"/>
      <c r="EG188" s="50"/>
      <c r="EH188" s="50"/>
      <c r="EI188" s="50"/>
      <c r="EJ188" s="50"/>
      <c r="EK188" s="50"/>
      <c r="EL188" s="50"/>
      <c r="EM188" s="50"/>
      <c r="EN188" s="50"/>
      <c r="EO188" s="50"/>
      <c r="EP188" s="50"/>
      <c r="EQ188" s="50"/>
      <c r="ER188" s="50"/>
      <c r="ES188" s="50"/>
      <c r="ET188" s="50"/>
      <c r="EU188" s="50"/>
      <c r="EV188" s="50"/>
      <c r="EW188" s="50"/>
      <c r="EX188" s="50"/>
      <c r="EY188" s="50"/>
      <c r="EZ188" s="50"/>
      <c r="FA188" s="50"/>
      <c r="FB188" s="50"/>
      <c r="FC188" s="50"/>
      <c r="FD188" s="50"/>
      <c r="FE188" s="50"/>
      <c r="FF188" s="50"/>
      <c r="FG188" s="50"/>
      <c r="FH188" s="50"/>
      <c r="FI188" s="50"/>
      <c r="FJ188" s="50"/>
      <c r="FK188" s="50"/>
      <c r="FL188" s="50"/>
      <c r="FM188" s="50"/>
      <c r="FN188" s="50"/>
      <c r="FO188" s="50"/>
      <c r="FP188" s="50"/>
      <c r="FQ188" s="50"/>
      <c r="FR188" s="50"/>
      <c r="FS188" s="50"/>
      <c r="FT188" s="50"/>
      <c r="FU188" s="50"/>
      <c r="FV188" s="50"/>
      <c r="FW188" s="50"/>
      <c r="FX188" s="50"/>
      <c r="FY188" s="50"/>
      <c r="FZ188" s="50"/>
      <c r="GA188" s="50"/>
      <c r="GB188" s="50"/>
      <c r="GC188" s="50"/>
      <c r="GD188" s="50"/>
      <c r="GE188" s="50"/>
      <c r="GF188" s="50"/>
      <c r="GG188" s="50"/>
      <c r="GH188" s="50"/>
      <c r="GI188" s="50"/>
      <c r="GJ188" s="50"/>
      <c r="GK188" s="50"/>
      <c r="GL188" s="50"/>
      <c r="GM188" s="50"/>
      <c r="GN188" s="50"/>
      <c r="GO188" s="50"/>
      <c r="GP188" s="50"/>
      <c r="GQ188" s="50"/>
      <c r="GR188" s="50"/>
      <c r="GS188" s="50"/>
      <c r="GT188" s="50"/>
      <c r="GU188" s="50"/>
      <c r="GV188" s="50"/>
      <c r="GW188" s="50"/>
      <c r="GX188" s="50"/>
    </row>
    <row r="189" spans="1:206" s="94" customFormat="1" ht="26.25" thickBot="1" x14ac:dyDescent="0.3">
      <c r="A189" s="79">
        <v>73</v>
      </c>
      <c r="B189" s="79" t="s">
        <v>753</v>
      </c>
      <c r="C189" s="71" t="s">
        <v>101</v>
      </c>
      <c r="D189" s="71" t="s">
        <v>445</v>
      </c>
      <c r="E189" s="71" t="s">
        <v>100</v>
      </c>
      <c r="F189" s="110" t="s">
        <v>754</v>
      </c>
      <c r="G189" s="73" t="s">
        <v>101</v>
      </c>
      <c r="H189" s="60" t="s">
        <v>755</v>
      </c>
      <c r="I189" s="127" t="s">
        <v>730</v>
      </c>
      <c r="J189" s="79" t="s">
        <v>756</v>
      </c>
      <c r="K189" s="78">
        <v>45208</v>
      </c>
      <c r="L189" s="158">
        <v>2954329.19</v>
      </c>
      <c r="M189" s="73">
        <v>13635</v>
      </c>
      <c r="N189" s="78">
        <v>45208</v>
      </c>
      <c r="O189" s="78">
        <v>45575</v>
      </c>
      <c r="P189" s="78"/>
      <c r="Q189" s="60"/>
      <c r="R189" s="79"/>
      <c r="S189" s="79"/>
      <c r="T189" s="79"/>
      <c r="U189" s="79"/>
      <c r="V189" s="65" t="s">
        <v>101</v>
      </c>
      <c r="W189" s="65" t="s">
        <v>101</v>
      </c>
      <c r="X189" s="65" t="s">
        <v>101</v>
      </c>
      <c r="Y189" s="65" t="s">
        <v>101</v>
      </c>
      <c r="Z189" s="65" t="s">
        <v>101</v>
      </c>
      <c r="AA189" s="65" t="s">
        <v>101</v>
      </c>
      <c r="AB189" s="65" t="s">
        <v>101</v>
      </c>
      <c r="AC189" s="65" t="s">
        <v>101</v>
      </c>
      <c r="AD189" s="158">
        <v>0</v>
      </c>
      <c r="AE189" s="158">
        <v>0</v>
      </c>
      <c r="AF189" s="79" t="s">
        <v>101</v>
      </c>
      <c r="AG189" s="80" t="s">
        <v>101</v>
      </c>
      <c r="AH189" s="158">
        <v>0</v>
      </c>
      <c r="AI189" s="167">
        <f t="shared" si="3"/>
        <v>2954329.19</v>
      </c>
      <c r="AJ189" s="172">
        <v>0</v>
      </c>
      <c r="AK189" s="172">
        <v>2727481.74</v>
      </c>
      <c r="AL189" s="176">
        <f t="shared" si="6"/>
        <v>2727481.74</v>
      </c>
      <c r="AM189" s="112" t="s">
        <v>101</v>
      </c>
      <c r="AN189" s="112" t="s">
        <v>101</v>
      </c>
      <c r="AO189" s="112" t="s">
        <v>101</v>
      </c>
      <c r="AP189" s="112" t="s">
        <v>101</v>
      </c>
      <c r="AQ189" s="112" t="s">
        <v>101</v>
      </c>
      <c r="AR189" s="112" t="s">
        <v>101</v>
      </c>
      <c r="AS189" s="112" t="s">
        <v>101</v>
      </c>
      <c r="AT189" s="112" t="s">
        <v>101</v>
      </c>
      <c r="AU189" s="112" t="s">
        <v>101</v>
      </c>
      <c r="AV189" s="112" t="s">
        <v>101</v>
      </c>
      <c r="AW189" s="112" t="s">
        <v>101</v>
      </c>
      <c r="AX189" s="112" t="s">
        <v>101</v>
      </c>
      <c r="AY189" s="112" t="s">
        <v>101</v>
      </c>
      <c r="AZ189" s="112" t="s">
        <v>101</v>
      </c>
      <c r="BA189" s="112" t="s">
        <v>101</v>
      </c>
      <c r="BB189" s="112" t="s">
        <v>101</v>
      </c>
      <c r="BC189" s="112" t="s">
        <v>101</v>
      </c>
      <c r="BD189" s="112" t="s">
        <v>101</v>
      </c>
      <c r="BE189" s="112" t="s">
        <v>101</v>
      </c>
      <c r="BF189" s="112" t="s">
        <v>101</v>
      </c>
      <c r="BG189" s="112" t="s">
        <v>101</v>
      </c>
      <c r="BH189" s="71" t="s">
        <v>101</v>
      </c>
      <c r="BI189" s="50"/>
      <c r="BJ189" s="50"/>
      <c r="BK189" s="50"/>
      <c r="BL189" s="50"/>
      <c r="BM189" s="50"/>
      <c r="BN189" s="50"/>
      <c r="BO189" s="50"/>
      <c r="BP189" s="50"/>
      <c r="BQ189" s="50"/>
      <c r="BR189" s="50"/>
      <c r="BS189" s="50"/>
      <c r="BT189" s="50"/>
      <c r="BU189" s="50"/>
      <c r="BV189" s="50"/>
      <c r="BW189" s="50"/>
      <c r="BX189" s="50"/>
      <c r="BY189" s="50"/>
      <c r="BZ189" s="50"/>
      <c r="CA189" s="50"/>
      <c r="CB189" s="50"/>
      <c r="CC189" s="50"/>
      <c r="CD189" s="50"/>
      <c r="CE189" s="50"/>
      <c r="CF189" s="50"/>
      <c r="CG189" s="50"/>
      <c r="CH189" s="50"/>
      <c r="CI189" s="50"/>
      <c r="CJ189" s="50"/>
      <c r="CK189" s="50"/>
      <c r="CL189" s="50"/>
      <c r="CM189" s="50"/>
      <c r="CN189" s="50"/>
      <c r="CO189" s="50"/>
      <c r="CP189" s="50"/>
      <c r="CQ189" s="50"/>
      <c r="CR189" s="50"/>
      <c r="CS189" s="50"/>
      <c r="CT189" s="50"/>
      <c r="CU189" s="50"/>
      <c r="CV189" s="50"/>
      <c r="CW189" s="50"/>
      <c r="CX189" s="50"/>
      <c r="CY189" s="50"/>
      <c r="CZ189" s="50"/>
      <c r="DA189" s="50"/>
      <c r="DB189" s="50"/>
      <c r="DC189" s="50"/>
      <c r="DD189" s="50"/>
      <c r="DE189" s="50"/>
      <c r="DF189" s="50"/>
      <c r="DG189" s="50"/>
      <c r="DH189" s="50"/>
      <c r="DI189" s="50"/>
      <c r="DJ189" s="50"/>
      <c r="DK189" s="50"/>
      <c r="DL189" s="50"/>
      <c r="DM189" s="50"/>
      <c r="DN189" s="50"/>
      <c r="DO189" s="50"/>
      <c r="DP189" s="50"/>
      <c r="DQ189" s="50"/>
      <c r="DR189" s="50"/>
      <c r="DS189" s="50"/>
      <c r="DT189" s="50"/>
      <c r="DU189" s="50"/>
      <c r="DV189" s="50"/>
      <c r="DW189" s="50"/>
      <c r="DX189" s="50"/>
      <c r="DY189" s="50"/>
      <c r="DZ189" s="50"/>
      <c r="EA189" s="50"/>
      <c r="EB189" s="50"/>
      <c r="EC189" s="50"/>
      <c r="ED189" s="50"/>
      <c r="EE189" s="50"/>
      <c r="EF189" s="50"/>
      <c r="EG189" s="50"/>
      <c r="EH189" s="50"/>
      <c r="EI189" s="50"/>
      <c r="EJ189" s="50"/>
      <c r="EK189" s="50"/>
      <c r="EL189" s="50"/>
      <c r="EM189" s="50"/>
      <c r="EN189" s="50"/>
      <c r="EO189" s="50"/>
      <c r="EP189" s="50"/>
      <c r="EQ189" s="50"/>
      <c r="ER189" s="50"/>
      <c r="ES189" s="50"/>
      <c r="ET189" s="50"/>
      <c r="EU189" s="50"/>
      <c r="EV189" s="50"/>
      <c r="EW189" s="50"/>
      <c r="EX189" s="50"/>
      <c r="EY189" s="50"/>
      <c r="EZ189" s="50"/>
      <c r="FA189" s="50"/>
      <c r="FB189" s="50"/>
      <c r="FC189" s="50"/>
      <c r="FD189" s="50"/>
      <c r="FE189" s="50"/>
      <c r="FF189" s="50"/>
      <c r="FG189" s="50"/>
      <c r="FH189" s="50"/>
      <c r="FI189" s="50"/>
      <c r="FJ189" s="50"/>
      <c r="FK189" s="50"/>
      <c r="FL189" s="50"/>
      <c r="FM189" s="50"/>
      <c r="FN189" s="50"/>
      <c r="FO189" s="50"/>
      <c r="FP189" s="50"/>
      <c r="FQ189" s="50"/>
      <c r="FR189" s="50"/>
      <c r="FS189" s="50"/>
      <c r="FT189" s="50"/>
      <c r="FU189" s="50"/>
      <c r="FV189" s="50"/>
      <c r="FW189" s="50"/>
      <c r="FX189" s="50"/>
      <c r="FY189" s="50"/>
      <c r="FZ189" s="50"/>
      <c r="GA189" s="50"/>
      <c r="GB189" s="50"/>
      <c r="GC189" s="50"/>
      <c r="GD189" s="50"/>
      <c r="GE189" s="50"/>
      <c r="GF189" s="50"/>
      <c r="GG189" s="50"/>
      <c r="GH189" s="50"/>
      <c r="GI189" s="50"/>
      <c r="GJ189" s="50"/>
      <c r="GK189" s="50"/>
      <c r="GL189" s="50"/>
      <c r="GM189" s="50"/>
      <c r="GN189" s="50"/>
      <c r="GO189" s="50"/>
      <c r="GP189" s="50"/>
      <c r="GQ189" s="50"/>
      <c r="GR189" s="50"/>
      <c r="GS189" s="50"/>
      <c r="GT189" s="50"/>
      <c r="GU189" s="50"/>
      <c r="GV189" s="50"/>
      <c r="GW189" s="50"/>
      <c r="GX189" s="50"/>
    </row>
    <row r="190" spans="1:206" s="94" customFormat="1" ht="26.25" thickBot="1" x14ac:dyDescent="0.3">
      <c r="A190" s="83">
        <v>74</v>
      </c>
      <c r="B190" s="83" t="s">
        <v>748</v>
      </c>
      <c r="C190" s="92" t="s">
        <v>749</v>
      </c>
      <c r="D190" s="92" t="s">
        <v>196</v>
      </c>
      <c r="E190" s="92" t="s">
        <v>100</v>
      </c>
      <c r="F190" s="137" t="s">
        <v>750</v>
      </c>
      <c r="G190" s="81">
        <v>13665</v>
      </c>
      <c r="H190" s="62" t="s">
        <v>751</v>
      </c>
      <c r="I190" s="138" t="s">
        <v>737</v>
      </c>
      <c r="J190" s="83" t="s">
        <v>752</v>
      </c>
      <c r="K190" s="82">
        <v>45264</v>
      </c>
      <c r="L190" s="159">
        <v>870</v>
      </c>
      <c r="M190" s="81">
        <v>13666</v>
      </c>
      <c r="N190" s="82">
        <v>45264</v>
      </c>
      <c r="O190" s="82">
        <v>45356</v>
      </c>
      <c r="P190" s="82"/>
      <c r="Q190" s="62"/>
      <c r="R190" s="83"/>
      <c r="S190" s="83"/>
      <c r="T190" s="83"/>
      <c r="U190" s="83"/>
      <c r="V190" s="75" t="s">
        <v>101</v>
      </c>
      <c r="W190" s="75" t="s">
        <v>101</v>
      </c>
      <c r="X190" s="75" t="s">
        <v>101</v>
      </c>
      <c r="Y190" s="75" t="s">
        <v>101</v>
      </c>
      <c r="Z190" s="75" t="s">
        <v>101</v>
      </c>
      <c r="AA190" s="75" t="s">
        <v>101</v>
      </c>
      <c r="AB190" s="75" t="s">
        <v>101</v>
      </c>
      <c r="AC190" s="75" t="s">
        <v>101</v>
      </c>
      <c r="AD190" s="159">
        <v>0</v>
      </c>
      <c r="AE190" s="159">
        <v>0</v>
      </c>
      <c r="AF190" s="83" t="s">
        <v>101</v>
      </c>
      <c r="AG190" s="84" t="s">
        <v>101</v>
      </c>
      <c r="AH190" s="159">
        <v>0</v>
      </c>
      <c r="AI190" s="167">
        <f t="shared" si="3"/>
        <v>870</v>
      </c>
      <c r="AJ190" s="177">
        <v>0</v>
      </c>
      <c r="AK190" s="177">
        <f>870</f>
        <v>870</v>
      </c>
      <c r="AL190" s="178">
        <f t="shared" si="6"/>
        <v>870</v>
      </c>
      <c r="AM190" s="139" t="s">
        <v>101</v>
      </c>
      <c r="AN190" s="139" t="s">
        <v>101</v>
      </c>
      <c r="AO190" s="139" t="s">
        <v>101</v>
      </c>
      <c r="AP190" s="139" t="s">
        <v>101</v>
      </c>
      <c r="AQ190" s="139" t="s">
        <v>101</v>
      </c>
      <c r="AR190" s="139" t="s">
        <v>101</v>
      </c>
      <c r="AS190" s="139" t="s">
        <v>101</v>
      </c>
      <c r="AT190" s="139" t="s">
        <v>101</v>
      </c>
      <c r="AU190" s="139" t="s">
        <v>101</v>
      </c>
      <c r="AV190" s="139" t="s">
        <v>101</v>
      </c>
      <c r="AW190" s="139" t="s">
        <v>101</v>
      </c>
      <c r="AX190" s="139" t="s">
        <v>101</v>
      </c>
      <c r="AY190" s="139" t="s">
        <v>101</v>
      </c>
      <c r="AZ190" s="139" t="s">
        <v>101</v>
      </c>
      <c r="BA190" s="139" t="s">
        <v>101</v>
      </c>
      <c r="BB190" s="139" t="s">
        <v>101</v>
      </c>
      <c r="BC190" s="139" t="s">
        <v>101</v>
      </c>
      <c r="BD190" s="139" t="s">
        <v>101</v>
      </c>
      <c r="BE190" s="139" t="s">
        <v>101</v>
      </c>
      <c r="BF190" s="139" t="s">
        <v>101</v>
      </c>
      <c r="BG190" s="139" t="s">
        <v>101</v>
      </c>
      <c r="BH190" s="92" t="s">
        <v>101</v>
      </c>
      <c r="BI190" s="50"/>
      <c r="BJ190" s="50"/>
      <c r="BK190" s="50"/>
      <c r="BL190" s="50"/>
      <c r="BM190" s="50"/>
      <c r="BN190" s="50"/>
      <c r="BO190" s="50"/>
      <c r="BP190" s="50"/>
      <c r="BQ190" s="50"/>
      <c r="BR190" s="50"/>
      <c r="BS190" s="50"/>
      <c r="BT190" s="50"/>
      <c r="BU190" s="50"/>
      <c r="BV190" s="50"/>
      <c r="BW190" s="50"/>
      <c r="BX190" s="50"/>
      <c r="BY190" s="50"/>
      <c r="BZ190" s="50"/>
      <c r="CA190" s="50"/>
      <c r="CB190" s="50"/>
      <c r="CC190" s="50"/>
      <c r="CD190" s="50"/>
      <c r="CE190" s="50"/>
      <c r="CF190" s="50"/>
      <c r="CG190" s="50"/>
      <c r="CH190" s="50"/>
      <c r="CI190" s="50"/>
      <c r="CJ190" s="50"/>
      <c r="CK190" s="50"/>
      <c r="CL190" s="50"/>
      <c r="CM190" s="50"/>
      <c r="CN190" s="50"/>
      <c r="CO190" s="50"/>
      <c r="CP190" s="50"/>
      <c r="CQ190" s="50"/>
      <c r="CR190" s="50"/>
      <c r="CS190" s="50"/>
      <c r="CT190" s="50"/>
      <c r="CU190" s="50"/>
      <c r="CV190" s="50"/>
      <c r="CW190" s="50"/>
      <c r="CX190" s="50"/>
      <c r="CY190" s="50"/>
      <c r="CZ190" s="50"/>
      <c r="DA190" s="50"/>
      <c r="DB190" s="50"/>
      <c r="DC190" s="50"/>
      <c r="DD190" s="50"/>
      <c r="DE190" s="50"/>
      <c r="DF190" s="50"/>
      <c r="DG190" s="50"/>
      <c r="DH190" s="50"/>
      <c r="DI190" s="50"/>
      <c r="DJ190" s="50"/>
      <c r="DK190" s="50"/>
      <c r="DL190" s="50"/>
      <c r="DM190" s="50"/>
      <c r="DN190" s="50"/>
      <c r="DO190" s="50"/>
      <c r="DP190" s="50"/>
      <c r="DQ190" s="50"/>
      <c r="DR190" s="50"/>
      <c r="DS190" s="50"/>
      <c r="DT190" s="50"/>
      <c r="DU190" s="50"/>
      <c r="DV190" s="50"/>
      <c r="DW190" s="50"/>
      <c r="DX190" s="50"/>
      <c r="DY190" s="50"/>
      <c r="DZ190" s="50"/>
      <c r="EA190" s="50"/>
      <c r="EB190" s="50"/>
      <c r="EC190" s="50"/>
      <c r="ED190" s="50"/>
      <c r="EE190" s="50"/>
      <c r="EF190" s="50"/>
      <c r="EG190" s="50"/>
      <c r="EH190" s="50"/>
      <c r="EI190" s="50"/>
      <c r="EJ190" s="50"/>
      <c r="EK190" s="50"/>
      <c r="EL190" s="50"/>
      <c r="EM190" s="50"/>
      <c r="EN190" s="50"/>
      <c r="EO190" s="50"/>
      <c r="EP190" s="50"/>
      <c r="EQ190" s="50"/>
      <c r="ER190" s="50"/>
      <c r="ES190" s="50"/>
      <c r="ET190" s="50"/>
      <c r="EU190" s="50"/>
      <c r="EV190" s="50"/>
      <c r="EW190" s="50"/>
      <c r="EX190" s="50"/>
      <c r="EY190" s="50"/>
      <c r="EZ190" s="50"/>
      <c r="FA190" s="50"/>
      <c r="FB190" s="50"/>
      <c r="FC190" s="50"/>
      <c r="FD190" s="50"/>
      <c r="FE190" s="50"/>
      <c r="FF190" s="50"/>
      <c r="FG190" s="50"/>
      <c r="FH190" s="50"/>
      <c r="FI190" s="50"/>
      <c r="FJ190" s="50"/>
      <c r="FK190" s="50"/>
      <c r="FL190" s="50"/>
      <c r="FM190" s="50"/>
      <c r="FN190" s="50"/>
      <c r="FO190" s="50"/>
      <c r="FP190" s="50"/>
      <c r="FQ190" s="50"/>
      <c r="FR190" s="50"/>
      <c r="FS190" s="50"/>
      <c r="FT190" s="50"/>
      <c r="FU190" s="50"/>
      <c r="FV190" s="50"/>
      <c r="FW190" s="50"/>
      <c r="FX190" s="50"/>
      <c r="FY190" s="50"/>
      <c r="FZ190" s="50"/>
      <c r="GA190" s="50"/>
      <c r="GB190" s="50"/>
      <c r="GC190" s="50"/>
      <c r="GD190" s="50"/>
      <c r="GE190" s="50"/>
      <c r="GF190" s="50"/>
      <c r="GG190" s="50"/>
      <c r="GH190" s="50"/>
      <c r="GI190" s="50"/>
      <c r="GJ190" s="50"/>
      <c r="GK190" s="50"/>
      <c r="GL190" s="50"/>
      <c r="GM190" s="50"/>
      <c r="GN190" s="50"/>
      <c r="GO190" s="50"/>
      <c r="GP190" s="50"/>
      <c r="GQ190" s="50"/>
      <c r="GR190" s="50"/>
      <c r="GS190" s="50"/>
      <c r="GT190" s="50"/>
      <c r="GU190" s="50"/>
      <c r="GV190" s="50"/>
      <c r="GW190" s="50"/>
      <c r="GX190" s="50"/>
    </row>
    <row r="191" spans="1:206" s="94" customFormat="1" ht="13.5" thickBot="1" x14ac:dyDescent="0.3">
      <c r="A191" s="140" t="s">
        <v>604</v>
      </c>
      <c r="B191" s="141"/>
      <c r="C191" s="141"/>
      <c r="D191" s="141"/>
      <c r="E191" s="141"/>
      <c r="F191" s="142"/>
      <c r="G191" s="143"/>
      <c r="H191" s="95"/>
      <c r="I191" s="144"/>
      <c r="J191" s="95"/>
      <c r="K191" s="145"/>
      <c r="L191" s="160">
        <f>SUM(L19:L190)</f>
        <v>17442790.460000001</v>
      </c>
      <c r="M191" s="143"/>
      <c r="N191" s="145"/>
      <c r="O191" s="145"/>
      <c r="P191" s="97"/>
      <c r="Q191" s="95"/>
      <c r="R191" s="95"/>
      <c r="S191" s="95"/>
      <c r="T191" s="95"/>
      <c r="U191" s="95"/>
      <c r="V191" s="146"/>
      <c r="W191" s="146"/>
      <c r="X191" s="147"/>
      <c r="Y191" s="146"/>
      <c r="Z191" s="145"/>
      <c r="AA191" s="146"/>
      <c r="AB191" s="95"/>
      <c r="AC191" s="95"/>
      <c r="AD191" s="160">
        <f>SUM(AD19:AD190)</f>
        <v>412591.24</v>
      </c>
      <c r="AE191" s="160">
        <f>SUM(AE19:AE190)</f>
        <v>0</v>
      </c>
      <c r="AF191" s="95"/>
      <c r="AG191" s="148"/>
      <c r="AH191" s="160">
        <f>SUM(AH19:AH190)</f>
        <v>64419.27</v>
      </c>
      <c r="AI191" s="160">
        <f>SUM(AI19:AI190)</f>
        <v>17919800.970000003</v>
      </c>
      <c r="AJ191" s="160">
        <f>SUM(AJ19:AJ190)</f>
        <v>16874308.66</v>
      </c>
      <c r="AK191" s="160">
        <f>SUM(AK19:AK190)</f>
        <v>15639983.609999999</v>
      </c>
      <c r="AL191" s="160">
        <f>SUM(AL19:AL190)</f>
        <v>32514292.270000003</v>
      </c>
      <c r="AM191" s="147" t="s">
        <v>101</v>
      </c>
      <c r="AN191" s="147" t="s">
        <v>101</v>
      </c>
      <c r="AO191" s="147" t="s">
        <v>101</v>
      </c>
      <c r="AP191" s="147" t="s">
        <v>101</v>
      </c>
      <c r="AQ191" s="147" t="s">
        <v>101</v>
      </c>
      <c r="AR191" s="147" t="s">
        <v>101</v>
      </c>
      <c r="AS191" s="147" t="s">
        <v>101</v>
      </c>
      <c r="AT191" s="147" t="s">
        <v>101</v>
      </c>
      <c r="AU191" s="147" t="s">
        <v>101</v>
      </c>
      <c r="AV191" s="147" t="s">
        <v>101</v>
      </c>
      <c r="AW191" s="147" t="s">
        <v>101</v>
      </c>
      <c r="AX191" s="147" t="s">
        <v>101</v>
      </c>
      <c r="AY191" s="147" t="s">
        <v>101</v>
      </c>
      <c r="AZ191" s="147" t="s">
        <v>101</v>
      </c>
      <c r="BA191" s="147" t="s">
        <v>101</v>
      </c>
      <c r="BB191" s="147" t="s">
        <v>101</v>
      </c>
      <c r="BC191" s="147" t="s">
        <v>101</v>
      </c>
      <c r="BD191" s="147" t="s">
        <v>101</v>
      </c>
      <c r="BE191" s="147" t="s">
        <v>101</v>
      </c>
      <c r="BF191" s="147" t="s">
        <v>101</v>
      </c>
      <c r="BG191" s="147" t="s">
        <v>101</v>
      </c>
      <c r="BH191" s="149" t="s">
        <v>101</v>
      </c>
      <c r="BI191" s="50"/>
      <c r="BJ191" s="50"/>
      <c r="BK191" s="50"/>
      <c r="BL191" s="50"/>
      <c r="BM191" s="50"/>
      <c r="BN191" s="50"/>
      <c r="BO191" s="50"/>
      <c r="BP191" s="50"/>
      <c r="BQ191" s="50"/>
      <c r="BR191" s="50"/>
      <c r="BS191" s="50"/>
      <c r="BT191" s="50"/>
      <c r="BU191" s="50"/>
      <c r="BV191" s="50"/>
      <c r="BW191" s="50"/>
      <c r="BX191" s="50"/>
      <c r="BY191" s="50"/>
      <c r="BZ191" s="50"/>
      <c r="CA191" s="50"/>
      <c r="CB191" s="50"/>
      <c r="CC191" s="50"/>
      <c r="CD191" s="50"/>
      <c r="CE191" s="50"/>
      <c r="CF191" s="50"/>
      <c r="CG191" s="50"/>
      <c r="CH191" s="50"/>
      <c r="CI191" s="50"/>
      <c r="CJ191" s="50"/>
      <c r="CK191" s="50"/>
      <c r="CL191" s="50"/>
      <c r="CM191" s="50"/>
      <c r="CN191" s="50"/>
      <c r="CO191" s="50"/>
      <c r="CP191" s="50"/>
      <c r="CQ191" s="50"/>
      <c r="CR191" s="50"/>
      <c r="CS191" s="50"/>
      <c r="CT191" s="50"/>
      <c r="CU191" s="50"/>
      <c r="CV191" s="50"/>
      <c r="CW191" s="50"/>
      <c r="CX191" s="50"/>
      <c r="CY191" s="50"/>
      <c r="CZ191" s="50"/>
      <c r="DA191" s="50"/>
      <c r="DB191" s="50"/>
      <c r="DC191" s="50"/>
      <c r="DD191" s="50"/>
      <c r="DE191" s="50"/>
      <c r="DF191" s="50"/>
      <c r="DG191" s="50"/>
      <c r="DH191" s="50"/>
      <c r="DI191" s="50"/>
      <c r="DJ191" s="50"/>
      <c r="DK191" s="50"/>
      <c r="DL191" s="50"/>
      <c r="DM191" s="50"/>
      <c r="DN191" s="50"/>
      <c r="DO191" s="50"/>
      <c r="DP191" s="50"/>
      <c r="DQ191" s="50"/>
      <c r="DR191" s="50"/>
      <c r="DS191" s="50"/>
      <c r="DT191" s="50"/>
      <c r="DU191" s="50"/>
      <c r="DV191" s="50"/>
      <c r="DW191" s="50"/>
      <c r="DX191" s="50"/>
      <c r="DY191" s="50"/>
      <c r="DZ191" s="50"/>
      <c r="EA191" s="50"/>
      <c r="EB191" s="50"/>
      <c r="EC191" s="50"/>
      <c r="ED191" s="50"/>
      <c r="EE191" s="50"/>
      <c r="EF191" s="50"/>
      <c r="EG191" s="50"/>
      <c r="EH191" s="50"/>
      <c r="EI191" s="50"/>
      <c r="EJ191" s="50"/>
      <c r="EK191" s="50"/>
      <c r="EL191" s="50"/>
      <c r="EM191" s="50"/>
      <c r="EN191" s="50"/>
      <c r="EO191" s="50"/>
      <c r="EP191" s="50"/>
      <c r="EQ191" s="50"/>
      <c r="ER191" s="50"/>
      <c r="ES191" s="50"/>
      <c r="ET191" s="50"/>
      <c r="EU191" s="50"/>
      <c r="EV191" s="50"/>
      <c r="EW191" s="50"/>
      <c r="EX191" s="50"/>
      <c r="EY191" s="50"/>
      <c r="EZ191" s="50"/>
      <c r="FA191" s="50"/>
      <c r="FB191" s="50"/>
      <c r="FC191" s="50"/>
      <c r="FD191" s="50"/>
      <c r="FE191" s="50"/>
      <c r="FF191" s="50"/>
      <c r="FG191" s="50"/>
      <c r="FH191" s="50"/>
      <c r="FI191" s="50"/>
      <c r="FJ191" s="50"/>
      <c r="FK191" s="50"/>
      <c r="FL191" s="50"/>
      <c r="FM191" s="50"/>
      <c r="FN191" s="50"/>
      <c r="FO191" s="50"/>
      <c r="FP191" s="50"/>
      <c r="FQ191" s="50"/>
      <c r="FR191" s="50"/>
      <c r="FS191" s="50"/>
      <c r="FT191" s="50"/>
      <c r="FU191" s="50"/>
      <c r="FV191" s="50"/>
      <c r="FW191" s="50"/>
      <c r="FX191" s="50"/>
      <c r="FY191" s="50"/>
      <c r="FZ191" s="50"/>
      <c r="GA191" s="50"/>
      <c r="GB191" s="50"/>
      <c r="GC191" s="50"/>
      <c r="GD191" s="50"/>
      <c r="GE191" s="50"/>
      <c r="GF191" s="50"/>
      <c r="GG191" s="50"/>
      <c r="GH191" s="50"/>
      <c r="GI191" s="50"/>
      <c r="GJ191" s="50"/>
      <c r="GK191" s="50"/>
      <c r="GL191" s="50"/>
      <c r="GM191" s="50"/>
      <c r="GN191" s="50"/>
      <c r="GO191" s="50"/>
      <c r="GP191" s="50"/>
      <c r="GQ191" s="50"/>
      <c r="GR191" s="50"/>
      <c r="GS191" s="50"/>
      <c r="GT191" s="50"/>
      <c r="GU191" s="50"/>
      <c r="GV191" s="50"/>
      <c r="GW191" s="50"/>
      <c r="GX191" s="50"/>
    </row>
    <row r="192" spans="1:206" x14ac:dyDescent="0.25">
      <c r="A192" s="50"/>
      <c r="AI192" s="179"/>
      <c r="AL192" s="181"/>
      <c r="AS192" s="50"/>
      <c r="AT192" s="50"/>
      <c r="AU192" s="50"/>
      <c r="AV192" s="50"/>
    </row>
    <row r="193" spans="1:48" ht="15" x14ac:dyDescent="0.25">
      <c r="A193" s="150" t="s">
        <v>762</v>
      </c>
      <c r="B193" s="150"/>
      <c r="C193" s="150"/>
      <c r="D193" s="150"/>
      <c r="E193" s="150"/>
      <c r="F193" s="150"/>
      <c r="G193" s="150"/>
      <c r="H193" s="150"/>
      <c r="I193" s="150"/>
      <c r="J193" s="150"/>
      <c r="K193" s="150"/>
      <c r="L193" s="150"/>
      <c r="M193" s="150"/>
      <c r="N193" s="150"/>
      <c r="O193" s="150"/>
      <c r="P193" s="150"/>
      <c r="Q193" s="150"/>
      <c r="R193" s="150"/>
      <c r="S193" s="150"/>
      <c r="T193" s="150"/>
      <c r="U193" s="150"/>
      <c r="V193" s="150"/>
      <c r="W193" s="150"/>
      <c r="X193" s="150"/>
      <c r="Y193" s="150"/>
      <c r="Z193" s="150"/>
      <c r="AA193" s="150"/>
      <c r="AB193" s="150"/>
      <c r="AC193" s="150"/>
      <c r="AD193" s="150"/>
      <c r="AE193" s="150"/>
      <c r="AF193" s="150"/>
      <c r="AG193" s="150"/>
      <c r="AH193" s="150"/>
      <c r="AI193" s="179"/>
      <c r="AL193" s="181"/>
      <c r="AS193" s="50"/>
      <c r="AT193" s="50"/>
      <c r="AU193" s="50"/>
      <c r="AV193" s="50"/>
    </row>
    <row r="194" spans="1:48" ht="15" x14ac:dyDescent="0.25">
      <c r="A194" s="150" t="s">
        <v>717</v>
      </c>
      <c r="B194" s="150"/>
      <c r="C194" s="150"/>
      <c r="D194" s="150"/>
      <c r="E194" s="150"/>
      <c r="F194" s="150"/>
      <c r="G194" s="150"/>
      <c r="H194" s="150"/>
      <c r="I194" s="126"/>
      <c r="J194" s="126"/>
      <c r="K194" s="126"/>
      <c r="L194" s="162"/>
      <c r="M194" s="126"/>
      <c r="N194" s="126"/>
      <c r="O194" s="126"/>
      <c r="P194" s="126"/>
      <c r="Q194" s="126"/>
      <c r="R194" s="126"/>
      <c r="S194" s="126"/>
      <c r="T194" s="126"/>
      <c r="U194" s="126"/>
      <c r="V194" s="126"/>
      <c r="W194" s="126"/>
      <c r="X194" s="126"/>
      <c r="Y194" s="126"/>
      <c r="Z194" s="126"/>
      <c r="AA194" s="126"/>
      <c r="AB194" s="126"/>
      <c r="AC194" s="126"/>
      <c r="AD194" s="162"/>
      <c r="AE194" s="162"/>
      <c r="AF194" s="126"/>
      <c r="AG194" s="126"/>
      <c r="AH194" s="162"/>
      <c r="AI194" s="179"/>
      <c r="AL194" s="181"/>
      <c r="AS194" s="50"/>
      <c r="AT194" s="50"/>
      <c r="AU194" s="50"/>
      <c r="AV194" s="50"/>
    </row>
    <row r="195" spans="1:48" ht="15" x14ac:dyDescent="0.25">
      <c r="A195" s="150" t="s">
        <v>718</v>
      </c>
      <c r="B195" s="150"/>
      <c r="C195" s="150"/>
      <c r="D195" s="150"/>
      <c r="E195" s="150"/>
      <c r="F195" s="150"/>
      <c r="G195" s="150"/>
      <c r="H195" s="150"/>
      <c r="I195" s="126"/>
      <c r="J195" s="126"/>
      <c r="K195" s="126"/>
      <c r="L195" s="162"/>
      <c r="M195" s="126"/>
      <c r="N195" s="126"/>
      <c r="O195" s="126"/>
      <c r="P195" s="126"/>
      <c r="Q195" s="126"/>
      <c r="R195" s="126"/>
      <c r="S195" s="126"/>
      <c r="T195" s="126"/>
      <c r="U195" s="126"/>
      <c r="V195" s="126"/>
      <c r="W195" s="126"/>
      <c r="X195" s="126"/>
      <c r="Y195" s="126"/>
      <c r="Z195" s="126"/>
      <c r="AA195" s="126"/>
      <c r="AB195" s="126"/>
      <c r="AC195" s="126"/>
      <c r="AD195" s="162"/>
      <c r="AE195" s="162"/>
      <c r="AF195" s="126"/>
      <c r="AG195" s="126"/>
      <c r="AH195" s="162"/>
      <c r="AI195" s="179"/>
      <c r="AL195" s="181"/>
      <c r="AS195" s="50"/>
      <c r="AT195" s="50"/>
      <c r="AU195" s="50"/>
      <c r="AV195" s="50"/>
    </row>
    <row r="196" spans="1:48" x14ac:dyDescent="0.25">
      <c r="A196" s="50"/>
      <c r="AI196" s="179"/>
      <c r="AL196" s="181"/>
      <c r="AS196" s="50"/>
      <c r="AT196" s="50"/>
      <c r="AU196" s="50"/>
      <c r="AV196" s="50"/>
    </row>
    <row r="197" spans="1:48" x14ac:dyDescent="0.25">
      <c r="A197" s="50"/>
      <c r="AI197" s="179"/>
      <c r="AL197" s="181"/>
      <c r="AS197" s="50"/>
      <c r="AT197" s="50"/>
      <c r="AU197" s="50"/>
      <c r="AV197" s="50"/>
    </row>
    <row r="198" spans="1:48" x14ac:dyDescent="0.25">
      <c r="A198" s="50"/>
      <c r="AI198" s="179"/>
      <c r="AL198" s="181"/>
      <c r="AS198" s="50"/>
      <c r="AT198" s="50"/>
      <c r="AU198" s="50"/>
      <c r="AV198" s="50"/>
    </row>
    <row r="199" spans="1:48" x14ac:dyDescent="0.25">
      <c r="A199" s="50"/>
      <c r="AI199" s="179"/>
      <c r="AL199" s="181"/>
      <c r="AS199" s="50"/>
      <c r="AT199" s="50"/>
      <c r="AU199" s="50"/>
      <c r="AV199" s="50"/>
    </row>
    <row r="200" spans="1:48" x14ac:dyDescent="0.25">
      <c r="A200" s="50"/>
      <c r="AI200" s="179"/>
      <c r="AL200" s="181"/>
      <c r="AS200" s="50"/>
      <c r="AT200" s="50"/>
      <c r="AU200" s="50"/>
      <c r="AV200" s="50"/>
    </row>
    <row r="201" spans="1:48" x14ac:dyDescent="0.25">
      <c r="A201" s="50"/>
      <c r="AI201" s="179"/>
      <c r="AL201" s="181"/>
      <c r="AS201" s="50"/>
      <c r="AT201" s="50"/>
      <c r="AU201" s="50"/>
      <c r="AV201" s="50"/>
    </row>
    <row r="202" spans="1:48" x14ac:dyDescent="0.25">
      <c r="A202" s="50"/>
      <c r="AI202" s="179"/>
      <c r="AL202" s="181"/>
      <c r="AS202" s="50"/>
      <c r="AT202" s="50"/>
      <c r="AU202" s="50"/>
      <c r="AV202" s="50"/>
    </row>
    <row r="203" spans="1:48" x14ac:dyDescent="0.25">
      <c r="A203" s="50"/>
      <c r="AI203" s="179"/>
      <c r="AL203" s="181"/>
      <c r="AS203" s="50"/>
      <c r="AT203" s="50"/>
      <c r="AU203" s="50"/>
      <c r="AV203" s="50"/>
    </row>
    <row r="204" spans="1:48" x14ac:dyDescent="0.25">
      <c r="A204" s="50"/>
      <c r="AI204" s="179"/>
      <c r="AL204" s="181"/>
      <c r="AS204" s="50"/>
      <c r="AT204" s="50"/>
      <c r="AU204" s="50"/>
      <c r="AV204" s="50"/>
    </row>
    <row r="205" spans="1:48" x14ac:dyDescent="0.25">
      <c r="A205" s="50"/>
      <c r="AI205" s="179"/>
      <c r="AL205" s="181"/>
      <c r="AS205" s="50"/>
      <c r="AT205" s="50"/>
      <c r="AU205" s="50"/>
      <c r="AV205" s="50"/>
    </row>
    <row r="206" spans="1:48" x14ac:dyDescent="0.25">
      <c r="A206" s="50"/>
      <c r="AI206" s="179"/>
      <c r="AL206" s="181"/>
      <c r="AS206" s="50"/>
      <c r="AT206" s="50"/>
      <c r="AU206" s="50"/>
      <c r="AV206" s="50"/>
    </row>
    <row r="207" spans="1:48" x14ac:dyDescent="0.25">
      <c r="A207" s="50"/>
      <c r="AI207" s="179"/>
      <c r="AL207" s="181"/>
      <c r="AS207" s="50"/>
      <c r="AT207" s="50"/>
      <c r="AU207" s="50"/>
      <c r="AV207" s="50"/>
    </row>
    <row r="208" spans="1:48" x14ac:dyDescent="0.25">
      <c r="A208" s="50"/>
      <c r="AI208" s="179"/>
      <c r="AL208" s="181"/>
      <c r="AS208" s="50"/>
      <c r="AT208" s="50"/>
      <c r="AU208" s="50"/>
      <c r="AV208" s="50"/>
    </row>
    <row r="209" spans="1:48" x14ac:dyDescent="0.25">
      <c r="A209" s="50"/>
      <c r="AI209" s="179"/>
      <c r="AL209" s="181"/>
      <c r="AS209" s="50"/>
      <c r="AT209" s="50"/>
      <c r="AU209" s="50"/>
      <c r="AV209" s="50"/>
    </row>
    <row r="210" spans="1:48" x14ac:dyDescent="0.25">
      <c r="A210" s="50"/>
      <c r="AI210" s="179"/>
      <c r="AL210" s="181"/>
      <c r="AS210" s="50"/>
      <c r="AT210" s="50"/>
      <c r="AU210" s="50"/>
      <c r="AV210" s="50"/>
    </row>
    <row r="211" spans="1:48" x14ac:dyDescent="0.25">
      <c r="A211" s="50"/>
      <c r="AI211" s="179"/>
      <c r="AL211" s="181"/>
      <c r="AS211" s="50"/>
      <c r="AT211" s="50"/>
      <c r="AU211" s="50"/>
      <c r="AV211" s="50"/>
    </row>
    <row r="212" spans="1:48" x14ac:dyDescent="0.25">
      <c r="A212" s="50"/>
      <c r="AI212" s="179"/>
      <c r="AL212" s="181"/>
      <c r="AS212" s="50"/>
      <c r="AT212" s="50"/>
      <c r="AU212" s="50"/>
      <c r="AV212" s="50"/>
    </row>
    <row r="213" spans="1:48" x14ac:dyDescent="0.25">
      <c r="A213" s="50"/>
      <c r="AI213" s="179"/>
      <c r="AL213" s="181"/>
      <c r="AS213" s="50"/>
      <c r="AT213" s="50"/>
      <c r="AU213" s="50"/>
      <c r="AV213" s="50"/>
    </row>
    <row r="214" spans="1:48" x14ac:dyDescent="0.25">
      <c r="A214" s="50"/>
      <c r="AI214" s="179"/>
      <c r="AL214" s="181"/>
      <c r="AS214" s="50"/>
      <c r="AT214" s="50"/>
      <c r="AU214" s="50"/>
      <c r="AV214" s="50"/>
    </row>
    <row r="215" spans="1:48" x14ac:dyDescent="0.25">
      <c r="A215" s="50"/>
      <c r="AI215" s="179"/>
      <c r="AL215" s="181"/>
      <c r="AS215" s="50"/>
      <c r="AT215" s="50"/>
      <c r="AU215" s="50"/>
      <c r="AV215" s="50"/>
    </row>
    <row r="216" spans="1:48" x14ac:dyDescent="0.25">
      <c r="A216" s="50"/>
      <c r="AI216" s="179"/>
      <c r="AL216" s="181"/>
      <c r="AS216" s="50"/>
      <c r="AT216" s="50"/>
      <c r="AU216" s="50"/>
      <c r="AV216" s="50"/>
    </row>
    <row r="217" spans="1:48" x14ac:dyDescent="0.25">
      <c r="A217" s="50"/>
      <c r="AI217" s="179"/>
      <c r="AL217" s="181"/>
      <c r="AS217" s="50"/>
      <c r="AT217" s="50"/>
      <c r="AU217" s="50"/>
      <c r="AV217" s="50"/>
    </row>
    <row r="218" spans="1:48" x14ac:dyDescent="0.25">
      <c r="A218" s="50"/>
      <c r="AI218" s="179"/>
      <c r="AL218" s="181"/>
      <c r="AS218" s="50"/>
      <c r="AT218" s="50"/>
      <c r="AU218" s="50"/>
      <c r="AV218" s="50"/>
    </row>
    <row r="219" spans="1:48" x14ac:dyDescent="0.25">
      <c r="A219" s="50"/>
      <c r="AI219" s="179"/>
      <c r="AL219" s="181"/>
      <c r="AS219" s="50"/>
      <c r="AT219" s="50"/>
      <c r="AU219" s="50"/>
      <c r="AV219" s="50"/>
    </row>
    <row r="220" spans="1:48" x14ac:dyDescent="0.25">
      <c r="A220" s="50"/>
      <c r="AI220" s="179"/>
      <c r="AL220" s="181"/>
      <c r="AS220" s="50"/>
      <c r="AT220" s="50"/>
      <c r="AU220" s="50"/>
      <c r="AV220" s="50"/>
    </row>
    <row r="221" spans="1:48" x14ac:dyDescent="0.25">
      <c r="A221" s="50"/>
      <c r="AI221" s="179"/>
      <c r="AL221" s="181"/>
      <c r="AS221" s="50"/>
      <c r="AT221" s="50"/>
      <c r="AU221" s="50"/>
      <c r="AV221" s="50"/>
    </row>
    <row r="222" spans="1:48" x14ac:dyDescent="0.25">
      <c r="A222" s="50"/>
      <c r="AI222" s="179"/>
      <c r="AL222" s="181"/>
      <c r="AS222" s="50"/>
      <c r="AT222" s="50"/>
      <c r="AU222" s="50"/>
      <c r="AV222" s="50"/>
    </row>
    <row r="223" spans="1:48" x14ac:dyDescent="0.25">
      <c r="A223" s="50"/>
      <c r="AI223" s="179"/>
      <c r="AL223" s="181"/>
      <c r="AS223" s="50"/>
      <c r="AT223" s="50"/>
      <c r="AU223" s="50"/>
      <c r="AV223" s="50"/>
    </row>
    <row r="224" spans="1:48" x14ac:dyDescent="0.25">
      <c r="A224" s="50"/>
      <c r="AI224" s="179"/>
      <c r="AL224" s="181"/>
      <c r="AS224" s="50"/>
      <c r="AT224" s="50"/>
      <c r="AU224" s="50"/>
      <c r="AV224" s="50"/>
    </row>
    <row r="225" spans="1:48" x14ac:dyDescent="0.25">
      <c r="A225" s="50"/>
      <c r="AI225" s="179"/>
      <c r="AL225" s="181"/>
      <c r="AS225" s="50"/>
      <c r="AT225" s="50"/>
      <c r="AU225" s="50"/>
      <c r="AV225" s="50"/>
    </row>
    <row r="226" spans="1:48" x14ac:dyDescent="0.25">
      <c r="A226" s="50"/>
      <c r="AI226" s="179"/>
      <c r="AL226" s="181"/>
      <c r="AS226" s="50"/>
      <c r="AT226" s="50"/>
      <c r="AU226" s="50"/>
      <c r="AV226" s="50"/>
    </row>
    <row r="227" spans="1:48" x14ac:dyDescent="0.25">
      <c r="A227" s="50"/>
      <c r="AI227" s="179"/>
      <c r="AL227" s="181"/>
      <c r="AS227" s="50"/>
      <c r="AT227" s="50"/>
      <c r="AU227" s="50"/>
      <c r="AV227" s="50"/>
    </row>
    <row r="228" spans="1:48" x14ac:dyDescent="0.25">
      <c r="A228" s="50"/>
      <c r="AI228" s="179"/>
      <c r="AL228" s="181"/>
      <c r="AS228" s="50"/>
      <c r="AT228" s="50"/>
      <c r="AU228" s="50"/>
      <c r="AV228" s="50"/>
    </row>
    <row r="229" spans="1:48" x14ac:dyDescent="0.25">
      <c r="A229" s="50"/>
      <c r="AI229" s="179"/>
      <c r="AL229" s="181"/>
      <c r="AS229" s="50"/>
      <c r="AT229" s="50"/>
      <c r="AU229" s="50"/>
      <c r="AV229" s="50"/>
    </row>
    <row r="230" spans="1:48" x14ac:dyDescent="0.25">
      <c r="A230" s="50"/>
      <c r="AI230" s="179"/>
      <c r="AL230" s="181"/>
      <c r="AS230" s="50"/>
      <c r="AT230" s="50"/>
      <c r="AU230" s="50"/>
      <c r="AV230" s="50"/>
    </row>
    <row r="231" spans="1:48" x14ac:dyDescent="0.25">
      <c r="A231" s="50"/>
      <c r="AI231" s="179"/>
      <c r="AL231" s="181"/>
      <c r="AS231" s="50"/>
      <c r="AT231" s="50"/>
      <c r="AU231" s="50"/>
      <c r="AV231" s="50"/>
    </row>
    <row r="232" spans="1:48" x14ac:dyDescent="0.25">
      <c r="A232" s="50"/>
      <c r="AI232" s="179"/>
      <c r="AL232" s="181"/>
      <c r="AS232" s="50"/>
      <c r="AT232" s="50"/>
      <c r="AU232" s="50"/>
      <c r="AV232" s="50"/>
    </row>
    <row r="233" spans="1:48" x14ac:dyDescent="0.25">
      <c r="A233" s="50"/>
      <c r="AI233" s="179"/>
      <c r="AL233" s="181"/>
      <c r="AS233" s="50"/>
      <c r="AT233" s="50"/>
      <c r="AU233" s="50"/>
      <c r="AV233" s="50"/>
    </row>
    <row r="234" spans="1:48" x14ac:dyDescent="0.25">
      <c r="A234" s="50"/>
      <c r="AI234" s="179"/>
      <c r="AL234" s="181"/>
      <c r="AS234" s="50"/>
      <c r="AT234" s="50"/>
      <c r="AU234" s="50"/>
      <c r="AV234" s="50"/>
    </row>
    <row r="235" spans="1:48" x14ac:dyDescent="0.25">
      <c r="A235" s="50"/>
      <c r="AI235" s="179"/>
      <c r="AL235" s="181"/>
      <c r="AS235" s="50"/>
      <c r="AT235" s="50"/>
      <c r="AU235" s="50"/>
      <c r="AV235" s="50"/>
    </row>
    <row r="236" spans="1:48" x14ac:dyDescent="0.25">
      <c r="A236" s="50"/>
      <c r="AI236" s="179"/>
      <c r="AL236" s="181"/>
      <c r="AS236" s="50"/>
      <c r="AT236" s="50"/>
      <c r="AU236" s="50"/>
      <c r="AV236" s="50"/>
    </row>
    <row r="237" spans="1:48" x14ac:dyDescent="0.25">
      <c r="A237" s="50"/>
      <c r="AI237" s="179"/>
      <c r="AL237" s="181"/>
      <c r="AS237" s="50"/>
      <c r="AT237" s="50"/>
      <c r="AU237" s="50"/>
      <c r="AV237" s="50"/>
    </row>
    <row r="238" spans="1:48" x14ac:dyDescent="0.25">
      <c r="A238" s="50"/>
      <c r="AI238" s="179"/>
      <c r="AL238" s="181"/>
      <c r="AS238" s="50"/>
      <c r="AT238" s="50"/>
      <c r="AU238" s="50"/>
      <c r="AV238" s="50"/>
    </row>
    <row r="239" spans="1:48" x14ac:dyDescent="0.25">
      <c r="A239" s="50"/>
      <c r="AI239" s="179"/>
      <c r="AL239" s="181"/>
      <c r="AS239" s="50"/>
      <c r="AT239" s="50"/>
      <c r="AU239" s="50"/>
      <c r="AV239" s="50"/>
    </row>
    <row r="240" spans="1:48" x14ac:dyDescent="0.25">
      <c r="A240" s="50"/>
      <c r="AI240" s="179"/>
      <c r="AL240" s="181"/>
      <c r="AS240" s="50"/>
      <c r="AT240" s="50"/>
      <c r="AU240" s="50"/>
      <c r="AV240" s="50"/>
    </row>
    <row r="241" spans="1:48" x14ac:dyDescent="0.25">
      <c r="A241" s="50"/>
      <c r="AI241" s="179"/>
      <c r="AL241" s="181"/>
      <c r="AS241" s="50"/>
      <c r="AT241" s="50"/>
      <c r="AU241" s="50"/>
      <c r="AV241" s="50"/>
    </row>
    <row r="242" spans="1:48" x14ac:dyDescent="0.25">
      <c r="A242" s="50"/>
      <c r="AI242" s="179"/>
      <c r="AL242" s="181"/>
      <c r="AS242" s="50"/>
      <c r="AT242" s="50"/>
      <c r="AU242" s="50"/>
      <c r="AV242" s="50"/>
    </row>
    <row r="243" spans="1:48" x14ac:dyDescent="0.25">
      <c r="A243" s="50"/>
      <c r="AI243" s="179"/>
      <c r="AL243" s="181"/>
      <c r="AS243" s="50"/>
      <c r="AT243" s="50"/>
      <c r="AU243" s="50"/>
      <c r="AV243" s="50"/>
    </row>
    <row r="244" spans="1:48" x14ac:dyDescent="0.25">
      <c r="A244" s="50"/>
      <c r="AI244" s="179"/>
      <c r="AL244" s="181"/>
      <c r="AS244" s="50"/>
      <c r="AT244" s="50"/>
      <c r="AU244" s="50"/>
      <c r="AV244" s="50"/>
    </row>
    <row r="245" spans="1:48" x14ac:dyDescent="0.25">
      <c r="A245" s="50"/>
      <c r="AI245" s="179"/>
      <c r="AL245" s="181"/>
      <c r="AS245" s="50"/>
      <c r="AT245" s="50"/>
      <c r="AU245" s="50"/>
      <c r="AV245" s="50"/>
    </row>
    <row r="246" spans="1:48" x14ac:dyDescent="0.25">
      <c r="A246" s="50"/>
      <c r="AI246" s="179"/>
      <c r="AL246" s="181"/>
      <c r="AS246" s="50"/>
      <c r="AT246" s="50"/>
      <c r="AU246" s="50"/>
      <c r="AV246" s="50"/>
    </row>
    <row r="247" spans="1:48" x14ac:dyDescent="0.25">
      <c r="A247" s="50"/>
      <c r="AI247" s="179"/>
      <c r="AL247" s="181"/>
      <c r="AS247" s="50"/>
      <c r="AT247" s="50"/>
      <c r="AU247" s="50"/>
      <c r="AV247" s="50"/>
    </row>
    <row r="248" spans="1:48" x14ac:dyDescent="0.25">
      <c r="A248" s="50"/>
      <c r="AI248" s="179"/>
      <c r="AL248" s="181"/>
      <c r="AS248" s="50"/>
      <c r="AT248" s="50"/>
      <c r="AU248" s="50"/>
      <c r="AV248" s="50"/>
    </row>
    <row r="249" spans="1:48" x14ac:dyDescent="0.25">
      <c r="A249" s="50"/>
      <c r="AI249" s="179"/>
      <c r="AL249" s="181"/>
      <c r="AS249" s="50"/>
      <c r="AT249" s="50"/>
      <c r="AU249" s="50"/>
      <c r="AV249" s="50"/>
    </row>
    <row r="250" spans="1:48" x14ac:dyDescent="0.25">
      <c r="A250" s="50"/>
      <c r="AI250" s="179"/>
      <c r="AL250" s="181"/>
      <c r="AS250" s="50"/>
      <c r="AT250" s="50"/>
      <c r="AU250" s="50"/>
      <c r="AV250" s="50"/>
    </row>
    <row r="251" spans="1:48" x14ac:dyDescent="0.25">
      <c r="A251" s="50"/>
      <c r="AI251" s="179"/>
      <c r="AL251" s="181"/>
      <c r="AS251" s="50"/>
      <c r="AT251" s="50"/>
      <c r="AU251" s="50"/>
      <c r="AV251" s="50"/>
    </row>
    <row r="252" spans="1:48" x14ac:dyDescent="0.25">
      <c r="A252" s="50"/>
      <c r="AI252" s="179"/>
      <c r="AL252" s="181"/>
      <c r="AS252" s="50"/>
      <c r="AT252" s="50"/>
      <c r="AU252" s="50"/>
      <c r="AV252" s="50"/>
    </row>
    <row r="253" spans="1:48" x14ac:dyDescent="0.25">
      <c r="AI253" s="179"/>
      <c r="AL253" s="181"/>
    </row>
    <row r="254" spans="1:48" x14ac:dyDescent="0.25">
      <c r="AI254" s="179"/>
      <c r="AL254" s="181"/>
    </row>
    <row r="255" spans="1:48" x14ac:dyDescent="0.25">
      <c r="AI255" s="179"/>
      <c r="AL255" s="181"/>
    </row>
    <row r="256" spans="1:48" x14ac:dyDescent="0.25">
      <c r="AI256" s="179"/>
      <c r="AL256" s="181"/>
    </row>
    <row r="257" spans="35:38" x14ac:dyDescent="0.25">
      <c r="AI257" s="179"/>
      <c r="AL257" s="181"/>
    </row>
    <row r="258" spans="35:38" x14ac:dyDescent="0.25">
      <c r="AI258" s="179"/>
      <c r="AL258" s="181"/>
    </row>
    <row r="259" spans="35:38" x14ac:dyDescent="0.25">
      <c r="AI259" s="179"/>
      <c r="AL259" s="181"/>
    </row>
    <row r="260" spans="35:38" x14ac:dyDescent="0.25">
      <c r="AI260" s="179"/>
      <c r="AL260" s="181"/>
    </row>
    <row r="261" spans="35:38" x14ac:dyDescent="0.25">
      <c r="AI261" s="179"/>
      <c r="AL261" s="181"/>
    </row>
    <row r="262" spans="35:38" x14ac:dyDescent="0.25">
      <c r="AI262" s="179"/>
      <c r="AL262" s="181"/>
    </row>
    <row r="263" spans="35:38" x14ac:dyDescent="0.25">
      <c r="AI263" s="179"/>
      <c r="AL263" s="181"/>
    </row>
    <row r="264" spans="35:38" x14ac:dyDescent="0.25">
      <c r="AI264" s="179"/>
      <c r="AL264" s="181"/>
    </row>
    <row r="265" spans="35:38" x14ac:dyDescent="0.25">
      <c r="AI265" s="179"/>
      <c r="AL265" s="181"/>
    </row>
    <row r="266" spans="35:38" x14ac:dyDescent="0.25">
      <c r="AI266" s="179"/>
      <c r="AL266" s="181"/>
    </row>
    <row r="267" spans="35:38" x14ac:dyDescent="0.25">
      <c r="AI267" s="179"/>
      <c r="AL267" s="181"/>
    </row>
    <row r="268" spans="35:38" x14ac:dyDescent="0.25">
      <c r="AI268" s="179"/>
      <c r="AL268" s="181"/>
    </row>
    <row r="269" spans="35:38" x14ac:dyDescent="0.25">
      <c r="AI269" s="179"/>
      <c r="AL269" s="181"/>
    </row>
    <row r="270" spans="35:38" x14ac:dyDescent="0.25">
      <c r="AI270" s="179"/>
      <c r="AL270" s="181"/>
    </row>
    <row r="271" spans="35:38" x14ac:dyDescent="0.25">
      <c r="AI271" s="179"/>
      <c r="AL271" s="181"/>
    </row>
    <row r="272" spans="35:38" x14ac:dyDescent="0.25">
      <c r="AI272" s="179"/>
      <c r="AL272" s="181"/>
    </row>
    <row r="273" spans="35:38" x14ac:dyDescent="0.25">
      <c r="AI273" s="179"/>
      <c r="AL273" s="181"/>
    </row>
    <row r="274" spans="35:38" x14ac:dyDescent="0.25">
      <c r="AI274" s="179"/>
      <c r="AL274" s="181"/>
    </row>
    <row r="275" spans="35:38" x14ac:dyDescent="0.25">
      <c r="AI275" s="179"/>
      <c r="AL275" s="181"/>
    </row>
    <row r="276" spans="35:38" x14ac:dyDescent="0.25">
      <c r="AI276" s="179"/>
      <c r="AL276" s="181"/>
    </row>
    <row r="277" spans="35:38" x14ac:dyDescent="0.25">
      <c r="AI277" s="179"/>
      <c r="AL277" s="181"/>
    </row>
    <row r="278" spans="35:38" x14ac:dyDescent="0.25">
      <c r="AI278" s="179"/>
      <c r="AL278" s="181"/>
    </row>
    <row r="279" spans="35:38" x14ac:dyDescent="0.25">
      <c r="AI279" s="179"/>
      <c r="AL279" s="181"/>
    </row>
    <row r="280" spans="35:38" x14ac:dyDescent="0.25">
      <c r="AI280" s="179"/>
      <c r="AL280" s="181"/>
    </row>
    <row r="281" spans="35:38" x14ac:dyDescent="0.25">
      <c r="AI281" s="179"/>
      <c r="AL281" s="181"/>
    </row>
    <row r="282" spans="35:38" x14ac:dyDescent="0.25">
      <c r="AI282" s="179"/>
      <c r="AL282" s="181"/>
    </row>
    <row r="283" spans="35:38" x14ac:dyDescent="0.25">
      <c r="AI283" s="179"/>
      <c r="AL283" s="181"/>
    </row>
    <row r="284" spans="35:38" x14ac:dyDescent="0.25">
      <c r="AI284" s="179"/>
      <c r="AL284" s="181"/>
    </row>
    <row r="285" spans="35:38" x14ac:dyDescent="0.25">
      <c r="AI285" s="179"/>
      <c r="AL285" s="181"/>
    </row>
    <row r="286" spans="35:38" x14ac:dyDescent="0.25">
      <c r="AI286" s="179"/>
      <c r="AL286" s="181"/>
    </row>
    <row r="287" spans="35:38" x14ac:dyDescent="0.25">
      <c r="AI287" s="179"/>
      <c r="AL287" s="181"/>
    </row>
    <row r="288" spans="35:38" x14ac:dyDescent="0.25">
      <c r="AI288" s="179"/>
      <c r="AL288" s="181"/>
    </row>
    <row r="289" spans="35:38" x14ac:dyDescent="0.25">
      <c r="AI289" s="179"/>
      <c r="AL289" s="181"/>
    </row>
    <row r="290" spans="35:38" x14ac:dyDescent="0.25">
      <c r="AI290" s="179"/>
      <c r="AL290" s="181"/>
    </row>
    <row r="291" spans="35:38" x14ac:dyDescent="0.25">
      <c r="AI291" s="179"/>
      <c r="AL291" s="181"/>
    </row>
    <row r="292" spans="35:38" x14ac:dyDescent="0.25">
      <c r="AI292" s="179"/>
      <c r="AL292" s="181"/>
    </row>
    <row r="293" spans="35:38" x14ac:dyDescent="0.25">
      <c r="AI293" s="179"/>
      <c r="AL293" s="181"/>
    </row>
    <row r="294" spans="35:38" x14ac:dyDescent="0.25">
      <c r="AI294" s="179"/>
      <c r="AL294" s="181"/>
    </row>
    <row r="295" spans="35:38" x14ac:dyDescent="0.25">
      <c r="AI295" s="179"/>
      <c r="AL295" s="181"/>
    </row>
    <row r="296" spans="35:38" x14ac:dyDescent="0.25">
      <c r="AI296" s="179"/>
      <c r="AL296" s="181"/>
    </row>
    <row r="297" spans="35:38" x14ac:dyDescent="0.25">
      <c r="AI297" s="179"/>
      <c r="AL297" s="181"/>
    </row>
    <row r="298" spans="35:38" x14ac:dyDescent="0.25">
      <c r="AI298" s="179"/>
      <c r="AL298" s="181"/>
    </row>
    <row r="299" spans="35:38" x14ac:dyDescent="0.25">
      <c r="AI299" s="179"/>
      <c r="AL299" s="181"/>
    </row>
    <row r="300" spans="35:38" x14ac:dyDescent="0.25">
      <c r="AI300" s="179"/>
      <c r="AL300" s="181"/>
    </row>
    <row r="301" spans="35:38" x14ac:dyDescent="0.25">
      <c r="AI301" s="179"/>
      <c r="AL301" s="181"/>
    </row>
    <row r="302" spans="35:38" x14ac:dyDescent="0.25">
      <c r="AI302" s="179"/>
      <c r="AL302" s="181"/>
    </row>
    <row r="303" spans="35:38" x14ac:dyDescent="0.25">
      <c r="AI303" s="179"/>
      <c r="AL303" s="181"/>
    </row>
    <row r="304" spans="35:38" x14ac:dyDescent="0.25">
      <c r="AI304" s="179"/>
      <c r="AL304" s="181"/>
    </row>
    <row r="305" spans="35:38" x14ac:dyDescent="0.25">
      <c r="AI305" s="179"/>
      <c r="AL305" s="181"/>
    </row>
    <row r="306" spans="35:38" x14ac:dyDescent="0.25">
      <c r="AI306" s="179"/>
      <c r="AL306" s="181"/>
    </row>
    <row r="307" spans="35:38" x14ac:dyDescent="0.25">
      <c r="AI307" s="179"/>
      <c r="AL307" s="181"/>
    </row>
    <row r="308" spans="35:38" x14ac:dyDescent="0.25">
      <c r="AI308" s="179"/>
      <c r="AL308" s="181"/>
    </row>
    <row r="309" spans="35:38" x14ac:dyDescent="0.25">
      <c r="AI309" s="179"/>
      <c r="AL309" s="181"/>
    </row>
    <row r="310" spans="35:38" x14ac:dyDescent="0.25">
      <c r="AI310" s="179"/>
      <c r="AL310" s="181"/>
    </row>
    <row r="311" spans="35:38" x14ac:dyDescent="0.25">
      <c r="AI311" s="179"/>
      <c r="AL311" s="181"/>
    </row>
    <row r="312" spans="35:38" x14ac:dyDescent="0.25">
      <c r="AI312" s="179"/>
      <c r="AL312" s="181"/>
    </row>
    <row r="313" spans="35:38" x14ac:dyDescent="0.25">
      <c r="AI313" s="179"/>
      <c r="AL313" s="181"/>
    </row>
    <row r="314" spans="35:38" x14ac:dyDescent="0.25">
      <c r="AI314" s="179"/>
      <c r="AL314" s="181"/>
    </row>
    <row r="315" spans="35:38" x14ac:dyDescent="0.25">
      <c r="AI315" s="179"/>
      <c r="AL315" s="181"/>
    </row>
    <row r="316" spans="35:38" x14ac:dyDescent="0.25">
      <c r="AI316" s="179"/>
      <c r="AL316" s="181"/>
    </row>
    <row r="317" spans="35:38" x14ac:dyDescent="0.25">
      <c r="AI317" s="179"/>
      <c r="AL317" s="181"/>
    </row>
    <row r="318" spans="35:38" x14ac:dyDescent="0.25">
      <c r="AI318" s="179"/>
      <c r="AL318" s="181"/>
    </row>
    <row r="319" spans="35:38" x14ac:dyDescent="0.25">
      <c r="AI319" s="179"/>
      <c r="AL319" s="181"/>
    </row>
    <row r="320" spans="35:38" x14ac:dyDescent="0.25">
      <c r="AI320" s="179"/>
      <c r="AL320" s="181"/>
    </row>
    <row r="321" spans="35:38" x14ac:dyDescent="0.25">
      <c r="AI321" s="179"/>
      <c r="AL321" s="181"/>
    </row>
    <row r="322" spans="35:38" x14ac:dyDescent="0.25">
      <c r="AI322" s="179"/>
      <c r="AL322" s="181"/>
    </row>
    <row r="323" spans="35:38" x14ac:dyDescent="0.25">
      <c r="AI323" s="179"/>
      <c r="AL323" s="181"/>
    </row>
    <row r="324" spans="35:38" x14ac:dyDescent="0.25">
      <c r="AI324" s="179"/>
      <c r="AL324" s="181"/>
    </row>
    <row r="325" spans="35:38" x14ac:dyDescent="0.25">
      <c r="AI325" s="179"/>
      <c r="AL325" s="181"/>
    </row>
    <row r="326" spans="35:38" x14ac:dyDescent="0.25">
      <c r="AI326" s="179"/>
      <c r="AL326" s="181"/>
    </row>
    <row r="327" spans="35:38" x14ac:dyDescent="0.25">
      <c r="AI327" s="179"/>
      <c r="AL327" s="181"/>
    </row>
    <row r="328" spans="35:38" x14ac:dyDescent="0.25">
      <c r="AI328" s="179"/>
      <c r="AL328" s="181"/>
    </row>
    <row r="329" spans="35:38" x14ac:dyDescent="0.25">
      <c r="AI329" s="179"/>
      <c r="AL329" s="181"/>
    </row>
    <row r="330" spans="35:38" x14ac:dyDescent="0.25">
      <c r="AI330" s="179"/>
      <c r="AL330" s="181"/>
    </row>
    <row r="331" spans="35:38" x14ac:dyDescent="0.25">
      <c r="AI331" s="179"/>
      <c r="AL331" s="181"/>
    </row>
    <row r="332" spans="35:38" x14ac:dyDescent="0.25">
      <c r="AI332" s="179"/>
      <c r="AL332" s="181"/>
    </row>
    <row r="333" spans="35:38" x14ac:dyDescent="0.25">
      <c r="AI333" s="179"/>
      <c r="AL333" s="181"/>
    </row>
    <row r="334" spans="35:38" x14ac:dyDescent="0.25">
      <c r="AI334" s="179"/>
      <c r="AL334" s="181"/>
    </row>
    <row r="335" spans="35:38" x14ac:dyDescent="0.25">
      <c r="AI335" s="179"/>
      <c r="AL335" s="181"/>
    </row>
    <row r="336" spans="35:38" x14ac:dyDescent="0.25">
      <c r="AI336" s="179"/>
      <c r="AL336" s="181"/>
    </row>
    <row r="337" spans="35:38" x14ac:dyDescent="0.25">
      <c r="AI337" s="179"/>
      <c r="AL337" s="181"/>
    </row>
    <row r="338" spans="35:38" x14ac:dyDescent="0.25">
      <c r="AI338" s="179"/>
      <c r="AL338" s="181"/>
    </row>
    <row r="339" spans="35:38" x14ac:dyDescent="0.25">
      <c r="AI339" s="179"/>
      <c r="AL339" s="181"/>
    </row>
    <row r="340" spans="35:38" x14ac:dyDescent="0.25">
      <c r="AI340" s="179"/>
      <c r="AL340" s="181"/>
    </row>
    <row r="341" spans="35:38" x14ac:dyDescent="0.25">
      <c r="AI341" s="179"/>
      <c r="AL341" s="181"/>
    </row>
    <row r="342" spans="35:38" x14ac:dyDescent="0.25">
      <c r="AI342" s="179"/>
      <c r="AL342" s="181"/>
    </row>
    <row r="343" spans="35:38" x14ac:dyDescent="0.25">
      <c r="AI343" s="179"/>
      <c r="AL343" s="181"/>
    </row>
    <row r="344" spans="35:38" x14ac:dyDescent="0.25">
      <c r="AI344" s="179"/>
      <c r="AL344" s="181"/>
    </row>
    <row r="345" spans="35:38" x14ac:dyDescent="0.25">
      <c r="AI345" s="179"/>
      <c r="AL345" s="181"/>
    </row>
    <row r="346" spans="35:38" x14ac:dyDescent="0.25">
      <c r="AI346" s="179"/>
      <c r="AL346" s="181"/>
    </row>
    <row r="347" spans="35:38" x14ac:dyDescent="0.25">
      <c r="AI347" s="179"/>
      <c r="AL347" s="181"/>
    </row>
    <row r="348" spans="35:38" x14ac:dyDescent="0.25">
      <c r="AI348" s="179"/>
      <c r="AL348" s="181"/>
    </row>
    <row r="349" spans="35:38" x14ac:dyDescent="0.25">
      <c r="AI349" s="179"/>
      <c r="AL349" s="181"/>
    </row>
    <row r="350" spans="35:38" x14ac:dyDescent="0.25">
      <c r="AI350" s="179"/>
      <c r="AL350" s="181"/>
    </row>
    <row r="351" spans="35:38" x14ac:dyDescent="0.25">
      <c r="AI351" s="179"/>
      <c r="AL351" s="181"/>
    </row>
    <row r="352" spans="35:38" x14ac:dyDescent="0.25">
      <c r="AI352" s="179"/>
      <c r="AL352" s="181"/>
    </row>
    <row r="353" spans="35:38" x14ac:dyDescent="0.25">
      <c r="AI353" s="179"/>
      <c r="AL353" s="181"/>
    </row>
    <row r="354" spans="35:38" x14ac:dyDescent="0.25">
      <c r="AI354" s="179"/>
      <c r="AL354" s="181"/>
    </row>
    <row r="355" spans="35:38" x14ac:dyDescent="0.25">
      <c r="AI355" s="179"/>
      <c r="AL355" s="181"/>
    </row>
    <row r="356" spans="35:38" x14ac:dyDescent="0.25">
      <c r="AI356" s="179"/>
      <c r="AL356" s="181"/>
    </row>
    <row r="357" spans="35:38" x14ac:dyDescent="0.25">
      <c r="AI357" s="179"/>
      <c r="AL357" s="181"/>
    </row>
    <row r="358" spans="35:38" x14ac:dyDescent="0.25">
      <c r="AI358" s="179"/>
      <c r="AL358" s="181"/>
    </row>
    <row r="359" spans="35:38" x14ac:dyDescent="0.25">
      <c r="AI359" s="179"/>
      <c r="AL359" s="181"/>
    </row>
    <row r="360" spans="35:38" x14ac:dyDescent="0.25">
      <c r="AI360" s="179"/>
      <c r="AL360" s="181"/>
    </row>
    <row r="361" spans="35:38" x14ac:dyDescent="0.25">
      <c r="AI361" s="179"/>
      <c r="AL361" s="181"/>
    </row>
    <row r="362" spans="35:38" x14ac:dyDescent="0.25">
      <c r="AI362" s="179"/>
      <c r="AL362" s="181"/>
    </row>
    <row r="363" spans="35:38" x14ac:dyDescent="0.25">
      <c r="AI363" s="179"/>
      <c r="AL363" s="181"/>
    </row>
    <row r="364" spans="35:38" x14ac:dyDescent="0.25">
      <c r="AI364" s="179"/>
      <c r="AL364" s="181"/>
    </row>
    <row r="365" spans="35:38" x14ac:dyDescent="0.25">
      <c r="AI365" s="179"/>
      <c r="AL365" s="181"/>
    </row>
    <row r="366" spans="35:38" x14ac:dyDescent="0.25">
      <c r="AI366" s="179"/>
      <c r="AL366" s="181"/>
    </row>
    <row r="367" spans="35:38" x14ac:dyDescent="0.25">
      <c r="AI367" s="179"/>
      <c r="AL367" s="181"/>
    </row>
    <row r="368" spans="35:38" x14ac:dyDescent="0.25">
      <c r="AI368" s="179"/>
      <c r="AL368" s="181"/>
    </row>
    <row r="369" spans="35:38" x14ac:dyDescent="0.25">
      <c r="AI369" s="179"/>
      <c r="AL369" s="181"/>
    </row>
    <row r="370" spans="35:38" x14ac:dyDescent="0.25">
      <c r="AI370" s="179"/>
      <c r="AL370" s="181"/>
    </row>
    <row r="371" spans="35:38" x14ac:dyDescent="0.25">
      <c r="AI371" s="179"/>
      <c r="AL371" s="181"/>
    </row>
    <row r="372" spans="35:38" x14ac:dyDescent="0.25">
      <c r="AI372" s="179"/>
      <c r="AL372" s="181"/>
    </row>
    <row r="373" spans="35:38" x14ac:dyDescent="0.25">
      <c r="AI373" s="179"/>
      <c r="AL373" s="181"/>
    </row>
    <row r="374" spans="35:38" x14ac:dyDescent="0.25">
      <c r="AI374" s="179"/>
      <c r="AL374" s="181"/>
    </row>
    <row r="375" spans="35:38" x14ac:dyDescent="0.25">
      <c r="AI375" s="179"/>
      <c r="AL375" s="181"/>
    </row>
    <row r="376" spans="35:38" x14ac:dyDescent="0.25">
      <c r="AI376" s="179"/>
      <c r="AL376" s="181"/>
    </row>
    <row r="377" spans="35:38" x14ac:dyDescent="0.25">
      <c r="AI377" s="179"/>
      <c r="AL377" s="181"/>
    </row>
    <row r="378" spans="35:38" x14ac:dyDescent="0.25">
      <c r="AI378" s="179"/>
      <c r="AL378" s="181"/>
    </row>
    <row r="379" spans="35:38" x14ac:dyDescent="0.25">
      <c r="AI379" s="179"/>
      <c r="AL379" s="181"/>
    </row>
    <row r="380" spans="35:38" x14ac:dyDescent="0.25">
      <c r="AI380" s="179"/>
      <c r="AL380" s="181"/>
    </row>
    <row r="381" spans="35:38" x14ac:dyDescent="0.25">
      <c r="AI381" s="179"/>
      <c r="AL381" s="181"/>
    </row>
    <row r="382" spans="35:38" x14ac:dyDescent="0.25">
      <c r="AI382" s="179"/>
      <c r="AL382" s="181"/>
    </row>
    <row r="383" spans="35:38" x14ac:dyDescent="0.25">
      <c r="AI383" s="179"/>
      <c r="AL383" s="181"/>
    </row>
    <row r="384" spans="35:38" x14ac:dyDescent="0.25">
      <c r="AI384" s="179"/>
      <c r="AL384" s="181"/>
    </row>
    <row r="385" spans="35:38" x14ac:dyDescent="0.25">
      <c r="AI385" s="179"/>
      <c r="AL385" s="181"/>
    </row>
    <row r="386" spans="35:38" x14ac:dyDescent="0.25">
      <c r="AI386" s="179"/>
      <c r="AL386" s="181"/>
    </row>
    <row r="387" spans="35:38" x14ac:dyDescent="0.25">
      <c r="AI387" s="179"/>
      <c r="AL387" s="181"/>
    </row>
    <row r="388" spans="35:38" x14ac:dyDescent="0.25">
      <c r="AI388" s="179"/>
      <c r="AL388" s="181"/>
    </row>
    <row r="389" spans="35:38" x14ac:dyDescent="0.25">
      <c r="AI389" s="179"/>
      <c r="AL389" s="181"/>
    </row>
    <row r="390" spans="35:38" x14ac:dyDescent="0.25">
      <c r="AI390" s="179"/>
      <c r="AL390" s="181"/>
    </row>
    <row r="391" spans="35:38" x14ac:dyDescent="0.25">
      <c r="AI391" s="179"/>
      <c r="AL391" s="181"/>
    </row>
    <row r="392" spans="35:38" x14ac:dyDescent="0.25">
      <c r="AI392" s="179"/>
      <c r="AL392" s="181"/>
    </row>
    <row r="393" spans="35:38" x14ac:dyDescent="0.25">
      <c r="AI393" s="179"/>
      <c r="AL393" s="181"/>
    </row>
    <row r="394" spans="35:38" x14ac:dyDescent="0.25">
      <c r="AI394" s="179"/>
      <c r="AL394" s="181"/>
    </row>
    <row r="395" spans="35:38" x14ac:dyDescent="0.25">
      <c r="AI395" s="179"/>
      <c r="AL395" s="181"/>
    </row>
    <row r="396" spans="35:38" x14ac:dyDescent="0.25">
      <c r="AI396" s="179"/>
      <c r="AL396" s="181"/>
    </row>
    <row r="397" spans="35:38" x14ac:dyDescent="0.25">
      <c r="AI397" s="179"/>
      <c r="AL397" s="181"/>
    </row>
    <row r="398" spans="35:38" x14ac:dyDescent="0.25">
      <c r="AI398" s="179"/>
      <c r="AL398" s="181"/>
    </row>
    <row r="399" spans="35:38" x14ac:dyDescent="0.25">
      <c r="AI399" s="179"/>
      <c r="AL399" s="181"/>
    </row>
    <row r="400" spans="35:38" x14ac:dyDescent="0.25">
      <c r="AI400" s="179"/>
      <c r="AL400" s="181"/>
    </row>
    <row r="401" spans="35:38" x14ac:dyDescent="0.25">
      <c r="AI401" s="179"/>
      <c r="AL401" s="181"/>
    </row>
    <row r="402" spans="35:38" x14ac:dyDescent="0.25">
      <c r="AI402" s="179"/>
      <c r="AL402" s="181"/>
    </row>
    <row r="403" spans="35:38" x14ac:dyDescent="0.25">
      <c r="AI403" s="179"/>
      <c r="AL403" s="181"/>
    </row>
    <row r="404" spans="35:38" x14ac:dyDescent="0.25">
      <c r="AI404" s="179"/>
      <c r="AL404" s="181"/>
    </row>
    <row r="405" spans="35:38" x14ac:dyDescent="0.25">
      <c r="AI405" s="179"/>
      <c r="AL405" s="181"/>
    </row>
    <row r="406" spans="35:38" x14ac:dyDescent="0.25">
      <c r="AI406" s="179"/>
      <c r="AL406" s="181"/>
    </row>
    <row r="407" spans="35:38" x14ac:dyDescent="0.25">
      <c r="AI407" s="179"/>
      <c r="AL407" s="181"/>
    </row>
    <row r="408" spans="35:38" x14ac:dyDescent="0.25">
      <c r="AI408" s="179"/>
      <c r="AL408" s="181"/>
    </row>
    <row r="409" spans="35:38" x14ac:dyDescent="0.25">
      <c r="AI409" s="179"/>
      <c r="AL409" s="181"/>
    </row>
    <row r="410" spans="35:38" x14ac:dyDescent="0.25">
      <c r="AI410" s="179"/>
      <c r="AL410" s="181"/>
    </row>
    <row r="411" spans="35:38" x14ac:dyDescent="0.25">
      <c r="AI411" s="179"/>
      <c r="AL411" s="181"/>
    </row>
    <row r="412" spans="35:38" x14ac:dyDescent="0.25">
      <c r="AI412" s="179"/>
      <c r="AL412" s="181"/>
    </row>
    <row r="413" spans="35:38" x14ac:dyDescent="0.25">
      <c r="AI413" s="179"/>
      <c r="AL413" s="181"/>
    </row>
    <row r="414" spans="35:38" x14ac:dyDescent="0.25">
      <c r="AI414" s="179"/>
      <c r="AL414" s="181"/>
    </row>
    <row r="415" spans="35:38" x14ac:dyDescent="0.25">
      <c r="AI415" s="179"/>
      <c r="AL415" s="181"/>
    </row>
    <row r="416" spans="35:38" x14ac:dyDescent="0.25">
      <c r="AI416" s="179"/>
      <c r="AL416" s="181"/>
    </row>
    <row r="417" spans="35:38" x14ac:dyDescent="0.25">
      <c r="AI417" s="179"/>
      <c r="AL417" s="181"/>
    </row>
    <row r="418" spans="35:38" x14ac:dyDescent="0.25">
      <c r="AI418" s="179"/>
      <c r="AL418" s="181"/>
    </row>
    <row r="419" spans="35:38" x14ac:dyDescent="0.25">
      <c r="AI419" s="179"/>
      <c r="AL419" s="181"/>
    </row>
    <row r="420" spans="35:38" x14ac:dyDescent="0.25">
      <c r="AI420" s="179"/>
      <c r="AL420" s="181"/>
    </row>
    <row r="421" spans="35:38" x14ac:dyDescent="0.25">
      <c r="AI421" s="179"/>
      <c r="AL421" s="181"/>
    </row>
    <row r="422" spans="35:38" x14ac:dyDescent="0.25">
      <c r="AI422" s="179"/>
      <c r="AL422" s="181"/>
    </row>
    <row r="423" spans="35:38" x14ac:dyDescent="0.25">
      <c r="AI423" s="179"/>
      <c r="AL423" s="181"/>
    </row>
    <row r="424" spans="35:38" x14ac:dyDescent="0.25">
      <c r="AI424" s="179"/>
      <c r="AL424" s="181"/>
    </row>
    <row r="425" spans="35:38" x14ac:dyDescent="0.25">
      <c r="AI425" s="179"/>
      <c r="AL425" s="181"/>
    </row>
    <row r="426" spans="35:38" x14ac:dyDescent="0.25">
      <c r="AI426" s="179"/>
      <c r="AL426" s="181"/>
    </row>
    <row r="427" spans="35:38" x14ac:dyDescent="0.25">
      <c r="AI427" s="179"/>
      <c r="AL427" s="181"/>
    </row>
    <row r="428" spans="35:38" x14ac:dyDescent="0.25">
      <c r="AI428" s="179"/>
      <c r="AL428" s="181"/>
    </row>
    <row r="429" spans="35:38" x14ac:dyDescent="0.25">
      <c r="AI429" s="179"/>
      <c r="AL429" s="181"/>
    </row>
    <row r="430" spans="35:38" x14ac:dyDescent="0.25">
      <c r="AI430" s="179"/>
      <c r="AL430" s="181"/>
    </row>
    <row r="431" spans="35:38" x14ac:dyDescent="0.25">
      <c r="AI431" s="179"/>
      <c r="AL431" s="181"/>
    </row>
    <row r="432" spans="35:38" x14ac:dyDescent="0.25">
      <c r="AI432" s="179"/>
      <c r="AL432" s="181"/>
    </row>
    <row r="433" spans="35:38" x14ac:dyDescent="0.25">
      <c r="AI433" s="179"/>
      <c r="AL433" s="181"/>
    </row>
    <row r="434" spans="35:38" x14ac:dyDescent="0.25">
      <c r="AI434" s="179"/>
      <c r="AL434" s="181"/>
    </row>
    <row r="435" spans="35:38" x14ac:dyDescent="0.25">
      <c r="AI435" s="179"/>
      <c r="AL435" s="181"/>
    </row>
    <row r="436" spans="35:38" x14ac:dyDescent="0.25">
      <c r="AI436" s="179"/>
      <c r="AL436" s="181"/>
    </row>
    <row r="437" spans="35:38" x14ac:dyDescent="0.25">
      <c r="AI437" s="179"/>
      <c r="AL437" s="181"/>
    </row>
    <row r="438" spans="35:38" x14ac:dyDescent="0.25">
      <c r="AI438" s="179"/>
      <c r="AL438" s="181"/>
    </row>
    <row r="439" spans="35:38" x14ac:dyDescent="0.25">
      <c r="AI439" s="179"/>
      <c r="AL439" s="181"/>
    </row>
    <row r="440" spans="35:38" x14ac:dyDescent="0.25">
      <c r="AI440" s="179"/>
      <c r="AL440" s="181"/>
    </row>
    <row r="441" spans="35:38" x14ac:dyDescent="0.25">
      <c r="AI441" s="179"/>
      <c r="AL441" s="181"/>
    </row>
    <row r="442" spans="35:38" x14ac:dyDescent="0.25">
      <c r="AI442" s="179"/>
      <c r="AL442" s="181"/>
    </row>
    <row r="443" spans="35:38" x14ac:dyDescent="0.25">
      <c r="AI443" s="179"/>
      <c r="AL443" s="181"/>
    </row>
    <row r="444" spans="35:38" x14ac:dyDescent="0.25">
      <c r="AI444" s="179"/>
      <c r="AL444" s="181"/>
    </row>
    <row r="445" spans="35:38" x14ac:dyDescent="0.25">
      <c r="AI445" s="179"/>
      <c r="AL445" s="181"/>
    </row>
    <row r="446" spans="35:38" x14ac:dyDescent="0.25">
      <c r="AI446" s="179"/>
      <c r="AL446" s="181"/>
    </row>
    <row r="447" spans="35:38" x14ac:dyDescent="0.25">
      <c r="AI447" s="179"/>
      <c r="AL447" s="181"/>
    </row>
    <row r="448" spans="35:38" x14ac:dyDescent="0.25">
      <c r="AI448" s="179"/>
      <c r="AL448" s="181"/>
    </row>
    <row r="449" spans="35:38" x14ac:dyDescent="0.25">
      <c r="AI449" s="179"/>
      <c r="AL449" s="181"/>
    </row>
    <row r="450" spans="35:38" x14ac:dyDescent="0.25">
      <c r="AI450" s="179"/>
      <c r="AL450" s="181"/>
    </row>
    <row r="451" spans="35:38" x14ac:dyDescent="0.25">
      <c r="AI451" s="179"/>
      <c r="AL451" s="181"/>
    </row>
    <row r="452" spans="35:38" x14ac:dyDescent="0.25">
      <c r="AI452" s="179"/>
      <c r="AL452" s="181"/>
    </row>
    <row r="453" spans="35:38" x14ac:dyDescent="0.25">
      <c r="AI453" s="179"/>
      <c r="AL453" s="181"/>
    </row>
    <row r="454" spans="35:38" x14ac:dyDescent="0.25">
      <c r="AI454" s="179"/>
      <c r="AL454" s="181"/>
    </row>
    <row r="455" spans="35:38" x14ac:dyDescent="0.25">
      <c r="AI455" s="179"/>
      <c r="AL455" s="181"/>
    </row>
    <row r="456" spans="35:38" x14ac:dyDescent="0.25">
      <c r="AI456" s="179"/>
      <c r="AL456" s="181"/>
    </row>
    <row r="457" spans="35:38" x14ac:dyDescent="0.25">
      <c r="AI457" s="179"/>
      <c r="AL457" s="181"/>
    </row>
    <row r="458" spans="35:38" x14ac:dyDescent="0.25">
      <c r="AI458" s="179"/>
      <c r="AL458" s="181"/>
    </row>
    <row r="459" spans="35:38" x14ac:dyDescent="0.25">
      <c r="AI459" s="179"/>
      <c r="AL459" s="181"/>
    </row>
    <row r="460" spans="35:38" x14ac:dyDescent="0.25">
      <c r="AI460" s="179"/>
      <c r="AL460" s="181"/>
    </row>
    <row r="461" spans="35:38" x14ac:dyDescent="0.25">
      <c r="AI461" s="179"/>
      <c r="AL461" s="181"/>
    </row>
    <row r="462" spans="35:38" x14ac:dyDescent="0.25">
      <c r="AI462" s="179"/>
      <c r="AL462" s="181"/>
    </row>
    <row r="463" spans="35:38" x14ac:dyDescent="0.25">
      <c r="AI463" s="179"/>
      <c r="AL463" s="181"/>
    </row>
    <row r="464" spans="35:38" x14ac:dyDescent="0.25">
      <c r="AI464" s="179"/>
      <c r="AL464" s="181"/>
    </row>
    <row r="465" spans="35:38" x14ac:dyDescent="0.25">
      <c r="AI465" s="179"/>
      <c r="AL465" s="181"/>
    </row>
    <row r="466" spans="35:38" x14ac:dyDescent="0.25">
      <c r="AI466" s="179"/>
      <c r="AL466" s="181"/>
    </row>
    <row r="467" spans="35:38" x14ac:dyDescent="0.25">
      <c r="AI467" s="179"/>
      <c r="AL467" s="181"/>
    </row>
    <row r="468" spans="35:38" x14ac:dyDescent="0.25">
      <c r="AI468" s="179"/>
      <c r="AL468" s="181"/>
    </row>
    <row r="469" spans="35:38" x14ac:dyDescent="0.25">
      <c r="AI469" s="179"/>
      <c r="AL469" s="181"/>
    </row>
    <row r="470" spans="35:38" x14ac:dyDescent="0.25">
      <c r="AI470" s="179"/>
      <c r="AL470" s="181"/>
    </row>
    <row r="471" spans="35:38" x14ac:dyDescent="0.25">
      <c r="AI471" s="179"/>
      <c r="AL471" s="181"/>
    </row>
    <row r="472" spans="35:38" x14ac:dyDescent="0.25">
      <c r="AI472" s="179"/>
      <c r="AL472" s="181"/>
    </row>
    <row r="473" spans="35:38" x14ac:dyDescent="0.25">
      <c r="AI473" s="179"/>
      <c r="AL473" s="181"/>
    </row>
    <row r="474" spans="35:38" x14ac:dyDescent="0.25">
      <c r="AI474" s="179"/>
      <c r="AL474" s="181"/>
    </row>
    <row r="475" spans="35:38" x14ac:dyDescent="0.25">
      <c r="AI475" s="179"/>
      <c r="AL475" s="181"/>
    </row>
    <row r="476" spans="35:38" x14ac:dyDescent="0.25">
      <c r="AI476" s="179"/>
      <c r="AL476" s="181"/>
    </row>
    <row r="477" spans="35:38" x14ac:dyDescent="0.25">
      <c r="AI477" s="179"/>
      <c r="AL477" s="181"/>
    </row>
    <row r="478" spans="35:38" x14ac:dyDescent="0.25">
      <c r="AI478" s="179"/>
      <c r="AL478" s="181"/>
    </row>
    <row r="479" spans="35:38" x14ac:dyDescent="0.25">
      <c r="AI479" s="179"/>
      <c r="AL479" s="181"/>
    </row>
    <row r="480" spans="35:38" x14ac:dyDescent="0.25">
      <c r="AI480" s="179"/>
      <c r="AL480" s="181"/>
    </row>
    <row r="481" spans="35:38" x14ac:dyDescent="0.25">
      <c r="AI481" s="179"/>
      <c r="AL481" s="181"/>
    </row>
    <row r="482" spans="35:38" x14ac:dyDescent="0.25">
      <c r="AI482" s="179"/>
      <c r="AL482" s="181"/>
    </row>
    <row r="483" spans="35:38" x14ac:dyDescent="0.25">
      <c r="AI483" s="179"/>
      <c r="AL483" s="181"/>
    </row>
    <row r="484" spans="35:38" x14ac:dyDescent="0.25">
      <c r="AI484" s="179"/>
      <c r="AL484" s="181"/>
    </row>
    <row r="485" spans="35:38" x14ac:dyDescent="0.25">
      <c r="AI485" s="179"/>
      <c r="AL485" s="181"/>
    </row>
    <row r="486" spans="35:38" x14ac:dyDescent="0.25">
      <c r="AI486" s="179"/>
      <c r="AL486" s="181"/>
    </row>
    <row r="487" spans="35:38" x14ac:dyDescent="0.25">
      <c r="AI487" s="179"/>
      <c r="AL487" s="181"/>
    </row>
    <row r="488" spans="35:38" x14ac:dyDescent="0.25">
      <c r="AI488" s="179"/>
      <c r="AL488" s="181"/>
    </row>
    <row r="489" spans="35:38" x14ac:dyDescent="0.25">
      <c r="AI489" s="179"/>
      <c r="AL489" s="181"/>
    </row>
    <row r="490" spans="35:38" x14ac:dyDescent="0.25">
      <c r="AI490" s="179"/>
      <c r="AL490" s="181"/>
    </row>
    <row r="491" spans="35:38" x14ac:dyDescent="0.25">
      <c r="AI491" s="179"/>
      <c r="AL491" s="181"/>
    </row>
    <row r="492" spans="35:38" x14ac:dyDescent="0.25">
      <c r="AI492" s="179"/>
      <c r="AL492" s="181"/>
    </row>
    <row r="493" spans="35:38" x14ac:dyDescent="0.25">
      <c r="AI493" s="179"/>
      <c r="AL493" s="181"/>
    </row>
    <row r="494" spans="35:38" x14ac:dyDescent="0.25">
      <c r="AI494" s="179"/>
      <c r="AL494" s="181"/>
    </row>
    <row r="495" spans="35:38" x14ac:dyDescent="0.25">
      <c r="AI495" s="179"/>
      <c r="AL495" s="181"/>
    </row>
    <row r="496" spans="35:38" x14ac:dyDescent="0.25">
      <c r="AI496" s="179"/>
      <c r="AL496" s="181"/>
    </row>
    <row r="497" spans="35:38" x14ac:dyDescent="0.25">
      <c r="AI497" s="179"/>
      <c r="AL497" s="181"/>
    </row>
    <row r="498" spans="35:38" x14ac:dyDescent="0.25">
      <c r="AI498" s="179"/>
      <c r="AL498" s="181"/>
    </row>
    <row r="499" spans="35:38" x14ac:dyDescent="0.25">
      <c r="AI499" s="179"/>
      <c r="AL499" s="181"/>
    </row>
    <row r="500" spans="35:38" x14ac:dyDescent="0.25">
      <c r="AI500" s="179"/>
      <c r="AL500" s="181"/>
    </row>
    <row r="501" spans="35:38" x14ac:dyDescent="0.25">
      <c r="AI501" s="179"/>
      <c r="AL501" s="181"/>
    </row>
    <row r="502" spans="35:38" x14ac:dyDescent="0.25">
      <c r="AI502" s="179"/>
      <c r="AL502" s="181"/>
    </row>
    <row r="503" spans="35:38" x14ac:dyDescent="0.25">
      <c r="AI503" s="179"/>
      <c r="AL503" s="181"/>
    </row>
    <row r="504" spans="35:38" x14ac:dyDescent="0.25">
      <c r="AI504" s="179"/>
      <c r="AL504" s="181"/>
    </row>
    <row r="505" spans="35:38" x14ac:dyDescent="0.25">
      <c r="AI505" s="179"/>
      <c r="AL505" s="181"/>
    </row>
    <row r="506" spans="35:38" x14ac:dyDescent="0.25">
      <c r="AI506" s="179"/>
      <c r="AL506" s="181"/>
    </row>
    <row r="507" spans="35:38" x14ac:dyDescent="0.25">
      <c r="AI507" s="179"/>
      <c r="AL507" s="181"/>
    </row>
    <row r="508" spans="35:38" x14ac:dyDescent="0.25">
      <c r="AI508" s="179"/>
      <c r="AL508" s="181"/>
    </row>
    <row r="509" spans="35:38" x14ac:dyDescent="0.25">
      <c r="AI509" s="179"/>
      <c r="AL509" s="181"/>
    </row>
    <row r="510" spans="35:38" x14ac:dyDescent="0.25">
      <c r="AI510" s="179"/>
      <c r="AL510" s="181"/>
    </row>
    <row r="511" spans="35:38" x14ac:dyDescent="0.25">
      <c r="AI511" s="179"/>
      <c r="AL511" s="181"/>
    </row>
    <row r="512" spans="35:38" x14ac:dyDescent="0.25">
      <c r="AI512" s="179"/>
      <c r="AL512" s="181"/>
    </row>
    <row r="513" spans="35:38" x14ac:dyDescent="0.25">
      <c r="AI513" s="179"/>
      <c r="AL513" s="181"/>
    </row>
    <row r="514" spans="35:38" x14ac:dyDescent="0.25">
      <c r="AI514" s="179"/>
      <c r="AL514" s="181"/>
    </row>
    <row r="515" spans="35:38" x14ac:dyDescent="0.25">
      <c r="AI515" s="179"/>
      <c r="AL515" s="181"/>
    </row>
    <row r="516" spans="35:38" x14ac:dyDescent="0.25">
      <c r="AI516" s="179"/>
      <c r="AL516" s="181"/>
    </row>
    <row r="517" spans="35:38" x14ac:dyDescent="0.25">
      <c r="AI517" s="179"/>
      <c r="AL517" s="181"/>
    </row>
    <row r="518" spans="35:38" x14ac:dyDescent="0.25">
      <c r="AI518" s="179"/>
      <c r="AL518" s="181"/>
    </row>
    <row r="519" spans="35:38" x14ac:dyDescent="0.25">
      <c r="AI519" s="179"/>
      <c r="AL519" s="181"/>
    </row>
    <row r="520" spans="35:38" x14ac:dyDescent="0.25">
      <c r="AI520" s="179"/>
      <c r="AL520" s="181"/>
    </row>
    <row r="521" spans="35:38" x14ac:dyDescent="0.25">
      <c r="AI521" s="179"/>
      <c r="AL521" s="181"/>
    </row>
    <row r="522" spans="35:38" x14ac:dyDescent="0.25">
      <c r="AI522" s="179"/>
      <c r="AL522" s="181"/>
    </row>
    <row r="523" spans="35:38" x14ac:dyDescent="0.25">
      <c r="AI523" s="179"/>
      <c r="AL523" s="181"/>
    </row>
    <row r="524" spans="35:38" x14ac:dyDescent="0.25">
      <c r="AI524" s="179"/>
      <c r="AL524" s="181"/>
    </row>
    <row r="525" spans="35:38" x14ac:dyDescent="0.25">
      <c r="AI525" s="179"/>
      <c r="AL525" s="181"/>
    </row>
    <row r="526" spans="35:38" x14ac:dyDescent="0.25">
      <c r="AI526" s="179"/>
      <c r="AL526" s="181"/>
    </row>
    <row r="527" spans="35:38" x14ac:dyDescent="0.25">
      <c r="AI527" s="179"/>
      <c r="AL527" s="181"/>
    </row>
    <row r="528" spans="35:38" x14ac:dyDescent="0.25">
      <c r="AI528" s="179"/>
      <c r="AL528" s="181"/>
    </row>
    <row r="529" spans="35:38" x14ac:dyDescent="0.25">
      <c r="AI529" s="179"/>
      <c r="AL529" s="181"/>
    </row>
    <row r="530" spans="35:38" x14ac:dyDescent="0.25">
      <c r="AI530" s="179"/>
      <c r="AL530" s="181"/>
    </row>
    <row r="531" spans="35:38" x14ac:dyDescent="0.25">
      <c r="AI531" s="179"/>
      <c r="AL531" s="181"/>
    </row>
    <row r="532" spans="35:38" x14ac:dyDescent="0.25">
      <c r="AI532" s="179"/>
      <c r="AL532" s="181"/>
    </row>
    <row r="533" spans="35:38" x14ac:dyDescent="0.25">
      <c r="AI533" s="179"/>
      <c r="AL533" s="181"/>
    </row>
    <row r="534" spans="35:38" x14ac:dyDescent="0.25">
      <c r="AI534" s="179"/>
      <c r="AL534" s="181"/>
    </row>
    <row r="535" spans="35:38" x14ac:dyDescent="0.25">
      <c r="AI535" s="179"/>
      <c r="AL535" s="181"/>
    </row>
    <row r="536" spans="35:38" x14ac:dyDescent="0.25">
      <c r="AI536" s="179"/>
      <c r="AL536" s="181"/>
    </row>
    <row r="537" spans="35:38" x14ac:dyDescent="0.25">
      <c r="AI537" s="179"/>
      <c r="AL537" s="181"/>
    </row>
    <row r="538" spans="35:38" x14ac:dyDescent="0.25">
      <c r="AI538" s="179"/>
      <c r="AL538" s="181"/>
    </row>
    <row r="539" spans="35:38" x14ac:dyDescent="0.25">
      <c r="AI539" s="179"/>
      <c r="AL539" s="181"/>
    </row>
    <row r="540" spans="35:38" x14ac:dyDescent="0.25">
      <c r="AI540" s="179"/>
      <c r="AL540" s="181"/>
    </row>
    <row r="541" spans="35:38" x14ac:dyDescent="0.25">
      <c r="AI541" s="179"/>
      <c r="AL541" s="181"/>
    </row>
    <row r="542" spans="35:38" x14ac:dyDescent="0.25">
      <c r="AI542" s="179"/>
      <c r="AL542" s="181"/>
    </row>
    <row r="543" spans="35:38" x14ac:dyDescent="0.25">
      <c r="AI543" s="179"/>
      <c r="AL543" s="181"/>
    </row>
    <row r="544" spans="35:38" x14ac:dyDescent="0.25">
      <c r="AI544" s="179"/>
      <c r="AL544" s="181"/>
    </row>
    <row r="545" spans="35:38" x14ac:dyDescent="0.25">
      <c r="AI545" s="179"/>
      <c r="AL545" s="181"/>
    </row>
    <row r="546" spans="35:38" x14ac:dyDescent="0.25">
      <c r="AI546" s="179"/>
      <c r="AL546" s="181"/>
    </row>
    <row r="547" spans="35:38" x14ac:dyDescent="0.25">
      <c r="AI547" s="179"/>
      <c r="AL547" s="181"/>
    </row>
    <row r="548" spans="35:38" x14ac:dyDescent="0.25">
      <c r="AI548" s="179"/>
      <c r="AL548" s="181"/>
    </row>
    <row r="549" spans="35:38" x14ac:dyDescent="0.25">
      <c r="AI549" s="179"/>
      <c r="AL549" s="181"/>
    </row>
    <row r="550" spans="35:38" x14ac:dyDescent="0.25">
      <c r="AI550" s="179"/>
      <c r="AL550" s="181"/>
    </row>
    <row r="551" spans="35:38" x14ac:dyDescent="0.25">
      <c r="AI551" s="179"/>
      <c r="AL551" s="181"/>
    </row>
    <row r="552" spans="35:38" x14ac:dyDescent="0.25">
      <c r="AI552" s="179"/>
      <c r="AL552" s="181"/>
    </row>
  </sheetData>
  <mergeCells count="1018">
    <mergeCell ref="A191:F191"/>
    <mergeCell ref="AS94:AS98"/>
    <mergeCell ref="R79:R81"/>
    <mergeCell ref="R82:R87"/>
    <mergeCell ref="G99:G108"/>
    <mergeCell ref="A88:A93"/>
    <mergeCell ref="N99:N108"/>
    <mergeCell ref="K99:K108"/>
    <mergeCell ref="AY34:AY41"/>
    <mergeCell ref="AZ34:AZ41"/>
    <mergeCell ref="AW42:AW50"/>
    <mergeCell ref="AX42:AX50"/>
    <mergeCell ref="AZ42:AZ50"/>
    <mergeCell ref="AL24:AL26"/>
    <mergeCell ref="AM24:AM26"/>
    <mergeCell ref="AV66:AV71"/>
    <mergeCell ref="AR72:AR78"/>
    <mergeCell ref="AW79:AW81"/>
    <mergeCell ref="AO88:AO93"/>
    <mergeCell ref="AP88:AP93"/>
    <mergeCell ref="AQ88:AQ93"/>
    <mergeCell ref="AR88:AR93"/>
    <mergeCell ref="AM88:AM93"/>
    <mergeCell ref="AR51:AR59"/>
    <mergeCell ref="AM34:AM41"/>
    <mergeCell ref="AW66:AW71"/>
    <mergeCell ref="AR79:AR81"/>
    <mergeCell ref="AX60:AX65"/>
    <mergeCell ref="AU51:AU59"/>
    <mergeCell ref="AU60:AU65"/>
    <mergeCell ref="AL42:AL50"/>
    <mergeCell ref="AT79:AT81"/>
    <mergeCell ref="AV72:AV78"/>
    <mergeCell ref="Q94:Q98"/>
    <mergeCell ref="P82:P87"/>
    <mergeCell ref="O88:O93"/>
    <mergeCell ref="N88:N93"/>
    <mergeCell ref="M94:M98"/>
    <mergeCell ref="G109:G111"/>
    <mergeCell ref="N116:N119"/>
    <mergeCell ref="A60:A65"/>
    <mergeCell ref="AT72:AT78"/>
    <mergeCell ref="AL72:AL78"/>
    <mergeCell ref="F42:F50"/>
    <mergeCell ref="S82:S87"/>
    <mergeCell ref="AL99:AL108"/>
    <mergeCell ref="U99:U108"/>
    <mergeCell ref="F94:F98"/>
    <mergeCell ref="S72:S78"/>
    <mergeCell ref="F88:F93"/>
    <mergeCell ref="E88:E93"/>
    <mergeCell ref="T72:T78"/>
    <mergeCell ref="U72:U78"/>
    <mergeCell ref="AS82:AS87"/>
    <mergeCell ref="AT82:AT87"/>
    <mergeCell ref="T82:T87"/>
    <mergeCell ref="T94:T98"/>
    <mergeCell ref="T51:T59"/>
    <mergeCell ref="D88:D93"/>
    <mergeCell ref="C88:C93"/>
    <mergeCell ref="F79:F81"/>
    <mergeCell ref="J42:J50"/>
    <mergeCell ref="AL60:AL65"/>
    <mergeCell ref="AL51:AL59"/>
    <mergeCell ref="AN51:AN59"/>
    <mergeCell ref="M88:M93"/>
    <mergeCell ref="L88:L93"/>
    <mergeCell ref="K88:K93"/>
    <mergeCell ref="J88:J93"/>
    <mergeCell ref="A116:A119"/>
    <mergeCell ref="A109:A111"/>
    <mergeCell ref="G82:G87"/>
    <mergeCell ref="F82:F87"/>
    <mergeCell ref="J82:J87"/>
    <mergeCell ref="L94:L98"/>
    <mergeCell ref="F99:F108"/>
    <mergeCell ref="E112:E115"/>
    <mergeCell ref="G112:G115"/>
    <mergeCell ref="H112:H115"/>
    <mergeCell ref="I88:I93"/>
    <mergeCell ref="C116:C119"/>
    <mergeCell ref="P94:P98"/>
    <mergeCell ref="M99:M108"/>
    <mergeCell ref="N94:N98"/>
    <mergeCell ref="G94:G98"/>
    <mergeCell ref="H94:H98"/>
    <mergeCell ref="I94:I98"/>
    <mergeCell ref="J94:J98"/>
    <mergeCell ref="K94:K98"/>
    <mergeCell ref="L109:L111"/>
    <mergeCell ref="M109:M111"/>
    <mergeCell ref="I99:I108"/>
    <mergeCell ref="H99:H108"/>
    <mergeCell ref="O94:O98"/>
    <mergeCell ref="I109:I111"/>
    <mergeCell ref="L116:L119"/>
    <mergeCell ref="J109:J111"/>
    <mergeCell ref="A72:A78"/>
    <mergeCell ref="H79:H81"/>
    <mergeCell ref="G72:G78"/>
    <mergeCell ref="J51:J59"/>
    <mergeCell ref="E34:E41"/>
    <mergeCell ref="J72:J78"/>
    <mergeCell ref="H60:H65"/>
    <mergeCell ref="G42:G50"/>
    <mergeCell ref="F60:F65"/>
    <mergeCell ref="H34:H41"/>
    <mergeCell ref="A51:A59"/>
    <mergeCell ref="J79:J81"/>
    <mergeCell ref="C79:C81"/>
    <mergeCell ref="D79:D81"/>
    <mergeCell ref="A129:A132"/>
    <mergeCell ref="A112:A115"/>
    <mergeCell ref="B112:B115"/>
    <mergeCell ref="A120:A123"/>
    <mergeCell ref="G79:G81"/>
    <mergeCell ref="C124:C128"/>
    <mergeCell ref="B124:B128"/>
    <mergeCell ref="E66:E71"/>
    <mergeCell ref="F66:F71"/>
    <mergeCell ref="H42:H50"/>
    <mergeCell ref="I42:I50"/>
    <mergeCell ref="B42:B50"/>
    <mergeCell ref="C42:C50"/>
    <mergeCell ref="C60:C65"/>
    <mergeCell ref="D60:D65"/>
    <mergeCell ref="I72:I78"/>
    <mergeCell ref="E82:E87"/>
    <mergeCell ref="H124:H128"/>
    <mergeCell ref="AY109:AY111"/>
    <mergeCell ref="BA72:BA78"/>
    <mergeCell ref="BB99:BB108"/>
    <mergeCell ref="A42:A50"/>
    <mergeCell ref="A34:A41"/>
    <mergeCell ref="C51:C59"/>
    <mergeCell ref="D51:D59"/>
    <mergeCell ref="E51:E59"/>
    <mergeCell ref="F51:F59"/>
    <mergeCell ref="G51:G59"/>
    <mergeCell ref="Q66:Q71"/>
    <mergeCell ref="P66:P71"/>
    <mergeCell ref="AZ66:AZ71"/>
    <mergeCell ref="AR66:AR71"/>
    <mergeCell ref="AS66:AS71"/>
    <mergeCell ref="P109:P111"/>
    <mergeCell ref="AL109:AL111"/>
    <mergeCell ref="AM109:AM111"/>
    <mergeCell ref="AP82:AP87"/>
    <mergeCell ref="AU109:AU111"/>
    <mergeCell ref="AR82:AR87"/>
    <mergeCell ref="A66:A71"/>
    <mergeCell ref="F72:F78"/>
    <mergeCell ref="G66:G71"/>
    <mergeCell ref="K66:K71"/>
    <mergeCell ref="A79:A81"/>
    <mergeCell ref="B60:B65"/>
    <mergeCell ref="D72:D78"/>
    <mergeCell ref="C72:C78"/>
    <mergeCell ref="BA99:BA108"/>
    <mergeCell ref="B72:B78"/>
    <mergeCell ref="E60:E65"/>
    <mergeCell ref="BD109:BD111"/>
    <mergeCell ref="AN79:AN81"/>
    <mergeCell ref="AO79:AO81"/>
    <mergeCell ref="AN82:AN87"/>
    <mergeCell ref="AZ109:AZ111"/>
    <mergeCell ref="AR109:AR111"/>
    <mergeCell ref="AO82:AO87"/>
    <mergeCell ref="AN99:AN108"/>
    <mergeCell ref="AP99:AP108"/>
    <mergeCell ref="AQ99:AQ108"/>
    <mergeCell ref="AV99:AV108"/>
    <mergeCell ref="AN109:AN111"/>
    <mergeCell ref="AO109:AO111"/>
    <mergeCell ref="AL79:AL81"/>
    <mergeCell ref="AL82:AL87"/>
    <mergeCell ref="AO112:AO115"/>
    <mergeCell ref="BA82:BA87"/>
    <mergeCell ref="AO99:AO108"/>
    <mergeCell ref="AW82:AW87"/>
    <mergeCell ref="BC94:BC98"/>
    <mergeCell ref="AT112:AT115"/>
    <mergeCell ref="AU112:AU115"/>
    <mergeCell ref="AV112:AV115"/>
    <mergeCell ref="AQ112:AQ115"/>
    <mergeCell ref="AY112:AY115"/>
    <mergeCell ref="AL112:AL115"/>
    <mergeCell ref="AR94:AR98"/>
    <mergeCell ref="AL94:AL98"/>
    <mergeCell ref="AM94:AM98"/>
    <mergeCell ref="AP79:AP81"/>
    <mergeCell ref="AN94:AN98"/>
    <mergeCell ref="AO94:AO98"/>
    <mergeCell ref="BE109:BE111"/>
    <mergeCell ref="BF109:BF111"/>
    <mergeCell ref="AZ112:AZ115"/>
    <mergeCell ref="AW112:AW115"/>
    <mergeCell ref="AY82:AY87"/>
    <mergeCell ref="AZ82:AZ87"/>
    <mergeCell ref="AZ79:AZ81"/>
    <mergeCell ref="BA79:BA81"/>
    <mergeCell ref="BG79:BG81"/>
    <mergeCell ref="BH120:BH123"/>
    <mergeCell ref="BA42:BA50"/>
    <mergeCell ref="BB42:BB50"/>
    <mergeCell ref="BA34:BA41"/>
    <mergeCell ref="BG51:BG59"/>
    <mergeCell ref="BC51:BC59"/>
    <mergeCell ref="BD51:BD59"/>
    <mergeCell ref="BA120:BA123"/>
    <mergeCell ref="BE112:BE115"/>
    <mergeCell ref="BB112:BB115"/>
    <mergeCell ref="BE82:BE87"/>
    <mergeCell ref="BG120:BG123"/>
    <mergeCell ref="BH116:BH119"/>
    <mergeCell ref="BH99:BH108"/>
    <mergeCell ref="BF99:BF108"/>
    <mergeCell ref="BG112:BG115"/>
    <mergeCell ref="BH109:BH111"/>
    <mergeCell ref="BC112:BC115"/>
    <mergeCell ref="BA112:BA115"/>
    <mergeCell ref="BG116:BG119"/>
    <mergeCell ref="BD79:BD81"/>
    <mergeCell ref="BF72:BF78"/>
    <mergeCell ref="BH94:BH98"/>
    <mergeCell ref="BG94:BG98"/>
    <mergeCell ref="BA60:BA65"/>
    <mergeCell ref="BB60:BB65"/>
    <mergeCell ref="BC60:BC65"/>
    <mergeCell ref="BD60:BD65"/>
    <mergeCell ref="BF51:BF59"/>
    <mergeCell ref="BH72:BH78"/>
    <mergeCell ref="BH112:BH115"/>
    <mergeCell ref="AY94:AY98"/>
    <mergeCell ref="AZ94:AZ98"/>
    <mergeCell ref="AQ72:AQ78"/>
    <mergeCell ref="AZ99:AZ108"/>
    <mergeCell ref="BA94:BA98"/>
    <mergeCell ref="BB94:BB98"/>
    <mergeCell ref="BE60:BE65"/>
    <mergeCell ref="BF60:BF65"/>
    <mergeCell ref="BC66:BC71"/>
    <mergeCell ref="BF66:BF71"/>
    <mergeCell ref="BD66:BD71"/>
    <mergeCell ref="AQ60:AQ65"/>
    <mergeCell ref="AR60:AR65"/>
    <mergeCell ref="AS72:AS78"/>
    <mergeCell ref="BE66:BE71"/>
    <mergeCell ref="BF79:BF81"/>
    <mergeCell ref="BD99:BD108"/>
    <mergeCell ref="AY66:AY71"/>
    <mergeCell ref="AT66:AT71"/>
    <mergeCell ref="AU66:AU71"/>
    <mergeCell ref="AT99:AT108"/>
    <mergeCell ref="BC99:BC108"/>
    <mergeCell ref="BH82:BH87"/>
    <mergeCell ref="BH79:BH81"/>
    <mergeCell ref="BH60:BH65"/>
    <mergeCell ref="BD112:BD115"/>
    <mergeCell ref="BF112:BF115"/>
    <mergeCell ref="BG109:BG111"/>
    <mergeCell ref="E79:E81"/>
    <mergeCell ref="B79:B81"/>
    <mergeCell ref="E72:E78"/>
    <mergeCell ref="C66:C71"/>
    <mergeCell ref="E42:E50"/>
    <mergeCell ref="H51:H59"/>
    <mergeCell ref="P51:P59"/>
    <mergeCell ref="Q51:Q59"/>
    <mergeCell ref="R51:R59"/>
    <mergeCell ref="B66:B71"/>
    <mergeCell ref="O66:O71"/>
    <mergeCell ref="H72:H78"/>
    <mergeCell ref="B109:B111"/>
    <mergeCell ref="D94:D98"/>
    <mergeCell ref="E94:E98"/>
    <mergeCell ref="E109:E111"/>
    <mergeCell ref="H88:H93"/>
    <mergeCell ref="G88:G93"/>
    <mergeCell ref="H82:H87"/>
    <mergeCell ref="I82:I87"/>
    <mergeCell ref="K82:K87"/>
    <mergeCell ref="BE99:BE108"/>
    <mergeCell ref="BG82:BG87"/>
    <mergeCell ref="BG60:BG65"/>
    <mergeCell ref="I66:I71"/>
    <mergeCell ref="H66:H71"/>
    <mergeCell ref="AV60:AV65"/>
    <mergeCell ref="AY60:AY65"/>
    <mergeCell ref="K34:K41"/>
    <mergeCell ref="L34:L41"/>
    <mergeCell ref="S60:S65"/>
    <mergeCell ref="AS51:AS59"/>
    <mergeCell ref="AT51:AT59"/>
    <mergeCell ref="R60:R65"/>
    <mergeCell ref="S51:S59"/>
    <mergeCell ref="Q60:Q65"/>
    <mergeCell ref="P42:P50"/>
    <mergeCell ref="AT42:AT50"/>
    <mergeCell ref="J60:J65"/>
    <mergeCell ref="Q42:Q50"/>
    <mergeCell ref="R42:R50"/>
    <mergeCell ref="AM51:AM59"/>
    <mergeCell ref="T42:T50"/>
    <mergeCell ref="U51:U59"/>
    <mergeCell ref="B51:B59"/>
    <mergeCell ref="I34:I41"/>
    <mergeCell ref="L42:L50"/>
    <mergeCell ref="M34:M41"/>
    <mergeCell ref="AL34:AL41"/>
    <mergeCell ref="T34:T41"/>
    <mergeCell ref="AM42:AM50"/>
    <mergeCell ref="AM60:AM65"/>
    <mergeCell ref="AN60:AN65"/>
    <mergeCell ref="AS60:AS65"/>
    <mergeCell ref="B34:B41"/>
    <mergeCell ref="C34:C41"/>
    <mergeCell ref="U34:U41"/>
    <mergeCell ref="M60:M65"/>
    <mergeCell ref="N60:N65"/>
    <mergeCell ref="O60:O65"/>
    <mergeCell ref="BF34:BF41"/>
    <mergeCell ref="R27:R33"/>
    <mergeCell ref="AR24:AR26"/>
    <mergeCell ref="D27:D33"/>
    <mergeCell ref="E27:E33"/>
    <mergeCell ref="F27:F33"/>
    <mergeCell ref="L27:L33"/>
    <mergeCell ref="N27:N33"/>
    <mergeCell ref="AO19:AO23"/>
    <mergeCell ref="G34:G41"/>
    <mergeCell ref="D34:D41"/>
    <mergeCell ref="I51:I59"/>
    <mergeCell ref="K60:K65"/>
    <mergeCell ref="L60:L65"/>
    <mergeCell ref="P60:P65"/>
    <mergeCell ref="P27:P33"/>
    <mergeCell ref="D42:D50"/>
    <mergeCell ref="S42:S50"/>
    <mergeCell ref="BB24:BB26"/>
    <mergeCell ref="BC24:BC26"/>
    <mergeCell ref="AQ34:AQ41"/>
    <mergeCell ref="H24:H26"/>
    <mergeCell ref="L19:L23"/>
    <mergeCell ref="M19:M23"/>
    <mergeCell ref="N19:N23"/>
    <mergeCell ref="U24:U26"/>
    <mergeCell ref="S19:S23"/>
    <mergeCell ref="AS24:AS26"/>
    <mergeCell ref="AT24:AT26"/>
    <mergeCell ref="AU19:AU23"/>
    <mergeCell ref="Q24:Q26"/>
    <mergeCell ref="K27:K33"/>
    <mergeCell ref="AQ19:AQ23"/>
    <mergeCell ref="B24:B26"/>
    <mergeCell ref="C24:C26"/>
    <mergeCell ref="D24:D26"/>
    <mergeCell ref="E24:E26"/>
    <mergeCell ref="F24:F26"/>
    <mergeCell ref="G24:G26"/>
    <mergeCell ref="V15:AE15"/>
    <mergeCell ref="V16:Y16"/>
    <mergeCell ref="BE15:BE17"/>
    <mergeCell ref="B27:B33"/>
    <mergeCell ref="C27:C33"/>
    <mergeCell ref="BD34:BD41"/>
    <mergeCell ref="AX15:AX17"/>
    <mergeCell ref="N34:N41"/>
    <mergeCell ref="O34:O41"/>
    <mergeCell ref="P34:P41"/>
    <mergeCell ref="Q34:Q41"/>
    <mergeCell ref="B19:B23"/>
    <mergeCell ref="Q19:Q23"/>
    <mergeCell ref="I19:I23"/>
    <mergeCell ref="O27:O33"/>
    <mergeCell ref="I24:I26"/>
    <mergeCell ref="AU27:AU33"/>
    <mergeCell ref="AV27:AV33"/>
    <mergeCell ref="M24:M26"/>
    <mergeCell ref="N24:N26"/>
    <mergeCell ref="O24:O26"/>
    <mergeCell ref="P24:P26"/>
    <mergeCell ref="AO24:AO26"/>
    <mergeCell ref="J24:J26"/>
    <mergeCell ref="K24:K26"/>
    <mergeCell ref="AM15:AM17"/>
    <mergeCell ref="AN15:AN17"/>
    <mergeCell ref="AO15:AO17"/>
    <mergeCell ref="AP15:AP17"/>
    <mergeCell ref="AQ15:AQ17"/>
    <mergeCell ref="AU15:AU17"/>
    <mergeCell ref="AV15:AV17"/>
    <mergeCell ref="AW15:AW17"/>
    <mergeCell ref="AM14:AP14"/>
    <mergeCell ref="AQ14:AV14"/>
    <mergeCell ref="Z16:AA16"/>
    <mergeCell ref="AB16:AE16"/>
    <mergeCell ref="AF15:AH15"/>
    <mergeCell ref="AF16:AH16"/>
    <mergeCell ref="AY15:BA15"/>
    <mergeCell ref="BB15:BC15"/>
    <mergeCell ref="BD15:BD17"/>
    <mergeCell ref="AI15:AL16"/>
    <mergeCell ref="AR15:AR17"/>
    <mergeCell ref="AS15:AS17"/>
    <mergeCell ref="AT15:AT17"/>
    <mergeCell ref="B14:G16"/>
    <mergeCell ref="A24:A26"/>
    <mergeCell ref="AP27:AP33"/>
    <mergeCell ref="AQ27:AQ33"/>
    <mergeCell ref="T27:T33"/>
    <mergeCell ref="U27:U33"/>
    <mergeCell ref="AL27:AL33"/>
    <mergeCell ref="AM27:AM33"/>
    <mergeCell ref="H19:H23"/>
    <mergeCell ref="H27:H33"/>
    <mergeCell ref="I27:I33"/>
    <mergeCell ref="J27:J33"/>
    <mergeCell ref="R24:R26"/>
    <mergeCell ref="M27:M33"/>
    <mergeCell ref="AM19:AM23"/>
    <mergeCell ref="BH19:BH23"/>
    <mergeCell ref="BG24:BG26"/>
    <mergeCell ref="BH24:BH26"/>
    <mergeCell ref="BH27:BH33"/>
    <mergeCell ref="BG27:BG33"/>
    <mergeCell ref="BD19:BD23"/>
    <mergeCell ref="A19:A23"/>
    <mergeCell ref="G27:G33"/>
    <mergeCell ref="O19:O23"/>
    <mergeCell ref="AU24:AU26"/>
    <mergeCell ref="AX27:AX33"/>
    <mergeCell ref="AT27:AT33"/>
    <mergeCell ref="AW27:AW33"/>
    <mergeCell ref="A27:A33"/>
    <mergeCell ref="AW19:AW23"/>
    <mergeCell ref="AT19:AT23"/>
    <mergeCell ref="AV24:AV26"/>
    <mergeCell ref="AW24:AW26"/>
    <mergeCell ref="C19:C23"/>
    <mergeCell ref="D19:D23"/>
    <mergeCell ref="E19:E23"/>
    <mergeCell ref="F19:F23"/>
    <mergeCell ref="K19:K23"/>
    <mergeCell ref="P19:P23"/>
    <mergeCell ref="AO27:AO33"/>
    <mergeCell ref="AR27:AR33"/>
    <mergeCell ref="AS27:AS33"/>
    <mergeCell ref="A14:A18"/>
    <mergeCell ref="H14:AL14"/>
    <mergeCell ref="H15:T15"/>
    <mergeCell ref="AW14:BH14"/>
    <mergeCell ref="BF15:BH15"/>
    <mergeCell ref="T66:T71"/>
    <mergeCell ref="U66:U71"/>
    <mergeCell ref="S66:S71"/>
    <mergeCell ref="R66:R71"/>
    <mergeCell ref="R19:R23"/>
    <mergeCell ref="AZ24:AZ26"/>
    <mergeCell ref="AQ51:AQ59"/>
    <mergeCell ref="AX51:AX59"/>
    <mergeCell ref="AY51:AY59"/>
    <mergeCell ref="AT60:AT65"/>
    <mergeCell ref="AQ24:AQ26"/>
    <mergeCell ref="L24:L26"/>
    <mergeCell ref="J34:J41"/>
    <mergeCell ref="S27:S33"/>
    <mergeCell ref="F34:F41"/>
    <mergeCell ref="J66:J71"/>
    <mergeCell ref="AP19:AP23"/>
    <mergeCell ref="AN24:AN26"/>
    <mergeCell ref="AN19:AN23"/>
    <mergeCell ref="AS19:AS23"/>
    <mergeCell ref="AR19:AR23"/>
    <mergeCell ref="AV51:AV59"/>
    <mergeCell ref="AW51:AW59"/>
    <mergeCell ref="AU34:AU41"/>
    <mergeCell ref="AR34:AR41"/>
    <mergeCell ref="AR42:AR50"/>
    <mergeCell ref="AP34:AP41"/>
    <mergeCell ref="S34:S41"/>
    <mergeCell ref="S24:S26"/>
    <mergeCell ref="AZ19:AZ23"/>
    <mergeCell ref="D66:D71"/>
    <mergeCell ref="AM66:AM71"/>
    <mergeCell ref="J19:J23"/>
    <mergeCell ref="AQ42:AQ50"/>
    <mergeCell ref="AN34:AN41"/>
    <mergeCell ref="AO34:AO41"/>
    <mergeCell ref="G19:G23"/>
    <mergeCell ref="AN27:AN33"/>
    <mergeCell ref="Q27:Q33"/>
    <mergeCell ref="AN66:AN71"/>
    <mergeCell ref="AO66:AO71"/>
    <mergeCell ref="T19:T23"/>
    <mergeCell ref="U19:U23"/>
    <mergeCell ref="AL19:AL23"/>
    <mergeCell ref="T24:T26"/>
    <mergeCell ref="T60:T65"/>
    <mergeCell ref="U60:U65"/>
    <mergeCell ref="U42:U50"/>
    <mergeCell ref="I60:I65"/>
    <mergeCell ref="G60:G65"/>
    <mergeCell ref="BE19:BE23"/>
    <mergeCell ref="BF19:BF23"/>
    <mergeCell ref="BF82:BF87"/>
    <mergeCell ref="BD82:BD87"/>
    <mergeCell ref="BA19:BA23"/>
    <mergeCell ref="AV34:AV41"/>
    <mergeCell ref="AW34:AW41"/>
    <mergeCell ref="AX34:AX41"/>
    <mergeCell ref="AV42:AV50"/>
    <mergeCell ref="AY19:AY23"/>
    <mergeCell ref="AX19:AX23"/>
    <mergeCell ref="AY42:AY50"/>
    <mergeCell ref="AY27:AY33"/>
    <mergeCell ref="AZ27:AZ33"/>
    <mergeCell ref="BA27:BA33"/>
    <mergeCell ref="AP42:AP50"/>
    <mergeCell ref="AP60:AP65"/>
    <mergeCell ref="AQ66:AQ71"/>
    <mergeCell ref="AU79:AU81"/>
    <mergeCell ref="BE79:BE81"/>
    <mergeCell ref="AZ72:AZ78"/>
    <mergeCell ref="AX82:AX87"/>
    <mergeCell ref="AV82:AV87"/>
    <mergeCell ref="AU72:AU78"/>
    <mergeCell ref="AQ79:AQ81"/>
    <mergeCell ref="AP24:AP26"/>
    <mergeCell ref="AU42:AU50"/>
    <mergeCell ref="AP66:AP71"/>
    <mergeCell ref="AS34:AS41"/>
    <mergeCell ref="AT34:AT41"/>
    <mergeCell ref="AS42:AS50"/>
    <mergeCell ref="AQ82:AQ87"/>
    <mergeCell ref="BF94:BF98"/>
    <mergeCell ref="BE94:BE98"/>
    <mergeCell ref="AW60:AW65"/>
    <mergeCell ref="BB79:BB81"/>
    <mergeCell ref="BC79:BC81"/>
    <mergeCell ref="AZ60:AZ65"/>
    <mergeCell ref="AX66:AX71"/>
    <mergeCell ref="BE34:BE41"/>
    <mergeCell ref="BB34:BB41"/>
    <mergeCell ref="BC34:BC41"/>
    <mergeCell ref="AZ51:AZ59"/>
    <mergeCell ref="BD24:BD26"/>
    <mergeCell ref="AV19:AV23"/>
    <mergeCell ref="AV94:AV98"/>
    <mergeCell ref="AX24:AX26"/>
    <mergeCell ref="AY24:AY26"/>
    <mergeCell ref="BC82:BC87"/>
    <mergeCell ref="BB72:BB78"/>
    <mergeCell ref="BC72:BC78"/>
    <mergeCell ref="BF24:BF26"/>
    <mergeCell ref="BB27:BB33"/>
    <mergeCell ref="BC27:BC33"/>
    <mergeCell ref="BD27:BD33"/>
    <mergeCell ref="BE27:BE33"/>
    <mergeCell ref="BF27:BF33"/>
    <mergeCell ref="BE24:BE26"/>
    <mergeCell ref="BA51:BA59"/>
    <mergeCell ref="BB51:BB59"/>
    <mergeCell ref="BD42:BD50"/>
    <mergeCell ref="BE42:BE50"/>
    <mergeCell ref="BB82:BB87"/>
    <mergeCell ref="AV79:AV81"/>
    <mergeCell ref="BG99:BG108"/>
    <mergeCell ref="A82:A87"/>
    <mergeCell ref="C82:C87"/>
    <mergeCell ref="C112:C115"/>
    <mergeCell ref="D112:D115"/>
    <mergeCell ref="F112:F115"/>
    <mergeCell ref="B99:B108"/>
    <mergeCell ref="A99:A108"/>
    <mergeCell ref="R99:R108"/>
    <mergeCell ref="Q99:Q108"/>
    <mergeCell ref="P99:P108"/>
    <mergeCell ref="O99:O108"/>
    <mergeCell ref="D99:D108"/>
    <mergeCell ref="E99:E108"/>
    <mergeCell ref="C99:C108"/>
    <mergeCell ref="J99:J108"/>
    <mergeCell ref="L99:L108"/>
    <mergeCell ref="B82:B87"/>
    <mergeCell ref="D82:D87"/>
    <mergeCell ref="R112:R115"/>
    <mergeCell ref="A94:A98"/>
    <mergeCell ref="B94:B98"/>
    <mergeCell ref="C94:C98"/>
    <mergeCell ref="BA109:BA111"/>
    <mergeCell ref="BB109:BB111"/>
    <mergeCell ref="BC109:BC111"/>
    <mergeCell ref="BD94:BD98"/>
    <mergeCell ref="AY99:AY108"/>
    <mergeCell ref="AX99:AX108"/>
    <mergeCell ref="AW94:AW98"/>
    <mergeCell ref="AX94:AX98"/>
    <mergeCell ref="AS109:AS111"/>
    <mergeCell ref="BH42:BH50"/>
    <mergeCell ref="BH66:BH71"/>
    <mergeCell ref="BA66:BA71"/>
    <mergeCell ref="BB66:BB71"/>
    <mergeCell ref="BB19:BB23"/>
    <mergeCell ref="BC19:BC23"/>
    <mergeCell ref="BG19:BG23"/>
    <mergeCell ref="BH34:BH41"/>
    <mergeCell ref="BH51:BH59"/>
    <mergeCell ref="BA24:BA26"/>
    <mergeCell ref="BG66:BG71"/>
    <mergeCell ref="BG72:BG78"/>
    <mergeCell ref="BG42:BG50"/>
    <mergeCell ref="BG34:BG41"/>
    <mergeCell ref="BF120:BF123"/>
    <mergeCell ref="G124:G128"/>
    <mergeCell ref="AU129:AU132"/>
    <mergeCell ref="AV129:AV132"/>
    <mergeCell ref="AW129:AW132"/>
    <mergeCell ref="AX129:AX132"/>
    <mergeCell ref="BF42:BF50"/>
    <mergeCell ref="AO51:AO59"/>
    <mergeCell ref="AP51:AP59"/>
    <mergeCell ref="AO72:AO78"/>
    <mergeCell ref="AP72:AP78"/>
    <mergeCell ref="AO60:AO65"/>
    <mergeCell ref="BD72:BD78"/>
    <mergeCell ref="BE72:BE78"/>
    <mergeCell ref="AW72:AW78"/>
    <mergeCell ref="BE51:BE59"/>
    <mergeCell ref="AN42:AN50"/>
    <mergeCell ref="AO42:AO50"/>
    <mergeCell ref="BD120:BD123"/>
    <mergeCell ref="BG129:BG132"/>
    <mergeCell ref="BH129:BH132"/>
    <mergeCell ref="AM129:AM132"/>
    <mergeCell ref="AN129:AN132"/>
    <mergeCell ref="BE129:BE132"/>
    <mergeCell ref="AY129:AY132"/>
    <mergeCell ref="AT129:AT132"/>
    <mergeCell ref="BB129:BB132"/>
    <mergeCell ref="U124:U128"/>
    <mergeCell ref="AZ129:AZ132"/>
    <mergeCell ref="AQ129:AQ132"/>
    <mergeCell ref="AW124:AW128"/>
    <mergeCell ref="AX124:AX128"/>
    <mergeCell ref="BC129:BC132"/>
    <mergeCell ref="BD129:BD132"/>
    <mergeCell ref="AS129:AS132"/>
    <mergeCell ref="U129:U132"/>
    <mergeCell ref="AS120:AS123"/>
    <mergeCell ref="AT120:AT123"/>
    <mergeCell ref="BE120:BE123"/>
    <mergeCell ref="AU120:AU123"/>
    <mergeCell ref="BC116:BC119"/>
    <mergeCell ref="BH124:BH128"/>
    <mergeCell ref="D124:D128"/>
    <mergeCell ref="AL124:AL128"/>
    <mergeCell ref="BC124:BC128"/>
    <mergeCell ref="N124:N128"/>
    <mergeCell ref="M124:M128"/>
    <mergeCell ref="L124:L128"/>
    <mergeCell ref="K124:K128"/>
    <mergeCell ref="T116:T119"/>
    <mergeCell ref="AL120:AL123"/>
    <mergeCell ref="U116:U119"/>
    <mergeCell ref="P116:P119"/>
    <mergeCell ref="AY120:AY123"/>
    <mergeCell ref="BA116:BA119"/>
    <mergeCell ref="BB116:BB119"/>
    <mergeCell ref="BD116:BD119"/>
    <mergeCell ref="BE116:BE119"/>
    <mergeCell ref="AZ116:AZ119"/>
    <mergeCell ref="AV120:AV123"/>
    <mergeCell ref="AY124:AY128"/>
    <mergeCell ref="AZ124:AZ128"/>
    <mergeCell ref="AU116:AU119"/>
    <mergeCell ref="AT116:AT119"/>
    <mergeCell ref="AX120:AX123"/>
    <mergeCell ref="AQ116:AQ119"/>
    <mergeCell ref="BG124:BG128"/>
    <mergeCell ref="AL116:AL119"/>
    <mergeCell ref="AM124:AM128"/>
    <mergeCell ref="O124:O128"/>
    <mergeCell ref="BB120:BB123"/>
    <mergeCell ref="BC120:BC123"/>
    <mergeCell ref="AY116:AY119"/>
    <mergeCell ref="BE124:BE128"/>
    <mergeCell ref="AU124:AU128"/>
    <mergeCell ref="AW120:AW123"/>
    <mergeCell ref="AV124:AV128"/>
    <mergeCell ref="M42:M50"/>
    <mergeCell ref="N42:N50"/>
    <mergeCell ref="O42:O50"/>
    <mergeCell ref="K51:K59"/>
    <mergeCell ref="K42:K50"/>
    <mergeCell ref="N66:N71"/>
    <mergeCell ref="K79:K81"/>
    <mergeCell ref="L51:L59"/>
    <mergeCell ref="L66:L71"/>
    <mergeCell ref="O79:O81"/>
    <mergeCell ref="L82:L87"/>
    <mergeCell ref="M82:M87"/>
    <mergeCell ref="L72:L78"/>
    <mergeCell ref="K72:K78"/>
    <mergeCell ref="N82:N87"/>
    <mergeCell ref="N51:N59"/>
    <mergeCell ref="N79:N81"/>
    <mergeCell ref="O82:O87"/>
    <mergeCell ref="N72:N78"/>
    <mergeCell ref="M72:M78"/>
    <mergeCell ref="AR120:AR123"/>
    <mergeCell ref="N112:N115"/>
    <mergeCell ref="O112:O115"/>
    <mergeCell ref="O72:O78"/>
    <mergeCell ref="M51:M59"/>
    <mergeCell ref="O51:O59"/>
    <mergeCell ref="M66:M71"/>
    <mergeCell ref="Q82:Q87"/>
    <mergeCell ref="U88:U93"/>
    <mergeCell ref="T88:T93"/>
    <mergeCell ref="S88:S93"/>
    <mergeCell ref="R88:R93"/>
    <mergeCell ref="Q88:Q93"/>
    <mergeCell ref="P88:P93"/>
    <mergeCell ref="U94:U98"/>
    <mergeCell ref="U109:U111"/>
    <mergeCell ref="BC42:BC50"/>
    <mergeCell ref="R34:R41"/>
    <mergeCell ref="S112:S115"/>
    <mergeCell ref="Q112:Q115"/>
    <mergeCell ref="P79:P81"/>
    <mergeCell ref="AX112:AX115"/>
    <mergeCell ref="AW109:AW111"/>
    <mergeCell ref="AX109:AX111"/>
    <mergeCell ref="AX72:AX78"/>
    <mergeCell ref="AY72:AY78"/>
    <mergeCell ref="S94:S98"/>
    <mergeCell ref="R72:R78"/>
    <mergeCell ref="Q72:Q78"/>
    <mergeCell ref="AL66:AL71"/>
    <mergeCell ref="AX79:AX81"/>
    <mergeCell ref="AU82:AU87"/>
    <mergeCell ref="AQ109:AQ111"/>
    <mergeCell ref="AP109:AP111"/>
    <mergeCell ref="AP112:AP115"/>
    <mergeCell ref="AS99:AS108"/>
    <mergeCell ref="AY79:AY81"/>
    <mergeCell ref="AS112:AS115"/>
    <mergeCell ref="AM99:AM108"/>
    <mergeCell ref="AV133:AV136"/>
    <mergeCell ref="AW133:AW136"/>
    <mergeCell ref="AN133:AN136"/>
    <mergeCell ref="AO133:AO136"/>
    <mergeCell ref="AP133:AP136"/>
    <mergeCell ref="AU99:AU108"/>
    <mergeCell ref="AR99:AR108"/>
    <mergeCell ref="AT94:AT98"/>
    <mergeCell ref="AU94:AU98"/>
    <mergeCell ref="S99:S108"/>
    <mergeCell ref="AM72:AM78"/>
    <mergeCell ref="AN72:AN78"/>
    <mergeCell ref="U82:U87"/>
    <mergeCell ref="P72:P78"/>
    <mergeCell ref="AN88:AN93"/>
    <mergeCell ref="AS79:AS81"/>
    <mergeCell ref="O133:O136"/>
    <mergeCell ref="R133:R136"/>
    <mergeCell ref="U133:U136"/>
    <mergeCell ref="S129:S132"/>
    <mergeCell ref="T129:T132"/>
    <mergeCell ref="AT109:AT111"/>
    <mergeCell ref="AV109:AV111"/>
    <mergeCell ref="AW99:AW108"/>
    <mergeCell ref="Q120:Q123"/>
    <mergeCell ref="R120:R123"/>
    <mergeCell ref="O116:O119"/>
    <mergeCell ref="T99:T108"/>
    <mergeCell ref="AP94:AP98"/>
    <mergeCell ref="R124:R128"/>
    <mergeCell ref="P112:P115"/>
    <mergeCell ref="R94:R98"/>
    <mergeCell ref="T120:T123"/>
    <mergeCell ref="U120:U123"/>
    <mergeCell ref="AS133:AS136"/>
    <mergeCell ref="AT133:AT136"/>
    <mergeCell ref="AN116:AN119"/>
    <mergeCell ref="AU133:AU136"/>
    <mergeCell ref="AR116:AR119"/>
    <mergeCell ref="AS116:AS119"/>
    <mergeCell ref="AR129:AR132"/>
    <mergeCell ref="AQ120:AQ123"/>
    <mergeCell ref="AP116:AP119"/>
    <mergeCell ref="AN120:AN123"/>
    <mergeCell ref="M120:M123"/>
    <mergeCell ref="T112:T115"/>
    <mergeCell ref="AM133:AM136"/>
    <mergeCell ref="AQ133:AQ136"/>
    <mergeCell ref="AR133:AR136"/>
    <mergeCell ref="AL129:AL132"/>
    <mergeCell ref="M116:M119"/>
    <mergeCell ref="O120:O123"/>
    <mergeCell ref="P120:P123"/>
    <mergeCell ref="S116:S119"/>
    <mergeCell ref="S120:S123"/>
    <mergeCell ref="AO120:AO123"/>
    <mergeCell ref="AP120:AP123"/>
    <mergeCell ref="N120:N123"/>
    <mergeCell ref="I79:I81"/>
    <mergeCell ref="AN124:AN128"/>
    <mergeCell ref="AO124:AO128"/>
    <mergeCell ref="AP124:AP128"/>
    <mergeCell ref="AQ124:AQ128"/>
    <mergeCell ref="AR124:AR128"/>
    <mergeCell ref="AS124:AS128"/>
    <mergeCell ref="H109:H111"/>
    <mergeCell ref="O109:O111"/>
    <mergeCell ref="AM120:AM123"/>
    <mergeCell ref="M112:M115"/>
    <mergeCell ref="J120:J123"/>
    <mergeCell ref="K120:K123"/>
    <mergeCell ref="L120:L123"/>
    <mergeCell ref="S124:S128"/>
    <mergeCell ref="U112:U115"/>
    <mergeCell ref="AR112:AR115"/>
    <mergeCell ref="AM79:AM81"/>
    <mergeCell ref="AM82:AM87"/>
    <mergeCell ref="U79:U81"/>
    <mergeCell ref="T79:T81"/>
    <mergeCell ref="S79:S81"/>
    <mergeCell ref="Q79:Q81"/>
    <mergeCell ref="M79:M81"/>
    <mergeCell ref="L79:L81"/>
    <mergeCell ref="AO116:AO119"/>
    <mergeCell ref="AQ94:AQ98"/>
    <mergeCell ref="AM116:AM119"/>
    <mergeCell ref="AM112:AM115"/>
    <mergeCell ref="S109:S111"/>
    <mergeCell ref="T109:T111"/>
    <mergeCell ref="N109:N111"/>
    <mergeCell ref="K109:K111"/>
    <mergeCell ref="J112:J115"/>
    <mergeCell ref="K112:K115"/>
    <mergeCell ref="L112:L115"/>
    <mergeCell ref="K116:K119"/>
    <mergeCell ref="Q116:Q119"/>
    <mergeCell ref="Q109:Q111"/>
    <mergeCell ref="R109:R111"/>
    <mergeCell ref="R116:R119"/>
    <mergeCell ref="I112:I115"/>
    <mergeCell ref="A137:A138"/>
    <mergeCell ref="A133:A136"/>
    <mergeCell ref="U137:U138"/>
    <mergeCell ref="T137:T138"/>
    <mergeCell ref="R137:R138"/>
    <mergeCell ref="A124:A128"/>
    <mergeCell ref="I116:I119"/>
    <mergeCell ref="J116:J119"/>
    <mergeCell ref="D116:D119"/>
    <mergeCell ref="J124:J128"/>
    <mergeCell ref="H120:H123"/>
    <mergeCell ref="I120:I123"/>
    <mergeCell ref="I124:I128"/>
    <mergeCell ref="G116:G119"/>
    <mergeCell ref="E116:E119"/>
    <mergeCell ref="F137:F138"/>
    <mergeCell ref="E137:E138"/>
    <mergeCell ref="B133:B136"/>
    <mergeCell ref="F124:F128"/>
    <mergeCell ref="F116:F119"/>
    <mergeCell ref="D133:D136"/>
    <mergeCell ref="E133:E136"/>
    <mergeCell ref="G133:G136"/>
    <mergeCell ref="V137:V138"/>
    <mergeCell ref="AC137:AC138"/>
    <mergeCell ref="AB137:AB138"/>
    <mergeCell ref="AA137:AA138"/>
    <mergeCell ref="Z137:Z138"/>
    <mergeCell ref="Y137:Y138"/>
    <mergeCell ref="X137:X138"/>
    <mergeCell ref="W137:W138"/>
    <mergeCell ref="I133:I136"/>
    <mergeCell ref="J133:J136"/>
    <mergeCell ref="K133:K136"/>
    <mergeCell ref="L137:L138"/>
    <mergeCell ref="K137:K138"/>
    <mergeCell ref="J137:J138"/>
    <mergeCell ref="I137:I138"/>
    <mergeCell ref="H137:H138"/>
    <mergeCell ref="G137:G138"/>
    <mergeCell ref="T133:T136"/>
    <mergeCell ref="S133:S136"/>
    <mergeCell ref="AT137:AT138"/>
    <mergeCell ref="BG133:BG136"/>
    <mergeCell ref="AX133:AX136"/>
    <mergeCell ref="AY133:AY136"/>
    <mergeCell ref="AZ133:AZ136"/>
    <mergeCell ref="BB133:BB136"/>
    <mergeCell ref="F120:F123"/>
    <mergeCell ref="G120:G123"/>
    <mergeCell ref="H116:H119"/>
    <mergeCell ref="BA133:BA136"/>
    <mergeCell ref="C109:C111"/>
    <mergeCell ref="BC133:BC136"/>
    <mergeCell ref="O137:O138"/>
    <mergeCell ref="N137:N138"/>
    <mergeCell ref="M137:M138"/>
    <mergeCell ref="BD133:BD136"/>
    <mergeCell ref="S137:S138"/>
    <mergeCell ref="D137:D138"/>
    <mergeCell ref="C137:C138"/>
    <mergeCell ref="AK137:AK138"/>
    <mergeCell ref="BD124:BD128"/>
    <mergeCell ref="AT124:AT128"/>
    <mergeCell ref="AN112:AN115"/>
    <mergeCell ref="AV116:AV119"/>
    <mergeCell ref="AW116:AW119"/>
    <mergeCell ref="AX116:AX119"/>
    <mergeCell ref="AO129:AO132"/>
    <mergeCell ref="AP129:AP132"/>
    <mergeCell ref="BA124:BA128"/>
    <mergeCell ref="BA129:BA132"/>
    <mergeCell ref="AZ120:AZ123"/>
    <mergeCell ref="BD137:BD138"/>
    <mergeCell ref="F129:F132"/>
    <mergeCell ref="G129:G132"/>
    <mergeCell ref="E124:E128"/>
    <mergeCell ref="AJ137:AJ138"/>
    <mergeCell ref="AH137:AH138"/>
    <mergeCell ref="AG137:AG138"/>
    <mergeCell ref="AF137:AF138"/>
    <mergeCell ref="AE137:AE138"/>
    <mergeCell ref="AD137:AD138"/>
    <mergeCell ref="T124:T128"/>
    <mergeCell ref="BE137:BE138"/>
    <mergeCell ref="BF137:BF138"/>
    <mergeCell ref="BG137:BG138"/>
    <mergeCell ref="BH137:BH138"/>
    <mergeCell ref="AU137:AU138"/>
    <mergeCell ref="AV137:AV138"/>
    <mergeCell ref="AW137:AW138"/>
    <mergeCell ref="AX137:AX138"/>
    <mergeCell ref="AY137:AY138"/>
    <mergeCell ref="AZ137:AZ138"/>
    <mergeCell ref="BA137:BA138"/>
    <mergeCell ref="BB137:BB138"/>
    <mergeCell ref="BC137:BC138"/>
    <mergeCell ref="AL137:AL138"/>
    <mergeCell ref="AM137:AM138"/>
    <mergeCell ref="AN137:AN138"/>
    <mergeCell ref="AO137:AO138"/>
    <mergeCell ref="AP137:AP138"/>
    <mergeCell ref="AQ137:AQ138"/>
    <mergeCell ref="AR137:AR138"/>
    <mergeCell ref="AS137:AS138"/>
    <mergeCell ref="B129:B132"/>
    <mergeCell ref="B120:B123"/>
    <mergeCell ref="C133:C136"/>
    <mergeCell ref="Q137:Q138"/>
    <mergeCell ref="P137:P138"/>
    <mergeCell ref="Q124:Q128"/>
    <mergeCell ref="P124:P128"/>
    <mergeCell ref="R129:R132"/>
    <mergeCell ref="H129:H132"/>
    <mergeCell ref="I129:I132"/>
    <mergeCell ref="P133:P136"/>
    <mergeCell ref="Q133:Q136"/>
    <mergeCell ref="H133:H136"/>
    <mergeCell ref="B137:B138"/>
    <mergeCell ref="M133:M136"/>
    <mergeCell ref="M129:M132"/>
    <mergeCell ref="N129:N132"/>
    <mergeCell ref="O129:O132"/>
    <mergeCell ref="P129:P132"/>
    <mergeCell ref="Q129:Q132"/>
    <mergeCell ref="N133:N136"/>
    <mergeCell ref="F133:F136"/>
    <mergeCell ref="J129:J132"/>
    <mergeCell ref="K129:K132"/>
    <mergeCell ref="L129:L132"/>
    <mergeCell ref="C129:C132"/>
    <mergeCell ref="C120:C123"/>
    <mergeCell ref="D120:D123"/>
    <mergeCell ref="E120:E123"/>
    <mergeCell ref="L133:L136"/>
    <mergeCell ref="D129:D132"/>
    <mergeCell ref="E129:E132"/>
    <mergeCell ref="A195:H195"/>
    <mergeCell ref="A193:AH193"/>
    <mergeCell ref="A194:H194"/>
    <mergeCell ref="BE133:BE136"/>
    <mergeCell ref="BF133:BF136"/>
    <mergeCell ref="B116:B119"/>
    <mergeCell ref="BB124:BB128"/>
    <mergeCell ref="BF116:BF119"/>
    <mergeCell ref="BF124:BF128"/>
    <mergeCell ref="B88:B93"/>
    <mergeCell ref="BH88:BH93"/>
    <mergeCell ref="AS88:AS93"/>
    <mergeCell ref="AT88:AT93"/>
    <mergeCell ref="AU88:AU93"/>
    <mergeCell ref="AV88:AV93"/>
    <mergeCell ref="AW88:AW93"/>
    <mergeCell ref="AX88:AX93"/>
    <mergeCell ref="AY88:AY93"/>
    <mergeCell ref="AZ88:AZ93"/>
    <mergeCell ref="BA88:BA93"/>
    <mergeCell ref="BB88:BB93"/>
    <mergeCell ref="BC88:BC93"/>
    <mergeCell ref="BD88:BD93"/>
    <mergeCell ref="BE88:BE93"/>
    <mergeCell ref="BF88:BF93"/>
    <mergeCell ref="BG88:BG93"/>
    <mergeCell ref="AL88:AL93"/>
    <mergeCell ref="BF129:BF132"/>
    <mergeCell ref="D109:D111"/>
    <mergeCell ref="F109:F111"/>
    <mergeCell ref="BH133:BH136"/>
    <mergeCell ref="AL133:AL136"/>
  </mergeCells>
  <phoneticPr fontId="2" type="noConversion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13" fitToHeight="0" orientation="landscape" r:id="rId1"/>
  <colBreaks count="4" manualBreakCount="4">
    <brk id="7" max="1048575" man="1"/>
    <brk id="21" max="1048575" man="1"/>
    <brk id="38" max="1048575" man="1"/>
    <brk id="48" max="1048575" man="1"/>
  </colBreaks>
  <ignoredErrors>
    <ignoredError sqref="H112 AN88 X1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52"/>
  <sheetViews>
    <sheetView topLeftCell="V46" zoomScale="80" zoomScaleNormal="80" workbookViewId="0">
      <selection activeCell="X90" sqref="X90"/>
    </sheetView>
  </sheetViews>
  <sheetFormatPr defaultRowHeight="15" x14ac:dyDescent="0.25"/>
  <cols>
    <col min="1" max="1" width="47.5703125" customWidth="1"/>
    <col min="2" max="2" width="16.5703125" style="3" customWidth="1"/>
    <col min="3" max="3" width="5.85546875" customWidth="1"/>
    <col min="4" max="4" width="43.85546875" bestFit="1" customWidth="1"/>
    <col min="5" max="5" width="15.140625" style="4" bestFit="1" customWidth="1"/>
    <col min="6" max="6" width="17" style="3" customWidth="1"/>
    <col min="7" max="7" width="6.42578125" customWidth="1"/>
    <col min="8" max="8" width="33" bestFit="1" customWidth="1"/>
    <col min="9" max="9" width="16.7109375" style="4" customWidth="1"/>
    <col min="10" max="10" width="17" style="3" customWidth="1"/>
    <col min="12" max="12" width="47.42578125" customWidth="1"/>
    <col min="13" max="13" width="16.7109375" style="4" customWidth="1"/>
    <col min="14" max="14" width="17" style="3" customWidth="1"/>
    <col min="16" max="16" width="47.42578125" customWidth="1"/>
    <col min="17" max="18" width="21.7109375" customWidth="1"/>
    <col min="20" max="20" width="52.7109375" customWidth="1"/>
    <col min="21" max="22" width="21.7109375" customWidth="1"/>
    <col min="24" max="24" width="52.7109375" customWidth="1"/>
    <col min="25" max="26" width="21.7109375" customWidth="1"/>
    <col min="28" max="28" width="52.7109375" customWidth="1"/>
    <col min="29" max="30" width="21.7109375" customWidth="1"/>
    <col min="32" max="32" width="15.140625" bestFit="1" customWidth="1"/>
  </cols>
  <sheetData>
    <row r="1" spans="1:30" s="2" customFormat="1" x14ac:dyDescent="0.25">
      <c r="A1" s="17" t="s">
        <v>471</v>
      </c>
      <c r="B1" s="5" t="s">
        <v>604</v>
      </c>
      <c r="D1" s="47" t="s">
        <v>605</v>
      </c>
      <c r="E1" s="48"/>
      <c r="F1" s="5" t="s">
        <v>477</v>
      </c>
      <c r="H1" s="47" t="s">
        <v>606</v>
      </c>
      <c r="I1" s="49"/>
      <c r="J1" s="5" t="s">
        <v>477</v>
      </c>
      <c r="L1" s="45" t="s">
        <v>650</v>
      </c>
      <c r="M1" s="46"/>
      <c r="N1" s="27" t="s">
        <v>477</v>
      </c>
      <c r="P1" s="45" t="s">
        <v>670</v>
      </c>
      <c r="Q1" s="46"/>
      <c r="R1" s="27" t="s">
        <v>477</v>
      </c>
      <c r="T1" s="45" t="s">
        <v>693</v>
      </c>
      <c r="U1" s="46"/>
      <c r="V1" s="27" t="s">
        <v>477</v>
      </c>
      <c r="X1" s="45" t="s">
        <v>711</v>
      </c>
      <c r="Y1" s="46"/>
      <c r="Z1" s="27" t="s">
        <v>477</v>
      </c>
      <c r="AB1" s="45" t="s">
        <v>728</v>
      </c>
      <c r="AC1" s="46"/>
      <c r="AD1" s="27" t="s">
        <v>477</v>
      </c>
    </row>
    <row r="2" spans="1:30" x14ac:dyDescent="0.25">
      <c r="A2" s="8" t="s">
        <v>404</v>
      </c>
      <c r="B2" s="6">
        <v>2317.1999999999998</v>
      </c>
      <c r="D2" s="8" t="s">
        <v>101</v>
      </c>
      <c r="E2" s="12">
        <v>0</v>
      </c>
      <c r="F2" s="6">
        <f t="shared" ref="F2:F58" si="0">B2+E2</f>
        <v>2317.1999999999998</v>
      </c>
      <c r="H2" s="8" t="s">
        <v>101</v>
      </c>
      <c r="I2" s="15">
        <v>0</v>
      </c>
      <c r="J2" s="6">
        <f t="shared" ref="J2:J58" si="1">F2+I2</f>
        <v>2317.1999999999998</v>
      </c>
      <c r="L2" s="28" t="str">
        <f>A2</f>
        <v>A.A. RODRIGUES</v>
      </c>
      <c r="M2" s="15">
        <v>0</v>
      </c>
      <c r="N2" s="29">
        <f t="shared" ref="N2:N8" si="2">J2+M2</f>
        <v>2317.1999999999998</v>
      </c>
      <c r="P2" s="38" t="str">
        <f>L2</f>
        <v>A.A. RODRIGUES</v>
      </c>
      <c r="Q2" s="15">
        <v>0</v>
      </c>
      <c r="R2" s="29">
        <f t="shared" ref="R2:R9" si="3">N2+Q2</f>
        <v>2317.1999999999998</v>
      </c>
      <c r="T2" s="38" t="str">
        <f>P2</f>
        <v>A.A. RODRIGUES</v>
      </c>
      <c r="U2" s="15"/>
      <c r="V2" s="29">
        <f>R2+U2</f>
        <v>2317.1999999999998</v>
      </c>
      <c r="X2" s="38" t="str">
        <f>T2</f>
        <v>A.A. RODRIGUES</v>
      </c>
      <c r="Y2" s="15"/>
      <c r="Z2" s="29">
        <f>V2+Y2</f>
        <v>2317.1999999999998</v>
      </c>
      <c r="AB2" s="38" t="str">
        <f>X2</f>
        <v>A.A. RODRIGUES</v>
      </c>
      <c r="AC2" s="15">
        <v>0</v>
      </c>
      <c r="AD2" s="29">
        <f>Z2+AC2</f>
        <v>2317.1999999999998</v>
      </c>
    </row>
    <row r="3" spans="1:30" x14ac:dyDescent="0.25">
      <c r="A3" s="8" t="s">
        <v>101</v>
      </c>
      <c r="B3" s="6">
        <v>0</v>
      </c>
      <c r="D3" s="8" t="s">
        <v>101</v>
      </c>
      <c r="E3" s="12">
        <v>0</v>
      </c>
      <c r="F3" s="6">
        <f>B3+E3</f>
        <v>0</v>
      </c>
      <c r="H3" s="8" t="s">
        <v>607</v>
      </c>
      <c r="I3" s="15">
        <f>19410</f>
        <v>19410</v>
      </c>
      <c r="J3" s="6">
        <f t="shared" si="1"/>
        <v>19410</v>
      </c>
      <c r="L3" s="28" t="str">
        <f>H3</f>
        <v>A.P.C. GUIMARAES</v>
      </c>
      <c r="M3" s="15">
        <v>0</v>
      </c>
      <c r="N3" s="29">
        <f t="shared" si="2"/>
        <v>19410</v>
      </c>
      <c r="P3" s="38" t="str">
        <f t="shared" ref="P3:P60" si="4">L3</f>
        <v>A.P.C. GUIMARAES</v>
      </c>
      <c r="Q3" s="15">
        <v>0</v>
      </c>
      <c r="R3" s="29">
        <f t="shared" si="3"/>
        <v>19410</v>
      </c>
      <c r="T3" s="38" t="str">
        <f t="shared" ref="T3:T47" si="5">P3</f>
        <v>A.P.C. GUIMARAES</v>
      </c>
      <c r="U3" s="15"/>
      <c r="V3" s="29">
        <f>R3+U3</f>
        <v>19410</v>
      </c>
      <c r="X3" s="38" t="str">
        <f t="shared" ref="X3:X37" si="6">T3</f>
        <v>A.P.C. GUIMARAES</v>
      </c>
      <c r="Y3" s="15"/>
      <c r="Z3" s="29">
        <f>V3+Y3</f>
        <v>19410</v>
      </c>
      <c r="AB3" s="38" t="str">
        <f t="shared" ref="AB3:AB31" si="7">X3</f>
        <v>A.P.C. GUIMARAES</v>
      </c>
      <c r="AC3" s="15">
        <v>0</v>
      </c>
      <c r="AD3" s="29">
        <f t="shared" ref="AD3:AD58" si="8">Z3+AC3</f>
        <v>19410</v>
      </c>
    </row>
    <row r="4" spans="1:30" x14ac:dyDescent="0.25">
      <c r="A4" s="8" t="s">
        <v>405</v>
      </c>
      <c r="B4" s="6">
        <v>874.25</v>
      </c>
      <c r="D4" s="8" t="s">
        <v>101</v>
      </c>
      <c r="E4" s="12">
        <v>0</v>
      </c>
      <c r="F4" s="6">
        <f t="shared" si="0"/>
        <v>874.25</v>
      </c>
      <c r="H4" s="8" t="s">
        <v>101</v>
      </c>
      <c r="I4" s="15">
        <v>3295.2</v>
      </c>
      <c r="J4" s="6">
        <f t="shared" si="1"/>
        <v>4169.45</v>
      </c>
      <c r="L4" s="28" t="str">
        <f>A4</f>
        <v>A.S. LIMA</v>
      </c>
      <c r="M4" s="15">
        <v>1810.25</v>
      </c>
      <c r="N4" s="29">
        <f t="shared" si="2"/>
        <v>5979.7</v>
      </c>
      <c r="P4" s="38" t="str">
        <f t="shared" si="4"/>
        <v>A.S. LIMA</v>
      </c>
      <c r="Q4" s="15">
        <v>0</v>
      </c>
      <c r="R4" s="29">
        <f t="shared" si="3"/>
        <v>5979.7</v>
      </c>
      <c r="T4" s="38" t="str">
        <f t="shared" si="5"/>
        <v>A.S. LIMA</v>
      </c>
      <c r="U4" s="15">
        <v>1003.75</v>
      </c>
      <c r="V4" s="29">
        <f t="shared" ref="V4" si="9">R4+U4</f>
        <v>6983.45</v>
      </c>
      <c r="X4" s="38" t="str">
        <f t="shared" si="6"/>
        <v>A.S. LIMA</v>
      </c>
      <c r="Y4" s="15"/>
      <c r="Z4" s="29">
        <f t="shared" ref="Z4" si="10">V4+Y4</f>
        <v>6983.45</v>
      </c>
      <c r="AB4" s="38" t="str">
        <f t="shared" si="7"/>
        <v>A.S. LIMA</v>
      </c>
      <c r="AC4" s="15">
        <v>5457.4</v>
      </c>
      <c r="AD4" s="29">
        <f t="shared" si="8"/>
        <v>12440.849999999999</v>
      </c>
    </row>
    <row r="5" spans="1:30" x14ac:dyDescent="0.25">
      <c r="A5" s="8" t="s">
        <v>406</v>
      </c>
      <c r="B5" s="6">
        <v>2440</v>
      </c>
      <c r="D5" s="8" t="s">
        <v>101</v>
      </c>
      <c r="E5" s="12">
        <v>2440</v>
      </c>
      <c r="F5" s="6">
        <f t="shared" si="0"/>
        <v>4880</v>
      </c>
      <c r="H5" s="8" t="s">
        <v>101</v>
      </c>
      <c r="I5" s="15">
        <v>9760</v>
      </c>
      <c r="J5" s="6">
        <f t="shared" si="1"/>
        <v>14640</v>
      </c>
      <c r="L5" s="28" t="str">
        <f>A5</f>
        <v>ACQUALIMP</v>
      </c>
      <c r="M5" s="15">
        <v>0</v>
      </c>
      <c r="N5" s="29">
        <f t="shared" si="2"/>
        <v>14640</v>
      </c>
      <c r="P5" s="38" t="str">
        <f t="shared" si="4"/>
        <v>ACQUALIMP</v>
      </c>
      <c r="Q5" s="15">
        <v>4880</v>
      </c>
      <c r="R5" s="29">
        <f>N5+Q5</f>
        <v>19520</v>
      </c>
      <c r="T5" s="38" t="str">
        <f t="shared" si="5"/>
        <v>ACQUALIMP</v>
      </c>
      <c r="U5" s="15"/>
      <c r="V5" s="29">
        <f>R5+U5</f>
        <v>19520</v>
      </c>
      <c r="X5" s="38" t="str">
        <f t="shared" si="6"/>
        <v>ACQUALIMP</v>
      </c>
      <c r="Y5" s="15"/>
      <c r="Z5" s="29">
        <f>V5+Y5</f>
        <v>19520</v>
      </c>
      <c r="AB5" s="38" t="str">
        <f t="shared" si="7"/>
        <v>ACQUALIMP</v>
      </c>
      <c r="AC5" s="15">
        <v>9760</v>
      </c>
      <c r="AD5" s="29">
        <f t="shared" si="8"/>
        <v>29280</v>
      </c>
    </row>
    <row r="6" spans="1:30" x14ac:dyDescent="0.25">
      <c r="A6" s="8" t="s">
        <v>101</v>
      </c>
      <c r="B6" s="6">
        <v>0</v>
      </c>
      <c r="D6" s="8" t="s">
        <v>101</v>
      </c>
      <c r="E6" s="12">
        <v>0</v>
      </c>
      <c r="F6" s="6">
        <v>0</v>
      </c>
      <c r="H6" s="8" t="s">
        <v>101</v>
      </c>
      <c r="I6" s="12">
        <v>0</v>
      </c>
      <c r="J6" s="6">
        <v>0</v>
      </c>
      <c r="L6" s="44" t="s">
        <v>101</v>
      </c>
      <c r="M6" s="9">
        <v>0</v>
      </c>
      <c r="N6" s="43">
        <v>0</v>
      </c>
      <c r="P6" s="44" t="s">
        <v>101</v>
      </c>
      <c r="Q6" s="9">
        <v>0</v>
      </c>
      <c r="R6" s="43">
        <v>0</v>
      </c>
      <c r="T6" s="44" t="s">
        <v>101</v>
      </c>
      <c r="U6" s="9">
        <v>0</v>
      </c>
      <c r="V6" s="43">
        <v>0</v>
      </c>
      <c r="X6" s="44" t="s">
        <v>101</v>
      </c>
      <c r="Y6" s="9">
        <v>0</v>
      </c>
      <c r="Z6" s="43">
        <v>0</v>
      </c>
      <c r="AB6" s="38" t="s">
        <v>729</v>
      </c>
      <c r="AC6" s="15">
        <v>870</v>
      </c>
      <c r="AD6" s="29">
        <f t="shared" si="8"/>
        <v>870</v>
      </c>
    </row>
    <row r="7" spans="1:30" x14ac:dyDescent="0.25">
      <c r="A7" s="8" t="s">
        <v>407</v>
      </c>
      <c r="B7" s="6">
        <v>36707.839999999997</v>
      </c>
      <c r="D7" s="8" t="s">
        <v>101</v>
      </c>
      <c r="E7" s="12">
        <v>26560.240000000002</v>
      </c>
      <c r="F7" s="6">
        <f t="shared" si="0"/>
        <v>63268.08</v>
      </c>
      <c r="H7" s="8" t="s">
        <v>101</v>
      </c>
      <c r="I7" s="15">
        <v>81401.399999999994</v>
      </c>
      <c r="J7" s="6">
        <f t="shared" si="1"/>
        <v>144669.47999999998</v>
      </c>
      <c r="L7" s="28" t="str">
        <f>A7</f>
        <v>ACRETEC</v>
      </c>
      <c r="M7" s="15">
        <v>19986.36</v>
      </c>
      <c r="N7" s="29">
        <f t="shared" si="2"/>
        <v>164655.83999999997</v>
      </c>
      <c r="P7" s="38" t="str">
        <f t="shared" si="4"/>
        <v>ACRETEC</v>
      </c>
      <c r="Q7" s="15">
        <v>19192.2</v>
      </c>
      <c r="R7" s="29">
        <f t="shared" si="3"/>
        <v>183848.03999999998</v>
      </c>
      <c r="T7" s="38" t="str">
        <f t="shared" si="5"/>
        <v>ACRETEC</v>
      </c>
      <c r="U7" s="15">
        <v>18309.8</v>
      </c>
      <c r="V7" s="29">
        <f t="shared" ref="V7:V47" si="11">R7+U7</f>
        <v>202157.83999999997</v>
      </c>
      <c r="X7" s="38" t="str">
        <f t="shared" si="6"/>
        <v>ACRETEC</v>
      </c>
      <c r="Y7" s="15">
        <v>20074.59</v>
      </c>
      <c r="Z7" s="29">
        <f t="shared" ref="Z7:Z47" si="12">V7+Y7</f>
        <v>222232.42999999996</v>
      </c>
      <c r="AB7" s="38" t="str">
        <f t="shared" si="7"/>
        <v>ACRETEC</v>
      </c>
      <c r="AC7" s="15">
        <v>32472.32</v>
      </c>
      <c r="AD7" s="29">
        <f t="shared" si="8"/>
        <v>254704.74999999997</v>
      </c>
    </row>
    <row r="8" spans="1:30" x14ac:dyDescent="0.25">
      <c r="A8" s="8" t="s">
        <v>101</v>
      </c>
      <c r="B8" s="6">
        <v>0</v>
      </c>
      <c r="D8" s="8" t="s">
        <v>101</v>
      </c>
      <c r="E8" s="12">
        <v>0</v>
      </c>
      <c r="F8" s="6">
        <f t="shared" si="0"/>
        <v>0</v>
      </c>
      <c r="H8" s="8" t="s">
        <v>608</v>
      </c>
      <c r="I8" s="15">
        <v>27245.1</v>
      </c>
      <c r="J8" s="6">
        <f t="shared" si="1"/>
        <v>27245.1</v>
      </c>
      <c r="L8" s="28" t="str">
        <f>H8</f>
        <v>AGENCIA AEROTUR</v>
      </c>
      <c r="M8" s="15">
        <v>0</v>
      </c>
      <c r="N8" s="29">
        <f t="shared" si="2"/>
        <v>27245.1</v>
      </c>
      <c r="P8" s="38" t="str">
        <f t="shared" si="4"/>
        <v>AGENCIA AEROTUR</v>
      </c>
      <c r="Q8" s="15">
        <v>0</v>
      </c>
      <c r="R8" s="29">
        <f t="shared" si="3"/>
        <v>27245.1</v>
      </c>
      <c r="T8" s="38" t="str">
        <f t="shared" si="5"/>
        <v>AGENCIA AEROTUR</v>
      </c>
      <c r="U8" s="15"/>
      <c r="V8" s="29">
        <f t="shared" si="11"/>
        <v>27245.1</v>
      </c>
      <c r="X8" s="38" t="str">
        <f t="shared" si="6"/>
        <v>AGENCIA AEROTUR</v>
      </c>
      <c r="Y8" s="15">
        <v>15534.44</v>
      </c>
      <c r="Z8" s="29">
        <f t="shared" si="12"/>
        <v>42779.54</v>
      </c>
      <c r="AB8" s="38" t="str">
        <f t="shared" si="7"/>
        <v>AGENCIA AEROTUR</v>
      </c>
      <c r="AC8" s="15">
        <v>10457.200000000001</v>
      </c>
      <c r="AD8" s="29">
        <f t="shared" si="8"/>
        <v>53236.740000000005</v>
      </c>
    </row>
    <row r="9" spans="1:30" x14ac:dyDescent="0.25">
      <c r="A9" s="8" t="s">
        <v>408</v>
      </c>
      <c r="B9" s="6">
        <v>10878</v>
      </c>
      <c r="D9" s="8" t="s">
        <v>101</v>
      </c>
      <c r="E9" s="12">
        <v>0</v>
      </c>
      <c r="F9" s="6">
        <f>B9+E9</f>
        <v>10878</v>
      </c>
      <c r="H9" s="8" t="s">
        <v>101</v>
      </c>
      <c r="I9" s="15">
        <v>4050</v>
      </c>
      <c r="J9" s="6">
        <f>F9+I9</f>
        <v>14928</v>
      </c>
      <c r="L9" s="28" t="str">
        <f>A9</f>
        <v>AMAZONAS</v>
      </c>
      <c r="M9" s="15">
        <v>0</v>
      </c>
      <c r="N9" s="29">
        <f>J9+M9</f>
        <v>14928</v>
      </c>
      <c r="P9" s="38" t="str">
        <f t="shared" si="4"/>
        <v>AMAZONAS</v>
      </c>
      <c r="Q9" s="15">
        <v>0</v>
      </c>
      <c r="R9" s="29">
        <f t="shared" si="3"/>
        <v>14928</v>
      </c>
      <c r="T9" s="38" t="str">
        <f t="shared" si="5"/>
        <v>AMAZONAS</v>
      </c>
      <c r="U9" s="15"/>
      <c r="V9" s="29">
        <f t="shared" si="11"/>
        <v>14928</v>
      </c>
      <c r="X9" s="38" t="str">
        <f t="shared" si="6"/>
        <v>AMAZONAS</v>
      </c>
      <c r="Y9" s="15"/>
      <c r="Z9" s="29">
        <f t="shared" si="12"/>
        <v>14928</v>
      </c>
      <c r="AB9" s="38" t="str">
        <f t="shared" si="7"/>
        <v>AMAZONAS</v>
      </c>
      <c r="AC9" s="15">
        <v>0</v>
      </c>
      <c r="AD9" s="29">
        <f t="shared" si="8"/>
        <v>14928</v>
      </c>
    </row>
    <row r="10" spans="1:30" x14ac:dyDescent="0.25">
      <c r="A10" s="8" t="s">
        <v>101</v>
      </c>
      <c r="B10" s="6">
        <v>0</v>
      </c>
      <c r="D10" s="8" t="s">
        <v>473</v>
      </c>
      <c r="E10" s="12">
        <v>1474.8</v>
      </c>
      <c r="F10" s="6">
        <f t="shared" si="0"/>
        <v>1474.8</v>
      </c>
      <c r="H10" s="8" t="s">
        <v>101</v>
      </c>
      <c r="I10" s="15">
        <v>0</v>
      </c>
      <c r="J10" s="6">
        <f t="shared" si="1"/>
        <v>1474.8</v>
      </c>
      <c r="L10" s="28" t="str">
        <f>D10</f>
        <v>AUGUSTO</v>
      </c>
      <c r="M10" s="15">
        <v>1474.8</v>
      </c>
      <c r="N10" s="29">
        <f t="shared" ref="N10:N58" si="13">J10+M10</f>
        <v>2949.6</v>
      </c>
      <c r="P10" s="38" t="str">
        <f t="shared" si="4"/>
        <v>AUGUSTO</v>
      </c>
      <c r="Q10" s="15">
        <v>0</v>
      </c>
      <c r="R10" s="29">
        <f t="shared" ref="R10:R58" si="14">N10+Q10</f>
        <v>2949.6</v>
      </c>
      <c r="T10" s="38" t="str">
        <f t="shared" si="5"/>
        <v>AUGUSTO</v>
      </c>
      <c r="U10" s="15"/>
      <c r="V10" s="29">
        <f t="shared" si="11"/>
        <v>2949.6</v>
      </c>
      <c r="X10" s="38" t="str">
        <f t="shared" si="6"/>
        <v>AUGUSTO</v>
      </c>
      <c r="Y10" s="15">
        <v>540</v>
      </c>
      <c r="Z10" s="29">
        <f t="shared" si="12"/>
        <v>3489.6</v>
      </c>
      <c r="AB10" s="38" t="str">
        <f t="shared" si="7"/>
        <v>AUGUSTO</v>
      </c>
      <c r="AC10" s="15">
        <v>0</v>
      </c>
      <c r="AD10" s="29">
        <f t="shared" si="8"/>
        <v>3489.6</v>
      </c>
    </row>
    <row r="11" spans="1:30" x14ac:dyDescent="0.25">
      <c r="A11" s="8" t="s">
        <v>101</v>
      </c>
      <c r="B11" s="6">
        <v>0</v>
      </c>
      <c r="D11" s="8" t="s">
        <v>101</v>
      </c>
      <c r="E11" s="12">
        <v>0</v>
      </c>
      <c r="F11" s="6">
        <f t="shared" si="0"/>
        <v>0</v>
      </c>
      <c r="H11" s="8" t="s">
        <v>609</v>
      </c>
      <c r="I11" s="15">
        <v>36495.07</v>
      </c>
      <c r="J11" s="6">
        <f t="shared" si="1"/>
        <v>36495.07</v>
      </c>
      <c r="L11" s="28" t="str">
        <f>H11</f>
        <v>AZ COMERCIO</v>
      </c>
      <c r="M11" s="15">
        <v>0</v>
      </c>
      <c r="N11" s="29">
        <f t="shared" si="13"/>
        <v>36495.07</v>
      </c>
      <c r="P11" s="38" t="str">
        <f t="shared" si="4"/>
        <v>AZ COMERCIO</v>
      </c>
      <c r="Q11" s="15">
        <v>0</v>
      </c>
      <c r="R11" s="29">
        <f t="shared" si="14"/>
        <v>36495.07</v>
      </c>
      <c r="T11" s="38" t="str">
        <f t="shared" si="5"/>
        <v>AZ COMERCIO</v>
      </c>
      <c r="U11" s="15"/>
      <c r="V11" s="29">
        <f t="shared" si="11"/>
        <v>36495.07</v>
      </c>
      <c r="X11" s="38" t="str">
        <f t="shared" si="6"/>
        <v>AZ COMERCIO</v>
      </c>
      <c r="Y11" s="15">
        <v>247840.24</v>
      </c>
      <c r="Z11" s="29">
        <f t="shared" si="12"/>
        <v>284335.31</v>
      </c>
      <c r="AB11" s="38" t="str">
        <f t="shared" si="7"/>
        <v>AZ COMERCIO</v>
      </c>
      <c r="AC11" s="15">
        <v>345969.28</v>
      </c>
      <c r="AD11" s="29">
        <f t="shared" si="8"/>
        <v>630304.59000000008</v>
      </c>
    </row>
    <row r="12" spans="1:30" x14ac:dyDescent="0.25">
      <c r="A12" s="8" t="s">
        <v>409</v>
      </c>
      <c r="B12" s="6">
        <v>44110.28</v>
      </c>
      <c r="D12" s="8" t="s">
        <v>101</v>
      </c>
      <c r="E12" s="12">
        <v>22055.14</v>
      </c>
      <c r="F12" s="6">
        <f t="shared" si="0"/>
        <v>66165.42</v>
      </c>
      <c r="H12" s="8" t="s">
        <v>101</v>
      </c>
      <c r="I12" s="15">
        <f>66165.42</f>
        <v>66165.42</v>
      </c>
      <c r="J12" s="6">
        <f t="shared" si="1"/>
        <v>132330.84</v>
      </c>
      <c r="L12" s="28" t="str">
        <f>A12</f>
        <v>C.COM INFORMÁTICA</v>
      </c>
      <c r="M12" s="15">
        <v>22055.14</v>
      </c>
      <c r="N12" s="29">
        <f t="shared" si="13"/>
        <v>154385.97999999998</v>
      </c>
      <c r="P12" s="38" t="str">
        <f t="shared" si="4"/>
        <v>C.COM INFORMÁTICA</v>
      </c>
      <c r="Q12" s="15">
        <v>23752.06</v>
      </c>
      <c r="R12" s="29">
        <f t="shared" si="14"/>
        <v>178138.03999999998</v>
      </c>
      <c r="T12" s="38" t="str">
        <f t="shared" si="5"/>
        <v>C.COM INFORMÁTICA</v>
      </c>
      <c r="U12" s="15">
        <v>23752.06</v>
      </c>
      <c r="V12" s="29">
        <f t="shared" si="11"/>
        <v>201890.09999999998</v>
      </c>
      <c r="X12" s="38" t="str">
        <f t="shared" si="6"/>
        <v>C.COM INFORMÁTICA</v>
      </c>
      <c r="Y12" s="15">
        <v>23752.06</v>
      </c>
      <c r="Z12" s="29">
        <f t="shared" si="12"/>
        <v>225642.15999999997</v>
      </c>
      <c r="AB12" s="38" t="str">
        <f t="shared" si="7"/>
        <v>C.COM INFORMÁTICA</v>
      </c>
      <c r="AC12" s="15">
        <v>47504.12</v>
      </c>
      <c r="AD12" s="29">
        <f t="shared" si="8"/>
        <v>273146.27999999997</v>
      </c>
    </row>
    <row r="13" spans="1:30" x14ac:dyDescent="0.25">
      <c r="A13" s="8" t="s">
        <v>101</v>
      </c>
      <c r="B13" s="6">
        <v>0</v>
      </c>
      <c r="D13" s="8" t="s">
        <v>101</v>
      </c>
      <c r="E13" s="12">
        <v>0</v>
      </c>
      <c r="F13" s="6">
        <f>B13+E13</f>
        <v>0</v>
      </c>
      <c r="H13" s="8" t="s">
        <v>610</v>
      </c>
      <c r="I13" s="15">
        <v>18616.7</v>
      </c>
      <c r="J13" s="6">
        <f t="shared" si="1"/>
        <v>18616.7</v>
      </c>
      <c r="L13" s="28" t="str">
        <f>H13</f>
        <v>CIPRIANI</v>
      </c>
      <c r="M13" s="15">
        <v>2302.14</v>
      </c>
      <c r="N13" s="29">
        <f t="shared" si="13"/>
        <v>20918.84</v>
      </c>
      <c r="P13" s="38" t="str">
        <f t="shared" si="4"/>
        <v>CIPRIANI</v>
      </c>
      <c r="Q13" s="15">
        <v>0</v>
      </c>
      <c r="R13" s="29">
        <f t="shared" si="14"/>
        <v>20918.84</v>
      </c>
      <c r="T13" s="38" t="str">
        <f t="shared" si="5"/>
        <v>CIPRIANI</v>
      </c>
      <c r="U13" s="15"/>
      <c r="V13" s="29">
        <f t="shared" si="11"/>
        <v>20918.84</v>
      </c>
      <c r="X13" s="38" t="str">
        <f t="shared" si="6"/>
        <v>CIPRIANI</v>
      </c>
      <c r="Y13" s="15">
        <v>21810.67</v>
      </c>
      <c r="Z13" s="29">
        <f t="shared" si="12"/>
        <v>42729.509999999995</v>
      </c>
      <c r="AB13" s="38" t="str">
        <f t="shared" si="7"/>
        <v>CIPRIANI</v>
      </c>
      <c r="AC13" s="15">
        <v>0</v>
      </c>
      <c r="AD13" s="29">
        <f t="shared" si="8"/>
        <v>42729.509999999995</v>
      </c>
    </row>
    <row r="14" spans="1:30" x14ac:dyDescent="0.25">
      <c r="A14" s="8" t="s">
        <v>410</v>
      </c>
      <c r="B14" s="6">
        <v>94800</v>
      </c>
      <c r="D14" s="8" t="s">
        <v>101</v>
      </c>
      <c r="E14" s="12">
        <v>0</v>
      </c>
      <c r="F14" s="6">
        <f t="shared" si="0"/>
        <v>94800</v>
      </c>
      <c r="H14" s="8" t="s">
        <v>101</v>
      </c>
      <c r="I14" s="15">
        <v>126400</v>
      </c>
      <c r="J14" s="6">
        <f t="shared" si="1"/>
        <v>221200</v>
      </c>
      <c r="L14" s="28" t="str">
        <f>A14</f>
        <v>COOPERVEL</v>
      </c>
      <c r="M14" s="15">
        <v>31600</v>
      </c>
      <c r="N14" s="29">
        <f t="shared" si="13"/>
        <v>252800</v>
      </c>
      <c r="P14" s="38" t="str">
        <f t="shared" si="4"/>
        <v>COOPERVEL</v>
      </c>
      <c r="Q14" s="15">
        <v>31600</v>
      </c>
      <c r="R14" s="29">
        <f t="shared" si="14"/>
        <v>284400</v>
      </c>
      <c r="T14" s="38" t="str">
        <f t="shared" si="5"/>
        <v>COOPERVEL</v>
      </c>
      <c r="U14" s="15">
        <v>31600</v>
      </c>
      <c r="V14" s="29">
        <f t="shared" si="11"/>
        <v>316000</v>
      </c>
      <c r="X14" s="38" t="str">
        <f t="shared" si="6"/>
        <v>COOPERVEL</v>
      </c>
      <c r="Y14" s="15">
        <v>31600</v>
      </c>
      <c r="Z14" s="29">
        <f t="shared" si="12"/>
        <v>347600</v>
      </c>
      <c r="AB14" s="38" t="str">
        <f t="shared" si="7"/>
        <v>COOPERVEL</v>
      </c>
      <c r="AC14" s="15">
        <v>31600</v>
      </c>
      <c r="AD14" s="29">
        <f t="shared" si="8"/>
        <v>379200</v>
      </c>
    </row>
    <row r="15" spans="1:30" x14ac:dyDescent="0.25">
      <c r="A15" s="8" t="s">
        <v>101</v>
      </c>
      <c r="B15" s="6">
        <v>0</v>
      </c>
      <c r="D15" s="8" t="s">
        <v>101</v>
      </c>
      <c r="E15" s="12">
        <v>0</v>
      </c>
      <c r="F15" s="6">
        <f t="shared" si="0"/>
        <v>0</v>
      </c>
      <c r="H15" s="8" t="s">
        <v>611</v>
      </c>
      <c r="I15" s="15">
        <v>40826.339999999997</v>
      </c>
      <c r="J15" s="6">
        <f>F15+I15</f>
        <v>40826.339999999997</v>
      </c>
      <c r="L15" s="28" t="str">
        <f>H15</f>
        <v>DALCAR</v>
      </c>
      <c r="M15" s="15">
        <v>8942.66</v>
      </c>
      <c r="N15" s="29">
        <f t="shared" si="13"/>
        <v>49769</v>
      </c>
      <c r="P15" s="38" t="str">
        <f t="shared" si="4"/>
        <v>DALCAR</v>
      </c>
      <c r="Q15" s="15">
        <v>0</v>
      </c>
      <c r="R15" s="29">
        <f t="shared" si="14"/>
        <v>49769</v>
      </c>
      <c r="T15" s="38" t="str">
        <f t="shared" si="5"/>
        <v>DALCAR</v>
      </c>
      <c r="U15" s="15">
        <v>9538.66</v>
      </c>
      <c r="V15" s="29">
        <f t="shared" si="11"/>
        <v>59307.66</v>
      </c>
      <c r="X15" s="38" t="str">
        <f t="shared" si="6"/>
        <v>DALCAR</v>
      </c>
      <c r="Y15" s="15"/>
      <c r="Z15" s="29">
        <f t="shared" si="12"/>
        <v>59307.66</v>
      </c>
      <c r="AB15" s="38" t="str">
        <f t="shared" si="7"/>
        <v>DALCAR</v>
      </c>
      <c r="AC15" s="15">
        <v>17942.439999999999</v>
      </c>
      <c r="AD15" s="29">
        <f t="shared" si="8"/>
        <v>77250.100000000006</v>
      </c>
    </row>
    <row r="16" spans="1:30" x14ac:dyDescent="0.25">
      <c r="A16" s="8" t="s">
        <v>101</v>
      </c>
      <c r="B16" s="6">
        <v>0</v>
      </c>
      <c r="D16" s="8" t="s">
        <v>101</v>
      </c>
      <c r="E16" s="12">
        <v>0</v>
      </c>
      <c r="F16" s="6">
        <v>0</v>
      </c>
      <c r="H16" s="8" t="s">
        <v>101</v>
      </c>
      <c r="I16" s="15">
        <v>0</v>
      </c>
      <c r="J16" s="6">
        <v>0</v>
      </c>
      <c r="L16" s="28" t="s">
        <v>101</v>
      </c>
      <c r="M16" s="15">
        <v>0</v>
      </c>
      <c r="N16" s="29">
        <v>0</v>
      </c>
      <c r="P16" s="38" t="s">
        <v>101</v>
      </c>
      <c r="Q16" s="15">
        <v>0</v>
      </c>
      <c r="R16" s="29">
        <v>0</v>
      </c>
      <c r="T16" s="38" t="s">
        <v>101</v>
      </c>
      <c r="U16" s="15">
        <v>0</v>
      </c>
      <c r="V16" s="29">
        <v>0</v>
      </c>
      <c r="X16" s="38" t="s">
        <v>101</v>
      </c>
      <c r="Y16" s="15">
        <v>0</v>
      </c>
      <c r="Z16" s="29">
        <v>0</v>
      </c>
      <c r="AB16" s="38" t="s">
        <v>730</v>
      </c>
      <c r="AC16" s="15">
        <v>2727481.74</v>
      </c>
      <c r="AD16" s="29">
        <f t="shared" si="8"/>
        <v>2727481.74</v>
      </c>
    </row>
    <row r="17" spans="1:30" x14ac:dyDescent="0.25">
      <c r="A17" s="8" t="s">
        <v>101</v>
      </c>
      <c r="B17" s="6">
        <v>0</v>
      </c>
      <c r="D17" s="8" t="s">
        <v>101</v>
      </c>
      <c r="E17" s="12">
        <v>0</v>
      </c>
      <c r="F17" s="6">
        <v>0</v>
      </c>
      <c r="H17" s="8" t="s">
        <v>614</v>
      </c>
      <c r="I17" s="15">
        <v>2675</v>
      </c>
      <c r="J17" s="6">
        <f>F17+I17</f>
        <v>2675</v>
      </c>
      <c r="L17" s="28" t="str">
        <f>H17</f>
        <v>DISBRAS</v>
      </c>
      <c r="M17" s="15">
        <v>0</v>
      </c>
      <c r="N17" s="29">
        <f t="shared" si="13"/>
        <v>2675</v>
      </c>
      <c r="P17" s="38" t="str">
        <f t="shared" si="4"/>
        <v>DISBRAS</v>
      </c>
      <c r="Q17" s="15">
        <v>0</v>
      </c>
      <c r="R17" s="29">
        <f t="shared" si="14"/>
        <v>2675</v>
      </c>
      <c r="T17" s="38" t="str">
        <f t="shared" si="5"/>
        <v>DISBRAS</v>
      </c>
      <c r="U17" s="15"/>
      <c r="V17" s="29">
        <f t="shared" si="11"/>
        <v>2675</v>
      </c>
      <c r="X17" s="38" t="str">
        <f t="shared" si="6"/>
        <v>DISBRAS</v>
      </c>
      <c r="Y17" s="15"/>
      <c r="Z17" s="29">
        <f t="shared" si="12"/>
        <v>2675</v>
      </c>
      <c r="AB17" s="38" t="str">
        <f t="shared" si="7"/>
        <v>DISBRAS</v>
      </c>
      <c r="AC17" s="15">
        <v>0</v>
      </c>
      <c r="AD17" s="29">
        <f t="shared" si="8"/>
        <v>2675</v>
      </c>
    </row>
    <row r="18" spans="1:30" x14ac:dyDescent="0.25">
      <c r="A18" s="8" t="s">
        <v>411</v>
      </c>
      <c r="B18" s="6">
        <v>4450</v>
      </c>
      <c r="D18" s="8" t="s">
        <v>101</v>
      </c>
      <c r="E18" s="12">
        <v>2225</v>
      </c>
      <c r="F18" s="6">
        <f t="shared" si="0"/>
        <v>6675</v>
      </c>
      <c r="H18" s="8" t="s">
        <v>101</v>
      </c>
      <c r="I18" s="15">
        <v>6675</v>
      </c>
      <c r="J18" s="6">
        <f t="shared" si="1"/>
        <v>13350</v>
      </c>
      <c r="L18" s="28" t="str">
        <f>A18</f>
        <v>DUX COMERCIO</v>
      </c>
      <c r="M18" s="15">
        <v>4450</v>
      </c>
      <c r="N18" s="29">
        <f t="shared" si="13"/>
        <v>17800</v>
      </c>
      <c r="P18" s="38" t="str">
        <f t="shared" si="4"/>
        <v>DUX COMERCIO</v>
      </c>
      <c r="Q18" s="15">
        <v>2225</v>
      </c>
      <c r="R18" s="29">
        <f t="shared" si="14"/>
        <v>20025</v>
      </c>
      <c r="T18" s="38" t="str">
        <f t="shared" si="5"/>
        <v>DUX COMERCIO</v>
      </c>
      <c r="U18" s="15"/>
      <c r="V18" s="29">
        <f t="shared" si="11"/>
        <v>20025</v>
      </c>
      <c r="X18" s="38" t="str">
        <f t="shared" si="6"/>
        <v>DUX COMERCIO</v>
      </c>
      <c r="Y18" s="15"/>
      <c r="Z18" s="29">
        <f t="shared" si="12"/>
        <v>20025</v>
      </c>
      <c r="AB18" s="38" t="str">
        <f t="shared" si="7"/>
        <v>DUX COMERCIO</v>
      </c>
      <c r="AC18" s="15">
        <v>6675</v>
      </c>
      <c r="AD18" s="29">
        <f t="shared" si="8"/>
        <v>26700</v>
      </c>
    </row>
    <row r="19" spans="1:30" x14ac:dyDescent="0.25">
      <c r="A19" s="8" t="s">
        <v>101</v>
      </c>
      <c r="B19" s="6">
        <v>0</v>
      </c>
      <c r="D19" s="8" t="s">
        <v>101</v>
      </c>
      <c r="E19" s="12">
        <v>0</v>
      </c>
      <c r="F19" s="6">
        <v>0</v>
      </c>
      <c r="H19" s="8" t="s">
        <v>585</v>
      </c>
      <c r="I19" s="15">
        <v>3211.5</v>
      </c>
      <c r="J19" s="6">
        <f t="shared" si="1"/>
        <v>3211.5</v>
      </c>
      <c r="L19" s="28" t="str">
        <f>H19</f>
        <v>ECO MOURA</v>
      </c>
      <c r="M19" s="15">
        <v>3506.4</v>
      </c>
      <c r="N19" s="29">
        <f t="shared" si="13"/>
        <v>6717.9</v>
      </c>
      <c r="P19" s="38" t="str">
        <f t="shared" si="4"/>
        <v>ECO MOURA</v>
      </c>
      <c r="Q19" s="15">
        <v>0</v>
      </c>
      <c r="R19" s="29">
        <f t="shared" si="14"/>
        <v>6717.9</v>
      </c>
      <c r="T19" s="38" t="str">
        <f t="shared" si="5"/>
        <v>ECO MOURA</v>
      </c>
      <c r="U19" s="15"/>
      <c r="V19" s="29">
        <f t="shared" si="11"/>
        <v>6717.9</v>
      </c>
      <c r="X19" s="38" t="str">
        <f t="shared" si="6"/>
        <v>ECO MOURA</v>
      </c>
      <c r="Y19" s="15"/>
      <c r="Z19" s="29">
        <f t="shared" si="12"/>
        <v>6717.9</v>
      </c>
      <c r="AB19" s="38" t="str">
        <f t="shared" si="7"/>
        <v>ECO MOURA</v>
      </c>
      <c r="AC19" s="15">
        <v>0</v>
      </c>
      <c r="AD19" s="29">
        <f t="shared" si="8"/>
        <v>6717.9</v>
      </c>
    </row>
    <row r="20" spans="1:30" x14ac:dyDescent="0.25">
      <c r="A20" s="8" t="s">
        <v>412</v>
      </c>
      <c r="B20" s="6">
        <v>2730</v>
      </c>
      <c r="D20" s="8" t="s">
        <v>101</v>
      </c>
      <c r="E20" s="12">
        <v>1365</v>
      </c>
      <c r="F20" s="6">
        <f t="shared" si="0"/>
        <v>4095</v>
      </c>
      <c r="H20" s="8" t="s">
        <v>101</v>
      </c>
      <c r="I20" s="15">
        <v>4095</v>
      </c>
      <c r="J20" s="6">
        <f t="shared" si="1"/>
        <v>8190</v>
      </c>
      <c r="L20" s="28" t="str">
        <f>A20</f>
        <v>ECS</v>
      </c>
      <c r="M20" s="15">
        <v>1365</v>
      </c>
      <c r="N20" s="29">
        <f t="shared" si="13"/>
        <v>9555</v>
      </c>
      <c r="P20" s="38" t="str">
        <f t="shared" si="4"/>
        <v>ECS</v>
      </c>
      <c r="Q20" s="15">
        <v>1365</v>
      </c>
      <c r="R20" s="29">
        <f t="shared" si="14"/>
        <v>10920</v>
      </c>
      <c r="T20" s="38" t="str">
        <f t="shared" si="5"/>
        <v>ECS</v>
      </c>
      <c r="U20" s="15">
        <v>1365</v>
      </c>
      <c r="V20" s="29">
        <f t="shared" si="11"/>
        <v>12285</v>
      </c>
      <c r="X20" s="38" t="str">
        <f t="shared" si="6"/>
        <v>ECS</v>
      </c>
      <c r="Y20" s="15">
        <v>1365</v>
      </c>
      <c r="Z20" s="29">
        <f t="shared" si="12"/>
        <v>13650</v>
      </c>
      <c r="AB20" s="38" t="str">
        <f t="shared" si="7"/>
        <v>ECS</v>
      </c>
      <c r="AC20" s="15">
        <v>2730</v>
      </c>
      <c r="AD20" s="29">
        <f t="shared" si="8"/>
        <v>16380</v>
      </c>
    </row>
    <row r="21" spans="1:30" x14ac:dyDescent="0.25">
      <c r="A21" s="8" t="s">
        <v>478</v>
      </c>
      <c r="B21" s="6">
        <v>25236.34</v>
      </c>
      <c r="D21" s="8" t="s">
        <v>101</v>
      </c>
      <c r="E21" s="12">
        <f>25996.93+27217.68</f>
        <v>53214.61</v>
      </c>
      <c r="F21" s="6">
        <f t="shared" si="0"/>
        <v>78450.95</v>
      </c>
      <c r="H21" s="8" t="s">
        <v>101</v>
      </c>
      <c r="I21" s="15">
        <v>56425.05</v>
      </c>
      <c r="J21" s="6">
        <f t="shared" si="1"/>
        <v>134876</v>
      </c>
      <c r="L21" s="28" t="str">
        <f>A21</f>
        <v>CORREIOS</v>
      </c>
      <c r="M21" s="15">
        <v>104614.13</v>
      </c>
      <c r="N21" s="29">
        <f t="shared" si="13"/>
        <v>239490.13</v>
      </c>
      <c r="P21" s="38" t="str">
        <f t="shared" si="4"/>
        <v>CORREIOS</v>
      </c>
      <c r="Q21" s="15">
        <v>64789.75</v>
      </c>
      <c r="R21" s="29">
        <f t="shared" si="14"/>
        <v>304279.88</v>
      </c>
      <c r="T21" s="38" t="str">
        <f t="shared" si="5"/>
        <v>CORREIOS</v>
      </c>
      <c r="U21" s="15">
        <v>113551.44</v>
      </c>
      <c r="V21" s="29">
        <f t="shared" si="11"/>
        <v>417831.32</v>
      </c>
      <c r="X21" s="38" t="str">
        <f t="shared" si="6"/>
        <v>CORREIOS</v>
      </c>
      <c r="Y21" s="15">
        <v>73198.37</v>
      </c>
      <c r="Z21" s="29">
        <f t="shared" si="12"/>
        <v>491029.69</v>
      </c>
      <c r="AB21" s="38" t="str">
        <f>X21</f>
        <v>CORREIOS</v>
      </c>
      <c r="AC21" s="15">
        <v>51794.54</v>
      </c>
      <c r="AD21" s="29">
        <f t="shared" si="8"/>
        <v>542824.23</v>
      </c>
    </row>
    <row r="22" spans="1:30" x14ac:dyDescent="0.25">
      <c r="A22" s="8" t="s">
        <v>413</v>
      </c>
      <c r="B22" s="6">
        <v>1430</v>
      </c>
      <c r="D22" s="8" t="s">
        <v>101</v>
      </c>
      <c r="E22" s="12">
        <v>1430</v>
      </c>
      <c r="F22" s="6">
        <f t="shared" si="0"/>
        <v>2860</v>
      </c>
      <c r="H22" s="8" t="s">
        <v>101</v>
      </c>
      <c r="I22" s="15">
        <v>1430</v>
      </c>
      <c r="J22" s="6">
        <f t="shared" si="1"/>
        <v>4290</v>
      </c>
      <c r="L22" s="28" t="str">
        <f>A22</f>
        <v>ER COMERCIO</v>
      </c>
      <c r="M22" s="15">
        <v>2860</v>
      </c>
      <c r="N22" s="29">
        <f t="shared" si="13"/>
        <v>7150</v>
      </c>
      <c r="P22" s="38" t="str">
        <f t="shared" si="4"/>
        <v>ER COMERCIO</v>
      </c>
      <c r="Q22" s="15">
        <v>1430</v>
      </c>
      <c r="R22" s="29">
        <f t="shared" si="14"/>
        <v>8580</v>
      </c>
      <c r="T22" s="38" t="str">
        <f t="shared" si="5"/>
        <v>ER COMERCIO</v>
      </c>
      <c r="U22" s="15"/>
      <c r="V22" s="29">
        <f t="shared" si="11"/>
        <v>8580</v>
      </c>
      <c r="X22" s="38" t="str">
        <f t="shared" si="6"/>
        <v>ER COMERCIO</v>
      </c>
      <c r="Y22" s="15">
        <v>1430</v>
      </c>
      <c r="Z22" s="29">
        <f t="shared" si="12"/>
        <v>10010</v>
      </c>
      <c r="AB22" s="38" t="str">
        <f t="shared" si="7"/>
        <v>ER COMERCIO</v>
      </c>
      <c r="AC22" s="15">
        <v>4290</v>
      </c>
      <c r="AD22" s="29">
        <f t="shared" si="8"/>
        <v>14300</v>
      </c>
    </row>
    <row r="23" spans="1:30" x14ac:dyDescent="0.25">
      <c r="A23" s="8" t="s">
        <v>101</v>
      </c>
      <c r="B23" s="6">
        <v>0</v>
      </c>
      <c r="D23" s="8" t="s">
        <v>474</v>
      </c>
      <c r="E23" s="12">
        <v>5249.7</v>
      </c>
      <c r="F23" s="6">
        <f t="shared" si="0"/>
        <v>5249.7</v>
      </c>
      <c r="H23" s="8" t="s">
        <v>101</v>
      </c>
      <c r="I23" s="15">
        <v>0</v>
      </c>
      <c r="J23" s="6">
        <f t="shared" si="1"/>
        <v>5249.7</v>
      </c>
      <c r="L23" s="28" t="str">
        <f>D23</f>
        <v>F.F. DE MEDEIROS</v>
      </c>
      <c r="M23" s="15">
        <v>5249.7</v>
      </c>
      <c r="N23" s="29">
        <f t="shared" si="13"/>
        <v>10499.4</v>
      </c>
      <c r="P23" s="38" t="str">
        <f t="shared" si="4"/>
        <v>F.F. DE MEDEIROS</v>
      </c>
      <c r="Q23" s="15">
        <v>0</v>
      </c>
      <c r="R23" s="29">
        <f t="shared" si="14"/>
        <v>10499.4</v>
      </c>
      <c r="T23" s="38" t="str">
        <f t="shared" si="5"/>
        <v>F.F. DE MEDEIROS</v>
      </c>
      <c r="U23" s="15"/>
      <c r="V23" s="29">
        <f t="shared" si="11"/>
        <v>10499.4</v>
      </c>
      <c r="X23" s="38" t="str">
        <f t="shared" si="6"/>
        <v>F.F. DE MEDEIROS</v>
      </c>
      <c r="Y23" s="15"/>
      <c r="Z23" s="29">
        <f t="shared" si="12"/>
        <v>10499.4</v>
      </c>
      <c r="AB23" s="38" t="str">
        <f t="shared" si="7"/>
        <v>F.F. DE MEDEIROS</v>
      </c>
      <c r="AC23" s="15">
        <v>0</v>
      </c>
      <c r="AD23" s="29">
        <f t="shared" si="8"/>
        <v>10499.4</v>
      </c>
    </row>
    <row r="24" spans="1:30" x14ac:dyDescent="0.25">
      <c r="A24" s="8" t="s">
        <v>414</v>
      </c>
      <c r="B24" s="6">
        <v>881254.22</v>
      </c>
      <c r="D24" s="8" t="s">
        <v>101</v>
      </c>
      <c r="E24" s="12">
        <v>0</v>
      </c>
      <c r="F24" s="6">
        <f t="shared" si="0"/>
        <v>881254.22</v>
      </c>
      <c r="H24" s="8" t="s">
        <v>101</v>
      </c>
      <c r="I24" s="15">
        <v>1171112.6499999999</v>
      </c>
      <c r="J24" s="6">
        <f t="shared" si="1"/>
        <v>2052366.8699999999</v>
      </c>
      <c r="L24" s="28" t="str">
        <f>A24</f>
        <v>F.M. TERCEIRIZAÇÃO</v>
      </c>
      <c r="M24" s="15">
        <v>48019.48</v>
      </c>
      <c r="N24" s="29">
        <f t="shared" si="13"/>
        <v>2100386.35</v>
      </c>
      <c r="P24" s="38" t="str">
        <f t="shared" si="4"/>
        <v>F.M. TERCEIRIZAÇÃO</v>
      </c>
      <c r="Q24" s="15">
        <v>299961.11</v>
      </c>
      <c r="R24" s="29">
        <f t="shared" si="14"/>
        <v>2400347.46</v>
      </c>
      <c r="T24" s="38" t="str">
        <f t="shared" si="5"/>
        <v>F.M. TERCEIRIZAÇÃO</v>
      </c>
      <c r="U24" s="15">
        <v>619829.68000000005</v>
      </c>
      <c r="V24" s="29">
        <f t="shared" si="11"/>
        <v>3020177.14</v>
      </c>
      <c r="X24" s="38" t="str">
        <f t="shared" si="6"/>
        <v>F.M. TERCEIRIZAÇÃO</v>
      </c>
      <c r="Y24" s="15">
        <v>470839.74</v>
      </c>
      <c r="Z24" s="29">
        <f t="shared" si="12"/>
        <v>3491016.88</v>
      </c>
      <c r="AB24" s="38" t="str">
        <f t="shared" si="7"/>
        <v>F.M. TERCEIRIZAÇÃO</v>
      </c>
      <c r="AC24" s="15">
        <v>504230.35</v>
      </c>
      <c r="AD24" s="29">
        <f t="shared" si="8"/>
        <v>3995247.23</v>
      </c>
    </row>
    <row r="25" spans="1:30" x14ac:dyDescent="0.25">
      <c r="A25" s="8" t="s">
        <v>101</v>
      </c>
      <c r="B25" s="6">
        <v>0</v>
      </c>
      <c r="D25" s="8" t="s">
        <v>101</v>
      </c>
      <c r="E25" s="12">
        <v>0</v>
      </c>
      <c r="F25" s="6">
        <v>0</v>
      </c>
      <c r="H25" s="8" t="s">
        <v>615</v>
      </c>
      <c r="I25" s="15">
        <v>38005.949999999997</v>
      </c>
      <c r="J25" s="6">
        <f>F25+I25</f>
        <v>38005.949999999997</v>
      </c>
      <c r="L25" s="28" t="str">
        <f>H25</f>
        <v>G.R. DA ROSA</v>
      </c>
      <c r="M25" s="15">
        <v>28438.09</v>
      </c>
      <c r="N25" s="29">
        <f t="shared" si="13"/>
        <v>66444.039999999994</v>
      </c>
      <c r="P25" s="38" t="str">
        <f t="shared" si="4"/>
        <v>G.R. DA ROSA</v>
      </c>
      <c r="Q25" s="15">
        <v>0</v>
      </c>
      <c r="R25" s="29">
        <f t="shared" si="14"/>
        <v>66444.039999999994</v>
      </c>
      <c r="T25" s="38" t="str">
        <f t="shared" si="5"/>
        <v>G.R. DA ROSA</v>
      </c>
      <c r="U25" s="15">
        <v>7584.96</v>
      </c>
      <c r="V25" s="29">
        <f t="shared" si="11"/>
        <v>74029</v>
      </c>
      <c r="X25" s="38" t="str">
        <f t="shared" si="6"/>
        <v>G.R. DA ROSA</v>
      </c>
      <c r="Y25" s="15"/>
      <c r="Z25" s="29">
        <f t="shared" si="12"/>
        <v>74029</v>
      </c>
      <c r="AB25" s="38" t="str">
        <f t="shared" si="7"/>
        <v>G.R. DA ROSA</v>
      </c>
      <c r="AC25" s="15">
        <v>46926.51</v>
      </c>
      <c r="AD25" s="29">
        <f t="shared" si="8"/>
        <v>120955.51000000001</v>
      </c>
    </row>
    <row r="26" spans="1:30" x14ac:dyDescent="0.25">
      <c r="A26" s="8" t="s">
        <v>415</v>
      </c>
      <c r="B26" s="6">
        <v>8083.38</v>
      </c>
      <c r="D26" s="8" t="s">
        <v>101</v>
      </c>
      <c r="E26" s="12">
        <v>0</v>
      </c>
      <c r="F26" s="6">
        <f t="shared" si="0"/>
        <v>8083.38</v>
      </c>
      <c r="H26" s="8" t="s">
        <v>101</v>
      </c>
      <c r="I26" s="15">
        <v>5866.36</v>
      </c>
      <c r="J26" s="6">
        <f t="shared" si="1"/>
        <v>13949.74</v>
      </c>
      <c r="L26" s="28" t="str">
        <f>A26</f>
        <v>G. S. SILVEIRA</v>
      </c>
      <c r="M26" s="15">
        <v>0</v>
      </c>
      <c r="N26" s="29">
        <f t="shared" si="13"/>
        <v>13949.74</v>
      </c>
      <c r="P26" s="38" t="str">
        <f t="shared" si="4"/>
        <v>G. S. SILVEIRA</v>
      </c>
      <c r="Q26" s="15">
        <v>30</v>
      </c>
      <c r="R26" s="29">
        <f t="shared" si="14"/>
        <v>13979.74</v>
      </c>
      <c r="T26" s="38" t="str">
        <f t="shared" si="5"/>
        <v>G. S. SILVEIRA</v>
      </c>
      <c r="U26" s="15"/>
      <c r="V26" s="29">
        <f t="shared" si="11"/>
        <v>13979.74</v>
      </c>
      <c r="X26" s="38" t="str">
        <f t="shared" si="6"/>
        <v>G. S. SILVEIRA</v>
      </c>
      <c r="Y26" s="15"/>
      <c r="Z26" s="29">
        <f>V26+Y26</f>
        <v>13979.74</v>
      </c>
      <c r="AB26" s="38" t="str">
        <f t="shared" si="7"/>
        <v>G. S. SILVEIRA</v>
      </c>
      <c r="AC26" s="15">
        <v>0</v>
      </c>
      <c r="AD26" s="29">
        <f t="shared" si="8"/>
        <v>13979.74</v>
      </c>
    </row>
    <row r="27" spans="1:30" x14ac:dyDescent="0.25">
      <c r="A27" s="8" t="s">
        <v>101</v>
      </c>
      <c r="B27" s="6">
        <v>0</v>
      </c>
      <c r="D27" s="8" t="s">
        <v>101</v>
      </c>
      <c r="E27" s="12">
        <v>0</v>
      </c>
      <c r="F27" s="6">
        <v>0</v>
      </c>
      <c r="H27" s="8" t="s">
        <v>532</v>
      </c>
      <c r="I27" s="15">
        <v>7980</v>
      </c>
      <c r="J27" s="6">
        <f t="shared" si="1"/>
        <v>7980</v>
      </c>
      <c r="L27" s="28" t="str">
        <f>H27</f>
        <v>GUILHERME DUARTE DE AMORIM</v>
      </c>
      <c r="M27" s="15">
        <v>0</v>
      </c>
      <c r="N27" s="29">
        <f t="shared" si="13"/>
        <v>7980</v>
      </c>
      <c r="P27" s="38" t="str">
        <f t="shared" si="4"/>
        <v>GUILHERME DUARTE DE AMORIM</v>
      </c>
      <c r="Q27" s="15">
        <v>0</v>
      </c>
      <c r="R27" s="29">
        <f t="shared" si="14"/>
        <v>7980</v>
      </c>
      <c r="T27" s="38" t="str">
        <f t="shared" si="5"/>
        <v>GUILHERME DUARTE DE AMORIM</v>
      </c>
      <c r="U27" s="15"/>
      <c r="V27" s="29">
        <f t="shared" si="11"/>
        <v>7980</v>
      </c>
      <c r="X27" s="38" t="str">
        <f t="shared" si="6"/>
        <v>GUILHERME DUARTE DE AMORIM</v>
      </c>
      <c r="Y27" s="15"/>
      <c r="Z27" s="29">
        <f t="shared" si="12"/>
        <v>7980</v>
      </c>
      <c r="AB27" s="38" t="str">
        <f t="shared" si="7"/>
        <v>GUILHERME DUARTE DE AMORIM</v>
      </c>
      <c r="AC27" s="15">
        <v>0</v>
      </c>
      <c r="AD27" s="29">
        <f t="shared" si="8"/>
        <v>7980</v>
      </c>
    </row>
    <row r="28" spans="1:30" x14ac:dyDescent="0.25">
      <c r="A28" s="8" t="s">
        <v>416</v>
      </c>
      <c r="B28" s="6">
        <v>13500</v>
      </c>
      <c r="D28" s="8" t="s">
        <v>101</v>
      </c>
      <c r="E28" s="12">
        <f>13500+13500</f>
        <v>27000</v>
      </c>
      <c r="F28" s="6">
        <f t="shared" si="0"/>
        <v>40500</v>
      </c>
      <c r="H28" s="8" t="s">
        <v>101</v>
      </c>
      <c r="I28" s="15">
        <v>40500</v>
      </c>
      <c r="J28" s="6">
        <f t="shared" si="1"/>
        <v>81000</v>
      </c>
      <c r="L28" s="28" t="str">
        <f t="shared" ref="L28:L35" si="15">A28</f>
        <v>IF LOCAÇÕES</v>
      </c>
      <c r="M28" s="15">
        <v>13500</v>
      </c>
      <c r="N28" s="29">
        <f t="shared" si="13"/>
        <v>94500</v>
      </c>
      <c r="P28" s="38" t="str">
        <f t="shared" si="4"/>
        <v>IF LOCAÇÕES</v>
      </c>
      <c r="Q28" s="15">
        <v>35077.589999999997</v>
      </c>
      <c r="R28" s="29">
        <f t="shared" si="14"/>
        <v>129577.59</v>
      </c>
      <c r="T28" s="38" t="str">
        <f t="shared" si="5"/>
        <v>IF LOCAÇÕES</v>
      </c>
      <c r="U28" s="15">
        <v>13500</v>
      </c>
      <c r="V28" s="29">
        <f t="shared" si="11"/>
        <v>143077.59</v>
      </c>
      <c r="X28" s="38" t="str">
        <f t="shared" si="6"/>
        <v>IF LOCAÇÕES</v>
      </c>
      <c r="Y28" s="15">
        <v>13500</v>
      </c>
      <c r="Z28" s="29">
        <f t="shared" si="12"/>
        <v>156577.59</v>
      </c>
      <c r="AB28" s="38" t="str">
        <f t="shared" si="7"/>
        <v>IF LOCAÇÕES</v>
      </c>
      <c r="AC28" s="15">
        <v>27000</v>
      </c>
      <c r="AD28" s="29">
        <f t="shared" si="8"/>
        <v>183577.59</v>
      </c>
    </row>
    <row r="29" spans="1:30" x14ac:dyDescent="0.25">
      <c r="A29" s="8" t="s">
        <v>417</v>
      </c>
      <c r="B29" s="6">
        <v>6279</v>
      </c>
      <c r="D29" s="8" t="s">
        <v>101</v>
      </c>
      <c r="E29" s="12">
        <v>0</v>
      </c>
      <c r="F29" s="6">
        <f t="shared" si="0"/>
        <v>6279</v>
      </c>
      <c r="H29" s="8" t="s">
        <v>101</v>
      </c>
      <c r="I29" s="15">
        <v>5383</v>
      </c>
      <c r="J29" s="6">
        <f t="shared" si="1"/>
        <v>11662</v>
      </c>
      <c r="L29" s="28" t="str">
        <f t="shared" si="15"/>
        <v>INSTITUTO LODI - IEL</v>
      </c>
      <c r="M29" s="15">
        <v>0</v>
      </c>
      <c r="N29" s="29">
        <f t="shared" si="13"/>
        <v>11662</v>
      </c>
      <c r="P29" s="38" t="str">
        <f t="shared" si="4"/>
        <v>INSTITUTO LODI - IEL</v>
      </c>
      <c r="Q29" s="15">
        <v>0</v>
      </c>
      <c r="R29" s="29">
        <f t="shared" si="14"/>
        <v>11662</v>
      </c>
      <c r="T29" s="38" t="str">
        <f t="shared" si="5"/>
        <v>INSTITUTO LODI - IEL</v>
      </c>
      <c r="U29" s="15"/>
      <c r="V29" s="29">
        <f t="shared" si="11"/>
        <v>11662</v>
      </c>
      <c r="X29" s="38" t="str">
        <f t="shared" si="6"/>
        <v>INSTITUTO LODI - IEL</v>
      </c>
      <c r="Y29" s="15"/>
      <c r="Z29" s="29">
        <f t="shared" si="12"/>
        <v>11662</v>
      </c>
      <c r="AB29" s="38" t="str">
        <f t="shared" si="7"/>
        <v>INSTITUTO LODI - IEL</v>
      </c>
      <c r="AC29" s="15">
        <v>0</v>
      </c>
      <c r="AD29" s="29">
        <f t="shared" si="8"/>
        <v>11662</v>
      </c>
    </row>
    <row r="30" spans="1:30" x14ac:dyDescent="0.25">
      <c r="A30" s="8" t="s">
        <v>616</v>
      </c>
      <c r="B30" s="6">
        <v>0</v>
      </c>
      <c r="D30" s="8" t="s">
        <v>101</v>
      </c>
      <c r="E30" s="12">
        <v>0</v>
      </c>
      <c r="F30" s="6">
        <f>B30+E30</f>
        <v>0</v>
      </c>
      <c r="H30" s="8" t="s">
        <v>101</v>
      </c>
      <c r="I30" s="15">
        <v>199.75</v>
      </c>
      <c r="J30" s="6">
        <f>F30+I30</f>
        <v>199.75</v>
      </c>
      <c r="L30" s="28" t="str">
        <f t="shared" si="15"/>
        <v>INSTITUTO FENACON</v>
      </c>
      <c r="M30" s="15">
        <v>0</v>
      </c>
      <c r="N30" s="29">
        <f t="shared" si="13"/>
        <v>199.75</v>
      </c>
      <c r="P30" s="38" t="str">
        <f t="shared" si="4"/>
        <v>INSTITUTO FENACON</v>
      </c>
      <c r="Q30" s="15">
        <v>0</v>
      </c>
      <c r="R30" s="29">
        <f t="shared" si="14"/>
        <v>199.75</v>
      </c>
      <c r="T30" s="38" t="str">
        <f t="shared" si="5"/>
        <v>INSTITUTO FENACON</v>
      </c>
      <c r="U30" s="15"/>
      <c r="V30" s="29">
        <f t="shared" si="11"/>
        <v>199.75</v>
      </c>
      <c r="X30" s="38" t="str">
        <f t="shared" si="6"/>
        <v>INSTITUTO FENACON</v>
      </c>
      <c r="Y30" s="15"/>
      <c r="Z30" s="29">
        <f t="shared" si="12"/>
        <v>199.75</v>
      </c>
      <c r="AB30" s="38" t="str">
        <f t="shared" si="7"/>
        <v>INSTITUTO FENACON</v>
      </c>
      <c r="AC30" s="15">
        <v>0</v>
      </c>
      <c r="AD30" s="29">
        <f t="shared" si="8"/>
        <v>199.75</v>
      </c>
    </row>
    <row r="31" spans="1:30" x14ac:dyDescent="0.25">
      <c r="A31" s="8" t="s">
        <v>418</v>
      </c>
      <c r="B31" s="6">
        <v>11782.88</v>
      </c>
      <c r="D31" s="8" t="s">
        <v>101</v>
      </c>
      <c r="E31" s="12">
        <v>15241.8</v>
      </c>
      <c r="F31" s="6">
        <f t="shared" si="0"/>
        <v>27024.68</v>
      </c>
      <c r="H31" s="8" t="s">
        <v>101</v>
      </c>
      <c r="I31" s="15">
        <f>12158.4+8553.18</f>
        <v>20711.580000000002</v>
      </c>
      <c r="J31" s="6">
        <f t="shared" si="1"/>
        <v>47736.26</v>
      </c>
      <c r="L31" s="28" t="str">
        <f t="shared" si="15"/>
        <v>JR DISTRIBUIDORA</v>
      </c>
      <c r="M31" s="15">
        <v>0</v>
      </c>
      <c r="N31" s="29">
        <f t="shared" si="13"/>
        <v>47736.26</v>
      </c>
      <c r="P31" s="38" t="str">
        <f t="shared" si="4"/>
        <v>JR DISTRIBUIDORA</v>
      </c>
      <c r="Q31" s="15">
        <v>0</v>
      </c>
      <c r="R31" s="29">
        <f t="shared" si="14"/>
        <v>47736.26</v>
      </c>
      <c r="T31" s="38" t="str">
        <f t="shared" si="5"/>
        <v>JR DISTRIBUIDORA</v>
      </c>
      <c r="U31" s="15"/>
      <c r="V31" s="29">
        <f t="shared" si="11"/>
        <v>47736.26</v>
      </c>
      <c r="X31" s="38" t="str">
        <f t="shared" si="6"/>
        <v>JR DISTRIBUIDORA</v>
      </c>
      <c r="Y31" s="15">
        <v>64675.8</v>
      </c>
      <c r="Z31" s="29">
        <f t="shared" si="12"/>
        <v>112412.06</v>
      </c>
      <c r="AB31" s="38" t="str">
        <f t="shared" si="7"/>
        <v>JR DISTRIBUIDORA</v>
      </c>
      <c r="AC31" s="15">
        <v>42852.480000000003</v>
      </c>
      <c r="AD31" s="29">
        <f t="shared" si="8"/>
        <v>155264.54</v>
      </c>
    </row>
    <row r="32" spans="1:30" x14ac:dyDescent="0.25">
      <c r="A32" s="8" t="s">
        <v>101</v>
      </c>
      <c r="B32" s="6"/>
      <c r="D32" s="8" t="s">
        <v>101</v>
      </c>
      <c r="E32" s="12"/>
      <c r="F32" s="6"/>
      <c r="H32" s="8" t="s">
        <v>101</v>
      </c>
      <c r="I32" s="15">
        <v>0</v>
      </c>
      <c r="J32" s="6">
        <v>0</v>
      </c>
      <c r="L32" s="28" t="str">
        <f t="shared" si="15"/>
        <v>-</v>
      </c>
      <c r="M32" s="15">
        <v>0</v>
      </c>
      <c r="N32" s="29">
        <v>0</v>
      </c>
      <c r="P32" s="38" t="str">
        <f t="shared" si="4"/>
        <v>-</v>
      </c>
      <c r="Q32" s="15">
        <v>0</v>
      </c>
      <c r="R32" s="29">
        <v>0</v>
      </c>
      <c r="T32" s="38" t="str">
        <f t="shared" si="5"/>
        <v>-</v>
      </c>
      <c r="U32" s="15">
        <v>0</v>
      </c>
      <c r="V32" s="29">
        <v>0</v>
      </c>
      <c r="X32" s="38" t="s">
        <v>712</v>
      </c>
      <c r="Y32" s="15">
        <v>2839.5</v>
      </c>
      <c r="Z32" s="29">
        <f t="shared" si="12"/>
        <v>2839.5</v>
      </c>
      <c r="AB32" s="38" t="s">
        <v>712</v>
      </c>
      <c r="AC32" s="15">
        <v>117</v>
      </c>
      <c r="AD32" s="29">
        <f t="shared" si="8"/>
        <v>2956.5</v>
      </c>
    </row>
    <row r="33" spans="1:30" x14ac:dyDescent="0.25">
      <c r="A33" s="8" t="s">
        <v>101</v>
      </c>
      <c r="B33" s="6"/>
      <c r="D33" s="8" t="s">
        <v>101</v>
      </c>
      <c r="E33" s="12"/>
      <c r="F33" s="6"/>
      <c r="H33" s="8" t="s">
        <v>101</v>
      </c>
      <c r="I33" s="15">
        <v>0</v>
      </c>
      <c r="J33" s="6">
        <v>0</v>
      </c>
      <c r="L33" s="28" t="str">
        <f t="shared" ref="L33" si="16">A33</f>
        <v>-</v>
      </c>
      <c r="M33" s="15">
        <v>0</v>
      </c>
      <c r="N33" s="29">
        <v>0</v>
      </c>
      <c r="P33" s="38" t="str">
        <f t="shared" ref="P33" si="17">L33</f>
        <v>-</v>
      </c>
      <c r="Q33" s="15">
        <v>0</v>
      </c>
      <c r="R33" s="29">
        <v>0</v>
      </c>
      <c r="T33" s="38" t="str">
        <f t="shared" ref="T33" si="18">P33</f>
        <v>-</v>
      </c>
      <c r="U33" s="15">
        <v>0</v>
      </c>
      <c r="V33" s="29">
        <v>0</v>
      </c>
      <c r="X33" s="38" t="str">
        <f t="shared" ref="X33" si="19">T33</f>
        <v>-</v>
      </c>
      <c r="Y33" s="15">
        <v>0</v>
      </c>
      <c r="Z33" s="29">
        <v>0</v>
      </c>
      <c r="AB33" s="38" t="s">
        <v>731</v>
      </c>
      <c r="AC33" s="15">
        <v>2094</v>
      </c>
      <c r="AD33" s="29">
        <f t="shared" si="8"/>
        <v>2094</v>
      </c>
    </row>
    <row r="34" spans="1:30" x14ac:dyDescent="0.25">
      <c r="A34" s="8" t="s">
        <v>419</v>
      </c>
      <c r="B34" s="6">
        <v>42494.48</v>
      </c>
      <c r="D34" s="8" t="s">
        <v>101</v>
      </c>
      <c r="E34" s="12">
        <v>0</v>
      </c>
      <c r="F34" s="6">
        <f t="shared" si="0"/>
        <v>42494.48</v>
      </c>
      <c r="H34" s="8" t="s">
        <v>101</v>
      </c>
      <c r="I34" s="15">
        <v>91775.47</v>
      </c>
      <c r="J34" s="6">
        <f t="shared" si="1"/>
        <v>134269.95000000001</v>
      </c>
      <c r="L34" s="28" t="str">
        <f t="shared" si="15"/>
        <v>LINK CARD</v>
      </c>
      <c r="M34" s="15">
        <v>31087.05</v>
      </c>
      <c r="N34" s="29">
        <f t="shared" si="13"/>
        <v>165357</v>
      </c>
      <c r="P34" s="38" t="str">
        <f t="shared" si="4"/>
        <v>LINK CARD</v>
      </c>
      <c r="Q34" s="15">
        <v>34534.699999999997</v>
      </c>
      <c r="R34" s="29">
        <f t="shared" si="14"/>
        <v>199891.7</v>
      </c>
      <c r="T34" s="38" t="str">
        <f t="shared" si="5"/>
        <v>LINK CARD</v>
      </c>
      <c r="U34" s="15">
        <v>36171.279999999999</v>
      </c>
      <c r="V34" s="29">
        <f t="shared" si="11"/>
        <v>236062.98</v>
      </c>
      <c r="X34" s="38" t="str">
        <f t="shared" si="6"/>
        <v>LINK CARD</v>
      </c>
      <c r="Y34" s="15"/>
      <c r="Z34" s="29">
        <f t="shared" si="12"/>
        <v>236062.98</v>
      </c>
      <c r="AB34" s="38" t="str">
        <f t="shared" ref="AB34:AB37" si="20">X34</f>
        <v>LINK CARD</v>
      </c>
      <c r="AC34" s="15">
        <v>70576.850000000006</v>
      </c>
      <c r="AD34" s="29">
        <f t="shared" si="8"/>
        <v>306639.83</v>
      </c>
    </row>
    <row r="35" spans="1:30" x14ac:dyDescent="0.25">
      <c r="A35" s="8" t="s">
        <v>420</v>
      </c>
      <c r="B35" s="6">
        <v>36885.589999999997</v>
      </c>
      <c r="D35" s="8" t="s">
        <v>101</v>
      </c>
      <c r="E35" s="12">
        <v>0</v>
      </c>
      <c r="F35" s="6">
        <f t="shared" si="0"/>
        <v>36885.589999999997</v>
      </c>
      <c r="H35" s="8" t="s">
        <v>101</v>
      </c>
      <c r="I35" s="15">
        <v>0</v>
      </c>
      <c r="J35" s="6">
        <f t="shared" si="1"/>
        <v>36885.589999999997</v>
      </c>
      <c r="L35" s="28" t="str">
        <f t="shared" si="15"/>
        <v>LOACRE</v>
      </c>
      <c r="M35" s="15">
        <v>0</v>
      </c>
      <c r="N35" s="29">
        <f t="shared" si="13"/>
        <v>36885.589999999997</v>
      </c>
      <c r="P35" s="38" t="str">
        <f t="shared" si="4"/>
        <v>LOACRE</v>
      </c>
      <c r="Q35" s="15">
        <v>0</v>
      </c>
      <c r="R35" s="29">
        <f t="shared" si="14"/>
        <v>36885.589999999997</v>
      </c>
      <c r="T35" s="38" t="str">
        <f t="shared" si="5"/>
        <v>LOACRE</v>
      </c>
      <c r="U35" s="15"/>
      <c r="V35" s="29">
        <f t="shared" si="11"/>
        <v>36885.589999999997</v>
      </c>
      <c r="X35" s="38" t="str">
        <f t="shared" si="6"/>
        <v>LOACRE</v>
      </c>
      <c r="Y35" s="15"/>
      <c r="Z35" s="29">
        <f t="shared" si="12"/>
        <v>36885.589999999997</v>
      </c>
      <c r="AB35" s="38" t="str">
        <f t="shared" si="20"/>
        <v>LOACRE</v>
      </c>
      <c r="AC35" s="15">
        <v>0</v>
      </c>
      <c r="AD35" s="29">
        <f t="shared" si="8"/>
        <v>36885.589999999997</v>
      </c>
    </row>
    <row r="36" spans="1:30" x14ac:dyDescent="0.25">
      <c r="A36" s="8" t="s">
        <v>101</v>
      </c>
      <c r="B36" s="6">
        <v>0</v>
      </c>
      <c r="D36" s="8" t="s">
        <v>101</v>
      </c>
      <c r="E36" s="12">
        <v>0</v>
      </c>
      <c r="F36" s="6">
        <f t="shared" si="0"/>
        <v>0</v>
      </c>
      <c r="H36" s="8" t="s">
        <v>618</v>
      </c>
      <c r="I36" s="15">
        <v>211170</v>
      </c>
      <c r="J36" s="6">
        <f t="shared" si="1"/>
        <v>211170</v>
      </c>
      <c r="L36" s="28" t="str">
        <f>H36</f>
        <v>MM2 SINALIZAÇÃO</v>
      </c>
      <c r="M36" s="15">
        <v>0</v>
      </c>
      <c r="N36" s="29">
        <f t="shared" si="13"/>
        <v>211170</v>
      </c>
      <c r="P36" s="38" t="str">
        <f t="shared" si="4"/>
        <v>MM2 SINALIZAÇÃO</v>
      </c>
      <c r="Q36" s="15">
        <v>0</v>
      </c>
      <c r="R36" s="29">
        <f t="shared" si="14"/>
        <v>211170</v>
      </c>
      <c r="T36" s="38" t="str">
        <f t="shared" si="5"/>
        <v>MM2 SINALIZAÇÃO</v>
      </c>
      <c r="U36" s="15"/>
      <c r="V36" s="29">
        <f t="shared" si="11"/>
        <v>211170</v>
      </c>
      <c r="X36" s="38" t="str">
        <f t="shared" si="6"/>
        <v>MM2 SINALIZAÇÃO</v>
      </c>
      <c r="Y36" s="15"/>
      <c r="Z36" s="29">
        <f t="shared" si="12"/>
        <v>211170</v>
      </c>
      <c r="AB36" s="38" t="str">
        <f t="shared" si="20"/>
        <v>MM2 SINALIZAÇÃO</v>
      </c>
      <c r="AC36" s="15">
        <v>0</v>
      </c>
      <c r="AD36" s="29">
        <f t="shared" si="8"/>
        <v>211170</v>
      </c>
    </row>
    <row r="37" spans="1:30" x14ac:dyDescent="0.25">
      <c r="A37" s="8" t="s">
        <v>101</v>
      </c>
      <c r="B37" s="6">
        <v>0</v>
      </c>
      <c r="D37" s="8" t="s">
        <v>101</v>
      </c>
      <c r="E37" s="12">
        <v>0</v>
      </c>
      <c r="F37" s="6">
        <f t="shared" si="0"/>
        <v>0</v>
      </c>
      <c r="H37" s="8" t="s">
        <v>619</v>
      </c>
      <c r="I37" s="15">
        <v>64500</v>
      </c>
      <c r="J37" s="6">
        <f t="shared" si="1"/>
        <v>64500</v>
      </c>
      <c r="L37" s="28" t="str">
        <f>H37</f>
        <v>MOURA E OLIVEIRA</v>
      </c>
      <c r="M37" s="15">
        <v>129000</v>
      </c>
      <c r="N37" s="29">
        <f t="shared" si="13"/>
        <v>193500</v>
      </c>
      <c r="P37" s="38" t="str">
        <f t="shared" si="4"/>
        <v>MOURA E OLIVEIRA</v>
      </c>
      <c r="Q37" s="15">
        <v>0</v>
      </c>
      <c r="R37" s="29">
        <f t="shared" si="14"/>
        <v>193500</v>
      </c>
      <c r="T37" s="38" t="str">
        <f t="shared" si="5"/>
        <v>MOURA E OLIVEIRA</v>
      </c>
      <c r="U37" s="15"/>
      <c r="V37" s="29">
        <f t="shared" si="11"/>
        <v>193500</v>
      </c>
      <c r="X37" s="38" t="str">
        <f t="shared" si="6"/>
        <v>MOURA E OLIVEIRA</v>
      </c>
      <c r="Y37" s="15"/>
      <c r="Z37" s="29">
        <f t="shared" si="12"/>
        <v>193500</v>
      </c>
      <c r="AB37" s="38" t="str">
        <f t="shared" si="20"/>
        <v>MOURA E OLIVEIRA</v>
      </c>
      <c r="AC37" s="15">
        <v>258000</v>
      </c>
      <c r="AD37" s="29">
        <f t="shared" si="8"/>
        <v>451500</v>
      </c>
    </row>
    <row r="38" spans="1:30" x14ac:dyDescent="0.25">
      <c r="A38" s="8" t="s">
        <v>101</v>
      </c>
      <c r="B38" s="6">
        <v>0</v>
      </c>
      <c r="D38" s="8" t="s">
        <v>101</v>
      </c>
      <c r="E38" s="12">
        <v>0</v>
      </c>
      <c r="F38" s="6">
        <f t="shared" si="0"/>
        <v>0</v>
      </c>
      <c r="H38" s="38" t="s">
        <v>101</v>
      </c>
      <c r="I38" s="15">
        <v>0</v>
      </c>
      <c r="J38" s="6">
        <f t="shared" si="1"/>
        <v>0</v>
      </c>
      <c r="L38" s="38" t="s">
        <v>101</v>
      </c>
      <c r="M38" s="15">
        <v>0</v>
      </c>
      <c r="N38" s="29">
        <f t="shared" si="13"/>
        <v>0</v>
      </c>
      <c r="P38" s="38" t="s">
        <v>101</v>
      </c>
      <c r="Q38" s="15">
        <v>0</v>
      </c>
      <c r="R38" s="29">
        <f t="shared" si="14"/>
        <v>0</v>
      </c>
      <c r="T38" s="38" t="s">
        <v>683</v>
      </c>
      <c r="U38" s="15">
        <v>69064.800000000003</v>
      </c>
      <c r="V38" s="29">
        <f t="shared" si="11"/>
        <v>69064.800000000003</v>
      </c>
      <c r="X38" s="38" t="s">
        <v>683</v>
      </c>
      <c r="Y38" s="15"/>
      <c r="Z38" s="29">
        <f t="shared" si="12"/>
        <v>69064.800000000003</v>
      </c>
      <c r="AB38" s="38" t="s">
        <v>683</v>
      </c>
      <c r="AC38" s="15">
        <v>0</v>
      </c>
      <c r="AD38" s="29">
        <f t="shared" si="8"/>
        <v>69064.800000000003</v>
      </c>
    </row>
    <row r="39" spans="1:30" x14ac:dyDescent="0.25">
      <c r="A39" s="8" t="s">
        <v>101</v>
      </c>
      <c r="B39" s="6">
        <v>0</v>
      </c>
      <c r="D39" s="8" t="s">
        <v>475</v>
      </c>
      <c r="E39" s="12">
        <v>158</v>
      </c>
      <c r="F39" s="6">
        <f t="shared" si="0"/>
        <v>158</v>
      </c>
      <c r="H39" s="8" t="s">
        <v>101</v>
      </c>
      <c r="I39" s="15">
        <v>3275</v>
      </c>
      <c r="J39" s="6">
        <f t="shared" si="1"/>
        <v>3433</v>
      </c>
      <c r="L39" s="28" t="str">
        <f>D39</f>
        <v>MS SERVIÇOS</v>
      </c>
      <c r="M39" s="15">
        <v>0</v>
      </c>
      <c r="N39" s="29">
        <f t="shared" si="13"/>
        <v>3433</v>
      </c>
      <c r="P39" s="38" t="str">
        <f t="shared" si="4"/>
        <v>MS SERVIÇOS</v>
      </c>
      <c r="Q39" s="15">
        <v>0</v>
      </c>
      <c r="R39" s="29">
        <f t="shared" si="14"/>
        <v>3433</v>
      </c>
      <c r="T39" s="38" t="str">
        <f t="shared" si="5"/>
        <v>MS SERVIÇOS</v>
      </c>
      <c r="U39" s="15"/>
      <c r="V39" s="29">
        <f t="shared" si="11"/>
        <v>3433</v>
      </c>
      <c r="X39" s="38" t="str">
        <f t="shared" ref="X39:X47" si="21">T39</f>
        <v>MS SERVIÇOS</v>
      </c>
      <c r="Y39" s="15">
        <v>316</v>
      </c>
      <c r="Z39" s="29">
        <f t="shared" si="12"/>
        <v>3749</v>
      </c>
      <c r="AB39" s="38" t="str">
        <f t="shared" ref="AB39:AB47" si="22">X39</f>
        <v>MS SERVIÇOS</v>
      </c>
      <c r="AC39" s="15">
        <v>316</v>
      </c>
      <c r="AD39" s="29">
        <f t="shared" si="8"/>
        <v>4065</v>
      </c>
    </row>
    <row r="40" spans="1:30" x14ac:dyDescent="0.25">
      <c r="A40" s="8" t="s">
        <v>101</v>
      </c>
      <c r="B40" s="6">
        <v>0</v>
      </c>
      <c r="D40" s="8" t="s">
        <v>101</v>
      </c>
      <c r="E40" s="12">
        <v>0</v>
      </c>
      <c r="F40" s="6">
        <f t="shared" ref="F40" si="23">B40+E40</f>
        <v>0</v>
      </c>
      <c r="H40" s="8"/>
      <c r="I40" s="15">
        <v>0</v>
      </c>
      <c r="J40" s="6">
        <f t="shared" ref="J40" si="24">F40+I40</f>
        <v>0</v>
      </c>
      <c r="L40" s="28" t="s">
        <v>663</v>
      </c>
      <c r="M40" s="15">
        <v>6400</v>
      </c>
      <c r="N40" s="29">
        <f t="shared" ref="N40" si="25">J40+M40</f>
        <v>6400</v>
      </c>
      <c r="P40" s="38" t="str">
        <f t="shared" si="4"/>
        <v>N F GRANDE E CIA LTDA</v>
      </c>
      <c r="Q40" s="15">
        <v>0</v>
      </c>
      <c r="R40" s="29">
        <f t="shared" si="14"/>
        <v>6400</v>
      </c>
      <c r="T40" s="38" t="str">
        <f t="shared" si="5"/>
        <v>N F GRANDE E CIA LTDA</v>
      </c>
      <c r="U40" s="15"/>
      <c r="V40" s="29">
        <f t="shared" si="11"/>
        <v>6400</v>
      </c>
      <c r="X40" s="38" t="str">
        <f t="shared" si="21"/>
        <v>N F GRANDE E CIA LTDA</v>
      </c>
      <c r="Y40" s="15"/>
      <c r="Z40" s="29">
        <f t="shared" si="12"/>
        <v>6400</v>
      </c>
      <c r="AB40" s="38" t="str">
        <f t="shared" si="22"/>
        <v>N F GRANDE E CIA LTDA</v>
      </c>
      <c r="AC40" s="15">
        <v>0</v>
      </c>
      <c r="AD40" s="29">
        <f t="shared" si="8"/>
        <v>6400</v>
      </c>
    </row>
    <row r="41" spans="1:30" x14ac:dyDescent="0.25">
      <c r="A41" s="8" t="s">
        <v>101</v>
      </c>
      <c r="B41" s="6">
        <v>0</v>
      </c>
      <c r="D41" s="8" t="s">
        <v>101</v>
      </c>
      <c r="E41" s="12">
        <v>0</v>
      </c>
      <c r="F41" s="6">
        <f t="shared" si="0"/>
        <v>0</v>
      </c>
      <c r="H41" s="8" t="s">
        <v>620</v>
      </c>
      <c r="I41" s="15">
        <v>1006.5</v>
      </c>
      <c r="J41" s="6">
        <f t="shared" si="1"/>
        <v>1006.5</v>
      </c>
      <c r="L41" s="28" t="str">
        <f>H41</f>
        <v>NORTE DISTRIBUIDORA</v>
      </c>
      <c r="M41" s="15">
        <v>0</v>
      </c>
      <c r="N41" s="29">
        <f t="shared" si="13"/>
        <v>1006.5</v>
      </c>
      <c r="P41" s="38" t="str">
        <f t="shared" si="4"/>
        <v>NORTE DISTRIBUIDORA</v>
      </c>
      <c r="Q41" s="15">
        <v>0</v>
      </c>
      <c r="R41" s="29">
        <f t="shared" si="14"/>
        <v>1006.5</v>
      </c>
      <c r="T41" s="38" t="str">
        <f t="shared" si="5"/>
        <v>NORTE DISTRIBUIDORA</v>
      </c>
      <c r="U41" s="15"/>
      <c r="V41" s="29">
        <f t="shared" si="11"/>
        <v>1006.5</v>
      </c>
      <c r="X41" s="38" t="str">
        <f t="shared" si="21"/>
        <v>NORTE DISTRIBUIDORA</v>
      </c>
      <c r="Y41" s="15"/>
      <c r="Z41" s="29">
        <f t="shared" si="12"/>
        <v>1006.5</v>
      </c>
      <c r="AB41" s="38" t="str">
        <f t="shared" si="22"/>
        <v>NORTE DISTRIBUIDORA</v>
      </c>
      <c r="AC41" s="15">
        <v>0</v>
      </c>
      <c r="AD41" s="29">
        <f t="shared" si="8"/>
        <v>1006.5</v>
      </c>
    </row>
    <row r="42" spans="1:30" x14ac:dyDescent="0.25">
      <c r="A42" s="8" t="s">
        <v>421</v>
      </c>
      <c r="B42" s="6">
        <v>24897.54</v>
      </c>
      <c r="D42" s="8" t="s">
        <v>101</v>
      </c>
      <c r="E42" s="12">
        <v>0</v>
      </c>
      <c r="F42" s="6">
        <f t="shared" si="0"/>
        <v>24897.54</v>
      </c>
      <c r="H42" s="8" t="s">
        <v>101</v>
      </c>
      <c r="I42" s="15">
        <v>33196.720000000001</v>
      </c>
      <c r="J42" s="6">
        <f t="shared" si="1"/>
        <v>58094.26</v>
      </c>
      <c r="L42" s="28" t="str">
        <f>A42</f>
        <v>NORTEXPRESS</v>
      </c>
      <c r="M42" s="15">
        <v>0</v>
      </c>
      <c r="N42" s="29">
        <f t="shared" si="13"/>
        <v>58094.26</v>
      </c>
      <c r="P42" s="38" t="str">
        <f t="shared" si="4"/>
        <v>NORTEXPRESS</v>
      </c>
      <c r="Q42" s="15">
        <v>8299.18</v>
      </c>
      <c r="R42" s="29">
        <f t="shared" si="14"/>
        <v>66393.440000000002</v>
      </c>
      <c r="T42" s="38" t="str">
        <f t="shared" si="5"/>
        <v>NORTEXPRESS</v>
      </c>
      <c r="U42" s="15">
        <v>19682.919999999998</v>
      </c>
      <c r="V42" s="29">
        <f t="shared" si="11"/>
        <v>86076.36</v>
      </c>
      <c r="X42" s="38" t="str">
        <f t="shared" si="21"/>
        <v>NORTEXPRESS</v>
      </c>
      <c r="Y42" s="15">
        <v>22179.7</v>
      </c>
      <c r="Z42" s="29">
        <f t="shared" si="12"/>
        <v>108256.06</v>
      </c>
      <c r="AB42" s="38" t="str">
        <f t="shared" si="22"/>
        <v>NORTEXPRESS</v>
      </c>
      <c r="AC42" s="15">
        <v>9841.4599999999991</v>
      </c>
      <c r="AD42" s="29">
        <f t="shared" si="8"/>
        <v>118097.51999999999</v>
      </c>
    </row>
    <row r="43" spans="1:30" x14ac:dyDescent="0.25">
      <c r="A43" s="8" t="s">
        <v>101</v>
      </c>
      <c r="B43" s="6">
        <v>0</v>
      </c>
      <c r="D43" s="8" t="s">
        <v>101</v>
      </c>
      <c r="E43" s="12">
        <v>0</v>
      </c>
      <c r="F43" s="6">
        <f t="shared" ref="F43" si="26">B43+E43</f>
        <v>0</v>
      </c>
      <c r="H43" s="8" t="s">
        <v>101</v>
      </c>
      <c r="I43" s="15">
        <v>0</v>
      </c>
      <c r="J43" s="6">
        <f t="shared" ref="J43" si="27">F43+I43</f>
        <v>0</v>
      </c>
      <c r="L43" s="28" t="s">
        <v>664</v>
      </c>
      <c r="M43" s="15">
        <v>8735</v>
      </c>
      <c r="N43" s="29">
        <f t="shared" ref="N43" si="28">J43+M43</f>
        <v>8735</v>
      </c>
      <c r="P43" s="38" t="str">
        <f t="shared" si="4"/>
        <v>OPEN TREINAMENTOS EMP</v>
      </c>
      <c r="Q43" s="15">
        <v>0</v>
      </c>
      <c r="R43" s="29">
        <f t="shared" si="14"/>
        <v>8735</v>
      </c>
      <c r="T43" s="38" t="str">
        <f t="shared" si="5"/>
        <v>OPEN TREINAMENTOS EMP</v>
      </c>
      <c r="U43" s="15"/>
      <c r="V43" s="29">
        <f t="shared" si="11"/>
        <v>8735</v>
      </c>
      <c r="X43" s="38" t="str">
        <f t="shared" si="21"/>
        <v>OPEN TREINAMENTOS EMP</v>
      </c>
      <c r="Y43" s="15"/>
      <c r="Z43" s="29">
        <f t="shared" si="12"/>
        <v>8735</v>
      </c>
      <c r="AB43" s="38" t="str">
        <f t="shared" si="22"/>
        <v>OPEN TREINAMENTOS EMP</v>
      </c>
      <c r="AC43" s="15">
        <v>0</v>
      </c>
      <c r="AD43" s="29">
        <f t="shared" si="8"/>
        <v>8735</v>
      </c>
    </row>
    <row r="44" spans="1:30" x14ac:dyDescent="0.25">
      <c r="A44" s="8" t="s">
        <v>101</v>
      </c>
      <c r="B44" s="18">
        <v>0</v>
      </c>
      <c r="D44" s="8" t="s">
        <v>476</v>
      </c>
      <c r="E44" s="12">
        <v>6720</v>
      </c>
      <c r="F44" s="6">
        <f t="shared" si="0"/>
        <v>6720</v>
      </c>
      <c r="H44" s="8" t="s">
        <v>101</v>
      </c>
      <c r="I44" s="15">
        <v>7000</v>
      </c>
      <c r="J44" s="6">
        <f t="shared" si="1"/>
        <v>13720</v>
      </c>
      <c r="L44" s="28" t="str">
        <f>D44</f>
        <v>PLANO CONSULTORIA</v>
      </c>
      <c r="M44" s="15">
        <v>0</v>
      </c>
      <c r="N44" s="29">
        <f t="shared" si="13"/>
        <v>13720</v>
      </c>
      <c r="P44" s="38" t="str">
        <f t="shared" si="4"/>
        <v>PLANO CONSULTORIA</v>
      </c>
      <c r="Q44" s="15">
        <v>0</v>
      </c>
      <c r="R44" s="29">
        <f t="shared" si="14"/>
        <v>13720</v>
      </c>
      <c r="T44" s="38" t="str">
        <f t="shared" si="5"/>
        <v>PLANO CONSULTORIA</v>
      </c>
      <c r="U44" s="15"/>
      <c r="V44" s="29">
        <f t="shared" si="11"/>
        <v>13720</v>
      </c>
      <c r="X44" s="38" t="str">
        <f t="shared" si="21"/>
        <v>PLANO CONSULTORIA</v>
      </c>
      <c r="Y44" s="15"/>
      <c r="Z44" s="29">
        <f t="shared" si="12"/>
        <v>13720</v>
      </c>
      <c r="AB44" s="38" t="str">
        <f t="shared" si="22"/>
        <v>PLANO CONSULTORIA</v>
      </c>
      <c r="AC44" s="15">
        <v>0</v>
      </c>
      <c r="AD44" s="29">
        <f t="shared" si="8"/>
        <v>13720</v>
      </c>
    </row>
    <row r="45" spans="1:30" x14ac:dyDescent="0.25">
      <c r="A45" s="8" t="s">
        <v>101</v>
      </c>
      <c r="B45" s="18">
        <v>0</v>
      </c>
      <c r="D45" s="8" t="s">
        <v>101</v>
      </c>
      <c r="E45" s="12">
        <v>0</v>
      </c>
      <c r="F45" s="6">
        <f t="shared" ref="F45" si="29">B45+E45</f>
        <v>0</v>
      </c>
      <c r="H45" s="8" t="s">
        <v>101</v>
      </c>
      <c r="I45" s="15">
        <v>0</v>
      </c>
      <c r="J45" s="6">
        <f t="shared" ref="J45" si="30">F45+I45</f>
        <v>0</v>
      </c>
      <c r="L45" s="28" t="s">
        <v>665</v>
      </c>
      <c r="M45" s="15">
        <v>1040</v>
      </c>
      <c r="N45" s="29">
        <f t="shared" ref="N45" si="31">J45+M45</f>
        <v>1040</v>
      </c>
      <c r="P45" s="38" t="str">
        <f t="shared" si="4"/>
        <v>R B DA SILVA</v>
      </c>
      <c r="Q45" s="15">
        <v>0</v>
      </c>
      <c r="R45" s="29">
        <f t="shared" si="14"/>
        <v>1040</v>
      </c>
      <c r="T45" s="38" t="str">
        <f t="shared" si="5"/>
        <v>R B DA SILVA</v>
      </c>
      <c r="U45" s="15">
        <v>650</v>
      </c>
      <c r="V45" s="29">
        <f t="shared" si="11"/>
        <v>1690</v>
      </c>
      <c r="X45" s="38" t="str">
        <f t="shared" si="21"/>
        <v>R B DA SILVA</v>
      </c>
      <c r="Y45" s="15"/>
      <c r="Z45" s="29">
        <f t="shared" si="12"/>
        <v>1690</v>
      </c>
      <c r="AB45" s="38" t="str">
        <f t="shared" si="22"/>
        <v>R B DA SILVA</v>
      </c>
      <c r="AC45" s="15">
        <v>0</v>
      </c>
      <c r="AD45" s="29">
        <f t="shared" si="8"/>
        <v>1690</v>
      </c>
    </row>
    <row r="46" spans="1:30" x14ac:dyDescent="0.25">
      <c r="A46" s="8" t="s">
        <v>422</v>
      </c>
      <c r="B46" s="6">
        <v>10220</v>
      </c>
      <c r="D46" s="8" t="s">
        <v>101</v>
      </c>
      <c r="E46" s="12">
        <v>0</v>
      </c>
      <c r="F46" s="6">
        <f t="shared" si="0"/>
        <v>10220</v>
      </c>
      <c r="H46" s="8" t="s">
        <v>101</v>
      </c>
      <c r="I46" s="15">
        <v>20440</v>
      </c>
      <c r="J46" s="6">
        <f t="shared" si="1"/>
        <v>30660</v>
      </c>
      <c r="L46" s="28" t="str">
        <f>A46</f>
        <v>R J ANDRADE</v>
      </c>
      <c r="M46" s="15">
        <v>10475.5</v>
      </c>
      <c r="N46" s="29">
        <f t="shared" si="13"/>
        <v>41135.5</v>
      </c>
      <c r="P46" s="38" t="str">
        <f t="shared" si="4"/>
        <v>R J ANDRADE</v>
      </c>
      <c r="Q46" s="15">
        <v>6183.1</v>
      </c>
      <c r="R46" s="29">
        <f t="shared" si="14"/>
        <v>47318.6</v>
      </c>
      <c r="T46" s="38" t="str">
        <f t="shared" si="5"/>
        <v>R J ANDRADE</v>
      </c>
      <c r="U46" s="15">
        <v>6183.1</v>
      </c>
      <c r="V46" s="29">
        <f t="shared" si="11"/>
        <v>53501.7</v>
      </c>
      <c r="X46" s="38" t="str">
        <f t="shared" si="21"/>
        <v>R J ANDRADE</v>
      </c>
      <c r="Y46" s="15">
        <v>6183.1</v>
      </c>
      <c r="Z46" s="29">
        <f t="shared" si="12"/>
        <v>59684.799999999996</v>
      </c>
      <c r="AB46" s="38" t="str">
        <f t="shared" si="22"/>
        <v>R J ANDRADE</v>
      </c>
      <c r="AC46" s="15">
        <v>12366.2</v>
      </c>
      <c r="AD46" s="29">
        <f t="shared" si="8"/>
        <v>72051</v>
      </c>
    </row>
    <row r="47" spans="1:30" x14ac:dyDescent="0.25">
      <c r="A47" s="8" t="s">
        <v>423</v>
      </c>
      <c r="B47" s="6">
        <v>46583.35</v>
      </c>
      <c r="D47" s="8" t="s">
        <v>101</v>
      </c>
      <c r="E47" s="12">
        <v>32500</v>
      </c>
      <c r="F47" s="6">
        <f t="shared" si="0"/>
        <v>79083.350000000006</v>
      </c>
      <c r="H47" s="8" t="s">
        <v>101</v>
      </c>
      <c r="I47" s="15">
        <v>97500</v>
      </c>
      <c r="J47" s="6">
        <f t="shared" si="1"/>
        <v>176583.35</v>
      </c>
      <c r="L47" s="28" t="str">
        <f>A47</f>
        <v>RECHE GALDEANO</v>
      </c>
      <c r="M47" s="15">
        <v>32500</v>
      </c>
      <c r="N47" s="29">
        <f t="shared" si="13"/>
        <v>209083.35</v>
      </c>
      <c r="P47" s="38" t="str">
        <f t="shared" si="4"/>
        <v>RECHE GALDEANO</v>
      </c>
      <c r="Q47" s="15">
        <v>32500</v>
      </c>
      <c r="R47" s="29">
        <f t="shared" si="14"/>
        <v>241583.35</v>
      </c>
      <c r="T47" s="38" t="str">
        <f t="shared" si="5"/>
        <v>RECHE GALDEANO</v>
      </c>
      <c r="U47" s="15">
        <v>32500</v>
      </c>
      <c r="V47" s="29">
        <f t="shared" si="11"/>
        <v>274083.34999999998</v>
      </c>
      <c r="X47" s="38" t="str">
        <f t="shared" si="21"/>
        <v>RECHE GALDEANO</v>
      </c>
      <c r="Y47" s="15"/>
      <c r="Z47" s="29">
        <f t="shared" si="12"/>
        <v>274083.34999999998</v>
      </c>
      <c r="AB47" s="38" t="str">
        <f t="shared" si="22"/>
        <v>RECHE GALDEANO</v>
      </c>
      <c r="AC47" s="15">
        <v>99580.41</v>
      </c>
      <c r="AD47" s="29">
        <f t="shared" si="8"/>
        <v>373663.76</v>
      </c>
    </row>
    <row r="48" spans="1:30" x14ac:dyDescent="0.25">
      <c r="A48" s="8" t="s">
        <v>101</v>
      </c>
      <c r="B48" s="6">
        <v>0</v>
      </c>
      <c r="D48" s="8" t="s">
        <v>101</v>
      </c>
      <c r="E48" s="12">
        <v>0</v>
      </c>
      <c r="F48" s="6">
        <f t="shared" si="0"/>
        <v>0</v>
      </c>
      <c r="H48" s="8" t="s">
        <v>101</v>
      </c>
      <c r="I48" s="15">
        <v>0</v>
      </c>
      <c r="J48" s="6">
        <f t="shared" si="1"/>
        <v>0</v>
      </c>
      <c r="L48" s="28" t="s">
        <v>101</v>
      </c>
      <c r="M48" s="15">
        <v>0</v>
      </c>
      <c r="N48" s="29">
        <v>0</v>
      </c>
      <c r="P48" s="38" t="s">
        <v>667</v>
      </c>
      <c r="Q48" s="15">
        <v>479.7</v>
      </c>
      <c r="R48" s="29">
        <f>N48+Q48</f>
        <v>479.7</v>
      </c>
      <c r="T48" s="38" t="s">
        <v>667</v>
      </c>
      <c r="U48" s="15">
        <v>41190.53</v>
      </c>
      <c r="V48" s="29">
        <f>R48+U48</f>
        <v>41670.229999999996</v>
      </c>
      <c r="X48" s="38" t="s">
        <v>667</v>
      </c>
      <c r="Y48" s="15"/>
      <c r="Z48" s="29">
        <f>V48+Y48</f>
        <v>41670.229999999996</v>
      </c>
      <c r="AB48" s="38" t="s">
        <v>667</v>
      </c>
      <c r="AC48" s="15">
        <v>1240.8</v>
      </c>
      <c r="AD48" s="29">
        <f t="shared" si="8"/>
        <v>42911.03</v>
      </c>
    </row>
    <row r="49" spans="1:32" x14ac:dyDescent="0.25">
      <c r="A49" s="8" t="s">
        <v>101</v>
      </c>
      <c r="B49" s="18">
        <v>0</v>
      </c>
      <c r="D49" s="8" t="s">
        <v>101</v>
      </c>
      <c r="E49" s="12">
        <v>0</v>
      </c>
      <c r="F49" s="6">
        <f>B49+E49</f>
        <v>0</v>
      </c>
      <c r="H49" s="8" t="s">
        <v>622</v>
      </c>
      <c r="I49" s="15">
        <v>996617</v>
      </c>
      <c r="J49" s="6">
        <f t="shared" si="1"/>
        <v>996617</v>
      </c>
      <c r="L49" s="28" t="str">
        <f>H49</f>
        <v>SALE SERVIVE</v>
      </c>
      <c r="M49" s="15">
        <v>0</v>
      </c>
      <c r="N49" s="29">
        <f t="shared" si="13"/>
        <v>996617</v>
      </c>
      <c r="P49" s="38" t="str">
        <f t="shared" si="4"/>
        <v>SALE SERVIVE</v>
      </c>
      <c r="Q49" s="15">
        <v>0</v>
      </c>
      <c r="R49" s="29">
        <f t="shared" si="14"/>
        <v>996617</v>
      </c>
      <c r="T49" s="38" t="str">
        <f t="shared" ref="T49:T60" si="32">P49</f>
        <v>SALE SERVIVE</v>
      </c>
      <c r="U49" s="15"/>
      <c r="V49" s="29">
        <f t="shared" ref="V49:V58" si="33">R49+U49</f>
        <v>996617</v>
      </c>
      <c r="X49" s="38" t="str">
        <f t="shared" ref="X49:X58" si="34">T49</f>
        <v>SALE SERVIVE</v>
      </c>
      <c r="Y49" s="15"/>
      <c r="Z49" s="29">
        <f t="shared" ref="Z49:Z58" si="35">V49+Y49</f>
        <v>996617</v>
      </c>
      <c r="AB49" s="38" t="str">
        <f t="shared" ref="AB49:AB54" si="36">X49</f>
        <v>SALE SERVIVE</v>
      </c>
      <c r="AC49" s="15">
        <v>0</v>
      </c>
      <c r="AD49" s="29">
        <f t="shared" si="8"/>
        <v>996617</v>
      </c>
    </row>
    <row r="50" spans="1:32" x14ac:dyDescent="0.25">
      <c r="A50" s="8" t="s">
        <v>101</v>
      </c>
      <c r="B50" s="18">
        <v>0</v>
      </c>
      <c r="D50" s="8" t="s">
        <v>101</v>
      </c>
      <c r="E50" s="12">
        <v>0</v>
      </c>
      <c r="F50" s="6">
        <f>B50+E50</f>
        <v>0</v>
      </c>
      <c r="H50" s="8" t="s">
        <v>623</v>
      </c>
      <c r="I50" s="15">
        <v>1015.2</v>
      </c>
      <c r="J50" s="6">
        <f t="shared" si="1"/>
        <v>1015.2</v>
      </c>
      <c r="L50" s="28" t="str">
        <f>H50</f>
        <v>SANCAR</v>
      </c>
      <c r="M50" s="15">
        <v>0</v>
      </c>
      <c r="N50" s="29">
        <f t="shared" si="13"/>
        <v>1015.2</v>
      </c>
      <c r="P50" s="38" t="str">
        <f t="shared" si="4"/>
        <v>SANCAR</v>
      </c>
      <c r="Q50" s="15">
        <v>0</v>
      </c>
      <c r="R50" s="29">
        <f t="shared" si="14"/>
        <v>1015.2</v>
      </c>
      <c r="T50" s="38" t="str">
        <f t="shared" si="32"/>
        <v>SANCAR</v>
      </c>
      <c r="U50" s="15">
        <v>2365.04</v>
      </c>
      <c r="V50" s="29">
        <f t="shared" si="33"/>
        <v>3380.24</v>
      </c>
      <c r="X50" s="38" t="str">
        <f t="shared" si="34"/>
        <v>SANCAR</v>
      </c>
      <c r="Y50" s="15">
        <v>1349.84</v>
      </c>
      <c r="Z50" s="29">
        <f t="shared" si="35"/>
        <v>4730.08</v>
      </c>
      <c r="AB50" s="38" t="str">
        <f t="shared" si="36"/>
        <v>SANCAR</v>
      </c>
      <c r="AC50" s="15">
        <v>0</v>
      </c>
      <c r="AD50" s="29">
        <f t="shared" si="8"/>
        <v>4730.08</v>
      </c>
    </row>
    <row r="51" spans="1:32" x14ac:dyDescent="0.25">
      <c r="A51" s="8" t="s">
        <v>424</v>
      </c>
      <c r="B51" s="6">
        <v>24522.31</v>
      </c>
      <c r="D51" s="8" t="s">
        <v>101</v>
      </c>
      <c r="E51" s="12">
        <v>9498.23</v>
      </c>
      <c r="F51" s="6">
        <f t="shared" si="0"/>
        <v>34020.54</v>
      </c>
      <c r="H51" s="8" t="s">
        <v>101</v>
      </c>
      <c r="I51" s="15">
        <v>21508.76</v>
      </c>
      <c r="J51" s="6">
        <f t="shared" si="1"/>
        <v>55529.3</v>
      </c>
      <c r="L51" s="28" t="str">
        <f>A51</f>
        <v>SERMATEC</v>
      </c>
      <c r="M51" s="15">
        <v>20701.849999999999</v>
      </c>
      <c r="N51" s="29">
        <f t="shared" si="13"/>
        <v>76231.149999999994</v>
      </c>
      <c r="P51" s="38" t="str">
        <f t="shared" si="4"/>
        <v>SERMATEC</v>
      </c>
      <c r="Q51" s="15">
        <v>11255.31</v>
      </c>
      <c r="R51" s="29">
        <f t="shared" si="14"/>
        <v>87486.459999999992</v>
      </c>
      <c r="T51" s="38" t="str">
        <f t="shared" si="32"/>
        <v>SERMATEC</v>
      </c>
      <c r="U51" s="15">
        <v>11921.51</v>
      </c>
      <c r="V51" s="29">
        <f t="shared" si="33"/>
        <v>99407.969999999987</v>
      </c>
      <c r="X51" s="38" t="str">
        <f t="shared" si="34"/>
        <v>SERMATEC</v>
      </c>
      <c r="Y51" s="15"/>
      <c r="Z51" s="29">
        <f t="shared" si="35"/>
        <v>99407.969999999987</v>
      </c>
      <c r="AB51" s="38" t="str">
        <f t="shared" si="36"/>
        <v>SERMATEC</v>
      </c>
      <c r="AC51" s="15">
        <v>28984.98</v>
      </c>
      <c r="AD51" s="29">
        <f t="shared" si="8"/>
        <v>128392.94999999998</v>
      </c>
    </row>
    <row r="52" spans="1:32" x14ac:dyDescent="0.25">
      <c r="A52" s="8" t="s">
        <v>361</v>
      </c>
      <c r="B52" s="6">
        <v>24183.52</v>
      </c>
      <c r="D52" s="8" t="s">
        <v>101</v>
      </c>
      <c r="E52" s="12">
        <f>4998+317.68</f>
        <v>5315.68</v>
      </c>
      <c r="F52" s="6">
        <f t="shared" si="0"/>
        <v>29499.200000000001</v>
      </c>
      <c r="H52" s="8" t="s">
        <v>101</v>
      </c>
      <c r="I52" s="15">
        <v>42888.55</v>
      </c>
      <c r="J52" s="6">
        <f t="shared" si="1"/>
        <v>72387.75</v>
      </c>
      <c r="L52" s="28" t="str">
        <f>A52</f>
        <v>SERPRO</v>
      </c>
      <c r="M52" s="15">
        <v>33511.839999999997</v>
      </c>
      <c r="N52" s="29">
        <f t="shared" si="13"/>
        <v>105899.59</v>
      </c>
      <c r="P52" s="38" t="str">
        <f t="shared" si="4"/>
        <v>SERPRO</v>
      </c>
      <c r="Q52" s="15">
        <v>25482.09</v>
      </c>
      <c r="R52" s="29">
        <f t="shared" si="14"/>
        <v>131381.68</v>
      </c>
      <c r="T52" s="38" t="str">
        <f t="shared" si="32"/>
        <v>SERPRO</v>
      </c>
      <c r="U52" s="15">
        <v>28474.55</v>
      </c>
      <c r="V52" s="29">
        <f t="shared" si="33"/>
        <v>159856.22999999998</v>
      </c>
      <c r="X52" s="38" t="str">
        <f t="shared" si="34"/>
        <v>SERPRO</v>
      </c>
      <c r="Y52" s="15">
        <v>20414.16</v>
      </c>
      <c r="Z52" s="29">
        <f t="shared" si="35"/>
        <v>180270.38999999998</v>
      </c>
      <c r="AB52" s="38" t="str">
        <f t="shared" si="36"/>
        <v>SERPRO</v>
      </c>
      <c r="AC52" s="15">
        <v>17274.240000000002</v>
      </c>
      <c r="AD52" s="29">
        <f t="shared" si="8"/>
        <v>197544.62999999998</v>
      </c>
    </row>
    <row r="53" spans="1:32" x14ac:dyDescent="0.25">
      <c r="A53" s="8" t="s">
        <v>425</v>
      </c>
      <c r="B53" s="6">
        <v>663997.80000000005</v>
      </c>
      <c r="D53" s="8" t="s">
        <v>101</v>
      </c>
      <c r="E53" s="12">
        <v>0</v>
      </c>
      <c r="F53" s="6">
        <f t="shared" si="0"/>
        <v>663997.80000000005</v>
      </c>
      <c r="H53" s="8" t="s">
        <v>101</v>
      </c>
      <c r="I53" s="15">
        <v>874953.48</v>
      </c>
      <c r="J53" s="6">
        <f t="shared" si="1"/>
        <v>1538951.28</v>
      </c>
      <c r="L53" s="28" t="str">
        <f>A53</f>
        <v>TEC NEWS</v>
      </c>
      <c r="M53" s="15">
        <v>0</v>
      </c>
      <c r="N53" s="29">
        <f t="shared" si="13"/>
        <v>1538951.28</v>
      </c>
      <c r="P53" s="38" t="str">
        <f t="shared" si="4"/>
        <v>TEC NEWS</v>
      </c>
      <c r="Q53" s="15">
        <v>343715.5</v>
      </c>
      <c r="R53" s="29">
        <f t="shared" si="14"/>
        <v>1882666.78</v>
      </c>
      <c r="T53" s="38" t="str">
        <f t="shared" si="32"/>
        <v>TEC NEWS</v>
      </c>
      <c r="U53" s="15">
        <v>313018.46000000002</v>
      </c>
      <c r="V53" s="29">
        <f t="shared" si="33"/>
        <v>2195685.2400000002</v>
      </c>
      <c r="X53" s="38" t="str">
        <f t="shared" si="34"/>
        <v>TEC NEWS</v>
      </c>
      <c r="Y53" s="15">
        <v>216144.14</v>
      </c>
      <c r="Z53" s="29">
        <f t="shared" si="35"/>
        <v>2411829.3800000004</v>
      </c>
      <c r="AB53" s="38" t="str">
        <f t="shared" si="36"/>
        <v>TEC NEWS</v>
      </c>
      <c r="AC53" s="15">
        <v>226521.06</v>
      </c>
      <c r="AD53" s="29">
        <f t="shared" si="8"/>
        <v>2638350.4400000004</v>
      </c>
    </row>
    <row r="54" spans="1:32" x14ac:dyDescent="0.25">
      <c r="A54" s="8" t="s">
        <v>101</v>
      </c>
      <c r="B54" s="18">
        <v>0</v>
      </c>
      <c r="D54" s="8" t="s">
        <v>101</v>
      </c>
      <c r="E54" s="12">
        <v>0</v>
      </c>
      <c r="F54" s="6">
        <f t="shared" si="0"/>
        <v>0</v>
      </c>
      <c r="H54" s="8" t="s">
        <v>624</v>
      </c>
      <c r="I54" s="15">
        <v>2486.85</v>
      </c>
      <c r="J54" s="6">
        <f t="shared" si="1"/>
        <v>2486.85</v>
      </c>
      <c r="L54" s="28" t="str">
        <f>H54</f>
        <v>V &amp; K PALOMBO</v>
      </c>
      <c r="M54" s="15">
        <v>14166.12</v>
      </c>
      <c r="N54" s="29">
        <f t="shared" si="13"/>
        <v>16652.97</v>
      </c>
      <c r="P54" s="38" t="str">
        <f t="shared" si="4"/>
        <v>V &amp; K PALOMBO</v>
      </c>
      <c r="Q54" s="15">
        <v>13467.64</v>
      </c>
      <c r="R54" s="29">
        <f t="shared" si="14"/>
        <v>30120.61</v>
      </c>
      <c r="T54" s="38" t="str">
        <f t="shared" si="32"/>
        <v>V &amp; K PALOMBO</v>
      </c>
      <c r="U54" s="15">
        <v>3799.74</v>
      </c>
      <c r="V54" s="29">
        <f t="shared" si="33"/>
        <v>33920.35</v>
      </c>
      <c r="X54" s="38" t="str">
        <f t="shared" si="34"/>
        <v>V &amp; K PALOMBO</v>
      </c>
      <c r="Y54" s="15">
        <v>37597.5</v>
      </c>
      <c r="Z54" s="29">
        <f>V54+Y54</f>
        <v>71517.850000000006</v>
      </c>
      <c r="AB54" s="38" t="str">
        <f t="shared" si="36"/>
        <v>V &amp; K PALOMBO</v>
      </c>
      <c r="AC54" s="15">
        <v>50352.88</v>
      </c>
      <c r="AD54" s="29">
        <f t="shared" si="8"/>
        <v>121870.73000000001</v>
      </c>
    </row>
    <row r="55" spans="1:32" x14ac:dyDescent="0.25">
      <c r="A55" s="8" t="s">
        <v>101</v>
      </c>
      <c r="B55" s="18">
        <v>0</v>
      </c>
      <c r="D55" s="8" t="s">
        <v>101</v>
      </c>
      <c r="E55" s="12">
        <v>0</v>
      </c>
      <c r="F55" s="6">
        <v>0</v>
      </c>
      <c r="H55" s="8" t="s">
        <v>101</v>
      </c>
      <c r="I55" s="15">
        <v>0</v>
      </c>
      <c r="J55" s="6">
        <v>0</v>
      </c>
      <c r="L55" s="28" t="s">
        <v>101</v>
      </c>
      <c r="M55" s="15">
        <v>0</v>
      </c>
      <c r="N55" s="29">
        <v>0</v>
      </c>
      <c r="P55" s="38" t="s">
        <v>101</v>
      </c>
      <c r="Q55" s="15">
        <v>0</v>
      </c>
      <c r="R55" s="29">
        <v>0</v>
      </c>
      <c r="T55" s="38" t="s">
        <v>684</v>
      </c>
      <c r="U55" s="15">
        <v>9692</v>
      </c>
      <c r="V55" s="29">
        <f t="shared" si="33"/>
        <v>9692</v>
      </c>
      <c r="X55" s="38" t="s">
        <v>684</v>
      </c>
      <c r="Y55" s="15">
        <v>129000</v>
      </c>
      <c r="Z55" s="29">
        <f>V55+Y55</f>
        <v>138692</v>
      </c>
      <c r="AB55" s="38" t="s">
        <v>684</v>
      </c>
      <c r="AC55" s="15">
        <v>0</v>
      </c>
      <c r="AD55" s="29">
        <f t="shared" si="8"/>
        <v>138692</v>
      </c>
    </row>
    <row r="56" spans="1:32" x14ac:dyDescent="0.25">
      <c r="A56" s="8" t="s">
        <v>101</v>
      </c>
      <c r="B56" s="18">
        <v>0</v>
      </c>
      <c r="D56" s="8" t="s">
        <v>101</v>
      </c>
      <c r="E56" s="12">
        <v>0</v>
      </c>
      <c r="F56" s="6">
        <f t="shared" ref="F56" si="37">B56+E56</f>
        <v>0</v>
      </c>
      <c r="H56" s="8" t="s">
        <v>101</v>
      </c>
      <c r="I56" s="15">
        <v>0</v>
      </c>
      <c r="J56" s="6">
        <f t="shared" ref="J56" si="38">F56+I56</f>
        <v>0</v>
      </c>
      <c r="L56" s="28" t="s">
        <v>101</v>
      </c>
      <c r="M56" s="15">
        <v>0</v>
      </c>
      <c r="N56" s="29">
        <f t="shared" ref="N56" si="39">J56+M56</f>
        <v>0</v>
      </c>
      <c r="P56" s="38" t="s">
        <v>101</v>
      </c>
      <c r="Q56" s="15">
        <v>0</v>
      </c>
      <c r="R56" s="29">
        <f t="shared" ref="R56" si="40">N56+Q56</f>
        <v>0</v>
      </c>
      <c r="T56" s="38" t="str">
        <f t="shared" ref="T56" si="41">P56</f>
        <v>-</v>
      </c>
      <c r="U56" s="15">
        <v>0</v>
      </c>
      <c r="V56" s="29">
        <f t="shared" ref="V56" si="42">R56+U56</f>
        <v>0</v>
      </c>
      <c r="X56" s="38" t="str">
        <f t="shared" ref="X56" si="43">T56</f>
        <v>-</v>
      </c>
      <c r="Y56" s="15">
        <v>0</v>
      </c>
      <c r="Z56" s="29">
        <f t="shared" ref="Z56" si="44">V56+Y56</f>
        <v>0</v>
      </c>
      <c r="AB56" s="38" t="s">
        <v>732</v>
      </c>
      <c r="AC56" s="15">
        <v>59567.19</v>
      </c>
      <c r="AD56" s="29">
        <f t="shared" si="8"/>
        <v>59567.19</v>
      </c>
    </row>
    <row r="57" spans="1:32" x14ac:dyDescent="0.25">
      <c r="A57" s="8" t="s">
        <v>101</v>
      </c>
      <c r="B57" s="18">
        <v>0</v>
      </c>
      <c r="D57" s="8" t="s">
        <v>101</v>
      </c>
      <c r="E57" s="12">
        <v>0</v>
      </c>
      <c r="F57" s="6">
        <f t="shared" ref="F57" si="45">B57+E57</f>
        <v>0</v>
      </c>
      <c r="H57" s="8" t="s">
        <v>101</v>
      </c>
      <c r="I57" s="15">
        <v>0</v>
      </c>
      <c r="J57" s="6">
        <f t="shared" ref="J57" si="46">F57+I57</f>
        <v>0</v>
      </c>
      <c r="L57" s="28" t="s">
        <v>101</v>
      </c>
      <c r="M57" s="15">
        <v>0</v>
      </c>
      <c r="N57" s="29">
        <f t="shared" ref="N57" si="47">J57+M57</f>
        <v>0</v>
      </c>
      <c r="P57" s="38" t="s">
        <v>101</v>
      </c>
      <c r="Q57" s="15">
        <v>0</v>
      </c>
      <c r="R57" s="29">
        <f t="shared" ref="R57" si="48">N57+Q57</f>
        <v>0</v>
      </c>
      <c r="T57" s="38" t="str">
        <f t="shared" ref="T57" si="49">P57</f>
        <v>-</v>
      </c>
      <c r="U57" s="15">
        <v>0</v>
      </c>
      <c r="V57" s="29">
        <f t="shared" ref="V57" si="50">R57+U57</f>
        <v>0</v>
      </c>
      <c r="X57" s="38" t="str">
        <f t="shared" ref="X57" si="51">T57</f>
        <v>-</v>
      </c>
      <c r="Y57" s="15">
        <v>0</v>
      </c>
      <c r="Z57" s="29">
        <f t="shared" ref="Z57" si="52">V57+Y57</f>
        <v>0</v>
      </c>
      <c r="AB57" s="38" t="s">
        <v>733</v>
      </c>
      <c r="AC57" s="15">
        <v>1815.81</v>
      </c>
      <c r="AD57" s="29">
        <f t="shared" si="8"/>
        <v>1815.81</v>
      </c>
    </row>
    <row r="58" spans="1:32" x14ac:dyDescent="0.25">
      <c r="A58" s="8" t="s">
        <v>101</v>
      </c>
      <c r="B58" s="18">
        <v>0</v>
      </c>
      <c r="D58" s="8" t="s">
        <v>101</v>
      </c>
      <c r="E58" s="12">
        <v>0</v>
      </c>
      <c r="F58" s="6">
        <f t="shared" si="0"/>
        <v>0</v>
      </c>
      <c r="H58" s="8" t="s">
        <v>101</v>
      </c>
      <c r="I58" s="15">
        <v>0</v>
      </c>
      <c r="J58" s="6">
        <f t="shared" si="1"/>
        <v>0</v>
      </c>
      <c r="L58" s="28" t="s">
        <v>101</v>
      </c>
      <c r="M58" s="15">
        <v>0</v>
      </c>
      <c r="N58" s="29">
        <f t="shared" si="13"/>
        <v>0</v>
      </c>
      <c r="P58" s="38" t="s">
        <v>101</v>
      </c>
      <c r="Q58" s="15">
        <v>0</v>
      </c>
      <c r="R58" s="29">
        <f t="shared" si="14"/>
        <v>0</v>
      </c>
      <c r="T58" s="38" t="str">
        <f t="shared" ref="T58" si="53">P58</f>
        <v>-</v>
      </c>
      <c r="U58" s="15">
        <v>0</v>
      </c>
      <c r="V58" s="29">
        <f t="shared" si="33"/>
        <v>0</v>
      </c>
      <c r="X58" s="38" t="str">
        <f t="shared" si="34"/>
        <v>-</v>
      </c>
      <c r="Y58" s="15">
        <v>0</v>
      </c>
      <c r="Z58" s="29">
        <f t="shared" si="35"/>
        <v>0</v>
      </c>
      <c r="AB58" s="38" t="str">
        <f t="shared" ref="AB58" si="54">X58</f>
        <v>-</v>
      </c>
      <c r="AC58" s="15">
        <v>0</v>
      </c>
      <c r="AD58" s="29">
        <f t="shared" si="8"/>
        <v>0</v>
      </c>
    </row>
    <row r="59" spans="1:32" x14ac:dyDescent="0.25">
      <c r="A59" s="8"/>
      <c r="B59" s="18"/>
      <c r="D59" s="8"/>
      <c r="E59" s="12"/>
      <c r="F59" s="6"/>
      <c r="H59" s="8"/>
      <c r="I59" s="15"/>
      <c r="J59" s="6"/>
      <c r="L59" s="28"/>
      <c r="M59" s="15"/>
      <c r="N59" s="29"/>
      <c r="P59" s="38"/>
      <c r="Q59" s="15"/>
      <c r="R59" s="29"/>
      <c r="T59" s="38"/>
      <c r="U59" s="15"/>
      <c r="V59" s="29"/>
      <c r="X59" s="38"/>
      <c r="Y59" s="15"/>
      <c r="Z59" s="29"/>
      <c r="AB59" s="38"/>
      <c r="AC59" s="15"/>
      <c r="AD59" s="29"/>
    </row>
    <row r="60" spans="1:32" x14ac:dyDescent="0.25">
      <c r="A60" s="10"/>
      <c r="B60" s="7">
        <f>SUM(B2:B58)</f>
        <v>2020657.98</v>
      </c>
      <c r="D60" s="13"/>
      <c r="E60" s="11">
        <f>SUM(E2:E53)</f>
        <v>212448.19999999998</v>
      </c>
      <c r="F60" s="7">
        <f>SUM(F2:F58)</f>
        <v>2233106.1800000002</v>
      </c>
      <c r="H60" s="13"/>
      <c r="I60" s="16">
        <f>SUM(I2:I58)</f>
        <v>4267269.5999999996</v>
      </c>
      <c r="J60" s="7">
        <f>SUM(J2:J58)</f>
        <v>6500375.7800000003</v>
      </c>
      <c r="L60" s="30" t="s">
        <v>101</v>
      </c>
      <c r="M60" s="16">
        <f>SUM(M2:M58)</f>
        <v>587791.51</v>
      </c>
      <c r="N60" s="31">
        <f>SUM(N2:N58)</f>
        <v>7088167.29</v>
      </c>
      <c r="P60" s="39" t="str">
        <f t="shared" si="4"/>
        <v>-</v>
      </c>
      <c r="Q60" s="16">
        <f>SUM(Q2:Q58)</f>
        <v>960219.92999999993</v>
      </c>
      <c r="R60" s="31">
        <f>SUM(R2:R58)</f>
        <v>8048387.2200000007</v>
      </c>
      <c r="T60" s="39" t="str">
        <f t="shared" si="32"/>
        <v>-</v>
      </c>
      <c r="U60" s="16">
        <f>SUM(U2:U59)</f>
        <v>1414749.2800000003</v>
      </c>
      <c r="V60" s="31">
        <f>SUM(V2:V59)</f>
        <v>9463136.5</v>
      </c>
      <c r="X60" s="39" t="str">
        <f t="shared" ref="X60" si="55">T60</f>
        <v>-</v>
      </c>
      <c r="Y60" s="16">
        <f>SUM(Y2:Y59)</f>
        <v>1422184.85</v>
      </c>
      <c r="Z60" s="31">
        <f>SUM(Z2:Z59)</f>
        <v>10885321.349999998</v>
      </c>
      <c r="AB60" s="39" t="str">
        <f t="shared" ref="AB60" si="56">X60</f>
        <v>-</v>
      </c>
      <c r="AC60" s="16">
        <f>SUM(AC2:AC59)</f>
        <v>4754662.2600000007</v>
      </c>
      <c r="AD60" s="31">
        <f>SUM(AD2:AD59)</f>
        <v>15639983.609999999</v>
      </c>
      <c r="AF60" s="41"/>
    </row>
    <row r="61" spans="1:32" x14ac:dyDescent="0.25">
      <c r="A61" s="8"/>
      <c r="B61" s="6"/>
      <c r="D61" s="22"/>
      <c r="E61" s="15"/>
      <c r="F61" s="24"/>
      <c r="H61" s="22"/>
      <c r="I61" s="15"/>
      <c r="J61" s="18"/>
      <c r="L61" s="28" t="s">
        <v>101</v>
      </c>
      <c r="M61" s="15"/>
      <c r="N61" s="32"/>
      <c r="P61" s="28" t="str">
        <f>L61</f>
        <v>-</v>
      </c>
      <c r="Q61" s="15"/>
      <c r="R61" s="32"/>
      <c r="T61" s="28" t="str">
        <f>P61</f>
        <v>-</v>
      </c>
      <c r="U61" s="15"/>
      <c r="V61" s="32"/>
      <c r="X61" s="28" t="str">
        <f>T61</f>
        <v>-</v>
      </c>
      <c r="Y61" s="15"/>
      <c r="Z61" s="32"/>
      <c r="AB61" s="28" t="str">
        <f>X61</f>
        <v>-</v>
      </c>
      <c r="AC61" s="15"/>
      <c r="AD61" s="32"/>
    </row>
    <row r="62" spans="1:32" x14ac:dyDescent="0.25">
      <c r="A62" s="8" t="s">
        <v>596</v>
      </c>
      <c r="B62" s="6">
        <f>3345.92+3345.92+3345.92+3345.92+3345.92+3345.92</f>
        <v>20075.519999999997</v>
      </c>
      <c r="D62" s="8" t="s">
        <v>101</v>
      </c>
      <c r="E62" s="15">
        <f>1672.96+1672.96+1672.96</f>
        <v>5018.88</v>
      </c>
      <c r="F62" s="18">
        <f>B62+E62</f>
        <v>25094.399999999998</v>
      </c>
      <c r="H62" s="8" t="s">
        <v>101</v>
      </c>
      <c r="I62" s="15">
        <v>35132.160000000003</v>
      </c>
      <c r="J62" s="18">
        <f t="shared" ref="J62:J70" si="57">F62+I62</f>
        <v>60226.559999999998</v>
      </c>
      <c r="L62" s="28" t="str">
        <f t="shared" ref="L62:L69" si="58">A62</f>
        <v xml:space="preserve">JARI </v>
      </c>
      <c r="M62" s="15">
        <v>10037.76</v>
      </c>
      <c r="N62" s="32">
        <f t="shared" ref="N62:N70" si="59">J62+M62</f>
        <v>70264.319999999992</v>
      </c>
      <c r="P62" s="28" t="str">
        <f t="shared" ref="P62:P90" si="60">L62</f>
        <v xml:space="preserve">JARI </v>
      </c>
      <c r="Q62" s="15">
        <v>12547.2</v>
      </c>
      <c r="R62" s="32">
        <f t="shared" ref="R62:R76" si="61">N62+Q62</f>
        <v>82811.51999999999</v>
      </c>
      <c r="T62" s="28" t="str">
        <f t="shared" ref="T62:T76" si="62">P62</f>
        <v xml:space="preserve">JARI </v>
      </c>
      <c r="U62" s="15">
        <v>10037.76</v>
      </c>
      <c r="V62" s="32">
        <f t="shared" ref="V62:V66" si="63">R62+U62</f>
        <v>92849.279999999984</v>
      </c>
      <c r="X62" s="28" t="str">
        <f t="shared" ref="X62:X76" si="64">T62</f>
        <v xml:space="preserve">JARI </v>
      </c>
      <c r="Y62" s="15">
        <v>12547.2</v>
      </c>
      <c r="Z62" s="32">
        <f t="shared" ref="Z62:Z66" si="65">V62+Y62</f>
        <v>105396.47999999998</v>
      </c>
      <c r="AB62" s="28" t="str">
        <f t="shared" ref="AB62:AB76" si="66">X62</f>
        <v xml:space="preserve">JARI </v>
      </c>
      <c r="AC62" s="15">
        <v>12547.2</v>
      </c>
      <c r="AD62" s="32">
        <f>Z62+AC62</f>
        <v>117943.67999999998</v>
      </c>
    </row>
    <row r="63" spans="1:32" x14ac:dyDescent="0.25">
      <c r="A63" s="8" t="s">
        <v>597</v>
      </c>
      <c r="B63" s="6">
        <f>1391.03+2004.3</f>
        <v>3395.33</v>
      </c>
      <c r="D63" s="8" t="s">
        <v>101</v>
      </c>
      <c r="E63" s="15">
        <f>1528.5+1564.82+773.77+710.06+645.85+698.15</f>
        <v>5921.15</v>
      </c>
      <c r="F63" s="18">
        <f t="shared" ref="F63:F69" si="67">B63+E63</f>
        <v>9316.48</v>
      </c>
      <c r="H63" s="8" t="s">
        <v>101</v>
      </c>
      <c r="I63" s="15">
        <v>6980.48</v>
      </c>
      <c r="J63" s="18">
        <f t="shared" si="57"/>
        <v>16296.96</v>
      </c>
      <c r="L63" s="28" t="str">
        <f t="shared" si="58"/>
        <v>TARIFA BANCÁRIA</v>
      </c>
      <c r="M63" s="15">
        <f>891.98+1017.95</f>
        <v>1909.93</v>
      </c>
      <c r="N63" s="32">
        <f t="shared" si="59"/>
        <v>18206.89</v>
      </c>
      <c r="P63" s="28" t="str">
        <f t="shared" si="60"/>
        <v>TARIFA BANCÁRIA</v>
      </c>
      <c r="Q63" s="15">
        <v>1682.61</v>
      </c>
      <c r="R63" s="32">
        <f t="shared" si="61"/>
        <v>19889.5</v>
      </c>
      <c r="T63" s="28" t="str">
        <f t="shared" si="62"/>
        <v>TARIFA BANCÁRIA</v>
      </c>
      <c r="U63" s="15">
        <v>0</v>
      </c>
      <c r="V63" s="32">
        <f t="shared" si="63"/>
        <v>19889.5</v>
      </c>
      <c r="X63" s="28" t="str">
        <f t="shared" si="64"/>
        <v>TARIFA BANCÁRIA</v>
      </c>
      <c r="Y63" s="15">
        <v>3395.26</v>
      </c>
      <c r="Z63" s="32">
        <f t="shared" si="65"/>
        <v>23284.760000000002</v>
      </c>
      <c r="AB63" s="28" t="str">
        <f t="shared" si="66"/>
        <v>TARIFA BANCÁRIA</v>
      </c>
      <c r="AC63" s="15">
        <f>885.56+310.37+469.35</f>
        <v>1665.2799999999997</v>
      </c>
      <c r="AD63" s="32">
        <f>Z63+AC63</f>
        <v>24950.04</v>
      </c>
    </row>
    <row r="64" spans="1:32" x14ac:dyDescent="0.25">
      <c r="A64" s="8" t="s">
        <v>598</v>
      </c>
      <c r="B64" s="6">
        <f>210385.62</f>
        <v>210385.62</v>
      </c>
      <c r="D64" s="8" t="s">
        <v>101</v>
      </c>
      <c r="E64" s="15">
        <f>66614.2+41820.4</f>
        <v>108434.6</v>
      </c>
      <c r="F64" s="18">
        <f t="shared" si="67"/>
        <v>318820.21999999997</v>
      </c>
      <c r="H64" s="8" t="s">
        <v>101</v>
      </c>
      <c r="I64" s="15">
        <v>456694.67</v>
      </c>
      <c r="J64" s="18">
        <f t="shared" si="57"/>
        <v>775514.8899999999</v>
      </c>
      <c r="L64" s="28" t="str">
        <f t="shared" si="58"/>
        <v>ENCARGO PATRONAL EFETIVO</v>
      </c>
      <c r="M64" s="15">
        <f>112574.61</f>
        <v>112574.61</v>
      </c>
      <c r="N64" s="32">
        <f t="shared" si="59"/>
        <v>888089.49999999988</v>
      </c>
      <c r="P64" s="28" t="str">
        <f t="shared" si="60"/>
        <v>ENCARGO PATRONAL EFETIVO</v>
      </c>
      <c r="Q64" s="15"/>
      <c r="R64" s="32">
        <f t="shared" si="61"/>
        <v>888089.49999999988</v>
      </c>
      <c r="T64" s="28" t="str">
        <f t="shared" si="62"/>
        <v>ENCARGO PATRONAL EFETIVO</v>
      </c>
      <c r="U64" s="15">
        <v>225650.07</v>
      </c>
      <c r="V64" s="32">
        <f t="shared" si="63"/>
        <v>1113739.5699999998</v>
      </c>
      <c r="X64" s="28" t="str">
        <f t="shared" si="64"/>
        <v>ENCARGO PATRONAL EFETIVO</v>
      </c>
      <c r="Y64" s="15">
        <v>255063.45</v>
      </c>
      <c r="Z64" s="32">
        <f t="shared" si="65"/>
        <v>1368803.0199999998</v>
      </c>
      <c r="AB64" s="28" t="str">
        <f t="shared" si="66"/>
        <v>ENCARGO PATRONAL EFETIVO</v>
      </c>
      <c r="AC64" s="15">
        <v>339402.14</v>
      </c>
      <c r="AD64" s="32">
        <f t="shared" ref="AD64:AD81" si="68">Z64+AC64</f>
        <v>1708205.1599999997</v>
      </c>
    </row>
    <row r="65" spans="1:30" x14ac:dyDescent="0.25">
      <c r="A65" s="8" t="s">
        <v>599</v>
      </c>
      <c r="B65" s="6">
        <f>108809.29</f>
        <v>108809.29</v>
      </c>
      <c r="D65" s="8" t="s">
        <v>101</v>
      </c>
      <c r="E65" s="15">
        <f>317.59+45334.35</f>
        <v>45651.939999999995</v>
      </c>
      <c r="F65" s="18">
        <f t="shared" si="67"/>
        <v>154461.22999999998</v>
      </c>
      <c r="H65" s="8" t="s">
        <v>101</v>
      </c>
      <c r="I65" s="15">
        <v>149991.04999999999</v>
      </c>
      <c r="J65" s="18">
        <f t="shared" si="57"/>
        <v>304452.27999999997</v>
      </c>
      <c r="L65" s="28" t="str">
        <f t="shared" si="58"/>
        <v>ENCARGO PATRONAL COMISSIONADO</v>
      </c>
      <c r="M65" s="15">
        <v>49371.28</v>
      </c>
      <c r="N65" s="32">
        <f t="shared" si="59"/>
        <v>353823.55999999994</v>
      </c>
      <c r="P65" s="28" t="str">
        <f t="shared" si="60"/>
        <v>ENCARGO PATRONAL COMISSIONADO</v>
      </c>
      <c r="Q65" s="15">
        <v>55950.23</v>
      </c>
      <c r="R65" s="32">
        <f t="shared" si="61"/>
        <v>409773.78999999992</v>
      </c>
      <c r="T65" s="28" t="str">
        <f t="shared" si="62"/>
        <v>ENCARGO PATRONAL COMISSIONADO</v>
      </c>
      <c r="U65" s="15">
        <v>57043.23</v>
      </c>
      <c r="V65" s="32">
        <f t="shared" si="63"/>
        <v>466817.0199999999</v>
      </c>
      <c r="X65" s="28" t="str">
        <f t="shared" si="64"/>
        <v>ENCARGO PATRONAL COMISSIONADO</v>
      </c>
      <c r="Y65" s="15">
        <v>53214.92</v>
      </c>
      <c r="Z65" s="32">
        <f t="shared" si="65"/>
        <v>520031.93999999989</v>
      </c>
      <c r="AB65" s="28" t="str">
        <f t="shared" si="66"/>
        <v>ENCARGO PATRONAL COMISSIONADO</v>
      </c>
      <c r="AC65" s="15">
        <v>149195.79999999999</v>
      </c>
      <c r="AD65" s="32">
        <f t="shared" si="68"/>
        <v>669227.73999999987</v>
      </c>
    </row>
    <row r="66" spans="1:30" x14ac:dyDescent="0.25">
      <c r="A66" s="8" t="s">
        <v>600</v>
      </c>
      <c r="B66" s="6">
        <f>2592699.6</f>
        <v>2592699.6</v>
      </c>
      <c r="D66" s="8" t="s">
        <v>101</v>
      </c>
      <c r="E66" s="15">
        <f>8709.54+254487.41+589577.03+20768.3+3200</f>
        <v>876742.28</v>
      </c>
      <c r="F66" s="18">
        <f t="shared" si="67"/>
        <v>3469441.88</v>
      </c>
      <c r="H66" s="8" t="s">
        <v>101</v>
      </c>
      <c r="I66" s="15">
        <v>2608875.02</v>
      </c>
      <c r="J66" s="18">
        <f t="shared" si="57"/>
        <v>6078316.9000000004</v>
      </c>
      <c r="L66" s="28" t="str">
        <f t="shared" si="58"/>
        <v>FOLHA DE PAGAMENTO E RESCISÃO</v>
      </c>
      <c r="M66" s="15">
        <v>885767.55</v>
      </c>
      <c r="N66" s="32">
        <f t="shared" si="59"/>
        <v>6964084.4500000002</v>
      </c>
      <c r="P66" s="28" t="str">
        <f t="shared" si="60"/>
        <v>FOLHA DE PAGAMENTO E RESCISÃO</v>
      </c>
      <c r="Q66" s="15">
        <v>906263.63</v>
      </c>
      <c r="R66" s="32">
        <f t="shared" si="61"/>
        <v>7870348.0800000001</v>
      </c>
      <c r="T66" s="28" t="str">
        <f t="shared" si="62"/>
        <v>FOLHA DE PAGAMENTO E RESCISÃO</v>
      </c>
      <c r="U66" s="15">
        <v>925630.02</v>
      </c>
      <c r="V66" s="32">
        <f t="shared" si="63"/>
        <v>8795978.0999999996</v>
      </c>
      <c r="X66" s="28" t="str">
        <f t="shared" si="64"/>
        <v>FOLHA DE PAGAMENTO E RESCISÃO</v>
      </c>
      <c r="Y66" s="15">
        <v>643950.57999999996</v>
      </c>
      <c r="Z66" s="32">
        <f t="shared" si="65"/>
        <v>9439928.6799999997</v>
      </c>
      <c r="AB66" s="28" t="str">
        <f t="shared" si="66"/>
        <v>FOLHA DE PAGAMENTO E RESCISÃO</v>
      </c>
      <c r="AC66" s="15">
        <v>1535004.86</v>
      </c>
      <c r="AD66" s="32">
        <f t="shared" si="68"/>
        <v>10974933.539999999</v>
      </c>
    </row>
    <row r="67" spans="1:30" x14ac:dyDescent="0.25">
      <c r="A67" s="8" t="s">
        <v>601</v>
      </c>
      <c r="B67" s="6">
        <f>6050.8</f>
        <v>6050.8</v>
      </c>
      <c r="D67" s="8" t="s">
        <v>101</v>
      </c>
      <c r="E67" s="15">
        <f>2011.36</f>
        <v>2011.36</v>
      </c>
      <c r="F67" s="18">
        <f t="shared" si="67"/>
        <v>8062.16</v>
      </c>
      <c r="H67" s="8" t="s">
        <v>101</v>
      </c>
      <c r="I67" s="15">
        <v>7322.03</v>
      </c>
      <c r="J67" s="18">
        <f t="shared" si="57"/>
        <v>15384.189999999999</v>
      </c>
      <c r="L67" s="28" t="str">
        <f t="shared" si="58"/>
        <v>TELEFONIA FIXA</v>
      </c>
      <c r="M67" s="15">
        <v>0</v>
      </c>
      <c r="N67" s="32">
        <f t="shared" si="59"/>
        <v>15384.189999999999</v>
      </c>
      <c r="P67" s="28" t="str">
        <f t="shared" si="60"/>
        <v>TELEFONIA FIXA</v>
      </c>
      <c r="Q67" s="15">
        <v>5268.04</v>
      </c>
      <c r="R67" s="32">
        <f t="shared" si="61"/>
        <v>20652.23</v>
      </c>
      <c r="T67" s="28" t="str">
        <f t="shared" si="62"/>
        <v>TELEFONIA FIXA</v>
      </c>
      <c r="U67" s="15"/>
      <c r="V67" s="32">
        <f>R67+U67</f>
        <v>20652.23</v>
      </c>
      <c r="X67" s="28" t="str">
        <f t="shared" si="64"/>
        <v>TELEFONIA FIXA</v>
      </c>
      <c r="Y67" s="15">
        <v>2804.83</v>
      </c>
      <c r="Z67" s="32">
        <f>V67+Y67</f>
        <v>23457.059999999998</v>
      </c>
      <c r="AB67" s="28" t="str">
        <f t="shared" si="66"/>
        <v>TELEFONIA FIXA</v>
      </c>
      <c r="AC67" s="15">
        <v>5250.91</v>
      </c>
      <c r="AD67" s="32">
        <f t="shared" si="68"/>
        <v>28707.969999999998</v>
      </c>
    </row>
    <row r="68" spans="1:30" x14ac:dyDescent="0.25">
      <c r="A68" s="8" t="s">
        <v>602</v>
      </c>
      <c r="B68" s="6">
        <f>4888057.55</f>
        <v>4888057.55</v>
      </c>
      <c r="D68" s="8" t="s">
        <v>101</v>
      </c>
      <c r="E68" s="15">
        <f>101163.6+62996.6+140123.65+146223.8+78221.5+160952.9+146144.05+132802.6+98049+102392.25+195171.45+200033.3</f>
        <v>1564274.6999999997</v>
      </c>
      <c r="F68" s="18">
        <f>B68+E68</f>
        <v>6452332.25</v>
      </c>
      <c r="H68" s="8" t="s">
        <v>101</v>
      </c>
      <c r="I68" s="15">
        <v>6104977.75</v>
      </c>
      <c r="J68" s="18">
        <f t="shared" si="57"/>
        <v>12557310</v>
      </c>
      <c r="L68" s="28" t="str">
        <f t="shared" si="58"/>
        <v>SUBSÍDIO TRANSPORTE + IDOSO + ESTUDANTE</v>
      </c>
      <c r="M68" s="15">
        <v>2006930.8</v>
      </c>
      <c r="N68" s="32">
        <f t="shared" si="59"/>
        <v>14564240.800000001</v>
      </c>
      <c r="P68" s="28" t="str">
        <f t="shared" si="60"/>
        <v>SUBSÍDIO TRANSPORTE + IDOSO + ESTUDANTE</v>
      </c>
      <c r="Q68" s="15">
        <v>1647930.8</v>
      </c>
      <c r="R68" s="32">
        <f>N68+Q68</f>
        <v>16212171.600000001</v>
      </c>
      <c r="T68" s="28" t="str">
        <f t="shared" si="62"/>
        <v>SUBSÍDIO TRANSPORTE + IDOSO + ESTUDANTE</v>
      </c>
      <c r="U68" s="15">
        <v>2166440.4</v>
      </c>
      <c r="V68" s="32">
        <f>R68+U68</f>
        <v>18378612</v>
      </c>
      <c r="X68" s="28" t="str">
        <f t="shared" si="64"/>
        <v>SUBSÍDIO TRANSPORTE + IDOSO + ESTUDANTE</v>
      </c>
      <c r="Y68" s="15">
        <v>2266146.08</v>
      </c>
      <c r="Z68" s="32">
        <f>V68+Y68</f>
        <v>20644758.079999998</v>
      </c>
      <c r="AB68" s="28" t="str">
        <f t="shared" si="66"/>
        <v>SUBSÍDIO TRANSPORTE + IDOSO + ESTUDANTE</v>
      </c>
      <c r="AC68" s="15">
        <v>3281865.5</v>
      </c>
      <c r="AD68" s="32">
        <f t="shared" si="68"/>
        <v>23926623.579999998</v>
      </c>
    </row>
    <row r="69" spans="1:30" x14ac:dyDescent="0.25">
      <c r="A69" s="8" t="s">
        <v>603</v>
      </c>
      <c r="B69" s="6">
        <f>16285.33</f>
        <v>16285.33</v>
      </c>
      <c r="D69" s="8" t="s">
        <v>101</v>
      </c>
      <c r="E69" s="15">
        <v>0</v>
      </c>
      <c r="F69" s="18">
        <f t="shared" si="67"/>
        <v>16285.33</v>
      </c>
      <c r="H69" s="8" t="s">
        <v>101</v>
      </c>
      <c r="I69" s="15">
        <v>0</v>
      </c>
      <c r="J69" s="18">
        <f t="shared" si="57"/>
        <v>16285.33</v>
      </c>
      <c r="L69" s="28" t="str">
        <f t="shared" si="58"/>
        <v>SERVIÇOS DE ÁGUA</v>
      </c>
      <c r="M69" s="15">
        <v>0</v>
      </c>
      <c r="N69" s="32">
        <f t="shared" si="59"/>
        <v>16285.33</v>
      </c>
      <c r="P69" s="28" t="str">
        <f t="shared" si="60"/>
        <v>SERVIÇOS DE ÁGUA</v>
      </c>
      <c r="Q69" s="15"/>
      <c r="R69" s="32">
        <f t="shared" si="61"/>
        <v>16285.33</v>
      </c>
      <c r="T69" s="28" t="str">
        <f t="shared" si="62"/>
        <v>SERVIÇOS DE ÁGUA</v>
      </c>
      <c r="U69" s="15"/>
      <c r="V69" s="32">
        <f t="shared" ref="V69:V74" si="69">R69+U69</f>
        <v>16285.33</v>
      </c>
      <c r="X69" s="28" t="str">
        <f t="shared" si="64"/>
        <v>SERVIÇOS DE ÁGUA</v>
      </c>
      <c r="Y69" s="15"/>
      <c r="Z69" s="32">
        <f t="shared" ref="Z69:Z74" si="70">V69+Y69</f>
        <v>16285.33</v>
      </c>
      <c r="AB69" s="28" t="str">
        <f t="shared" si="66"/>
        <v>SERVIÇOS DE ÁGUA</v>
      </c>
      <c r="AC69" s="15">
        <v>28078.01</v>
      </c>
      <c r="AD69" s="32">
        <f t="shared" si="68"/>
        <v>44363.34</v>
      </c>
    </row>
    <row r="70" spans="1:30" x14ac:dyDescent="0.25">
      <c r="A70" s="8" t="s">
        <v>101</v>
      </c>
      <c r="B70" s="6">
        <v>0</v>
      </c>
      <c r="D70" s="8" t="s">
        <v>626</v>
      </c>
      <c r="E70" s="15">
        <f>8715.01</f>
        <v>8715.01</v>
      </c>
      <c r="F70" s="18">
        <f>B70+E70</f>
        <v>8715.01</v>
      </c>
      <c r="H70" s="8" t="s">
        <v>101</v>
      </c>
      <c r="I70" s="15">
        <v>4055.96</v>
      </c>
      <c r="J70" s="18">
        <f t="shared" si="57"/>
        <v>12770.970000000001</v>
      </c>
      <c r="L70" s="28" t="str">
        <f>D70</f>
        <v>TRIBUNAL REGIONAL DO TRABALHO 14ª REG.</v>
      </c>
      <c r="M70" s="15">
        <v>0</v>
      </c>
      <c r="N70" s="32">
        <f t="shared" si="59"/>
        <v>12770.970000000001</v>
      </c>
      <c r="P70" s="28" t="str">
        <f t="shared" si="60"/>
        <v>TRIBUNAL REGIONAL DO TRABALHO 14ª REG.</v>
      </c>
      <c r="Q70" s="15">
        <v>4196.68</v>
      </c>
      <c r="R70" s="32">
        <f t="shared" si="61"/>
        <v>16967.650000000001</v>
      </c>
      <c r="T70" s="28" t="str">
        <f t="shared" si="62"/>
        <v>TRIBUNAL REGIONAL DO TRABALHO 14ª REG.</v>
      </c>
      <c r="U70" s="15"/>
      <c r="V70" s="32">
        <f t="shared" si="69"/>
        <v>16967.650000000001</v>
      </c>
      <c r="X70" s="28" t="str">
        <f t="shared" si="64"/>
        <v>TRIBUNAL REGIONAL DO TRABALHO 14ª REG.</v>
      </c>
      <c r="Y70" s="15"/>
      <c r="Z70" s="32">
        <f t="shared" si="70"/>
        <v>16967.650000000001</v>
      </c>
      <c r="AB70" s="28" t="str">
        <f t="shared" si="66"/>
        <v>TRIBUNAL REGIONAL DO TRABALHO 14ª REG.</v>
      </c>
      <c r="AC70" s="15"/>
      <c r="AD70" s="32">
        <f t="shared" si="68"/>
        <v>16967.650000000001</v>
      </c>
    </row>
    <row r="71" spans="1:30" x14ac:dyDescent="0.25">
      <c r="A71" s="8" t="s">
        <v>101</v>
      </c>
      <c r="B71" s="6">
        <v>0</v>
      </c>
      <c r="D71" s="8" t="s">
        <v>101</v>
      </c>
      <c r="E71" s="9">
        <v>0</v>
      </c>
      <c r="F71" s="18">
        <v>0</v>
      </c>
      <c r="H71" s="8" t="s">
        <v>612</v>
      </c>
      <c r="I71" s="9">
        <v>994.8</v>
      </c>
      <c r="J71" s="18">
        <f>F71+I71</f>
        <v>994.8</v>
      </c>
      <c r="L71" s="28" t="str">
        <f>H71</f>
        <v>DETRAN</v>
      </c>
      <c r="M71" s="15">
        <v>0</v>
      </c>
      <c r="N71" s="32">
        <f t="shared" ref="N71:N76" si="71">J71+M71</f>
        <v>994.8</v>
      </c>
      <c r="P71" s="28" t="str">
        <f t="shared" si="60"/>
        <v>DETRAN</v>
      </c>
      <c r="Q71" s="15"/>
      <c r="R71" s="32">
        <f t="shared" si="61"/>
        <v>994.8</v>
      </c>
      <c r="T71" s="28" t="str">
        <f t="shared" si="62"/>
        <v>DETRAN</v>
      </c>
      <c r="U71" s="15">
        <v>6249.6</v>
      </c>
      <c r="V71" s="32">
        <f t="shared" si="69"/>
        <v>7244.4000000000005</v>
      </c>
      <c r="X71" s="28" t="str">
        <f t="shared" si="64"/>
        <v>DETRAN</v>
      </c>
      <c r="Y71" s="15"/>
      <c r="Z71" s="32">
        <f t="shared" si="70"/>
        <v>7244.4000000000005</v>
      </c>
      <c r="AB71" s="28" t="str">
        <f t="shared" si="66"/>
        <v>DETRAN</v>
      </c>
      <c r="AC71" s="15"/>
      <c r="AD71" s="32">
        <f t="shared" si="68"/>
        <v>7244.4000000000005</v>
      </c>
    </row>
    <row r="72" spans="1:30" ht="13.5" customHeight="1" x14ac:dyDescent="0.25">
      <c r="A72" s="8" t="s">
        <v>101</v>
      </c>
      <c r="B72" s="6">
        <v>0</v>
      </c>
      <c r="D72" s="8" t="s">
        <v>101</v>
      </c>
      <c r="E72" s="9">
        <v>0</v>
      </c>
      <c r="F72" s="18">
        <v>0</v>
      </c>
      <c r="H72" s="8" t="s">
        <v>613</v>
      </c>
      <c r="I72" s="9">
        <f>4500+3102.44+7602.44+3102.44</f>
        <v>18307.32</v>
      </c>
      <c r="J72" s="18">
        <f>F72+I72</f>
        <v>18307.32</v>
      </c>
      <c r="L72" s="28" t="str">
        <f>H72</f>
        <v>DIÁRIAS</v>
      </c>
      <c r="M72" s="15">
        <v>0</v>
      </c>
      <c r="N72" s="32">
        <f t="shared" si="71"/>
        <v>18307.32</v>
      </c>
      <c r="P72" s="28" t="str">
        <f t="shared" si="60"/>
        <v>DIÁRIAS</v>
      </c>
      <c r="Q72" s="15"/>
      <c r="R72" s="32">
        <f t="shared" si="61"/>
        <v>18307.32</v>
      </c>
      <c r="T72" s="28" t="str">
        <f t="shared" si="62"/>
        <v>DIÁRIAS</v>
      </c>
      <c r="U72" s="15"/>
      <c r="V72" s="32">
        <f t="shared" si="69"/>
        <v>18307.32</v>
      </c>
      <c r="X72" s="28" t="str">
        <f t="shared" si="64"/>
        <v>DIÁRIAS</v>
      </c>
      <c r="Y72" s="15">
        <f>6291.87+1447.81+3791.87</f>
        <v>11531.55</v>
      </c>
      <c r="Z72" s="32">
        <f t="shared" si="70"/>
        <v>29838.87</v>
      </c>
      <c r="AB72" s="28" t="str">
        <f t="shared" si="66"/>
        <v>DIÁRIAS</v>
      </c>
      <c r="AC72" s="15"/>
      <c r="AD72" s="32">
        <f t="shared" si="68"/>
        <v>29838.87</v>
      </c>
    </row>
    <row r="73" spans="1:30" x14ac:dyDescent="0.25">
      <c r="A73" s="8" t="s">
        <v>101</v>
      </c>
      <c r="B73" s="6">
        <v>0</v>
      </c>
      <c r="D73" s="8"/>
      <c r="E73" s="9">
        <v>0</v>
      </c>
      <c r="F73" s="18">
        <v>0</v>
      </c>
      <c r="H73" s="8" t="s">
        <v>617</v>
      </c>
      <c r="I73" s="14">
        <v>197.18</v>
      </c>
      <c r="J73" s="18">
        <f>F73+I73</f>
        <v>197.18</v>
      </c>
      <c r="L73" s="28" t="str">
        <f>H73</f>
        <v>RESTITUIÇÃO</v>
      </c>
      <c r="M73" s="15">
        <v>0</v>
      </c>
      <c r="N73" s="32">
        <f t="shared" si="71"/>
        <v>197.18</v>
      </c>
      <c r="P73" s="28" t="str">
        <f t="shared" si="60"/>
        <v>RESTITUIÇÃO</v>
      </c>
      <c r="Q73" s="15">
        <v>667.95</v>
      </c>
      <c r="R73" s="32">
        <f t="shared" si="61"/>
        <v>865.13000000000011</v>
      </c>
      <c r="T73" s="28" t="str">
        <f t="shared" si="62"/>
        <v>RESTITUIÇÃO</v>
      </c>
      <c r="U73" s="15"/>
      <c r="V73" s="32">
        <f t="shared" si="69"/>
        <v>865.13000000000011</v>
      </c>
      <c r="X73" s="28" t="str">
        <f t="shared" si="64"/>
        <v>RESTITUIÇÃO</v>
      </c>
      <c r="Y73" s="15"/>
      <c r="Z73" s="32">
        <f t="shared" si="70"/>
        <v>865.13000000000011</v>
      </c>
      <c r="AB73" s="28" t="str">
        <f t="shared" si="66"/>
        <v>RESTITUIÇÃO</v>
      </c>
      <c r="AC73" s="15"/>
      <c r="AD73" s="32">
        <f t="shared" si="68"/>
        <v>865.13000000000011</v>
      </c>
    </row>
    <row r="74" spans="1:30" x14ac:dyDescent="0.25">
      <c r="A74" s="8"/>
      <c r="B74" s="6">
        <v>0</v>
      </c>
      <c r="D74" s="8"/>
      <c r="E74" s="9">
        <v>0</v>
      </c>
      <c r="F74" s="18">
        <v>0</v>
      </c>
      <c r="H74" s="8" t="s">
        <v>621</v>
      </c>
      <c r="I74" s="14">
        <v>825.11</v>
      </c>
      <c r="J74" s="18">
        <f>F74+I74</f>
        <v>825.11</v>
      </c>
      <c r="L74" s="28" t="str">
        <f>H74</f>
        <v>PODER JUDICIÁRIO</v>
      </c>
      <c r="M74" s="15">
        <v>0</v>
      </c>
      <c r="N74" s="32">
        <f t="shared" si="71"/>
        <v>825.11</v>
      </c>
      <c r="P74" s="28" t="str">
        <f t="shared" si="60"/>
        <v>PODER JUDICIÁRIO</v>
      </c>
      <c r="Q74" s="15"/>
      <c r="R74" s="32">
        <f t="shared" si="61"/>
        <v>825.11</v>
      </c>
      <c r="T74" s="28" t="str">
        <f t="shared" si="62"/>
        <v>PODER JUDICIÁRIO</v>
      </c>
      <c r="U74" s="15"/>
      <c r="V74" s="32">
        <f t="shared" si="69"/>
        <v>825.11</v>
      </c>
      <c r="X74" s="28" t="str">
        <f t="shared" si="64"/>
        <v>PODER JUDICIÁRIO</v>
      </c>
      <c r="Y74" s="15"/>
      <c r="Z74" s="32">
        <f t="shared" si="70"/>
        <v>825.11</v>
      </c>
      <c r="AB74" s="28" t="str">
        <f t="shared" si="66"/>
        <v>PODER JUDICIÁRIO</v>
      </c>
      <c r="AC74" s="15"/>
      <c r="AD74" s="32">
        <f t="shared" si="68"/>
        <v>825.11</v>
      </c>
    </row>
    <row r="75" spans="1:30" x14ac:dyDescent="0.25">
      <c r="A75" s="8"/>
      <c r="B75" s="6">
        <v>0</v>
      </c>
      <c r="D75" s="8"/>
      <c r="E75" s="9">
        <v>0</v>
      </c>
      <c r="F75" s="18">
        <v>0</v>
      </c>
      <c r="H75" s="8" t="s">
        <v>625</v>
      </c>
      <c r="I75" s="14">
        <v>96.51</v>
      </c>
      <c r="J75" s="18">
        <f>F75+I75</f>
        <v>96.51</v>
      </c>
      <c r="L75" s="28" t="str">
        <f>H75</f>
        <v>TRIBUNAL DE JUSTIÇA DE GOIÁS</v>
      </c>
      <c r="M75" s="15">
        <v>0</v>
      </c>
      <c r="N75" s="32">
        <f t="shared" si="71"/>
        <v>96.51</v>
      </c>
      <c r="P75" s="28" t="str">
        <f t="shared" si="60"/>
        <v>TRIBUNAL DE JUSTIÇA DE GOIÁS</v>
      </c>
      <c r="Q75" s="15">
        <v>1174.96</v>
      </c>
      <c r="R75" s="32">
        <f>N75+Q75</f>
        <v>1271.47</v>
      </c>
      <c r="T75" s="28" t="str">
        <f t="shared" si="62"/>
        <v>TRIBUNAL DE JUSTIÇA DE GOIÁS</v>
      </c>
      <c r="U75" s="15"/>
      <c r="V75" s="32">
        <f>R75+U75</f>
        <v>1271.47</v>
      </c>
      <c r="X75" s="28" t="str">
        <f t="shared" si="64"/>
        <v>TRIBUNAL DE JUSTIÇA DE GOIÁS</v>
      </c>
      <c r="Y75" s="15"/>
      <c r="Z75" s="32">
        <f>V75+Y75</f>
        <v>1271.47</v>
      </c>
      <c r="AB75" s="28" t="str">
        <f t="shared" si="66"/>
        <v>TRIBUNAL DE JUSTIÇA DE GOIÁS</v>
      </c>
      <c r="AC75" s="15"/>
      <c r="AD75" s="32">
        <f t="shared" si="68"/>
        <v>1271.47</v>
      </c>
    </row>
    <row r="76" spans="1:30" x14ac:dyDescent="0.25">
      <c r="A76" s="8" t="s">
        <v>101</v>
      </c>
      <c r="B76" s="6">
        <v>0</v>
      </c>
      <c r="D76" s="8" t="s">
        <v>101</v>
      </c>
      <c r="E76" s="14">
        <v>0</v>
      </c>
      <c r="F76" s="18">
        <v>0</v>
      </c>
      <c r="H76" s="8" t="s">
        <v>101</v>
      </c>
      <c r="I76" s="14">
        <v>0</v>
      </c>
      <c r="J76" s="18">
        <v>0</v>
      </c>
      <c r="L76" s="28" t="s">
        <v>666</v>
      </c>
      <c r="M76" s="15">
        <v>6181.66</v>
      </c>
      <c r="N76" s="32">
        <f t="shared" si="71"/>
        <v>6181.66</v>
      </c>
      <c r="P76" s="28" t="str">
        <f t="shared" si="60"/>
        <v>ENERGISA ACRE</v>
      </c>
      <c r="Q76" s="15">
        <v>14490.2</v>
      </c>
      <c r="R76" s="32">
        <f t="shared" si="61"/>
        <v>20671.86</v>
      </c>
      <c r="T76" s="28" t="str">
        <f t="shared" si="62"/>
        <v>ENERGISA ACRE</v>
      </c>
      <c r="U76" s="15"/>
      <c r="V76" s="32">
        <f t="shared" ref="V76" si="72">R76+U76</f>
        <v>20671.86</v>
      </c>
      <c r="X76" s="28" t="str">
        <f t="shared" si="64"/>
        <v>ENERGISA ACRE</v>
      </c>
      <c r="Y76" s="15">
        <v>19628.810000000001</v>
      </c>
      <c r="Z76" s="32">
        <f t="shared" ref="Z76" si="73">V76+Y76</f>
        <v>40300.67</v>
      </c>
      <c r="AB76" s="28" t="str">
        <f t="shared" si="66"/>
        <v>ENERGISA ACRE</v>
      </c>
      <c r="AC76" s="15">
        <v>9722.77</v>
      </c>
      <c r="AD76" s="32">
        <f t="shared" si="68"/>
        <v>50023.44</v>
      </c>
    </row>
    <row r="77" spans="1:30" x14ac:dyDescent="0.25">
      <c r="A77" s="8" t="s">
        <v>101</v>
      </c>
      <c r="B77" s="6">
        <v>0</v>
      </c>
      <c r="D77" s="8" t="s">
        <v>101</v>
      </c>
      <c r="E77" s="14">
        <v>0</v>
      </c>
      <c r="F77" s="18">
        <v>0</v>
      </c>
      <c r="H77" s="8" t="s">
        <v>101</v>
      </c>
      <c r="I77" s="14">
        <v>0</v>
      </c>
      <c r="J77" s="18">
        <v>0</v>
      </c>
      <c r="L77" s="28" t="s">
        <v>101</v>
      </c>
      <c r="M77" s="15">
        <v>0</v>
      </c>
      <c r="N77" s="32">
        <v>0</v>
      </c>
      <c r="P77" s="28" t="s">
        <v>668</v>
      </c>
      <c r="Q77" s="15">
        <v>3912.51</v>
      </c>
      <c r="R77" s="32">
        <f>N77+Q77</f>
        <v>3912.51</v>
      </c>
      <c r="T77" s="28" t="s">
        <v>668</v>
      </c>
      <c r="U77" s="15"/>
      <c r="V77" s="32">
        <f>R77+U77</f>
        <v>3912.51</v>
      </c>
      <c r="X77" s="28" t="s">
        <v>714</v>
      </c>
      <c r="Y77" s="15">
        <v>12576.89</v>
      </c>
      <c r="Z77" s="32">
        <f>V77+Y77</f>
        <v>16489.400000000001</v>
      </c>
      <c r="AB77" s="28" t="s">
        <v>714</v>
      </c>
      <c r="AC77" s="15"/>
      <c r="AD77" s="32">
        <f t="shared" si="68"/>
        <v>16489.400000000001</v>
      </c>
    </row>
    <row r="78" spans="1:30" x14ac:dyDescent="0.25">
      <c r="A78" s="8" t="s">
        <v>101</v>
      </c>
      <c r="B78" s="6">
        <v>0</v>
      </c>
      <c r="D78" s="8" t="s">
        <v>101</v>
      </c>
      <c r="E78" s="14">
        <v>0</v>
      </c>
      <c r="F78" s="18">
        <v>0</v>
      </c>
      <c r="H78" s="8" t="s">
        <v>101</v>
      </c>
      <c r="I78" s="14">
        <v>0</v>
      </c>
      <c r="J78" s="18">
        <v>0</v>
      </c>
      <c r="L78" s="28" t="s">
        <v>101</v>
      </c>
      <c r="M78" s="15">
        <v>0</v>
      </c>
      <c r="N78" s="32">
        <v>0</v>
      </c>
      <c r="P78" s="28" t="s">
        <v>669</v>
      </c>
      <c r="Q78" s="15">
        <f>1604.13+8428.31</f>
        <v>10032.439999999999</v>
      </c>
      <c r="R78" s="32">
        <f>N78+Q78</f>
        <v>10032.439999999999</v>
      </c>
      <c r="T78" s="28" t="s">
        <v>669</v>
      </c>
      <c r="U78" s="15"/>
      <c r="V78" s="32">
        <f>R78+U78</f>
        <v>10032.439999999999</v>
      </c>
      <c r="X78" s="28" t="s">
        <v>669</v>
      </c>
      <c r="Y78" s="15"/>
      <c r="Z78" s="32">
        <f>V78+Y78</f>
        <v>10032.439999999999</v>
      </c>
      <c r="AB78" s="28" t="s">
        <v>669</v>
      </c>
      <c r="AC78" s="15"/>
      <c r="AD78" s="32">
        <f t="shared" si="68"/>
        <v>10032.439999999999</v>
      </c>
    </row>
    <row r="79" spans="1:30" x14ac:dyDescent="0.25">
      <c r="A79" s="8" t="s">
        <v>101</v>
      </c>
      <c r="B79" s="6">
        <v>0</v>
      </c>
      <c r="D79" s="8" t="s">
        <v>101</v>
      </c>
      <c r="E79" s="14">
        <v>0</v>
      </c>
      <c r="F79" s="18">
        <v>0</v>
      </c>
      <c r="H79" s="8" t="s">
        <v>101</v>
      </c>
      <c r="I79" s="14">
        <v>0</v>
      </c>
      <c r="J79" s="18">
        <v>0</v>
      </c>
      <c r="L79" s="28" t="s">
        <v>101</v>
      </c>
      <c r="M79" s="15">
        <v>0</v>
      </c>
      <c r="N79" s="32">
        <v>0</v>
      </c>
      <c r="P79" s="28" t="s">
        <v>101</v>
      </c>
      <c r="Q79" s="15">
        <v>0</v>
      </c>
      <c r="R79" s="32">
        <v>0</v>
      </c>
      <c r="T79" s="28" t="s">
        <v>685</v>
      </c>
      <c r="U79" s="15">
        <v>4905.6499999999996</v>
      </c>
      <c r="V79" s="32">
        <f>R79+U79</f>
        <v>4905.6499999999996</v>
      </c>
      <c r="X79" s="28" t="s">
        <v>685</v>
      </c>
      <c r="Y79" s="15"/>
      <c r="Z79" s="32">
        <f>V79+Y79</f>
        <v>4905.6499999999996</v>
      </c>
      <c r="AB79" s="28" t="s">
        <v>685</v>
      </c>
      <c r="AC79" s="15"/>
      <c r="AD79" s="32">
        <f t="shared" si="68"/>
        <v>4905.6499999999996</v>
      </c>
    </row>
    <row r="80" spans="1:30" x14ac:dyDescent="0.25">
      <c r="A80" s="8"/>
      <c r="B80" s="6"/>
      <c r="D80" s="8"/>
      <c r="E80" s="14"/>
      <c r="F80" s="18"/>
      <c r="H80" s="8"/>
      <c r="I80" s="14"/>
      <c r="J80" s="18"/>
      <c r="L80" s="28"/>
      <c r="M80" s="15"/>
      <c r="N80" s="32"/>
      <c r="P80" s="28"/>
      <c r="Q80" s="15"/>
      <c r="R80" s="32"/>
      <c r="T80" s="28" t="s">
        <v>686</v>
      </c>
      <c r="U80" s="15">
        <v>1036.02</v>
      </c>
      <c r="V80" s="32">
        <f>R80+U80</f>
        <v>1036.02</v>
      </c>
      <c r="X80" s="28" t="s">
        <v>686</v>
      </c>
      <c r="Y80" s="15"/>
      <c r="Z80" s="32">
        <f>V80+Y80</f>
        <v>1036.02</v>
      </c>
      <c r="AB80" s="28" t="s">
        <v>686</v>
      </c>
      <c r="AC80" s="15"/>
      <c r="AD80" s="32">
        <f t="shared" si="68"/>
        <v>1036.02</v>
      </c>
    </row>
    <row r="81" spans="1:32" x14ac:dyDescent="0.25">
      <c r="A81" s="8"/>
      <c r="B81" s="6"/>
      <c r="D81" s="8"/>
      <c r="E81" s="14"/>
      <c r="F81" s="18"/>
      <c r="H81" s="8"/>
      <c r="I81" s="14"/>
      <c r="J81" s="18"/>
      <c r="L81" s="28" t="s">
        <v>101</v>
      </c>
      <c r="M81" s="14"/>
      <c r="N81" s="32"/>
      <c r="P81" s="28" t="str">
        <f t="shared" si="60"/>
        <v>-</v>
      </c>
      <c r="Q81" s="14"/>
      <c r="R81" s="32"/>
      <c r="T81" s="38"/>
      <c r="U81" s="15"/>
      <c r="V81" s="29">
        <f>R58+U81</f>
        <v>0</v>
      </c>
      <c r="X81" s="42" t="s">
        <v>713</v>
      </c>
      <c r="Y81">
        <v>3522.27</v>
      </c>
      <c r="Z81" s="29">
        <f>V58+U55</f>
        <v>9692</v>
      </c>
      <c r="AB81" s="42" t="s">
        <v>713</v>
      </c>
      <c r="AD81" s="32">
        <f t="shared" si="68"/>
        <v>9692</v>
      </c>
    </row>
    <row r="82" spans="1:32" x14ac:dyDescent="0.25">
      <c r="A82" s="8"/>
      <c r="B82" s="6"/>
      <c r="D82" s="8"/>
      <c r="E82" s="14"/>
      <c r="F82" s="18"/>
      <c r="H82" s="8"/>
      <c r="I82" s="14"/>
      <c r="J82" s="18"/>
      <c r="L82" s="28"/>
      <c r="M82" s="14"/>
      <c r="N82" s="32"/>
      <c r="P82" s="28"/>
      <c r="Q82" s="14"/>
      <c r="R82" s="32"/>
      <c r="T82" s="38"/>
      <c r="U82" s="15"/>
      <c r="V82" s="29"/>
      <c r="X82" s="42"/>
      <c r="Z82" s="29"/>
      <c r="AB82" s="42" t="s">
        <v>727</v>
      </c>
      <c r="AC82" s="15">
        <v>1207811.1000000001</v>
      </c>
      <c r="AD82" s="32">
        <f>Z82+AC82</f>
        <v>1207811.1000000001</v>
      </c>
    </row>
    <row r="83" spans="1:32" x14ac:dyDescent="0.25">
      <c r="A83" s="8"/>
      <c r="B83" s="6"/>
      <c r="D83" s="8"/>
      <c r="E83" s="14"/>
      <c r="F83" s="18"/>
      <c r="H83" s="8"/>
      <c r="I83" s="14"/>
      <c r="J83" s="18"/>
      <c r="L83" s="28"/>
      <c r="M83" s="14"/>
      <c r="N83" s="32"/>
      <c r="P83" s="28"/>
      <c r="Q83" s="14"/>
      <c r="R83" s="32"/>
      <c r="T83" s="38"/>
      <c r="U83" s="15"/>
      <c r="V83" s="29"/>
      <c r="X83" s="42"/>
      <c r="Z83" s="29"/>
      <c r="AB83" s="42"/>
      <c r="AD83" s="32"/>
    </row>
    <row r="84" spans="1:32" x14ac:dyDescent="0.25">
      <c r="A84" s="8"/>
      <c r="B84" s="6"/>
      <c r="D84" s="8"/>
      <c r="E84" s="14"/>
      <c r="F84" s="18"/>
      <c r="H84" s="8"/>
      <c r="I84" s="14"/>
      <c r="J84" s="18"/>
      <c r="L84" s="28"/>
      <c r="M84" s="14"/>
      <c r="N84" s="32"/>
      <c r="P84" s="28"/>
      <c r="Q84" s="14"/>
      <c r="R84" s="32"/>
      <c r="T84" s="38"/>
      <c r="U84" s="15"/>
      <c r="V84" s="29"/>
      <c r="X84" s="42"/>
      <c r="Z84" s="29"/>
      <c r="AB84" s="42"/>
      <c r="AD84" s="32"/>
    </row>
    <row r="85" spans="1:32" x14ac:dyDescent="0.25">
      <c r="A85" s="8"/>
      <c r="B85" s="6"/>
      <c r="D85" s="8"/>
      <c r="E85" s="14"/>
      <c r="F85" s="18"/>
      <c r="H85" s="8"/>
      <c r="I85" s="14"/>
      <c r="J85" s="18"/>
      <c r="L85" s="28"/>
      <c r="M85" s="14"/>
      <c r="N85" s="32"/>
      <c r="P85" s="28"/>
      <c r="Q85" s="14"/>
      <c r="R85" s="32"/>
      <c r="T85" s="38"/>
      <c r="U85" s="15"/>
      <c r="V85" s="29"/>
      <c r="X85" s="42"/>
      <c r="Z85" s="29"/>
      <c r="AB85" s="42"/>
      <c r="AD85" s="32"/>
    </row>
    <row r="86" spans="1:32" x14ac:dyDescent="0.25">
      <c r="A86" s="8"/>
      <c r="B86" s="6"/>
      <c r="D86" s="8"/>
      <c r="E86" s="14"/>
      <c r="F86" s="18"/>
      <c r="H86" s="8"/>
      <c r="I86" s="14"/>
      <c r="J86" s="18"/>
      <c r="L86" s="28"/>
      <c r="M86" s="14"/>
      <c r="N86" s="32"/>
      <c r="P86" s="28"/>
      <c r="Q86" s="14"/>
      <c r="R86" s="32"/>
      <c r="T86" s="38"/>
      <c r="U86" s="15"/>
      <c r="V86" s="29"/>
      <c r="X86" s="38"/>
      <c r="Y86" s="15"/>
      <c r="Z86" s="29"/>
      <c r="AB86" s="38"/>
      <c r="AC86" s="15"/>
      <c r="AD86" s="32"/>
    </row>
    <row r="87" spans="1:32" x14ac:dyDescent="0.25">
      <c r="A87" s="8"/>
      <c r="B87" s="6"/>
      <c r="D87" s="8"/>
      <c r="E87" s="14"/>
      <c r="F87" s="18"/>
      <c r="H87" s="8"/>
      <c r="I87" s="14"/>
      <c r="J87" s="18"/>
      <c r="L87" s="28"/>
      <c r="M87" s="14"/>
      <c r="N87" s="32"/>
      <c r="P87" s="28"/>
      <c r="Q87" s="14"/>
      <c r="R87" s="32"/>
      <c r="T87" s="38"/>
      <c r="U87" s="15"/>
      <c r="V87" s="29"/>
      <c r="X87" s="38"/>
      <c r="Y87" s="15"/>
      <c r="Z87" s="29"/>
      <c r="AB87" s="38"/>
      <c r="AC87" s="15"/>
      <c r="AD87" s="29"/>
      <c r="AF87" s="41"/>
    </row>
    <row r="88" spans="1:32" x14ac:dyDescent="0.25">
      <c r="A88" s="20" t="s">
        <v>604</v>
      </c>
      <c r="B88" s="19">
        <f>SUM(B62:B75)</f>
        <v>7845759.04</v>
      </c>
      <c r="D88" s="20"/>
      <c r="E88" s="23">
        <f>SUM(E62:E75)</f>
        <v>2616769.9199999995</v>
      </c>
      <c r="F88" s="25">
        <f>E88+B88</f>
        <v>10462528.959999999</v>
      </c>
      <c r="H88" s="20"/>
      <c r="I88" s="23">
        <f>SUM(I62:I79)</f>
        <v>9394450.040000001</v>
      </c>
      <c r="J88" s="25">
        <f>I88+F88</f>
        <v>19856979</v>
      </c>
      <c r="L88" s="33" t="s">
        <v>101</v>
      </c>
      <c r="M88" s="23">
        <f>SUM(M62:M79)</f>
        <v>3072773.5900000003</v>
      </c>
      <c r="N88" s="34">
        <f>M88+J88</f>
        <v>22929752.59</v>
      </c>
      <c r="P88" s="28" t="str">
        <f t="shared" si="60"/>
        <v>-</v>
      </c>
      <c r="Q88" s="23">
        <f>SUM(Q61:Q81)</f>
        <v>2664117.2500000005</v>
      </c>
      <c r="R88" s="34">
        <f>Q88+N88</f>
        <v>25593869.84</v>
      </c>
      <c r="T88" s="28" t="str">
        <f t="shared" ref="T88:T90" si="74">P88</f>
        <v>-</v>
      </c>
      <c r="U88" s="23">
        <f>SUM(U61:U86)</f>
        <v>3396992.75</v>
      </c>
      <c r="V88" s="34">
        <f>U88+R88</f>
        <v>28990862.59</v>
      </c>
      <c r="X88" s="28" t="str">
        <f t="shared" ref="X88:X90" si="75">T88</f>
        <v>-</v>
      </c>
      <c r="Y88" s="23">
        <f>SUM(Y61:Y86)</f>
        <v>3284381.84</v>
      </c>
      <c r="Z88" s="34">
        <f>Y88+V88</f>
        <v>32275244.43</v>
      </c>
      <c r="AB88" s="28"/>
      <c r="AC88" s="23">
        <f>SUM(AC61:AC86)</f>
        <v>6570543.5699999984</v>
      </c>
      <c r="AD88" s="34">
        <f>AC88+Z88</f>
        <v>38845788</v>
      </c>
    </row>
    <row r="89" spans="1:32" x14ac:dyDescent="0.25">
      <c r="A89" s="8"/>
      <c r="B89" s="6"/>
      <c r="D89" s="8"/>
      <c r="E89" s="14"/>
      <c r="F89" s="25"/>
      <c r="H89" s="8"/>
      <c r="I89" s="14"/>
      <c r="J89" s="25"/>
      <c r="L89" s="28" t="s">
        <v>101</v>
      </c>
      <c r="M89" s="14"/>
      <c r="N89" s="34"/>
      <c r="P89" s="28" t="str">
        <f t="shared" si="60"/>
        <v>-</v>
      </c>
      <c r="Q89" s="14"/>
      <c r="R89" s="34"/>
      <c r="T89" s="28" t="str">
        <f t="shared" si="74"/>
        <v>-</v>
      </c>
      <c r="U89" s="14"/>
      <c r="V89" s="34"/>
      <c r="X89" s="28" t="str">
        <f t="shared" si="75"/>
        <v>-</v>
      </c>
      <c r="Y89" s="14"/>
      <c r="Z89" s="34"/>
      <c r="AB89" s="28"/>
      <c r="AC89" s="14"/>
      <c r="AD89" s="34"/>
    </row>
    <row r="90" spans="1:32" ht="15.75" thickBot="1" x14ac:dyDescent="0.3">
      <c r="A90" s="21" t="s">
        <v>477</v>
      </c>
      <c r="B90" s="7">
        <f>SUM(B88+B60)</f>
        <v>9866417.0199999996</v>
      </c>
      <c r="D90" s="21"/>
      <c r="E90" s="16">
        <f>SUM(E88+E60)</f>
        <v>2829218.1199999996</v>
      </c>
      <c r="F90" s="26">
        <f>B90+E90</f>
        <v>12695635.139999999</v>
      </c>
      <c r="H90" s="21"/>
      <c r="I90" s="16">
        <f>SUM(I88+I60)</f>
        <v>13661719.640000001</v>
      </c>
      <c r="J90" s="26">
        <f>F90+I90</f>
        <v>26357354.780000001</v>
      </c>
      <c r="L90" s="35" t="s">
        <v>101</v>
      </c>
      <c r="M90" s="36">
        <f>SUM(M88+M60)</f>
        <v>3660565.1000000006</v>
      </c>
      <c r="N90" s="37">
        <f>J90+M90</f>
        <v>30017919.880000003</v>
      </c>
      <c r="P90" s="40" t="str">
        <f t="shared" si="60"/>
        <v>-</v>
      </c>
      <c r="Q90" s="36">
        <f>Q88+Q60</f>
        <v>3624337.1800000006</v>
      </c>
      <c r="R90" s="37">
        <f>N90+Q90</f>
        <v>33642257.060000002</v>
      </c>
      <c r="T90" s="40" t="str">
        <f t="shared" si="74"/>
        <v>-</v>
      </c>
      <c r="U90" s="36">
        <f>U60+U88</f>
        <v>4811742.03</v>
      </c>
      <c r="V90" s="37">
        <f>R90+U90</f>
        <v>38453999.090000004</v>
      </c>
      <c r="X90" s="40" t="str">
        <f t="shared" si="75"/>
        <v>-</v>
      </c>
      <c r="Y90" s="36">
        <f>Y60+Y88</f>
        <v>4706566.6899999995</v>
      </c>
      <c r="Z90" s="37">
        <f>V90+Y90</f>
        <v>43160565.780000001</v>
      </c>
      <c r="AB90" s="40"/>
      <c r="AC90" s="36">
        <f>AC60+AC88</f>
        <v>11325205.829999998</v>
      </c>
      <c r="AD90" s="37">
        <f>Z90+AC90</f>
        <v>54485771.609999999</v>
      </c>
    </row>
    <row r="91" spans="1:32" x14ac:dyDescent="0.25">
      <c r="A91" s="1"/>
      <c r="F91" s="4"/>
      <c r="J91" s="4"/>
      <c r="N91" s="4"/>
    </row>
    <row r="92" spans="1:32" x14ac:dyDescent="0.25">
      <c r="A92" s="1"/>
      <c r="F92" s="4"/>
      <c r="J92" s="4"/>
      <c r="N92" s="4"/>
    </row>
    <row r="93" spans="1:32" x14ac:dyDescent="0.25">
      <c r="A93" s="1"/>
      <c r="F93" s="4"/>
      <c r="J93" s="4"/>
      <c r="N93" s="4"/>
      <c r="Q93" s="41"/>
    </row>
    <row r="94" spans="1:32" x14ac:dyDescent="0.25">
      <c r="A94" s="1"/>
      <c r="F94" s="4"/>
      <c r="J94" s="4"/>
      <c r="N94" s="4"/>
    </row>
    <row r="95" spans="1:32" x14ac:dyDescent="0.25">
      <c r="A95" s="1"/>
      <c r="F95" s="4"/>
      <c r="J95" s="4"/>
      <c r="N95" s="4"/>
      <c r="R95" s="41"/>
    </row>
    <row r="96" spans="1:32" x14ac:dyDescent="0.25">
      <c r="A96" s="1"/>
      <c r="F96" s="4"/>
      <c r="J96" s="4"/>
      <c r="N96" s="4"/>
    </row>
    <row r="97" spans="1:14" x14ac:dyDescent="0.25">
      <c r="A97" s="1"/>
      <c r="F97" s="4"/>
      <c r="J97" s="4"/>
      <c r="N97" s="4"/>
    </row>
    <row r="98" spans="1:14" x14ac:dyDescent="0.25">
      <c r="A98" s="1"/>
      <c r="F98" s="4"/>
      <c r="J98" s="4"/>
      <c r="N98" s="4"/>
    </row>
    <row r="99" spans="1:14" x14ac:dyDescent="0.25">
      <c r="A99" s="1"/>
      <c r="F99" s="4"/>
      <c r="J99" s="4"/>
      <c r="N99" s="4"/>
    </row>
    <row r="100" spans="1:14" x14ac:dyDescent="0.25">
      <c r="A100" s="1"/>
      <c r="F100" s="4"/>
      <c r="J100" s="4"/>
      <c r="N100" s="4"/>
    </row>
    <row r="101" spans="1:14" x14ac:dyDescent="0.25">
      <c r="A101" s="1"/>
      <c r="F101" s="4"/>
      <c r="J101" s="4"/>
      <c r="N101" s="4"/>
    </row>
    <row r="102" spans="1:14" x14ac:dyDescent="0.25">
      <c r="A102" s="1"/>
      <c r="F102" s="4"/>
      <c r="J102" s="4"/>
      <c r="N102" s="4"/>
    </row>
    <row r="103" spans="1:14" x14ac:dyDescent="0.25">
      <c r="A103" s="1"/>
      <c r="F103" s="4"/>
      <c r="J103" s="4"/>
      <c r="N103" s="4"/>
    </row>
    <row r="104" spans="1:14" x14ac:dyDescent="0.25">
      <c r="A104" s="1"/>
      <c r="F104" s="4"/>
      <c r="J104" s="4"/>
      <c r="N104" s="4"/>
    </row>
    <row r="105" spans="1:14" x14ac:dyDescent="0.25">
      <c r="A105" s="1"/>
      <c r="F105" s="4"/>
      <c r="J105" s="4"/>
      <c r="N105" s="4"/>
    </row>
    <row r="106" spans="1:14" x14ac:dyDescent="0.25">
      <c r="A106" s="1"/>
      <c r="F106" s="4"/>
      <c r="J106" s="4"/>
      <c r="N106" s="4"/>
    </row>
    <row r="107" spans="1:14" x14ac:dyDescent="0.25">
      <c r="A107" s="1"/>
      <c r="F107" s="4"/>
      <c r="J107" s="4"/>
      <c r="N107" s="4"/>
    </row>
    <row r="108" spans="1:14" x14ac:dyDescent="0.25">
      <c r="A108" s="1"/>
      <c r="F108" s="4"/>
      <c r="J108" s="4"/>
      <c r="N108" s="4"/>
    </row>
    <row r="109" spans="1:14" x14ac:dyDescent="0.25">
      <c r="A109" s="1"/>
      <c r="F109" s="4"/>
      <c r="J109" s="4"/>
      <c r="N109" s="4"/>
    </row>
    <row r="110" spans="1:14" x14ac:dyDescent="0.25">
      <c r="A110" s="1"/>
      <c r="F110" s="4"/>
      <c r="J110" s="4"/>
      <c r="N110" s="4"/>
    </row>
    <row r="111" spans="1:14" x14ac:dyDescent="0.25">
      <c r="A111" s="1"/>
      <c r="F111" s="4"/>
      <c r="J111" s="4"/>
      <c r="N111" s="4"/>
    </row>
    <row r="112" spans="1:14" x14ac:dyDescent="0.25">
      <c r="A112" s="1"/>
      <c r="F112" s="4"/>
      <c r="J112" s="4"/>
      <c r="N112" s="4"/>
    </row>
    <row r="113" spans="1:14" x14ac:dyDescent="0.25">
      <c r="A113" s="1"/>
      <c r="F113" s="4"/>
      <c r="J113" s="4"/>
      <c r="N113" s="4"/>
    </row>
    <row r="114" spans="1:14" x14ac:dyDescent="0.25">
      <c r="A114" s="1"/>
      <c r="F114" s="4"/>
      <c r="J114" s="4"/>
      <c r="N114" s="4"/>
    </row>
    <row r="115" spans="1:14" x14ac:dyDescent="0.25">
      <c r="A115" s="1"/>
      <c r="F115" s="4"/>
      <c r="J115" s="4"/>
      <c r="N115" s="4"/>
    </row>
    <row r="116" spans="1:14" x14ac:dyDescent="0.25">
      <c r="A116" s="1"/>
      <c r="F116" s="4"/>
      <c r="J116" s="4"/>
      <c r="N116" s="4"/>
    </row>
    <row r="117" spans="1:14" x14ac:dyDescent="0.25">
      <c r="A117" s="1"/>
      <c r="F117" s="4"/>
      <c r="J117" s="4"/>
      <c r="N117" s="4"/>
    </row>
    <row r="118" spans="1:14" x14ac:dyDescent="0.25">
      <c r="A118" s="1"/>
      <c r="F118" s="4"/>
      <c r="J118" s="4"/>
      <c r="N118" s="4"/>
    </row>
    <row r="119" spans="1:14" x14ac:dyDescent="0.25">
      <c r="A119" s="1"/>
      <c r="F119" s="4"/>
      <c r="J119" s="4"/>
      <c r="N119" s="4"/>
    </row>
    <row r="120" spans="1:14" x14ac:dyDescent="0.25">
      <c r="A120" s="1"/>
      <c r="F120" s="4"/>
      <c r="J120" s="4"/>
      <c r="N120" s="4"/>
    </row>
    <row r="121" spans="1:14" x14ac:dyDescent="0.25">
      <c r="A121" s="1"/>
      <c r="F121" s="4"/>
      <c r="J121" s="4"/>
      <c r="N121" s="4"/>
    </row>
    <row r="122" spans="1:14" x14ac:dyDescent="0.25">
      <c r="A122" s="1"/>
      <c r="F122" s="4"/>
      <c r="J122" s="4"/>
      <c r="N122" s="4"/>
    </row>
    <row r="123" spans="1:14" x14ac:dyDescent="0.25">
      <c r="A123" s="1"/>
      <c r="F123" s="4"/>
      <c r="J123" s="4"/>
      <c r="N123" s="4"/>
    </row>
    <row r="124" spans="1:14" x14ac:dyDescent="0.25">
      <c r="A124" s="1"/>
      <c r="F124" s="4"/>
      <c r="J124" s="4"/>
      <c r="N124" s="4"/>
    </row>
    <row r="125" spans="1:14" x14ac:dyDescent="0.25">
      <c r="A125" s="1"/>
      <c r="F125" s="4"/>
      <c r="J125" s="4"/>
      <c r="N125" s="4"/>
    </row>
    <row r="126" spans="1:14" x14ac:dyDescent="0.25">
      <c r="A126" s="1"/>
      <c r="F126" s="4"/>
      <c r="J126" s="4"/>
      <c r="N126" s="4"/>
    </row>
    <row r="127" spans="1:14" x14ac:dyDescent="0.25">
      <c r="A127" s="1"/>
      <c r="F127" s="4"/>
      <c r="J127" s="4"/>
      <c r="N127" s="4"/>
    </row>
    <row r="128" spans="1:14" x14ac:dyDescent="0.25">
      <c r="A128" s="1"/>
      <c r="F128" s="4"/>
      <c r="J128" s="4"/>
      <c r="N128" s="4"/>
    </row>
    <row r="129" spans="1:14" x14ac:dyDescent="0.25">
      <c r="A129" s="1"/>
      <c r="F129" s="4"/>
      <c r="J129" s="4"/>
      <c r="N129" s="4"/>
    </row>
    <row r="130" spans="1:14" x14ac:dyDescent="0.25">
      <c r="A130" s="1"/>
      <c r="F130" s="4"/>
      <c r="J130" s="4"/>
      <c r="N130" s="4"/>
    </row>
    <row r="131" spans="1:14" x14ac:dyDescent="0.25">
      <c r="A131" s="1"/>
      <c r="F131" s="4"/>
      <c r="J131" s="4"/>
      <c r="N131" s="4"/>
    </row>
    <row r="132" spans="1:14" x14ac:dyDescent="0.25">
      <c r="A132" s="1"/>
      <c r="F132" s="4"/>
      <c r="J132" s="4"/>
      <c r="N132" s="4"/>
    </row>
    <row r="133" spans="1:14" x14ac:dyDescent="0.25">
      <c r="A133" s="1"/>
      <c r="F133" s="4"/>
      <c r="J133" s="4"/>
      <c r="N133" s="4"/>
    </row>
    <row r="134" spans="1:14" x14ac:dyDescent="0.25">
      <c r="A134" s="1"/>
      <c r="F134" s="4"/>
      <c r="J134" s="4"/>
      <c r="N134" s="4"/>
    </row>
    <row r="135" spans="1:14" x14ac:dyDescent="0.25">
      <c r="A135" s="1"/>
      <c r="F135" s="4"/>
      <c r="J135" s="4"/>
      <c r="N135" s="4"/>
    </row>
    <row r="136" spans="1:14" x14ac:dyDescent="0.25">
      <c r="A136" s="1"/>
      <c r="F136" s="4"/>
      <c r="J136" s="4"/>
      <c r="N136" s="4"/>
    </row>
    <row r="137" spans="1:14" x14ac:dyDescent="0.25">
      <c r="A137" s="1"/>
      <c r="F137" s="4"/>
      <c r="J137" s="4"/>
      <c r="N137" s="4"/>
    </row>
    <row r="138" spans="1:14" x14ac:dyDescent="0.25">
      <c r="A138" s="1"/>
      <c r="F138" s="4"/>
      <c r="J138" s="4"/>
      <c r="N138" s="4"/>
    </row>
    <row r="139" spans="1:14" x14ac:dyDescent="0.25">
      <c r="A139" s="1"/>
      <c r="F139" s="4"/>
      <c r="J139" s="4"/>
      <c r="N139" s="4"/>
    </row>
    <row r="140" spans="1:14" x14ac:dyDescent="0.25">
      <c r="A140" s="1"/>
      <c r="F140" s="4"/>
      <c r="J140" s="4"/>
      <c r="N140" s="4"/>
    </row>
    <row r="141" spans="1:14" x14ac:dyDescent="0.25">
      <c r="A141" s="1"/>
      <c r="F141" s="4"/>
      <c r="J141" s="4"/>
      <c r="N141" s="4"/>
    </row>
    <row r="142" spans="1:14" x14ac:dyDescent="0.25">
      <c r="A142" s="1"/>
      <c r="F142" s="4"/>
      <c r="J142" s="4"/>
      <c r="N142" s="4"/>
    </row>
    <row r="143" spans="1:14" x14ac:dyDescent="0.25">
      <c r="A143" s="1"/>
      <c r="F143" s="4"/>
      <c r="J143" s="4"/>
      <c r="N143" s="4"/>
    </row>
    <row r="144" spans="1:14" x14ac:dyDescent="0.25">
      <c r="A144" s="1"/>
      <c r="F144" s="4"/>
      <c r="J144" s="4"/>
      <c r="N144" s="4"/>
    </row>
    <row r="145" spans="1:14" x14ac:dyDescent="0.25">
      <c r="A145" s="1"/>
      <c r="F145" s="4"/>
      <c r="J145" s="4"/>
      <c r="N145" s="4"/>
    </row>
    <row r="146" spans="1:14" x14ac:dyDescent="0.25">
      <c r="A146" s="1"/>
      <c r="F146" s="4"/>
      <c r="J146" s="4"/>
      <c r="N146" s="4"/>
    </row>
    <row r="147" spans="1:14" x14ac:dyDescent="0.25">
      <c r="A147" s="1"/>
      <c r="F147" s="4"/>
      <c r="J147" s="4"/>
      <c r="N147" s="4"/>
    </row>
    <row r="148" spans="1:14" x14ac:dyDescent="0.25">
      <c r="A148" s="1"/>
      <c r="F148" s="4"/>
      <c r="J148" s="4"/>
      <c r="N148" s="4"/>
    </row>
    <row r="149" spans="1:14" x14ac:dyDescent="0.25">
      <c r="A149" s="1"/>
      <c r="F149" s="4"/>
      <c r="J149" s="4"/>
      <c r="N149" s="4"/>
    </row>
    <row r="150" spans="1:14" x14ac:dyDescent="0.25">
      <c r="A150" s="1"/>
      <c r="F150" s="4"/>
      <c r="J150" s="4"/>
      <c r="N150" s="4"/>
    </row>
    <row r="151" spans="1:14" x14ac:dyDescent="0.25">
      <c r="A151" s="1"/>
      <c r="F151" s="4"/>
      <c r="J151" s="4"/>
      <c r="N151" s="4"/>
    </row>
    <row r="152" spans="1:14" x14ac:dyDescent="0.25">
      <c r="A152" s="1"/>
      <c r="F152" s="4"/>
      <c r="J152" s="4"/>
      <c r="N152" s="4"/>
    </row>
    <row r="153" spans="1:14" x14ac:dyDescent="0.25">
      <c r="A153" s="1"/>
      <c r="F153" s="4"/>
      <c r="J153" s="4"/>
      <c r="N153" s="4"/>
    </row>
    <row r="154" spans="1:14" x14ac:dyDescent="0.25">
      <c r="A154" s="1"/>
      <c r="F154" s="4"/>
      <c r="J154" s="4"/>
      <c r="N154" s="4"/>
    </row>
    <row r="155" spans="1:14" x14ac:dyDescent="0.25">
      <c r="A155" s="1"/>
      <c r="F155" s="4"/>
      <c r="J155" s="4"/>
      <c r="N155" s="4"/>
    </row>
    <row r="156" spans="1:14" x14ac:dyDescent="0.25">
      <c r="A156" s="1"/>
      <c r="F156" s="4"/>
      <c r="J156" s="4"/>
      <c r="N156" s="4"/>
    </row>
    <row r="157" spans="1:14" x14ac:dyDescent="0.25">
      <c r="A157" s="1"/>
      <c r="F157" s="4"/>
      <c r="J157" s="4"/>
      <c r="N157" s="4"/>
    </row>
    <row r="158" spans="1:14" x14ac:dyDescent="0.25">
      <c r="A158" s="1"/>
      <c r="F158" s="4"/>
      <c r="J158" s="4"/>
      <c r="N158" s="4"/>
    </row>
    <row r="159" spans="1:14" x14ac:dyDescent="0.25">
      <c r="A159" s="1"/>
      <c r="F159" s="4"/>
      <c r="J159" s="4"/>
      <c r="N159" s="4"/>
    </row>
    <row r="160" spans="1:14" x14ac:dyDescent="0.25">
      <c r="A160" s="1"/>
      <c r="F160" s="4"/>
      <c r="J160" s="4"/>
      <c r="N160" s="4"/>
    </row>
    <row r="161" spans="1:14" x14ac:dyDescent="0.25">
      <c r="A161" s="1"/>
      <c r="F161" s="4"/>
      <c r="J161" s="4"/>
      <c r="N161" s="4"/>
    </row>
    <row r="162" spans="1:14" x14ac:dyDescent="0.25">
      <c r="A162" s="1"/>
      <c r="F162" s="4"/>
      <c r="J162" s="4"/>
      <c r="N162" s="4"/>
    </row>
    <row r="163" spans="1:14" x14ac:dyDescent="0.25">
      <c r="A163" s="1"/>
      <c r="F163" s="4"/>
      <c r="J163" s="4"/>
      <c r="N163" s="4"/>
    </row>
    <row r="164" spans="1:14" x14ac:dyDescent="0.25">
      <c r="A164" s="1"/>
      <c r="F164" s="4"/>
      <c r="J164" s="4"/>
      <c r="N164" s="4"/>
    </row>
    <row r="165" spans="1:14" x14ac:dyDescent="0.25">
      <c r="A165" s="1"/>
      <c r="F165" s="4"/>
      <c r="J165" s="4"/>
      <c r="N165" s="4"/>
    </row>
    <row r="166" spans="1:14" x14ac:dyDescent="0.25">
      <c r="A166" s="1"/>
      <c r="F166" s="4"/>
      <c r="J166" s="4"/>
      <c r="N166" s="4"/>
    </row>
    <row r="167" spans="1:14" x14ac:dyDescent="0.25">
      <c r="A167" s="1"/>
      <c r="F167" s="4"/>
      <c r="J167" s="4"/>
      <c r="N167" s="4"/>
    </row>
    <row r="168" spans="1:14" x14ac:dyDescent="0.25">
      <c r="A168" s="1"/>
      <c r="F168" s="4"/>
      <c r="J168" s="4"/>
      <c r="N168" s="4"/>
    </row>
    <row r="169" spans="1:14" x14ac:dyDescent="0.25">
      <c r="A169" s="1"/>
      <c r="F169" s="4"/>
      <c r="J169" s="4"/>
      <c r="N169" s="4"/>
    </row>
    <row r="170" spans="1:14" x14ac:dyDescent="0.25">
      <c r="A170" s="1"/>
      <c r="F170" s="4"/>
      <c r="J170" s="4"/>
      <c r="N170" s="4"/>
    </row>
    <row r="171" spans="1:14" x14ac:dyDescent="0.25">
      <c r="A171" s="1"/>
      <c r="F171" s="4"/>
      <c r="J171" s="4"/>
      <c r="N171" s="4"/>
    </row>
    <row r="172" spans="1:14" x14ac:dyDescent="0.25">
      <c r="A172" s="1"/>
      <c r="F172" s="4"/>
      <c r="J172" s="4"/>
      <c r="N172" s="4"/>
    </row>
    <row r="173" spans="1:14" x14ac:dyDescent="0.25">
      <c r="A173" s="1"/>
      <c r="F173" s="4"/>
      <c r="J173" s="4"/>
      <c r="N173" s="4"/>
    </row>
    <row r="174" spans="1:14" x14ac:dyDescent="0.25">
      <c r="A174" s="1"/>
      <c r="F174" s="4"/>
      <c r="J174" s="4"/>
      <c r="N174" s="4"/>
    </row>
    <row r="175" spans="1:14" x14ac:dyDescent="0.25">
      <c r="A175" s="1"/>
      <c r="F175" s="4"/>
      <c r="J175" s="4"/>
      <c r="N175" s="4"/>
    </row>
    <row r="176" spans="1:14" x14ac:dyDescent="0.25">
      <c r="A176" s="1"/>
      <c r="F176" s="4"/>
      <c r="J176" s="4"/>
      <c r="N176" s="4"/>
    </row>
    <row r="177" spans="1:14" x14ac:dyDescent="0.25">
      <c r="A177" s="1"/>
      <c r="F177" s="4"/>
      <c r="J177" s="4"/>
      <c r="N177" s="4"/>
    </row>
    <row r="178" spans="1:14" x14ac:dyDescent="0.25">
      <c r="A178" s="1"/>
      <c r="F178" s="4"/>
      <c r="J178" s="4"/>
      <c r="N178" s="4"/>
    </row>
    <row r="179" spans="1:14" x14ac:dyDescent="0.25">
      <c r="A179" s="1"/>
      <c r="F179" s="4"/>
      <c r="J179" s="4"/>
      <c r="N179" s="4"/>
    </row>
    <row r="180" spans="1:14" x14ac:dyDescent="0.25">
      <c r="A180" s="1"/>
      <c r="F180" s="4"/>
      <c r="J180" s="4"/>
      <c r="N180" s="4"/>
    </row>
    <row r="181" spans="1:14" x14ac:dyDescent="0.25">
      <c r="A181" s="1"/>
      <c r="F181" s="4"/>
      <c r="J181" s="4"/>
      <c r="N181" s="4"/>
    </row>
    <row r="182" spans="1:14" x14ac:dyDescent="0.25">
      <c r="A182" s="1"/>
      <c r="F182" s="4"/>
      <c r="J182" s="4"/>
      <c r="N182" s="4"/>
    </row>
    <row r="183" spans="1:14" x14ac:dyDescent="0.25">
      <c r="A183" s="1"/>
      <c r="F183" s="4"/>
      <c r="J183" s="4"/>
      <c r="N183" s="4"/>
    </row>
    <row r="184" spans="1:14" x14ac:dyDescent="0.25">
      <c r="A184" s="1"/>
      <c r="F184" s="4"/>
      <c r="J184" s="4"/>
      <c r="N184" s="4"/>
    </row>
    <row r="185" spans="1:14" x14ac:dyDescent="0.25">
      <c r="A185" s="1"/>
      <c r="F185" s="4"/>
      <c r="J185" s="4"/>
      <c r="N185" s="4"/>
    </row>
    <row r="186" spans="1:14" x14ac:dyDescent="0.25">
      <c r="A186" s="1"/>
      <c r="F186" s="4"/>
      <c r="J186" s="4"/>
      <c r="N186" s="4"/>
    </row>
    <row r="187" spans="1:14" x14ac:dyDescent="0.25">
      <c r="A187" s="1"/>
      <c r="F187" s="4"/>
      <c r="J187" s="4"/>
      <c r="N187" s="4"/>
    </row>
    <row r="188" spans="1:14" x14ac:dyDescent="0.25">
      <c r="A188" s="1"/>
      <c r="F188" s="4"/>
      <c r="J188" s="4"/>
      <c r="N188" s="4"/>
    </row>
    <row r="189" spans="1:14" x14ac:dyDescent="0.25">
      <c r="A189" s="1"/>
      <c r="F189" s="4"/>
      <c r="J189" s="4"/>
      <c r="N189" s="4"/>
    </row>
    <row r="190" spans="1:14" x14ac:dyDescent="0.25">
      <c r="A190" s="1"/>
      <c r="F190" s="4"/>
      <c r="J190" s="4"/>
      <c r="N190" s="4"/>
    </row>
    <row r="191" spans="1:14" x14ac:dyDescent="0.25">
      <c r="A191" s="1"/>
      <c r="F191" s="4"/>
      <c r="J191" s="4"/>
      <c r="N191" s="4"/>
    </row>
    <row r="192" spans="1:14" x14ac:dyDescent="0.25">
      <c r="A192" s="1"/>
      <c r="F192" s="4"/>
      <c r="J192" s="4"/>
      <c r="N192" s="4"/>
    </row>
    <row r="193" spans="1:14" x14ac:dyDescent="0.25">
      <c r="A193" s="1"/>
      <c r="F193" s="4"/>
      <c r="J193" s="4"/>
      <c r="N193" s="4"/>
    </row>
    <row r="194" spans="1:14" x14ac:dyDescent="0.25">
      <c r="A194" s="1"/>
      <c r="F194" s="4"/>
      <c r="J194" s="4"/>
      <c r="N194" s="4"/>
    </row>
    <row r="195" spans="1:14" x14ac:dyDescent="0.25">
      <c r="A195" s="1"/>
      <c r="F195" s="4"/>
      <c r="J195" s="4"/>
      <c r="N195" s="4"/>
    </row>
    <row r="196" spans="1:14" x14ac:dyDescent="0.25">
      <c r="A196" s="1"/>
      <c r="F196" s="4"/>
      <c r="J196" s="4"/>
      <c r="N196" s="4"/>
    </row>
    <row r="197" spans="1:14" x14ac:dyDescent="0.25">
      <c r="A197" s="1"/>
      <c r="F197" s="4"/>
      <c r="J197" s="4"/>
      <c r="N197" s="4"/>
    </row>
    <row r="198" spans="1:14" x14ac:dyDescent="0.25">
      <c r="A198" s="1"/>
      <c r="F198" s="4"/>
      <c r="J198" s="4"/>
      <c r="N198" s="4"/>
    </row>
    <row r="199" spans="1:14" x14ac:dyDescent="0.25">
      <c r="A199" s="1"/>
      <c r="F199" s="4"/>
      <c r="J199" s="4"/>
      <c r="N199" s="4"/>
    </row>
    <row r="200" spans="1:14" x14ac:dyDescent="0.25">
      <c r="A200" s="1"/>
      <c r="F200" s="4"/>
      <c r="J200" s="4"/>
      <c r="N200" s="4"/>
    </row>
    <row r="201" spans="1:14" x14ac:dyDescent="0.25">
      <c r="A201" s="1"/>
      <c r="F201" s="4"/>
      <c r="J201" s="4"/>
      <c r="N201" s="4"/>
    </row>
    <row r="202" spans="1:14" x14ac:dyDescent="0.25">
      <c r="A202" s="1"/>
      <c r="F202" s="4"/>
      <c r="J202" s="4"/>
      <c r="N202" s="4"/>
    </row>
    <row r="203" spans="1:14" x14ac:dyDescent="0.25">
      <c r="A203" s="1"/>
      <c r="F203" s="4"/>
      <c r="J203" s="4"/>
      <c r="N203" s="4"/>
    </row>
    <row r="204" spans="1:14" x14ac:dyDescent="0.25">
      <c r="A204" s="1"/>
      <c r="F204" s="4"/>
      <c r="J204" s="4"/>
      <c r="N204" s="4"/>
    </row>
    <row r="205" spans="1:14" x14ac:dyDescent="0.25">
      <c r="A205" s="1"/>
      <c r="F205" s="4"/>
      <c r="J205" s="4"/>
      <c r="N205" s="4"/>
    </row>
    <row r="206" spans="1:14" x14ac:dyDescent="0.25">
      <c r="A206" s="1"/>
      <c r="F206" s="4"/>
      <c r="J206" s="4"/>
      <c r="N206" s="4"/>
    </row>
    <row r="207" spans="1:14" x14ac:dyDescent="0.25">
      <c r="A207" s="1"/>
      <c r="F207" s="4"/>
      <c r="J207" s="4"/>
      <c r="N207" s="4"/>
    </row>
    <row r="208" spans="1:14" x14ac:dyDescent="0.25">
      <c r="A208" s="1"/>
      <c r="F208" s="4"/>
      <c r="J208" s="4"/>
      <c r="N208" s="4"/>
    </row>
    <row r="209" spans="1:14" x14ac:dyDescent="0.25">
      <c r="A209" s="1"/>
      <c r="F209" s="4"/>
      <c r="J209" s="4"/>
      <c r="N209" s="4"/>
    </row>
    <row r="210" spans="1:14" x14ac:dyDescent="0.25">
      <c r="A210" s="1"/>
      <c r="F210" s="4"/>
      <c r="J210" s="4"/>
      <c r="N210" s="4"/>
    </row>
    <row r="211" spans="1:14" x14ac:dyDescent="0.25">
      <c r="A211" s="1"/>
      <c r="F211" s="4"/>
      <c r="J211" s="4"/>
      <c r="N211" s="4"/>
    </row>
    <row r="212" spans="1:14" x14ac:dyDescent="0.25">
      <c r="A212" s="1"/>
      <c r="F212" s="4"/>
      <c r="J212" s="4"/>
      <c r="N212" s="4"/>
    </row>
    <row r="213" spans="1:14" x14ac:dyDescent="0.25">
      <c r="A213" s="1"/>
      <c r="F213" s="4"/>
      <c r="J213" s="4"/>
      <c r="N213" s="4"/>
    </row>
    <row r="214" spans="1:14" x14ac:dyDescent="0.25">
      <c r="A214" s="1"/>
      <c r="F214" s="4"/>
      <c r="J214" s="4"/>
      <c r="N214" s="4"/>
    </row>
    <row r="215" spans="1:14" x14ac:dyDescent="0.25">
      <c r="A215" s="1"/>
      <c r="F215" s="4"/>
      <c r="J215" s="4"/>
      <c r="N215" s="4"/>
    </row>
    <row r="216" spans="1:14" x14ac:dyDescent="0.25">
      <c r="A216" s="1"/>
      <c r="F216" s="4"/>
      <c r="J216" s="4"/>
      <c r="N216" s="4"/>
    </row>
    <row r="217" spans="1:14" x14ac:dyDescent="0.25">
      <c r="A217" s="1"/>
      <c r="F217" s="4"/>
      <c r="J217" s="4"/>
      <c r="N217" s="4"/>
    </row>
    <row r="218" spans="1:14" x14ac:dyDescent="0.25">
      <c r="A218" s="1"/>
      <c r="F218" s="4"/>
      <c r="J218" s="4"/>
      <c r="N218" s="4"/>
    </row>
    <row r="219" spans="1:14" x14ac:dyDescent="0.25">
      <c r="A219" s="1"/>
      <c r="F219" s="4"/>
      <c r="J219" s="4"/>
      <c r="N219" s="4"/>
    </row>
    <row r="220" spans="1:14" x14ac:dyDescent="0.25">
      <c r="A220" s="1"/>
      <c r="F220" s="4"/>
      <c r="J220" s="4"/>
      <c r="N220" s="4"/>
    </row>
    <row r="221" spans="1:14" x14ac:dyDescent="0.25">
      <c r="A221" s="1"/>
      <c r="F221" s="4"/>
      <c r="J221" s="4"/>
      <c r="N221" s="4"/>
    </row>
    <row r="222" spans="1:14" x14ac:dyDescent="0.25">
      <c r="A222" s="1"/>
      <c r="F222" s="4"/>
      <c r="J222" s="4"/>
      <c r="N222" s="4"/>
    </row>
    <row r="223" spans="1:14" x14ac:dyDescent="0.25">
      <c r="A223" s="1"/>
      <c r="F223" s="4"/>
      <c r="J223" s="4"/>
      <c r="N223" s="4"/>
    </row>
    <row r="224" spans="1:14" x14ac:dyDescent="0.25">
      <c r="A224" s="1"/>
      <c r="F224" s="4"/>
      <c r="J224" s="4"/>
      <c r="N224" s="4"/>
    </row>
    <row r="225" spans="1:14" x14ac:dyDescent="0.25">
      <c r="A225" s="1"/>
      <c r="F225" s="4"/>
      <c r="J225" s="4"/>
      <c r="N225" s="4"/>
    </row>
    <row r="226" spans="1:14" x14ac:dyDescent="0.25">
      <c r="A226" s="1"/>
      <c r="F226" s="4"/>
      <c r="J226" s="4"/>
      <c r="N226" s="4"/>
    </row>
    <row r="227" spans="1:14" x14ac:dyDescent="0.25">
      <c r="A227" s="1"/>
      <c r="F227" s="4"/>
      <c r="J227" s="4"/>
      <c r="N227" s="4"/>
    </row>
    <row r="228" spans="1:14" x14ac:dyDescent="0.25">
      <c r="A228" s="1"/>
      <c r="F228" s="4"/>
      <c r="J228" s="4"/>
      <c r="N228" s="4"/>
    </row>
    <row r="229" spans="1:14" x14ac:dyDescent="0.25">
      <c r="A229" s="1"/>
      <c r="F229" s="4"/>
      <c r="J229" s="4"/>
      <c r="N229" s="4"/>
    </row>
    <row r="230" spans="1:14" x14ac:dyDescent="0.25">
      <c r="A230" s="1"/>
      <c r="F230" s="4"/>
      <c r="J230" s="4"/>
      <c r="N230" s="4"/>
    </row>
    <row r="231" spans="1:14" x14ac:dyDescent="0.25">
      <c r="A231" s="1"/>
      <c r="F231" s="4"/>
      <c r="J231" s="4"/>
      <c r="N231" s="4"/>
    </row>
    <row r="232" spans="1:14" x14ac:dyDescent="0.25">
      <c r="A232" s="1"/>
      <c r="F232" s="4"/>
      <c r="J232" s="4"/>
      <c r="N232" s="4"/>
    </row>
    <row r="233" spans="1:14" x14ac:dyDescent="0.25">
      <c r="A233" s="1"/>
      <c r="F233" s="4"/>
      <c r="J233" s="4"/>
      <c r="N233" s="4"/>
    </row>
    <row r="234" spans="1:14" x14ac:dyDescent="0.25">
      <c r="A234" s="1"/>
      <c r="F234" s="4"/>
      <c r="J234" s="4"/>
      <c r="N234" s="4"/>
    </row>
    <row r="235" spans="1:14" x14ac:dyDescent="0.25">
      <c r="A235" s="1"/>
      <c r="F235" s="4"/>
      <c r="J235" s="4"/>
      <c r="N235" s="4"/>
    </row>
    <row r="236" spans="1:14" x14ac:dyDescent="0.25">
      <c r="A236" s="1"/>
      <c r="F236" s="4"/>
      <c r="J236" s="4"/>
      <c r="N236" s="4"/>
    </row>
    <row r="237" spans="1:14" x14ac:dyDescent="0.25">
      <c r="A237" s="1"/>
      <c r="F237" s="4"/>
      <c r="J237" s="4"/>
      <c r="N237" s="4"/>
    </row>
    <row r="238" spans="1:14" x14ac:dyDescent="0.25">
      <c r="A238" s="1"/>
      <c r="F238" s="4"/>
      <c r="J238" s="4"/>
      <c r="N238" s="4"/>
    </row>
    <row r="239" spans="1:14" x14ac:dyDescent="0.25">
      <c r="A239" s="1"/>
      <c r="F239" s="4"/>
      <c r="J239" s="4"/>
      <c r="N239" s="4"/>
    </row>
    <row r="240" spans="1:14" x14ac:dyDescent="0.25">
      <c r="A240" s="1"/>
      <c r="F240" s="4"/>
      <c r="J240" s="4"/>
      <c r="N240" s="4"/>
    </row>
    <row r="241" spans="1:14" x14ac:dyDescent="0.25">
      <c r="A241" s="1"/>
      <c r="F241" s="4"/>
      <c r="J241" s="4"/>
      <c r="N241" s="4"/>
    </row>
    <row r="242" spans="1:14" x14ac:dyDescent="0.25">
      <c r="A242" s="1"/>
      <c r="F242" s="4"/>
      <c r="J242" s="4"/>
      <c r="N242" s="4"/>
    </row>
    <row r="243" spans="1:14" x14ac:dyDescent="0.25">
      <c r="A243" s="1"/>
      <c r="F243" s="4"/>
      <c r="J243" s="4"/>
      <c r="N243" s="4"/>
    </row>
    <row r="244" spans="1:14" x14ac:dyDescent="0.25">
      <c r="A244" s="1"/>
      <c r="F244" s="4"/>
      <c r="J244" s="4"/>
      <c r="N244" s="4"/>
    </row>
    <row r="245" spans="1:14" x14ac:dyDescent="0.25">
      <c r="A245" s="1"/>
      <c r="F245" s="4"/>
      <c r="J245" s="4"/>
      <c r="N245" s="4"/>
    </row>
    <row r="246" spans="1:14" x14ac:dyDescent="0.25">
      <c r="A246" s="1"/>
      <c r="F246" s="4"/>
      <c r="J246" s="4"/>
      <c r="N246" s="4"/>
    </row>
    <row r="247" spans="1:14" x14ac:dyDescent="0.25">
      <c r="A247" s="1"/>
      <c r="F247" s="4"/>
      <c r="J247" s="4"/>
      <c r="N247" s="4"/>
    </row>
    <row r="248" spans="1:14" x14ac:dyDescent="0.25">
      <c r="A248" s="1"/>
      <c r="F248" s="4"/>
      <c r="J248" s="4"/>
      <c r="N248" s="4"/>
    </row>
    <row r="249" spans="1:14" x14ac:dyDescent="0.25">
      <c r="A249" s="1"/>
      <c r="F249" s="4"/>
      <c r="J249" s="4"/>
      <c r="N249" s="4"/>
    </row>
    <row r="250" spans="1:14" x14ac:dyDescent="0.25">
      <c r="A250" s="1"/>
      <c r="F250" s="4"/>
      <c r="J250" s="4"/>
      <c r="N250" s="4"/>
    </row>
    <row r="251" spans="1:14" x14ac:dyDescent="0.25">
      <c r="A251" s="1"/>
      <c r="F251" s="4"/>
      <c r="J251" s="4"/>
      <c r="N251" s="4"/>
    </row>
    <row r="252" spans="1:14" x14ac:dyDescent="0.25">
      <c r="A252" s="1"/>
      <c r="F252" s="4"/>
      <c r="J252" s="4"/>
      <c r="N252" s="4"/>
    </row>
    <row r="253" spans="1:14" x14ac:dyDescent="0.25">
      <c r="A253" s="1"/>
      <c r="F253" s="4"/>
      <c r="J253" s="4"/>
      <c r="N253" s="4"/>
    </row>
    <row r="254" spans="1:14" x14ac:dyDescent="0.25">
      <c r="A254" s="1"/>
      <c r="F254" s="4"/>
      <c r="J254" s="4"/>
      <c r="N254" s="4"/>
    </row>
    <row r="255" spans="1:14" x14ac:dyDescent="0.25">
      <c r="A255" s="1"/>
      <c r="F255" s="4"/>
      <c r="J255" s="4"/>
      <c r="N255" s="4"/>
    </row>
    <row r="256" spans="1:14" x14ac:dyDescent="0.25">
      <c r="A256" s="1"/>
      <c r="F256" s="4"/>
      <c r="J256" s="4"/>
      <c r="N256" s="4"/>
    </row>
    <row r="257" spans="1:14" x14ac:dyDescent="0.25">
      <c r="A257" s="1"/>
      <c r="F257" s="4"/>
      <c r="J257" s="4"/>
      <c r="N257" s="4"/>
    </row>
    <row r="258" spans="1:14" x14ac:dyDescent="0.25">
      <c r="A258" s="1"/>
      <c r="F258" s="4"/>
      <c r="J258" s="4"/>
      <c r="N258" s="4"/>
    </row>
    <row r="259" spans="1:14" x14ac:dyDescent="0.25">
      <c r="A259" s="1"/>
      <c r="F259" s="4"/>
      <c r="J259" s="4"/>
      <c r="N259" s="4"/>
    </row>
    <row r="260" spans="1:14" x14ac:dyDescent="0.25">
      <c r="A260" s="1"/>
      <c r="F260" s="4"/>
      <c r="J260" s="4"/>
      <c r="N260" s="4"/>
    </row>
    <row r="261" spans="1:14" x14ac:dyDescent="0.25">
      <c r="A261" s="1"/>
      <c r="F261" s="4"/>
      <c r="J261" s="4"/>
      <c r="N261" s="4"/>
    </row>
    <row r="262" spans="1:14" x14ac:dyDescent="0.25">
      <c r="A262" s="1"/>
      <c r="F262" s="4"/>
      <c r="J262" s="4"/>
      <c r="N262" s="4"/>
    </row>
    <row r="263" spans="1:14" x14ac:dyDescent="0.25">
      <c r="A263" s="1"/>
      <c r="F263" s="4"/>
      <c r="J263" s="4"/>
      <c r="N263" s="4"/>
    </row>
    <row r="264" spans="1:14" x14ac:dyDescent="0.25">
      <c r="A264" s="1"/>
      <c r="F264" s="4"/>
      <c r="J264" s="4"/>
      <c r="N264" s="4"/>
    </row>
    <row r="265" spans="1:14" x14ac:dyDescent="0.25">
      <c r="A265" s="1"/>
      <c r="F265" s="4"/>
      <c r="J265" s="4"/>
      <c r="N265" s="4"/>
    </row>
    <row r="266" spans="1:14" x14ac:dyDescent="0.25">
      <c r="A266" s="1"/>
      <c r="F266" s="4"/>
      <c r="J266" s="4"/>
      <c r="N266" s="4"/>
    </row>
    <row r="267" spans="1:14" x14ac:dyDescent="0.25">
      <c r="A267" s="1"/>
      <c r="F267" s="4"/>
      <c r="J267" s="4"/>
      <c r="N267" s="4"/>
    </row>
    <row r="268" spans="1:14" x14ac:dyDescent="0.25">
      <c r="A268" s="1"/>
      <c r="F268" s="4"/>
      <c r="J268" s="4"/>
      <c r="N268" s="4"/>
    </row>
    <row r="269" spans="1:14" x14ac:dyDescent="0.25">
      <c r="A269" s="1"/>
      <c r="F269" s="4"/>
      <c r="J269" s="4"/>
      <c r="N269" s="4"/>
    </row>
    <row r="270" spans="1:14" x14ac:dyDescent="0.25">
      <c r="A270" s="1"/>
      <c r="F270" s="4"/>
      <c r="J270" s="4"/>
      <c r="N270" s="4"/>
    </row>
    <row r="271" spans="1:14" x14ac:dyDescent="0.25">
      <c r="A271" s="1"/>
      <c r="F271" s="4"/>
      <c r="J271" s="4"/>
      <c r="N271" s="4"/>
    </row>
    <row r="272" spans="1:14" x14ac:dyDescent="0.25">
      <c r="A272" s="1"/>
      <c r="F272" s="4"/>
      <c r="J272" s="4"/>
      <c r="N272" s="4"/>
    </row>
    <row r="273" spans="1:14" x14ac:dyDescent="0.25">
      <c r="A273" s="1"/>
      <c r="F273" s="4"/>
      <c r="J273" s="4"/>
      <c r="N273" s="4"/>
    </row>
    <row r="274" spans="1:14" x14ac:dyDescent="0.25">
      <c r="A274" s="1"/>
      <c r="F274" s="4"/>
      <c r="J274" s="4"/>
      <c r="N274" s="4"/>
    </row>
    <row r="275" spans="1:14" x14ac:dyDescent="0.25">
      <c r="A275" s="1"/>
      <c r="F275" s="4"/>
      <c r="J275" s="4"/>
      <c r="N275" s="4"/>
    </row>
    <row r="276" spans="1:14" x14ac:dyDescent="0.25">
      <c r="A276" s="1"/>
      <c r="F276" s="4"/>
      <c r="J276" s="4"/>
      <c r="N276" s="4"/>
    </row>
    <row r="277" spans="1:14" x14ac:dyDescent="0.25">
      <c r="A277" s="1"/>
      <c r="F277" s="4"/>
      <c r="J277" s="4"/>
      <c r="N277" s="4"/>
    </row>
    <row r="278" spans="1:14" x14ac:dyDescent="0.25">
      <c r="A278" s="1"/>
      <c r="F278" s="4"/>
      <c r="J278" s="4"/>
      <c r="N278" s="4"/>
    </row>
    <row r="279" spans="1:14" x14ac:dyDescent="0.25">
      <c r="A279" s="1"/>
      <c r="F279" s="4"/>
      <c r="J279" s="4"/>
      <c r="N279" s="4"/>
    </row>
    <row r="280" spans="1:14" x14ac:dyDescent="0.25">
      <c r="A280" s="1"/>
      <c r="F280" s="4"/>
      <c r="J280" s="4"/>
      <c r="N280" s="4"/>
    </row>
    <row r="281" spans="1:14" x14ac:dyDescent="0.25">
      <c r="A281" s="1"/>
      <c r="F281" s="4"/>
      <c r="J281" s="4"/>
      <c r="N281" s="4"/>
    </row>
    <row r="282" spans="1:14" x14ac:dyDescent="0.25">
      <c r="A282" s="1"/>
      <c r="F282" s="4"/>
      <c r="J282" s="4"/>
      <c r="N282" s="4"/>
    </row>
    <row r="283" spans="1:14" x14ac:dyDescent="0.25">
      <c r="A283" s="1"/>
      <c r="F283" s="4"/>
      <c r="J283" s="4"/>
      <c r="N283" s="4"/>
    </row>
    <row r="284" spans="1:14" x14ac:dyDescent="0.25">
      <c r="A284" s="1"/>
      <c r="F284" s="4"/>
      <c r="J284" s="4"/>
      <c r="N284" s="4"/>
    </row>
    <row r="285" spans="1:14" x14ac:dyDescent="0.25">
      <c r="A285" s="1"/>
      <c r="F285" s="4"/>
      <c r="J285" s="4"/>
      <c r="N285" s="4"/>
    </row>
    <row r="286" spans="1:14" x14ac:dyDescent="0.25">
      <c r="A286" s="1"/>
      <c r="F286" s="4"/>
      <c r="J286" s="4"/>
      <c r="N286" s="4"/>
    </row>
    <row r="287" spans="1:14" x14ac:dyDescent="0.25">
      <c r="A287" s="1"/>
      <c r="F287" s="4"/>
      <c r="J287" s="4"/>
      <c r="N287" s="4"/>
    </row>
    <row r="288" spans="1:14" x14ac:dyDescent="0.25">
      <c r="A288" s="1"/>
      <c r="F288" s="4"/>
      <c r="J288" s="4"/>
      <c r="N288" s="4"/>
    </row>
    <row r="289" spans="1:14" x14ac:dyDescent="0.25">
      <c r="A289" s="1"/>
      <c r="F289" s="4"/>
      <c r="J289" s="4"/>
      <c r="N289" s="4"/>
    </row>
    <row r="290" spans="1:14" x14ac:dyDescent="0.25">
      <c r="A290" s="1"/>
      <c r="F290" s="4"/>
      <c r="J290" s="4"/>
      <c r="N290" s="4"/>
    </row>
    <row r="291" spans="1:14" x14ac:dyDescent="0.25">
      <c r="A291" s="1"/>
      <c r="F291" s="4"/>
      <c r="J291" s="4"/>
      <c r="N291" s="4"/>
    </row>
    <row r="292" spans="1:14" x14ac:dyDescent="0.25">
      <c r="A292" s="1"/>
      <c r="F292" s="4"/>
      <c r="J292" s="4"/>
      <c r="N292" s="4"/>
    </row>
    <row r="293" spans="1:14" x14ac:dyDescent="0.25">
      <c r="A293" s="1"/>
      <c r="F293" s="4"/>
      <c r="J293" s="4"/>
      <c r="N293" s="4"/>
    </row>
    <row r="294" spans="1:14" x14ac:dyDescent="0.25">
      <c r="A294" s="1"/>
      <c r="F294" s="4"/>
      <c r="J294" s="4"/>
      <c r="N294" s="4"/>
    </row>
    <row r="295" spans="1:14" x14ac:dyDescent="0.25">
      <c r="A295" s="1"/>
      <c r="F295" s="4"/>
      <c r="J295" s="4"/>
      <c r="N295" s="4"/>
    </row>
    <row r="296" spans="1:14" x14ac:dyDescent="0.25">
      <c r="A296" s="1"/>
      <c r="F296" s="4"/>
      <c r="J296" s="4"/>
      <c r="N296" s="4"/>
    </row>
    <row r="297" spans="1:14" x14ac:dyDescent="0.25">
      <c r="A297" s="1"/>
      <c r="F297" s="4"/>
      <c r="J297" s="4"/>
      <c r="N297" s="4"/>
    </row>
    <row r="298" spans="1:14" x14ac:dyDescent="0.25">
      <c r="A298" s="1"/>
      <c r="F298" s="4"/>
      <c r="J298" s="4"/>
      <c r="N298" s="4"/>
    </row>
    <row r="299" spans="1:14" x14ac:dyDescent="0.25">
      <c r="A299" s="1"/>
      <c r="F299" s="4"/>
      <c r="J299" s="4"/>
      <c r="N299" s="4"/>
    </row>
    <row r="300" spans="1:14" x14ac:dyDescent="0.25">
      <c r="A300" s="1"/>
      <c r="F300" s="4"/>
      <c r="J300" s="4"/>
      <c r="N300" s="4"/>
    </row>
    <row r="301" spans="1:14" x14ac:dyDescent="0.25">
      <c r="A301" s="1"/>
      <c r="F301" s="4"/>
      <c r="J301" s="4"/>
      <c r="N301" s="4"/>
    </row>
    <row r="302" spans="1:14" x14ac:dyDescent="0.25">
      <c r="A302" s="1"/>
      <c r="F302" s="4"/>
      <c r="J302" s="4"/>
      <c r="N302" s="4"/>
    </row>
    <row r="303" spans="1:14" x14ac:dyDescent="0.25">
      <c r="A303" s="1"/>
      <c r="F303" s="4"/>
      <c r="J303" s="4"/>
      <c r="N303" s="4"/>
    </row>
    <row r="304" spans="1:14" x14ac:dyDescent="0.25">
      <c r="A304" s="1"/>
      <c r="F304" s="4"/>
      <c r="J304" s="4"/>
      <c r="N304" s="4"/>
    </row>
    <row r="305" spans="1:14" x14ac:dyDescent="0.25">
      <c r="A305" s="1"/>
      <c r="F305" s="4"/>
      <c r="J305" s="4"/>
      <c r="N305" s="4"/>
    </row>
    <row r="306" spans="1:14" x14ac:dyDescent="0.25">
      <c r="A306" s="1"/>
      <c r="F306" s="4"/>
      <c r="J306" s="4"/>
      <c r="N306" s="4"/>
    </row>
    <row r="307" spans="1:14" x14ac:dyDescent="0.25">
      <c r="A307" s="1"/>
      <c r="F307" s="4"/>
      <c r="J307" s="4"/>
      <c r="N307" s="4"/>
    </row>
    <row r="308" spans="1:14" x14ac:dyDescent="0.25">
      <c r="A308" s="1"/>
      <c r="F308" s="4"/>
      <c r="J308" s="4"/>
      <c r="N308" s="4"/>
    </row>
    <row r="309" spans="1:14" x14ac:dyDescent="0.25">
      <c r="A309" s="1"/>
      <c r="F309" s="4"/>
      <c r="J309" s="4"/>
      <c r="N309" s="4"/>
    </row>
    <row r="310" spans="1:14" x14ac:dyDescent="0.25">
      <c r="A310" s="1"/>
      <c r="F310" s="4"/>
      <c r="J310" s="4"/>
      <c r="N310" s="4"/>
    </row>
    <row r="311" spans="1:14" x14ac:dyDescent="0.25">
      <c r="A311" s="1"/>
      <c r="F311" s="4"/>
      <c r="J311" s="4"/>
      <c r="N311" s="4"/>
    </row>
    <row r="312" spans="1:14" x14ac:dyDescent="0.25">
      <c r="A312" s="1"/>
      <c r="F312" s="4"/>
      <c r="J312" s="4"/>
      <c r="N312" s="4"/>
    </row>
    <row r="313" spans="1:14" x14ac:dyDescent="0.25">
      <c r="A313" s="1"/>
      <c r="F313" s="4"/>
      <c r="J313" s="4"/>
      <c r="N313" s="4"/>
    </row>
    <row r="314" spans="1:14" x14ac:dyDescent="0.25">
      <c r="A314" s="1"/>
      <c r="F314" s="4"/>
      <c r="J314" s="4"/>
      <c r="N314" s="4"/>
    </row>
    <row r="315" spans="1:14" x14ac:dyDescent="0.25">
      <c r="A315" s="1"/>
      <c r="F315" s="4"/>
      <c r="J315" s="4"/>
      <c r="N315" s="4"/>
    </row>
    <row r="316" spans="1:14" x14ac:dyDescent="0.25">
      <c r="A316" s="1"/>
      <c r="F316" s="4"/>
      <c r="J316" s="4"/>
      <c r="N316" s="4"/>
    </row>
    <row r="317" spans="1:14" x14ac:dyDescent="0.25">
      <c r="A317" s="1"/>
      <c r="F317" s="4"/>
      <c r="J317" s="4"/>
      <c r="N317" s="4"/>
    </row>
    <row r="318" spans="1:14" x14ac:dyDescent="0.25">
      <c r="A318" s="1"/>
      <c r="F318" s="4"/>
      <c r="J318" s="4"/>
      <c r="N318" s="4"/>
    </row>
    <row r="319" spans="1:14" x14ac:dyDescent="0.25">
      <c r="A319" s="1"/>
      <c r="F319" s="4"/>
      <c r="J319" s="4"/>
      <c r="N319" s="4"/>
    </row>
    <row r="320" spans="1:14" x14ac:dyDescent="0.25">
      <c r="A320" s="1"/>
      <c r="F320" s="4"/>
      <c r="J320" s="4"/>
      <c r="N320" s="4"/>
    </row>
    <row r="321" spans="1:14" x14ac:dyDescent="0.25">
      <c r="A321" s="1"/>
      <c r="F321" s="4"/>
      <c r="J321" s="4"/>
      <c r="N321" s="4"/>
    </row>
    <row r="322" spans="1:14" x14ac:dyDescent="0.25">
      <c r="A322" s="1"/>
      <c r="F322" s="4"/>
      <c r="J322" s="4"/>
      <c r="N322" s="4"/>
    </row>
    <row r="323" spans="1:14" x14ac:dyDescent="0.25">
      <c r="A323" s="1"/>
      <c r="F323" s="4"/>
      <c r="J323" s="4"/>
      <c r="N323" s="4"/>
    </row>
    <row r="324" spans="1:14" x14ac:dyDescent="0.25">
      <c r="A324" s="1"/>
      <c r="F324" s="4"/>
      <c r="J324" s="4"/>
      <c r="N324" s="4"/>
    </row>
    <row r="325" spans="1:14" x14ac:dyDescent="0.25">
      <c r="A325" s="1"/>
      <c r="F325" s="4"/>
      <c r="J325" s="4"/>
      <c r="N325" s="4"/>
    </row>
    <row r="326" spans="1:14" x14ac:dyDescent="0.25">
      <c r="A326" s="1"/>
      <c r="F326" s="4"/>
      <c r="J326" s="4"/>
      <c r="N326" s="4"/>
    </row>
    <row r="327" spans="1:14" x14ac:dyDescent="0.25">
      <c r="A327" s="1"/>
      <c r="F327" s="4"/>
      <c r="J327" s="4"/>
      <c r="N327" s="4"/>
    </row>
    <row r="328" spans="1:14" x14ac:dyDescent="0.25">
      <c r="A328" s="1"/>
      <c r="F328" s="4"/>
      <c r="J328" s="4"/>
      <c r="N328" s="4"/>
    </row>
    <row r="329" spans="1:14" x14ac:dyDescent="0.25">
      <c r="A329" s="1"/>
      <c r="F329" s="4"/>
      <c r="J329" s="4"/>
      <c r="N329" s="4"/>
    </row>
    <row r="330" spans="1:14" x14ac:dyDescent="0.25">
      <c r="A330" s="1"/>
      <c r="F330" s="4"/>
      <c r="J330" s="4"/>
      <c r="N330" s="4"/>
    </row>
    <row r="331" spans="1:14" x14ac:dyDescent="0.25">
      <c r="A331" s="1"/>
      <c r="F331" s="4"/>
      <c r="J331" s="4"/>
      <c r="N331" s="4"/>
    </row>
    <row r="332" spans="1:14" x14ac:dyDescent="0.25">
      <c r="A332" s="1"/>
      <c r="F332" s="4"/>
      <c r="J332" s="4"/>
      <c r="N332" s="4"/>
    </row>
    <row r="333" spans="1:14" x14ac:dyDescent="0.25">
      <c r="A333" s="1"/>
      <c r="F333" s="4"/>
      <c r="J333" s="4"/>
      <c r="N333" s="4"/>
    </row>
    <row r="334" spans="1:14" x14ac:dyDescent="0.25">
      <c r="A334" s="1"/>
      <c r="F334" s="4"/>
      <c r="J334" s="4"/>
      <c r="N334" s="4"/>
    </row>
    <row r="335" spans="1:14" x14ac:dyDescent="0.25">
      <c r="A335" s="1"/>
      <c r="F335" s="4"/>
      <c r="J335" s="4"/>
      <c r="N335" s="4"/>
    </row>
    <row r="336" spans="1:14" x14ac:dyDescent="0.25">
      <c r="A336" s="1"/>
      <c r="F336" s="4"/>
      <c r="J336" s="4"/>
      <c r="N336" s="4"/>
    </row>
    <row r="337" spans="1:14" x14ac:dyDescent="0.25">
      <c r="A337" s="1"/>
      <c r="F337" s="4"/>
      <c r="J337" s="4"/>
      <c r="N337" s="4"/>
    </row>
    <row r="338" spans="1:14" x14ac:dyDescent="0.25">
      <c r="A338" s="1"/>
      <c r="F338" s="4"/>
      <c r="J338" s="4"/>
      <c r="N338" s="4"/>
    </row>
    <row r="339" spans="1:14" x14ac:dyDescent="0.25">
      <c r="A339" s="1"/>
      <c r="F339" s="4"/>
      <c r="J339" s="4"/>
      <c r="N339" s="4"/>
    </row>
    <row r="340" spans="1:14" x14ac:dyDescent="0.25">
      <c r="A340" s="1"/>
      <c r="F340" s="4"/>
      <c r="J340" s="4"/>
      <c r="N340" s="4"/>
    </row>
    <row r="341" spans="1:14" x14ac:dyDescent="0.25">
      <c r="A341" s="1"/>
      <c r="F341" s="4"/>
      <c r="J341" s="4"/>
      <c r="N341" s="4"/>
    </row>
    <row r="342" spans="1:14" x14ac:dyDescent="0.25">
      <c r="A342" s="1"/>
      <c r="F342" s="4"/>
      <c r="J342" s="4"/>
      <c r="N342" s="4"/>
    </row>
    <row r="343" spans="1:14" x14ac:dyDescent="0.25">
      <c r="A343" s="1"/>
      <c r="F343" s="4"/>
      <c r="J343" s="4"/>
      <c r="N343" s="4"/>
    </row>
    <row r="344" spans="1:14" x14ac:dyDescent="0.25">
      <c r="A344" s="1"/>
      <c r="F344" s="4"/>
      <c r="J344" s="4"/>
      <c r="N344" s="4"/>
    </row>
    <row r="345" spans="1:14" x14ac:dyDescent="0.25">
      <c r="A345" s="1"/>
      <c r="F345" s="4"/>
      <c r="J345" s="4"/>
      <c r="N345" s="4"/>
    </row>
    <row r="346" spans="1:14" x14ac:dyDescent="0.25">
      <c r="A346" s="1"/>
      <c r="F346" s="4"/>
      <c r="J346" s="4"/>
      <c r="N346" s="4"/>
    </row>
    <row r="347" spans="1:14" x14ac:dyDescent="0.25">
      <c r="A347" s="1"/>
      <c r="F347" s="4"/>
      <c r="J347" s="4"/>
      <c r="N347" s="4"/>
    </row>
    <row r="348" spans="1:14" x14ac:dyDescent="0.25">
      <c r="A348" s="1"/>
      <c r="F348" s="4"/>
      <c r="J348" s="4"/>
      <c r="N348" s="4"/>
    </row>
    <row r="349" spans="1:14" x14ac:dyDescent="0.25">
      <c r="A349" s="1"/>
      <c r="F349" s="4"/>
      <c r="J349" s="4"/>
      <c r="N349" s="4"/>
    </row>
    <row r="350" spans="1:14" x14ac:dyDescent="0.25">
      <c r="A350" s="1"/>
      <c r="F350" s="4"/>
      <c r="J350" s="4"/>
      <c r="N350" s="4"/>
    </row>
    <row r="351" spans="1:14" x14ac:dyDescent="0.25">
      <c r="A351" s="1"/>
      <c r="F351" s="4"/>
      <c r="J351" s="4"/>
      <c r="N351" s="4"/>
    </row>
    <row r="352" spans="1:14" x14ac:dyDescent="0.25">
      <c r="A352" s="1"/>
      <c r="F352" s="4"/>
      <c r="J352" s="4"/>
      <c r="N352" s="4"/>
    </row>
    <row r="353" spans="1:14" x14ac:dyDescent="0.25">
      <c r="A353" s="1"/>
      <c r="F353" s="4"/>
      <c r="J353" s="4"/>
      <c r="N353" s="4"/>
    </row>
    <row r="354" spans="1:14" x14ac:dyDescent="0.25">
      <c r="A354" s="1"/>
      <c r="F354" s="4"/>
      <c r="J354" s="4"/>
      <c r="N354" s="4"/>
    </row>
    <row r="355" spans="1:14" x14ac:dyDescent="0.25">
      <c r="A355" s="1"/>
      <c r="F355" s="4"/>
      <c r="J355" s="4"/>
      <c r="N355" s="4"/>
    </row>
    <row r="356" spans="1:14" x14ac:dyDescent="0.25">
      <c r="A356" s="1"/>
      <c r="F356" s="4"/>
      <c r="J356" s="4"/>
      <c r="N356" s="4"/>
    </row>
    <row r="357" spans="1:14" x14ac:dyDescent="0.25">
      <c r="A357" s="1"/>
      <c r="F357" s="4"/>
      <c r="J357" s="4"/>
      <c r="N357" s="4"/>
    </row>
    <row r="358" spans="1:14" x14ac:dyDescent="0.25">
      <c r="A358" s="1"/>
      <c r="F358" s="4"/>
      <c r="J358" s="4"/>
      <c r="N358" s="4"/>
    </row>
    <row r="359" spans="1:14" x14ac:dyDescent="0.25">
      <c r="A359" s="1"/>
      <c r="F359" s="4"/>
      <c r="J359" s="4"/>
      <c r="N359" s="4"/>
    </row>
    <row r="360" spans="1:14" x14ac:dyDescent="0.25">
      <c r="A360" s="1"/>
      <c r="F360" s="4"/>
      <c r="J360" s="4"/>
      <c r="N360" s="4"/>
    </row>
    <row r="361" spans="1:14" x14ac:dyDescent="0.25">
      <c r="A361" s="1"/>
      <c r="F361" s="4"/>
      <c r="J361" s="4"/>
      <c r="N361" s="4"/>
    </row>
    <row r="362" spans="1:14" x14ac:dyDescent="0.25">
      <c r="A362" s="1"/>
      <c r="F362" s="4"/>
      <c r="J362" s="4"/>
      <c r="N362" s="4"/>
    </row>
    <row r="363" spans="1:14" x14ac:dyDescent="0.25">
      <c r="A363" s="1"/>
      <c r="F363" s="4"/>
      <c r="J363" s="4"/>
      <c r="N363" s="4"/>
    </row>
    <row r="364" spans="1:14" x14ac:dyDescent="0.25">
      <c r="A364" s="1"/>
      <c r="F364" s="4"/>
      <c r="J364" s="4"/>
      <c r="N364" s="4"/>
    </row>
    <row r="365" spans="1:14" x14ac:dyDescent="0.25">
      <c r="A365" s="1"/>
      <c r="F365" s="4"/>
      <c r="J365" s="4"/>
      <c r="N365" s="4"/>
    </row>
    <row r="366" spans="1:14" x14ac:dyDescent="0.25">
      <c r="A366" s="1"/>
      <c r="F366" s="4"/>
      <c r="J366" s="4"/>
      <c r="N366" s="4"/>
    </row>
    <row r="367" spans="1:14" x14ac:dyDescent="0.25">
      <c r="A367" s="1"/>
      <c r="F367" s="4"/>
      <c r="J367" s="4"/>
      <c r="N367" s="4"/>
    </row>
    <row r="368" spans="1:14" x14ac:dyDescent="0.25">
      <c r="A368" s="1"/>
      <c r="F368" s="4"/>
      <c r="J368" s="4"/>
      <c r="N368" s="4"/>
    </row>
    <row r="369" spans="1:14" x14ac:dyDescent="0.25">
      <c r="A369" s="1"/>
      <c r="F369" s="4"/>
      <c r="J369" s="4"/>
      <c r="N369" s="4"/>
    </row>
    <row r="370" spans="1:14" x14ac:dyDescent="0.25">
      <c r="A370" s="1"/>
      <c r="F370" s="4"/>
      <c r="J370" s="4"/>
      <c r="N370" s="4"/>
    </row>
    <row r="371" spans="1:14" x14ac:dyDescent="0.25">
      <c r="A371" s="1"/>
      <c r="F371" s="4"/>
      <c r="J371" s="4"/>
      <c r="N371" s="4"/>
    </row>
    <row r="372" spans="1:14" x14ac:dyDescent="0.25">
      <c r="A372" s="1"/>
      <c r="F372" s="4"/>
      <c r="J372" s="4"/>
      <c r="N372" s="4"/>
    </row>
    <row r="373" spans="1:14" x14ac:dyDescent="0.25">
      <c r="A373" s="1"/>
      <c r="F373" s="4"/>
      <c r="J373" s="4"/>
      <c r="N373" s="4"/>
    </row>
    <row r="374" spans="1:14" x14ac:dyDescent="0.25">
      <c r="A374" s="1"/>
      <c r="F374" s="4"/>
      <c r="J374" s="4"/>
      <c r="N374" s="4"/>
    </row>
    <row r="375" spans="1:14" x14ac:dyDescent="0.25">
      <c r="A375" s="1"/>
      <c r="F375" s="4"/>
      <c r="J375" s="4"/>
      <c r="N375" s="4"/>
    </row>
    <row r="376" spans="1:14" x14ac:dyDescent="0.25">
      <c r="A376" s="1"/>
      <c r="F376" s="4"/>
      <c r="J376" s="4"/>
      <c r="N376" s="4"/>
    </row>
    <row r="377" spans="1:14" x14ac:dyDescent="0.25">
      <c r="A377" s="1"/>
      <c r="F377" s="4"/>
      <c r="J377" s="4"/>
      <c r="N377" s="4"/>
    </row>
    <row r="378" spans="1:14" x14ac:dyDescent="0.25">
      <c r="A378" s="1"/>
      <c r="F378" s="4"/>
      <c r="J378" s="4"/>
      <c r="N378" s="4"/>
    </row>
    <row r="379" spans="1:14" x14ac:dyDescent="0.25">
      <c r="A379" s="1"/>
      <c r="F379" s="4"/>
      <c r="J379" s="4"/>
      <c r="N379" s="4"/>
    </row>
    <row r="380" spans="1:14" x14ac:dyDescent="0.25">
      <c r="A380" s="1"/>
      <c r="F380" s="4"/>
      <c r="J380" s="4"/>
      <c r="N380" s="4"/>
    </row>
    <row r="381" spans="1:14" x14ac:dyDescent="0.25">
      <c r="A381" s="1"/>
      <c r="F381" s="4"/>
      <c r="J381" s="4"/>
      <c r="N381" s="4"/>
    </row>
    <row r="382" spans="1:14" x14ac:dyDescent="0.25">
      <c r="A382" s="1"/>
      <c r="F382" s="4"/>
      <c r="J382" s="4"/>
      <c r="N382" s="4"/>
    </row>
    <row r="383" spans="1:14" x14ac:dyDescent="0.25">
      <c r="A383" s="1"/>
      <c r="F383" s="4"/>
      <c r="J383" s="4"/>
      <c r="N383" s="4"/>
    </row>
    <row r="384" spans="1:14" x14ac:dyDescent="0.25">
      <c r="A384" s="1"/>
      <c r="F384" s="4"/>
      <c r="J384" s="4"/>
      <c r="N384" s="4"/>
    </row>
    <row r="385" spans="1:14" x14ac:dyDescent="0.25">
      <c r="A385" s="1"/>
      <c r="F385" s="4"/>
      <c r="J385" s="4"/>
      <c r="N385" s="4"/>
    </row>
    <row r="386" spans="1:14" x14ac:dyDescent="0.25">
      <c r="A386" s="1"/>
      <c r="F386" s="4"/>
      <c r="J386" s="4"/>
      <c r="N386" s="4"/>
    </row>
    <row r="387" spans="1:14" x14ac:dyDescent="0.25">
      <c r="A387" s="1"/>
      <c r="F387" s="4"/>
      <c r="J387" s="4"/>
      <c r="N387" s="4"/>
    </row>
    <row r="388" spans="1:14" x14ac:dyDescent="0.25">
      <c r="A388" s="1"/>
      <c r="F388" s="4"/>
      <c r="J388" s="4"/>
      <c r="N388" s="4"/>
    </row>
    <row r="389" spans="1:14" x14ac:dyDescent="0.25">
      <c r="A389" s="1"/>
      <c r="F389" s="4"/>
      <c r="J389" s="4"/>
      <c r="N389" s="4"/>
    </row>
    <row r="390" spans="1:14" x14ac:dyDescent="0.25">
      <c r="A390" s="1"/>
      <c r="F390" s="4"/>
      <c r="J390" s="4"/>
      <c r="N390" s="4"/>
    </row>
    <row r="391" spans="1:14" x14ac:dyDescent="0.25">
      <c r="A391" s="1"/>
      <c r="F391" s="4"/>
      <c r="J391" s="4"/>
      <c r="N391" s="4"/>
    </row>
    <row r="392" spans="1:14" x14ac:dyDescent="0.25">
      <c r="A392" s="1"/>
      <c r="F392" s="4"/>
      <c r="J392" s="4"/>
      <c r="N392" s="4"/>
    </row>
    <row r="393" spans="1:14" x14ac:dyDescent="0.25">
      <c r="A393" s="1"/>
      <c r="F393" s="4"/>
      <c r="J393" s="4"/>
      <c r="N393" s="4"/>
    </row>
    <row r="394" spans="1:14" x14ac:dyDescent="0.25">
      <c r="A394" s="1"/>
      <c r="F394" s="4"/>
      <c r="J394" s="4"/>
      <c r="N394" s="4"/>
    </row>
    <row r="395" spans="1:14" x14ac:dyDescent="0.25">
      <c r="A395" s="1"/>
      <c r="F395" s="4"/>
      <c r="J395" s="4"/>
      <c r="N395" s="4"/>
    </row>
    <row r="396" spans="1:14" x14ac:dyDescent="0.25">
      <c r="A396" s="1"/>
      <c r="F396" s="4"/>
      <c r="J396" s="4"/>
      <c r="N396" s="4"/>
    </row>
    <row r="397" spans="1:14" x14ac:dyDescent="0.25">
      <c r="A397" s="1"/>
      <c r="F397" s="4"/>
      <c r="J397" s="4"/>
      <c r="N397" s="4"/>
    </row>
    <row r="398" spans="1:14" x14ac:dyDescent="0.25">
      <c r="A398" s="1"/>
      <c r="F398" s="4"/>
      <c r="J398" s="4"/>
      <c r="N398" s="4"/>
    </row>
    <row r="399" spans="1:14" x14ac:dyDescent="0.25">
      <c r="A399" s="1"/>
      <c r="F399" s="4"/>
      <c r="J399" s="4"/>
      <c r="N399" s="4"/>
    </row>
    <row r="400" spans="1:14" x14ac:dyDescent="0.25">
      <c r="A400" s="1"/>
      <c r="F400" s="4"/>
      <c r="J400" s="4"/>
      <c r="N400" s="4"/>
    </row>
    <row r="401" spans="1:14" x14ac:dyDescent="0.25">
      <c r="A401" s="1"/>
      <c r="F401" s="4"/>
      <c r="J401" s="4"/>
      <c r="N401" s="4"/>
    </row>
    <row r="402" spans="1:14" x14ac:dyDescent="0.25">
      <c r="A402" s="1"/>
      <c r="F402" s="4"/>
      <c r="J402" s="4"/>
      <c r="N402" s="4"/>
    </row>
    <row r="403" spans="1:14" x14ac:dyDescent="0.25">
      <c r="A403" s="1"/>
      <c r="F403" s="4"/>
      <c r="J403" s="4"/>
      <c r="N403" s="4"/>
    </row>
    <row r="404" spans="1:14" x14ac:dyDescent="0.25">
      <c r="A404" s="1"/>
      <c r="F404" s="4"/>
      <c r="J404" s="4"/>
      <c r="N404" s="4"/>
    </row>
    <row r="405" spans="1:14" x14ac:dyDescent="0.25">
      <c r="A405" s="1"/>
      <c r="F405" s="4"/>
      <c r="J405" s="4"/>
      <c r="N405" s="4"/>
    </row>
    <row r="406" spans="1:14" x14ac:dyDescent="0.25">
      <c r="A406" s="1"/>
      <c r="F406" s="4"/>
      <c r="J406" s="4"/>
      <c r="N406" s="4"/>
    </row>
    <row r="407" spans="1:14" x14ac:dyDescent="0.25">
      <c r="A407" s="1"/>
      <c r="F407" s="4"/>
      <c r="J407" s="4"/>
      <c r="N407" s="4"/>
    </row>
    <row r="408" spans="1:14" x14ac:dyDescent="0.25">
      <c r="A408" s="1"/>
      <c r="F408" s="4"/>
      <c r="J408" s="4"/>
      <c r="N408" s="4"/>
    </row>
    <row r="409" spans="1:14" x14ac:dyDescent="0.25">
      <c r="A409" s="1"/>
      <c r="F409" s="4"/>
      <c r="J409" s="4"/>
      <c r="N409" s="4"/>
    </row>
    <row r="410" spans="1:14" x14ac:dyDescent="0.25">
      <c r="A410" s="1"/>
      <c r="F410" s="4"/>
      <c r="J410" s="4"/>
      <c r="N410" s="4"/>
    </row>
    <row r="411" spans="1:14" x14ac:dyDescent="0.25">
      <c r="A411" s="1"/>
      <c r="F411" s="4"/>
      <c r="J411" s="4"/>
      <c r="N411" s="4"/>
    </row>
    <row r="412" spans="1:14" x14ac:dyDescent="0.25">
      <c r="A412" s="1"/>
      <c r="F412" s="4"/>
      <c r="J412" s="4"/>
      <c r="N412" s="4"/>
    </row>
    <row r="413" spans="1:14" x14ac:dyDescent="0.25">
      <c r="A413" s="1"/>
      <c r="F413" s="4"/>
      <c r="J413" s="4"/>
      <c r="N413" s="4"/>
    </row>
    <row r="414" spans="1:14" x14ac:dyDescent="0.25">
      <c r="A414" s="1"/>
      <c r="F414" s="4"/>
      <c r="J414" s="4"/>
      <c r="N414" s="4"/>
    </row>
    <row r="415" spans="1:14" x14ac:dyDescent="0.25">
      <c r="A415" s="1"/>
      <c r="F415" s="4"/>
      <c r="J415" s="4"/>
      <c r="N415" s="4"/>
    </row>
    <row r="416" spans="1:14" x14ac:dyDescent="0.25">
      <c r="A416" s="1"/>
      <c r="F416" s="4"/>
      <c r="J416" s="4"/>
      <c r="N416" s="4"/>
    </row>
    <row r="417" spans="1:14" x14ac:dyDescent="0.25">
      <c r="A417" s="1"/>
      <c r="F417" s="4"/>
      <c r="J417" s="4"/>
      <c r="N417" s="4"/>
    </row>
    <row r="418" spans="1:14" x14ac:dyDescent="0.25">
      <c r="A418" s="1"/>
      <c r="F418" s="4"/>
      <c r="J418" s="4"/>
      <c r="N418" s="4"/>
    </row>
    <row r="419" spans="1:14" x14ac:dyDescent="0.25">
      <c r="A419" s="1"/>
      <c r="F419" s="4"/>
      <c r="J419" s="4"/>
      <c r="N419" s="4"/>
    </row>
    <row r="420" spans="1:14" x14ac:dyDescent="0.25">
      <c r="A420" s="1"/>
      <c r="F420" s="4"/>
      <c r="J420" s="4"/>
      <c r="N420" s="4"/>
    </row>
    <row r="421" spans="1:14" x14ac:dyDescent="0.25">
      <c r="A421" s="1"/>
      <c r="F421" s="4"/>
      <c r="J421" s="4"/>
      <c r="N421" s="4"/>
    </row>
    <row r="422" spans="1:14" x14ac:dyDescent="0.25">
      <c r="A422" s="1"/>
      <c r="F422" s="4"/>
      <c r="J422" s="4"/>
      <c r="N422" s="4"/>
    </row>
    <row r="423" spans="1:14" x14ac:dyDescent="0.25">
      <c r="A423" s="1"/>
      <c r="F423" s="4"/>
      <c r="J423" s="4"/>
      <c r="N423" s="4"/>
    </row>
    <row r="424" spans="1:14" x14ac:dyDescent="0.25">
      <c r="A424" s="1"/>
      <c r="F424" s="4"/>
      <c r="J424" s="4"/>
      <c r="N424" s="4"/>
    </row>
    <row r="425" spans="1:14" x14ac:dyDescent="0.25">
      <c r="A425" s="1"/>
      <c r="F425" s="4"/>
      <c r="J425" s="4"/>
      <c r="N425" s="4"/>
    </row>
    <row r="426" spans="1:14" x14ac:dyDescent="0.25">
      <c r="A426" s="1"/>
      <c r="F426" s="4"/>
      <c r="J426" s="4"/>
      <c r="N426" s="4"/>
    </row>
    <row r="427" spans="1:14" x14ac:dyDescent="0.25">
      <c r="A427" s="1"/>
      <c r="F427" s="4"/>
      <c r="J427" s="4"/>
      <c r="N427" s="4"/>
    </row>
    <row r="428" spans="1:14" x14ac:dyDescent="0.25">
      <c r="A428" s="1"/>
      <c r="F428" s="4"/>
      <c r="J428" s="4"/>
      <c r="N428" s="4"/>
    </row>
    <row r="429" spans="1:14" x14ac:dyDescent="0.25">
      <c r="A429" s="1"/>
      <c r="F429" s="4"/>
      <c r="J429" s="4"/>
      <c r="N429" s="4"/>
    </row>
    <row r="430" spans="1:14" x14ac:dyDescent="0.25">
      <c r="A430" s="1"/>
      <c r="F430" s="4"/>
      <c r="J430" s="4"/>
      <c r="N430" s="4"/>
    </row>
    <row r="431" spans="1:14" x14ac:dyDescent="0.25">
      <c r="A431" s="1"/>
      <c r="F431" s="4"/>
      <c r="J431" s="4"/>
      <c r="N431" s="4"/>
    </row>
    <row r="432" spans="1:14" x14ac:dyDescent="0.25">
      <c r="A432" s="1"/>
      <c r="F432" s="4"/>
      <c r="J432" s="4"/>
      <c r="N432" s="4"/>
    </row>
    <row r="433" spans="1:14" x14ac:dyDescent="0.25">
      <c r="A433" s="1"/>
      <c r="F433" s="4"/>
      <c r="J433" s="4"/>
      <c r="N433" s="4"/>
    </row>
    <row r="434" spans="1:14" x14ac:dyDescent="0.25">
      <c r="A434" s="1"/>
      <c r="F434" s="4"/>
      <c r="J434" s="4"/>
      <c r="N434" s="4"/>
    </row>
    <row r="435" spans="1:14" x14ac:dyDescent="0.25">
      <c r="A435" s="1"/>
      <c r="F435" s="4"/>
      <c r="J435" s="4"/>
      <c r="N435" s="4"/>
    </row>
    <row r="436" spans="1:14" x14ac:dyDescent="0.25">
      <c r="A436" s="1"/>
      <c r="F436" s="4"/>
      <c r="J436" s="4"/>
      <c r="N436" s="4"/>
    </row>
    <row r="437" spans="1:14" x14ac:dyDescent="0.25">
      <c r="A437" s="1"/>
      <c r="F437" s="4"/>
      <c r="J437" s="4"/>
      <c r="N437" s="4"/>
    </row>
    <row r="438" spans="1:14" x14ac:dyDescent="0.25">
      <c r="A438" s="1"/>
      <c r="F438" s="4"/>
      <c r="J438" s="4"/>
      <c r="N438" s="4"/>
    </row>
    <row r="439" spans="1:14" x14ac:dyDescent="0.25">
      <c r="A439" s="1"/>
      <c r="F439" s="4"/>
      <c r="J439" s="4"/>
      <c r="N439" s="4"/>
    </row>
    <row r="440" spans="1:14" x14ac:dyDescent="0.25">
      <c r="A440" s="1"/>
      <c r="F440" s="4"/>
      <c r="J440" s="4"/>
      <c r="N440" s="4"/>
    </row>
    <row r="441" spans="1:14" x14ac:dyDescent="0.25">
      <c r="A441" s="1"/>
      <c r="F441" s="4"/>
      <c r="J441" s="4"/>
      <c r="N441" s="4"/>
    </row>
    <row r="442" spans="1:14" x14ac:dyDescent="0.25">
      <c r="A442" s="1"/>
      <c r="F442" s="4"/>
      <c r="J442" s="4"/>
      <c r="N442" s="4"/>
    </row>
    <row r="443" spans="1:14" x14ac:dyDescent="0.25">
      <c r="A443" s="1"/>
      <c r="F443" s="4"/>
      <c r="J443" s="4"/>
      <c r="N443" s="4"/>
    </row>
    <row r="444" spans="1:14" x14ac:dyDescent="0.25">
      <c r="A444" s="1"/>
      <c r="F444" s="4"/>
      <c r="J444" s="4"/>
      <c r="N444" s="4"/>
    </row>
    <row r="445" spans="1:14" x14ac:dyDescent="0.25">
      <c r="A445" s="1"/>
      <c r="F445" s="4"/>
      <c r="J445" s="4"/>
      <c r="N445" s="4"/>
    </row>
    <row r="446" spans="1:14" x14ac:dyDescent="0.25">
      <c r="A446" s="1"/>
      <c r="F446" s="4"/>
      <c r="J446" s="4"/>
      <c r="N446" s="4"/>
    </row>
    <row r="447" spans="1:14" x14ac:dyDescent="0.25">
      <c r="A447" s="1"/>
      <c r="F447" s="4"/>
      <c r="J447" s="4"/>
      <c r="N447" s="4"/>
    </row>
    <row r="448" spans="1:14" x14ac:dyDescent="0.25">
      <c r="A448" s="1"/>
      <c r="F448" s="4"/>
      <c r="J448" s="4"/>
      <c r="N448" s="4"/>
    </row>
    <row r="449" spans="1:14" x14ac:dyDescent="0.25">
      <c r="A449" s="1"/>
      <c r="F449" s="4"/>
      <c r="J449" s="4"/>
      <c r="N449" s="4"/>
    </row>
    <row r="450" spans="1:14" x14ac:dyDescent="0.25">
      <c r="A450" s="1"/>
      <c r="F450" s="4"/>
      <c r="J450" s="4"/>
      <c r="N450" s="4"/>
    </row>
    <row r="451" spans="1:14" x14ac:dyDescent="0.25">
      <c r="A451" s="1"/>
      <c r="F451" s="4"/>
      <c r="J451" s="4"/>
      <c r="N451" s="4"/>
    </row>
    <row r="452" spans="1:14" x14ac:dyDescent="0.25">
      <c r="A452" s="1"/>
      <c r="F452" s="4"/>
      <c r="J452" s="4"/>
      <c r="N452" s="4"/>
    </row>
    <row r="453" spans="1:14" x14ac:dyDescent="0.25">
      <c r="A453" s="1"/>
      <c r="F453" s="4"/>
      <c r="J453" s="4"/>
      <c r="N453" s="4"/>
    </row>
    <row r="454" spans="1:14" x14ac:dyDescent="0.25">
      <c r="A454" s="1"/>
      <c r="F454" s="4"/>
      <c r="J454" s="4"/>
      <c r="N454" s="4"/>
    </row>
    <row r="455" spans="1:14" x14ac:dyDescent="0.25">
      <c r="A455" s="1"/>
      <c r="F455" s="4"/>
      <c r="J455" s="4"/>
      <c r="N455" s="4"/>
    </row>
    <row r="456" spans="1:14" x14ac:dyDescent="0.25">
      <c r="A456" s="1"/>
      <c r="F456" s="4"/>
      <c r="J456" s="4"/>
      <c r="N456" s="4"/>
    </row>
    <row r="457" spans="1:14" x14ac:dyDescent="0.25">
      <c r="A457" s="1"/>
      <c r="F457" s="4"/>
      <c r="J457" s="4"/>
      <c r="N457" s="4"/>
    </row>
    <row r="458" spans="1:14" x14ac:dyDescent="0.25">
      <c r="A458" s="1"/>
      <c r="F458" s="4"/>
      <c r="J458" s="4"/>
      <c r="N458" s="4"/>
    </row>
    <row r="459" spans="1:14" x14ac:dyDescent="0.25">
      <c r="A459" s="1"/>
      <c r="F459" s="4"/>
      <c r="J459" s="4"/>
      <c r="N459" s="4"/>
    </row>
    <row r="460" spans="1:14" x14ac:dyDescent="0.25">
      <c r="A460" s="1"/>
      <c r="F460" s="4"/>
      <c r="J460" s="4"/>
      <c r="N460" s="4"/>
    </row>
    <row r="461" spans="1:14" x14ac:dyDescent="0.25">
      <c r="A461" s="1"/>
      <c r="F461" s="4"/>
      <c r="J461" s="4"/>
      <c r="N461" s="4"/>
    </row>
    <row r="462" spans="1:14" x14ac:dyDescent="0.25">
      <c r="A462" s="1"/>
      <c r="F462" s="4"/>
      <c r="J462" s="4"/>
      <c r="N462" s="4"/>
    </row>
    <row r="463" spans="1:14" x14ac:dyDescent="0.25">
      <c r="A463" s="1"/>
      <c r="F463" s="4"/>
      <c r="J463" s="4"/>
      <c r="N463" s="4"/>
    </row>
    <row r="464" spans="1:14" x14ac:dyDescent="0.25">
      <c r="A464" s="1"/>
      <c r="F464" s="4"/>
      <c r="J464" s="4"/>
      <c r="N464" s="4"/>
    </row>
    <row r="465" spans="1:14" x14ac:dyDescent="0.25">
      <c r="A465" s="1"/>
      <c r="F465" s="4"/>
      <c r="J465" s="4"/>
      <c r="N465" s="4"/>
    </row>
    <row r="466" spans="1:14" x14ac:dyDescent="0.25">
      <c r="A466" s="1"/>
      <c r="F466" s="4"/>
      <c r="J466" s="4"/>
      <c r="N466" s="4"/>
    </row>
    <row r="467" spans="1:14" x14ac:dyDescent="0.25">
      <c r="A467" s="1"/>
      <c r="F467" s="4"/>
      <c r="J467" s="4"/>
      <c r="N467" s="4"/>
    </row>
    <row r="468" spans="1:14" x14ac:dyDescent="0.25">
      <c r="A468" s="1"/>
      <c r="F468" s="4"/>
      <c r="J468" s="4"/>
      <c r="N468" s="4"/>
    </row>
    <row r="469" spans="1:14" x14ac:dyDescent="0.25">
      <c r="A469" s="1"/>
      <c r="F469" s="4"/>
      <c r="J469" s="4"/>
      <c r="N469" s="4"/>
    </row>
    <row r="470" spans="1:14" x14ac:dyDescent="0.25">
      <c r="A470" s="1"/>
      <c r="F470" s="4"/>
      <c r="J470" s="4"/>
      <c r="N470" s="4"/>
    </row>
    <row r="471" spans="1:14" x14ac:dyDescent="0.25">
      <c r="A471" s="1"/>
      <c r="F471" s="4"/>
      <c r="J471" s="4"/>
      <c r="N471" s="4"/>
    </row>
    <row r="472" spans="1:14" x14ac:dyDescent="0.25">
      <c r="A472" s="1"/>
      <c r="F472" s="4"/>
      <c r="J472" s="4"/>
      <c r="N472" s="4"/>
    </row>
    <row r="473" spans="1:14" x14ac:dyDescent="0.25">
      <c r="A473" s="1"/>
      <c r="F473" s="4"/>
      <c r="J473" s="4"/>
      <c r="N473" s="4"/>
    </row>
    <row r="474" spans="1:14" x14ac:dyDescent="0.25">
      <c r="A474" s="1"/>
      <c r="F474" s="4"/>
      <c r="J474" s="4"/>
      <c r="N474" s="4"/>
    </row>
    <row r="475" spans="1:14" x14ac:dyDescent="0.25">
      <c r="A475" s="1"/>
      <c r="F475" s="4"/>
      <c r="J475" s="4"/>
      <c r="N475" s="4"/>
    </row>
    <row r="476" spans="1:14" x14ac:dyDescent="0.25">
      <c r="A476" s="1"/>
      <c r="F476" s="4"/>
      <c r="J476" s="4"/>
      <c r="N476" s="4"/>
    </row>
    <row r="477" spans="1:14" x14ac:dyDescent="0.25">
      <c r="A477" s="1"/>
      <c r="F477" s="4"/>
      <c r="J477" s="4"/>
      <c r="N477" s="4"/>
    </row>
    <row r="478" spans="1:14" x14ac:dyDescent="0.25">
      <c r="A478" s="1"/>
      <c r="F478" s="4"/>
      <c r="J478" s="4"/>
      <c r="N478" s="4"/>
    </row>
    <row r="479" spans="1:14" x14ac:dyDescent="0.25">
      <c r="A479" s="1"/>
      <c r="F479" s="4"/>
      <c r="J479" s="4"/>
      <c r="N479" s="4"/>
    </row>
    <row r="480" spans="1:14" x14ac:dyDescent="0.25">
      <c r="A480" s="1"/>
      <c r="F480" s="4"/>
      <c r="J480" s="4"/>
      <c r="N480" s="4"/>
    </row>
    <row r="481" spans="1:14" x14ac:dyDescent="0.25">
      <c r="A481" s="1"/>
      <c r="F481" s="4"/>
      <c r="J481" s="4"/>
      <c r="N481" s="4"/>
    </row>
    <row r="482" spans="1:14" x14ac:dyDescent="0.25">
      <c r="A482" s="1"/>
      <c r="F482" s="4"/>
      <c r="J482" s="4"/>
      <c r="N482" s="4"/>
    </row>
    <row r="483" spans="1:14" x14ac:dyDescent="0.25">
      <c r="A483" s="1"/>
      <c r="F483" s="4"/>
      <c r="J483" s="4"/>
      <c r="N483" s="4"/>
    </row>
    <row r="484" spans="1:14" x14ac:dyDescent="0.25">
      <c r="A484" s="1"/>
      <c r="F484" s="4"/>
      <c r="J484" s="4"/>
      <c r="N484" s="4"/>
    </row>
    <row r="485" spans="1:14" x14ac:dyDescent="0.25">
      <c r="A485" s="1"/>
      <c r="F485" s="4"/>
      <c r="J485" s="4"/>
      <c r="N485" s="4"/>
    </row>
    <row r="486" spans="1:14" x14ac:dyDescent="0.25">
      <c r="A486" s="1"/>
      <c r="F486" s="4"/>
      <c r="J486" s="4"/>
      <c r="N486" s="4"/>
    </row>
    <row r="487" spans="1:14" x14ac:dyDescent="0.25">
      <c r="A487" s="1"/>
      <c r="F487" s="4"/>
      <c r="J487" s="4"/>
      <c r="N487" s="4"/>
    </row>
    <row r="488" spans="1:14" x14ac:dyDescent="0.25">
      <c r="A488" s="1"/>
      <c r="F488" s="4"/>
      <c r="J488" s="4"/>
      <c r="N488" s="4"/>
    </row>
    <row r="489" spans="1:14" x14ac:dyDescent="0.25">
      <c r="A489" s="1"/>
      <c r="F489" s="4"/>
      <c r="J489" s="4"/>
      <c r="N489" s="4"/>
    </row>
    <row r="490" spans="1:14" x14ac:dyDescent="0.25">
      <c r="A490" s="1"/>
      <c r="F490" s="4"/>
      <c r="J490" s="4"/>
      <c r="N490" s="4"/>
    </row>
    <row r="491" spans="1:14" x14ac:dyDescent="0.25">
      <c r="A491" s="1"/>
      <c r="F491" s="4"/>
      <c r="J491" s="4"/>
      <c r="N491" s="4"/>
    </row>
    <row r="492" spans="1:14" x14ac:dyDescent="0.25">
      <c r="A492" s="1"/>
      <c r="F492" s="4"/>
      <c r="J492" s="4"/>
      <c r="N492" s="4"/>
    </row>
    <row r="493" spans="1:14" x14ac:dyDescent="0.25">
      <c r="A493" s="1"/>
      <c r="F493" s="4"/>
      <c r="J493" s="4"/>
      <c r="N493" s="4"/>
    </row>
    <row r="494" spans="1:14" x14ac:dyDescent="0.25">
      <c r="A494" s="1"/>
      <c r="F494" s="4"/>
      <c r="J494" s="4"/>
      <c r="N494" s="4"/>
    </row>
    <row r="495" spans="1:14" x14ac:dyDescent="0.25">
      <c r="A495" s="1"/>
      <c r="F495" s="4"/>
      <c r="J495" s="4"/>
      <c r="N495" s="4"/>
    </row>
    <row r="496" spans="1:14" x14ac:dyDescent="0.25">
      <c r="A496" s="1"/>
      <c r="F496" s="4"/>
      <c r="J496" s="4"/>
      <c r="N496" s="4"/>
    </row>
    <row r="497" spans="1:14" x14ac:dyDescent="0.25">
      <c r="A497" s="1"/>
      <c r="F497" s="4"/>
      <c r="J497" s="4"/>
      <c r="N497" s="4"/>
    </row>
    <row r="498" spans="1:14" x14ac:dyDescent="0.25">
      <c r="A498" s="1"/>
      <c r="F498" s="4"/>
      <c r="J498" s="4"/>
      <c r="N498" s="4"/>
    </row>
    <row r="499" spans="1:14" x14ac:dyDescent="0.25">
      <c r="A499" s="1"/>
      <c r="F499" s="4"/>
      <c r="J499" s="4"/>
      <c r="N499" s="4"/>
    </row>
    <row r="500" spans="1:14" x14ac:dyDescent="0.25">
      <c r="A500" s="1"/>
      <c r="F500" s="4"/>
      <c r="J500" s="4"/>
      <c r="N500" s="4"/>
    </row>
    <row r="501" spans="1:14" x14ac:dyDescent="0.25">
      <c r="A501" s="1"/>
      <c r="F501" s="4"/>
      <c r="J501" s="4"/>
      <c r="N501" s="4"/>
    </row>
    <row r="502" spans="1:14" x14ac:dyDescent="0.25">
      <c r="A502" s="1"/>
      <c r="F502" s="4"/>
      <c r="J502" s="4"/>
      <c r="N502" s="4"/>
    </row>
    <row r="503" spans="1:14" x14ac:dyDescent="0.25">
      <c r="A503" s="1"/>
      <c r="F503" s="4"/>
      <c r="J503" s="4"/>
      <c r="N503" s="4"/>
    </row>
    <row r="504" spans="1:14" x14ac:dyDescent="0.25">
      <c r="A504" s="1"/>
      <c r="F504" s="4"/>
      <c r="J504" s="4"/>
      <c r="N504" s="4"/>
    </row>
    <row r="505" spans="1:14" x14ac:dyDescent="0.25">
      <c r="A505" s="1"/>
      <c r="F505" s="4"/>
      <c r="J505" s="4"/>
      <c r="N505" s="4"/>
    </row>
    <row r="506" spans="1:14" x14ac:dyDescent="0.25">
      <c r="A506" s="1"/>
      <c r="F506" s="4"/>
      <c r="J506" s="4"/>
      <c r="N506" s="4"/>
    </row>
    <row r="507" spans="1:14" x14ac:dyDescent="0.25">
      <c r="A507" s="1"/>
      <c r="F507" s="4"/>
      <c r="J507" s="4"/>
      <c r="N507" s="4"/>
    </row>
    <row r="508" spans="1:14" x14ac:dyDescent="0.25">
      <c r="A508" s="1"/>
      <c r="F508" s="4"/>
      <c r="J508" s="4"/>
      <c r="N508" s="4"/>
    </row>
    <row r="509" spans="1:14" x14ac:dyDescent="0.25">
      <c r="A509" s="1"/>
      <c r="F509" s="4"/>
      <c r="J509" s="4"/>
      <c r="N509" s="4"/>
    </row>
    <row r="510" spans="1:14" x14ac:dyDescent="0.25">
      <c r="A510" s="1"/>
      <c r="F510" s="4"/>
      <c r="J510" s="4"/>
      <c r="N510" s="4"/>
    </row>
    <row r="511" spans="1:14" x14ac:dyDescent="0.25">
      <c r="A511" s="1"/>
      <c r="F511" s="4"/>
      <c r="J511" s="4"/>
      <c r="N511" s="4"/>
    </row>
    <row r="512" spans="1:14" x14ac:dyDescent="0.25">
      <c r="A512" s="1"/>
      <c r="F512" s="4"/>
      <c r="J512" s="4"/>
      <c r="N512" s="4"/>
    </row>
    <row r="513" spans="1:14" x14ac:dyDescent="0.25">
      <c r="A513" s="1"/>
      <c r="F513" s="4"/>
      <c r="J513" s="4"/>
      <c r="N513" s="4"/>
    </row>
    <row r="514" spans="1:14" x14ac:dyDescent="0.25">
      <c r="A514" s="1"/>
      <c r="F514" s="4"/>
      <c r="J514" s="4"/>
      <c r="N514" s="4"/>
    </row>
    <row r="515" spans="1:14" x14ac:dyDescent="0.25">
      <c r="A515" s="1"/>
      <c r="F515" s="4"/>
      <c r="J515" s="4"/>
      <c r="N515" s="4"/>
    </row>
    <row r="516" spans="1:14" x14ac:dyDescent="0.25">
      <c r="A516" s="1"/>
      <c r="F516" s="4"/>
      <c r="J516" s="4"/>
      <c r="N516" s="4"/>
    </row>
    <row r="517" spans="1:14" x14ac:dyDescent="0.25">
      <c r="A517" s="1"/>
      <c r="F517" s="4"/>
      <c r="J517" s="4"/>
      <c r="N517" s="4"/>
    </row>
    <row r="518" spans="1:14" x14ac:dyDescent="0.25">
      <c r="A518" s="1"/>
      <c r="F518" s="3">
        <f t="shared" ref="F518:F581" si="76">B518+E518</f>
        <v>0</v>
      </c>
      <c r="J518" s="3">
        <f t="shared" ref="J518:J581" si="77">F518+I518</f>
        <v>0</v>
      </c>
      <c r="N518" s="3">
        <f t="shared" ref="N518:N581" si="78">J518+M518</f>
        <v>0</v>
      </c>
    </row>
    <row r="519" spans="1:14" x14ac:dyDescent="0.25">
      <c r="A519" s="1"/>
      <c r="F519" s="3">
        <f t="shared" si="76"/>
        <v>0</v>
      </c>
      <c r="J519" s="3">
        <f t="shared" si="77"/>
        <v>0</v>
      </c>
      <c r="N519" s="3">
        <f t="shared" si="78"/>
        <v>0</v>
      </c>
    </row>
    <row r="520" spans="1:14" x14ac:dyDescent="0.25">
      <c r="A520" s="1"/>
      <c r="F520" s="3">
        <f t="shared" si="76"/>
        <v>0</v>
      </c>
      <c r="J520" s="3">
        <f t="shared" si="77"/>
        <v>0</v>
      </c>
      <c r="N520" s="3">
        <f t="shared" si="78"/>
        <v>0</v>
      </c>
    </row>
    <row r="521" spans="1:14" x14ac:dyDescent="0.25">
      <c r="A521" s="1"/>
      <c r="F521" s="3">
        <f t="shared" si="76"/>
        <v>0</v>
      </c>
      <c r="J521" s="3">
        <f t="shared" si="77"/>
        <v>0</v>
      </c>
      <c r="N521" s="3">
        <f t="shared" si="78"/>
        <v>0</v>
      </c>
    </row>
    <row r="522" spans="1:14" x14ac:dyDescent="0.25">
      <c r="A522" s="1"/>
      <c r="F522" s="3">
        <f t="shared" si="76"/>
        <v>0</v>
      </c>
      <c r="J522" s="3">
        <f t="shared" si="77"/>
        <v>0</v>
      </c>
      <c r="N522" s="3">
        <f t="shared" si="78"/>
        <v>0</v>
      </c>
    </row>
    <row r="523" spans="1:14" x14ac:dyDescent="0.25">
      <c r="A523" s="1"/>
      <c r="F523" s="3">
        <f t="shared" si="76"/>
        <v>0</v>
      </c>
      <c r="J523" s="3">
        <f t="shared" si="77"/>
        <v>0</v>
      </c>
      <c r="N523" s="3">
        <f t="shared" si="78"/>
        <v>0</v>
      </c>
    </row>
    <row r="524" spans="1:14" x14ac:dyDescent="0.25">
      <c r="A524" s="1"/>
      <c r="F524" s="3">
        <f t="shared" si="76"/>
        <v>0</v>
      </c>
      <c r="J524" s="3">
        <f t="shared" si="77"/>
        <v>0</v>
      </c>
      <c r="N524" s="3">
        <f t="shared" si="78"/>
        <v>0</v>
      </c>
    </row>
    <row r="525" spans="1:14" x14ac:dyDescent="0.25">
      <c r="A525" s="1"/>
      <c r="F525" s="3">
        <f t="shared" si="76"/>
        <v>0</v>
      </c>
      <c r="J525" s="3">
        <f t="shared" si="77"/>
        <v>0</v>
      </c>
      <c r="N525" s="3">
        <f t="shared" si="78"/>
        <v>0</v>
      </c>
    </row>
    <row r="526" spans="1:14" x14ac:dyDescent="0.25">
      <c r="A526" s="1"/>
      <c r="F526" s="3">
        <f t="shared" si="76"/>
        <v>0</v>
      </c>
      <c r="J526" s="3">
        <f t="shared" si="77"/>
        <v>0</v>
      </c>
      <c r="N526" s="3">
        <f t="shared" si="78"/>
        <v>0</v>
      </c>
    </row>
    <row r="527" spans="1:14" x14ac:dyDescent="0.25">
      <c r="A527" s="1"/>
      <c r="F527" s="3">
        <f t="shared" si="76"/>
        <v>0</v>
      </c>
      <c r="J527" s="3">
        <f t="shared" si="77"/>
        <v>0</v>
      </c>
      <c r="N527" s="3">
        <f t="shared" si="78"/>
        <v>0</v>
      </c>
    </row>
    <row r="528" spans="1:14" x14ac:dyDescent="0.25">
      <c r="A528" s="1"/>
      <c r="F528" s="3">
        <f t="shared" si="76"/>
        <v>0</v>
      </c>
      <c r="J528" s="3">
        <f t="shared" si="77"/>
        <v>0</v>
      </c>
      <c r="N528" s="3">
        <f t="shared" si="78"/>
        <v>0</v>
      </c>
    </row>
    <row r="529" spans="1:14" x14ac:dyDescent="0.25">
      <c r="A529" s="1"/>
      <c r="F529" s="3">
        <f t="shared" si="76"/>
        <v>0</v>
      </c>
      <c r="J529" s="3">
        <f t="shared" si="77"/>
        <v>0</v>
      </c>
      <c r="N529" s="3">
        <f t="shared" si="78"/>
        <v>0</v>
      </c>
    </row>
    <row r="530" spans="1:14" x14ac:dyDescent="0.25">
      <c r="A530" s="1"/>
      <c r="F530" s="3">
        <f t="shared" si="76"/>
        <v>0</v>
      </c>
      <c r="J530" s="3">
        <f t="shared" si="77"/>
        <v>0</v>
      </c>
      <c r="N530" s="3">
        <f t="shared" si="78"/>
        <v>0</v>
      </c>
    </row>
    <row r="531" spans="1:14" x14ac:dyDescent="0.25">
      <c r="A531" s="1"/>
      <c r="F531" s="3">
        <f t="shared" si="76"/>
        <v>0</v>
      </c>
      <c r="J531" s="3">
        <f t="shared" si="77"/>
        <v>0</v>
      </c>
      <c r="N531" s="3">
        <f t="shared" si="78"/>
        <v>0</v>
      </c>
    </row>
    <row r="532" spans="1:14" x14ac:dyDescent="0.25">
      <c r="A532" s="1"/>
      <c r="F532" s="3">
        <f t="shared" si="76"/>
        <v>0</v>
      </c>
      <c r="J532" s="3">
        <f t="shared" si="77"/>
        <v>0</v>
      </c>
      <c r="N532" s="3">
        <f t="shared" si="78"/>
        <v>0</v>
      </c>
    </row>
    <row r="533" spans="1:14" x14ac:dyDescent="0.25">
      <c r="A533" s="1"/>
      <c r="F533" s="3">
        <f t="shared" si="76"/>
        <v>0</v>
      </c>
      <c r="J533" s="3">
        <f t="shared" si="77"/>
        <v>0</v>
      </c>
      <c r="N533" s="3">
        <f t="shared" si="78"/>
        <v>0</v>
      </c>
    </row>
    <row r="534" spans="1:14" x14ac:dyDescent="0.25">
      <c r="A534" s="1"/>
      <c r="F534" s="3">
        <f t="shared" si="76"/>
        <v>0</v>
      </c>
      <c r="J534" s="3">
        <f t="shared" si="77"/>
        <v>0</v>
      </c>
      <c r="N534" s="3">
        <f t="shared" si="78"/>
        <v>0</v>
      </c>
    </row>
    <row r="535" spans="1:14" x14ac:dyDescent="0.25">
      <c r="A535" s="1"/>
      <c r="F535" s="3">
        <f t="shared" si="76"/>
        <v>0</v>
      </c>
      <c r="J535" s="3">
        <f t="shared" si="77"/>
        <v>0</v>
      </c>
      <c r="N535" s="3">
        <f t="shared" si="78"/>
        <v>0</v>
      </c>
    </row>
    <row r="536" spans="1:14" x14ac:dyDescent="0.25">
      <c r="A536" s="1"/>
      <c r="F536" s="3">
        <f t="shared" si="76"/>
        <v>0</v>
      </c>
      <c r="J536" s="3">
        <f t="shared" si="77"/>
        <v>0</v>
      </c>
      <c r="N536" s="3">
        <f t="shared" si="78"/>
        <v>0</v>
      </c>
    </row>
    <row r="537" spans="1:14" x14ac:dyDescent="0.25">
      <c r="A537" s="1"/>
      <c r="F537" s="3">
        <f t="shared" si="76"/>
        <v>0</v>
      </c>
      <c r="J537" s="3">
        <f t="shared" si="77"/>
        <v>0</v>
      </c>
      <c r="N537" s="3">
        <f t="shared" si="78"/>
        <v>0</v>
      </c>
    </row>
    <row r="538" spans="1:14" x14ac:dyDescent="0.25">
      <c r="A538" s="1"/>
      <c r="F538" s="3">
        <f t="shared" si="76"/>
        <v>0</v>
      </c>
      <c r="J538" s="3">
        <f t="shared" si="77"/>
        <v>0</v>
      </c>
      <c r="N538" s="3">
        <f t="shared" si="78"/>
        <v>0</v>
      </c>
    </row>
    <row r="539" spans="1:14" x14ac:dyDescent="0.25">
      <c r="A539" s="1"/>
      <c r="F539" s="3">
        <f t="shared" si="76"/>
        <v>0</v>
      </c>
      <c r="J539" s="3">
        <f t="shared" si="77"/>
        <v>0</v>
      </c>
      <c r="N539" s="3">
        <f t="shared" si="78"/>
        <v>0</v>
      </c>
    </row>
    <row r="540" spans="1:14" x14ac:dyDescent="0.25">
      <c r="A540" s="1"/>
      <c r="F540" s="3">
        <f t="shared" si="76"/>
        <v>0</v>
      </c>
      <c r="J540" s="3">
        <f t="shared" si="77"/>
        <v>0</v>
      </c>
      <c r="N540" s="3">
        <f t="shared" si="78"/>
        <v>0</v>
      </c>
    </row>
    <row r="541" spans="1:14" x14ac:dyDescent="0.25">
      <c r="A541" s="1"/>
      <c r="F541" s="3">
        <f t="shared" si="76"/>
        <v>0</v>
      </c>
      <c r="J541" s="3">
        <f t="shared" si="77"/>
        <v>0</v>
      </c>
      <c r="N541" s="3">
        <f t="shared" si="78"/>
        <v>0</v>
      </c>
    </row>
    <row r="542" spans="1:14" x14ac:dyDescent="0.25">
      <c r="A542" s="1"/>
      <c r="F542" s="3">
        <f t="shared" si="76"/>
        <v>0</v>
      </c>
      <c r="J542" s="3">
        <f t="shared" si="77"/>
        <v>0</v>
      </c>
      <c r="N542" s="3">
        <f t="shared" si="78"/>
        <v>0</v>
      </c>
    </row>
    <row r="543" spans="1:14" x14ac:dyDescent="0.25">
      <c r="A543" s="1"/>
      <c r="F543" s="3">
        <f t="shared" si="76"/>
        <v>0</v>
      </c>
      <c r="J543" s="3">
        <f t="shared" si="77"/>
        <v>0</v>
      </c>
      <c r="N543" s="3">
        <f t="shared" si="78"/>
        <v>0</v>
      </c>
    </row>
    <row r="544" spans="1:14" x14ac:dyDescent="0.25">
      <c r="A544" s="1"/>
      <c r="F544" s="3">
        <f t="shared" si="76"/>
        <v>0</v>
      </c>
      <c r="J544" s="3">
        <f t="shared" si="77"/>
        <v>0</v>
      </c>
      <c r="N544" s="3">
        <f t="shared" si="78"/>
        <v>0</v>
      </c>
    </row>
    <row r="545" spans="1:14" x14ac:dyDescent="0.25">
      <c r="A545" s="1"/>
      <c r="F545" s="3">
        <f t="shared" si="76"/>
        <v>0</v>
      </c>
      <c r="J545" s="3">
        <f t="shared" si="77"/>
        <v>0</v>
      </c>
      <c r="N545" s="3">
        <f t="shared" si="78"/>
        <v>0</v>
      </c>
    </row>
    <row r="546" spans="1:14" x14ac:dyDescent="0.25">
      <c r="A546" s="1"/>
      <c r="F546" s="3">
        <f t="shared" si="76"/>
        <v>0</v>
      </c>
      <c r="J546" s="3">
        <f t="shared" si="77"/>
        <v>0</v>
      </c>
      <c r="N546" s="3">
        <f t="shared" si="78"/>
        <v>0</v>
      </c>
    </row>
    <row r="547" spans="1:14" x14ac:dyDescent="0.25">
      <c r="A547" s="1"/>
      <c r="F547" s="3">
        <f t="shared" si="76"/>
        <v>0</v>
      </c>
      <c r="J547" s="3">
        <f t="shared" si="77"/>
        <v>0</v>
      </c>
      <c r="N547" s="3">
        <f t="shared" si="78"/>
        <v>0</v>
      </c>
    </row>
    <row r="548" spans="1:14" x14ac:dyDescent="0.25">
      <c r="A548" s="1"/>
      <c r="F548" s="3">
        <f t="shared" si="76"/>
        <v>0</v>
      </c>
      <c r="J548" s="3">
        <f t="shared" si="77"/>
        <v>0</v>
      </c>
      <c r="N548" s="3">
        <f t="shared" si="78"/>
        <v>0</v>
      </c>
    </row>
    <row r="549" spans="1:14" x14ac:dyDescent="0.25">
      <c r="A549" s="1"/>
      <c r="F549" s="3">
        <f t="shared" si="76"/>
        <v>0</v>
      </c>
      <c r="J549" s="3">
        <f t="shared" si="77"/>
        <v>0</v>
      </c>
      <c r="N549" s="3">
        <f t="shared" si="78"/>
        <v>0</v>
      </c>
    </row>
    <row r="550" spans="1:14" x14ac:dyDescent="0.25">
      <c r="A550" s="1"/>
      <c r="F550" s="3">
        <f t="shared" si="76"/>
        <v>0</v>
      </c>
      <c r="J550" s="3">
        <f t="shared" si="77"/>
        <v>0</v>
      </c>
      <c r="N550" s="3">
        <f t="shared" si="78"/>
        <v>0</v>
      </c>
    </row>
    <row r="551" spans="1:14" x14ac:dyDescent="0.25">
      <c r="A551" s="1"/>
      <c r="F551" s="3">
        <f t="shared" si="76"/>
        <v>0</v>
      </c>
      <c r="J551" s="3">
        <f t="shared" si="77"/>
        <v>0</v>
      </c>
      <c r="N551" s="3">
        <f t="shared" si="78"/>
        <v>0</v>
      </c>
    </row>
    <row r="552" spans="1:14" x14ac:dyDescent="0.25">
      <c r="A552" s="1"/>
      <c r="F552" s="3">
        <f t="shared" si="76"/>
        <v>0</v>
      </c>
      <c r="J552" s="3">
        <f t="shared" si="77"/>
        <v>0</v>
      </c>
      <c r="N552" s="3">
        <f t="shared" si="78"/>
        <v>0</v>
      </c>
    </row>
    <row r="553" spans="1:14" x14ac:dyDescent="0.25">
      <c r="A553" s="1"/>
      <c r="F553" s="3">
        <f t="shared" si="76"/>
        <v>0</v>
      </c>
      <c r="J553" s="3">
        <f t="shared" si="77"/>
        <v>0</v>
      </c>
      <c r="N553" s="3">
        <f t="shared" si="78"/>
        <v>0</v>
      </c>
    </row>
    <row r="554" spans="1:14" x14ac:dyDescent="0.25">
      <c r="A554" s="1"/>
      <c r="F554" s="3">
        <f t="shared" si="76"/>
        <v>0</v>
      </c>
      <c r="J554" s="3">
        <f t="shared" si="77"/>
        <v>0</v>
      </c>
      <c r="N554" s="3">
        <f t="shared" si="78"/>
        <v>0</v>
      </c>
    </row>
    <row r="555" spans="1:14" x14ac:dyDescent="0.25">
      <c r="A555" s="1"/>
      <c r="F555" s="3">
        <f t="shared" si="76"/>
        <v>0</v>
      </c>
      <c r="J555" s="3">
        <f t="shared" si="77"/>
        <v>0</v>
      </c>
      <c r="N555" s="3">
        <f t="shared" si="78"/>
        <v>0</v>
      </c>
    </row>
    <row r="556" spans="1:14" x14ac:dyDescent="0.25">
      <c r="A556" s="1"/>
      <c r="F556" s="3">
        <f t="shared" si="76"/>
        <v>0</v>
      </c>
      <c r="J556" s="3">
        <f t="shared" si="77"/>
        <v>0</v>
      </c>
      <c r="N556" s="3">
        <f t="shared" si="78"/>
        <v>0</v>
      </c>
    </row>
    <row r="557" spans="1:14" x14ac:dyDescent="0.25">
      <c r="A557" s="1"/>
      <c r="F557" s="3">
        <f t="shared" si="76"/>
        <v>0</v>
      </c>
      <c r="J557" s="3">
        <f t="shared" si="77"/>
        <v>0</v>
      </c>
      <c r="N557" s="3">
        <f t="shared" si="78"/>
        <v>0</v>
      </c>
    </row>
    <row r="558" spans="1:14" x14ac:dyDescent="0.25">
      <c r="A558" s="1"/>
      <c r="F558" s="3">
        <f t="shared" si="76"/>
        <v>0</v>
      </c>
      <c r="J558" s="3">
        <f t="shared" si="77"/>
        <v>0</v>
      </c>
      <c r="N558" s="3">
        <f t="shared" si="78"/>
        <v>0</v>
      </c>
    </row>
    <row r="559" spans="1:14" x14ac:dyDescent="0.25">
      <c r="A559" s="1"/>
      <c r="F559" s="3">
        <f t="shared" si="76"/>
        <v>0</v>
      </c>
      <c r="J559" s="3">
        <f t="shared" si="77"/>
        <v>0</v>
      </c>
      <c r="N559" s="3">
        <f t="shared" si="78"/>
        <v>0</v>
      </c>
    </row>
    <row r="560" spans="1:14" x14ac:dyDescent="0.25">
      <c r="A560" s="1"/>
      <c r="F560" s="3">
        <f t="shared" si="76"/>
        <v>0</v>
      </c>
      <c r="J560" s="3">
        <f t="shared" si="77"/>
        <v>0</v>
      </c>
      <c r="N560" s="3">
        <f t="shared" si="78"/>
        <v>0</v>
      </c>
    </row>
    <row r="561" spans="1:14" x14ac:dyDescent="0.25">
      <c r="A561" s="1"/>
      <c r="F561" s="3">
        <f t="shared" si="76"/>
        <v>0</v>
      </c>
      <c r="J561" s="3">
        <f t="shared" si="77"/>
        <v>0</v>
      </c>
      <c r="N561" s="3">
        <f t="shared" si="78"/>
        <v>0</v>
      </c>
    </row>
    <row r="562" spans="1:14" x14ac:dyDescent="0.25">
      <c r="A562" s="1"/>
      <c r="F562" s="3">
        <f t="shared" si="76"/>
        <v>0</v>
      </c>
      <c r="J562" s="3">
        <f t="shared" si="77"/>
        <v>0</v>
      </c>
      <c r="N562" s="3">
        <f t="shared" si="78"/>
        <v>0</v>
      </c>
    </row>
    <row r="563" spans="1:14" x14ac:dyDescent="0.25">
      <c r="A563" s="1"/>
      <c r="F563" s="3">
        <f t="shared" si="76"/>
        <v>0</v>
      </c>
      <c r="J563" s="3">
        <f t="shared" si="77"/>
        <v>0</v>
      </c>
      <c r="N563" s="3">
        <f t="shared" si="78"/>
        <v>0</v>
      </c>
    </row>
    <row r="564" spans="1:14" x14ac:dyDescent="0.25">
      <c r="A564" s="1"/>
      <c r="F564" s="3">
        <f t="shared" si="76"/>
        <v>0</v>
      </c>
      <c r="J564" s="3">
        <f t="shared" si="77"/>
        <v>0</v>
      </c>
      <c r="N564" s="3">
        <f t="shared" si="78"/>
        <v>0</v>
      </c>
    </row>
    <row r="565" spans="1:14" x14ac:dyDescent="0.25">
      <c r="A565" s="1"/>
      <c r="F565" s="3">
        <f t="shared" si="76"/>
        <v>0</v>
      </c>
      <c r="J565" s="3">
        <f t="shared" si="77"/>
        <v>0</v>
      </c>
      <c r="N565" s="3">
        <f t="shared" si="78"/>
        <v>0</v>
      </c>
    </row>
    <row r="566" spans="1:14" x14ac:dyDescent="0.25">
      <c r="A566" s="1"/>
      <c r="F566" s="3">
        <f t="shared" si="76"/>
        <v>0</v>
      </c>
      <c r="J566" s="3">
        <f t="shared" si="77"/>
        <v>0</v>
      </c>
      <c r="N566" s="3">
        <f t="shared" si="78"/>
        <v>0</v>
      </c>
    </row>
    <row r="567" spans="1:14" x14ac:dyDescent="0.25">
      <c r="A567" s="1"/>
      <c r="F567" s="3">
        <f t="shared" si="76"/>
        <v>0</v>
      </c>
      <c r="J567" s="3">
        <f t="shared" si="77"/>
        <v>0</v>
      </c>
      <c r="N567" s="3">
        <f t="shared" si="78"/>
        <v>0</v>
      </c>
    </row>
    <row r="568" spans="1:14" x14ac:dyDescent="0.25">
      <c r="A568" s="1"/>
      <c r="F568" s="3">
        <f t="shared" si="76"/>
        <v>0</v>
      </c>
      <c r="J568" s="3">
        <f t="shared" si="77"/>
        <v>0</v>
      </c>
      <c r="N568" s="3">
        <f t="shared" si="78"/>
        <v>0</v>
      </c>
    </row>
    <row r="569" spans="1:14" x14ac:dyDescent="0.25">
      <c r="A569" s="1"/>
      <c r="F569" s="3">
        <f t="shared" si="76"/>
        <v>0</v>
      </c>
      <c r="J569" s="3">
        <f t="shared" si="77"/>
        <v>0</v>
      </c>
      <c r="N569" s="3">
        <f t="shared" si="78"/>
        <v>0</v>
      </c>
    </row>
    <row r="570" spans="1:14" x14ac:dyDescent="0.25">
      <c r="A570" s="1"/>
      <c r="F570" s="3">
        <f t="shared" si="76"/>
        <v>0</v>
      </c>
      <c r="J570" s="3">
        <f t="shared" si="77"/>
        <v>0</v>
      </c>
      <c r="N570" s="3">
        <f t="shared" si="78"/>
        <v>0</v>
      </c>
    </row>
    <row r="571" spans="1:14" x14ac:dyDescent="0.25">
      <c r="A571" s="1"/>
      <c r="F571" s="3">
        <f t="shared" si="76"/>
        <v>0</v>
      </c>
      <c r="J571" s="3">
        <f t="shared" si="77"/>
        <v>0</v>
      </c>
      <c r="N571" s="3">
        <f t="shared" si="78"/>
        <v>0</v>
      </c>
    </row>
    <row r="572" spans="1:14" x14ac:dyDescent="0.25">
      <c r="A572" s="1"/>
      <c r="F572" s="3">
        <f t="shared" si="76"/>
        <v>0</v>
      </c>
      <c r="J572" s="3">
        <f t="shared" si="77"/>
        <v>0</v>
      </c>
      <c r="N572" s="3">
        <f t="shared" si="78"/>
        <v>0</v>
      </c>
    </row>
    <row r="573" spans="1:14" x14ac:dyDescent="0.25">
      <c r="A573" s="1"/>
      <c r="F573" s="3">
        <f t="shared" si="76"/>
        <v>0</v>
      </c>
      <c r="J573" s="3">
        <f t="shared" si="77"/>
        <v>0</v>
      </c>
      <c r="N573" s="3">
        <f t="shared" si="78"/>
        <v>0</v>
      </c>
    </row>
    <row r="574" spans="1:14" x14ac:dyDescent="0.25">
      <c r="A574" s="1"/>
      <c r="F574" s="3">
        <f t="shared" si="76"/>
        <v>0</v>
      </c>
      <c r="J574" s="3">
        <f t="shared" si="77"/>
        <v>0</v>
      </c>
      <c r="N574" s="3">
        <f t="shared" si="78"/>
        <v>0</v>
      </c>
    </row>
    <row r="575" spans="1:14" x14ac:dyDescent="0.25">
      <c r="A575" s="1"/>
      <c r="F575" s="3">
        <f t="shared" si="76"/>
        <v>0</v>
      </c>
      <c r="J575" s="3">
        <f t="shared" si="77"/>
        <v>0</v>
      </c>
      <c r="N575" s="3">
        <f t="shared" si="78"/>
        <v>0</v>
      </c>
    </row>
    <row r="576" spans="1:14" x14ac:dyDescent="0.25">
      <c r="A576" s="1"/>
      <c r="F576" s="3">
        <f t="shared" si="76"/>
        <v>0</v>
      </c>
      <c r="J576" s="3">
        <f t="shared" si="77"/>
        <v>0</v>
      </c>
      <c r="N576" s="3">
        <f t="shared" si="78"/>
        <v>0</v>
      </c>
    </row>
    <row r="577" spans="1:14" x14ac:dyDescent="0.25">
      <c r="A577" s="1"/>
      <c r="F577" s="3">
        <f t="shared" si="76"/>
        <v>0</v>
      </c>
      <c r="J577" s="3">
        <f t="shared" si="77"/>
        <v>0</v>
      </c>
      <c r="N577" s="3">
        <f t="shared" si="78"/>
        <v>0</v>
      </c>
    </row>
    <row r="578" spans="1:14" x14ac:dyDescent="0.25">
      <c r="A578" s="1"/>
      <c r="F578" s="3">
        <f t="shared" si="76"/>
        <v>0</v>
      </c>
      <c r="J578" s="3">
        <f t="shared" si="77"/>
        <v>0</v>
      </c>
      <c r="N578" s="3">
        <f t="shared" si="78"/>
        <v>0</v>
      </c>
    </row>
    <row r="579" spans="1:14" x14ac:dyDescent="0.25">
      <c r="A579" s="1"/>
      <c r="F579" s="3">
        <f t="shared" si="76"/>
        <v>0</v>
      </c>
      <c r="J579" s="3">
        <f t="shared" si="77"/>
        <v>0</v>
      </c>
      <c r="N579" s="3">
        <f t="shared" si="78"/>
        <v>0</v>
      </c>
    </row>
    <row r="580" spans="1:14" x14ac:dyDescent="0.25">
      <c r="A580" s="1"/>
      <c r="F580" s="3">
        <f t="shared" si="76"/>
        <v>0</v>
      </c>
      <c r="J580" s="3">
        <f t="shared" si="77"/>
        <v>0</v>
      </c>
      <c r="N580" s="3">
        <f t="shared" si="78"/>
        <v>0</v>
      </c>
    </row>
    <row r="581" spans="1:14" x14ac:dyDescent="0.25">
      <c r="A581" s="1"/>
      <c r="F581" s="3">
        <f t="shared" si="76"/>
        <v>0</v>
      </c>
      <c r="J581" s="3">
        <f t="shared" si="77"/>
        <v>0</v>
      </c>
      <c r="N581" s="3">
        <f t="shared" si="78"/>
        <v>0</v>
      </c>
    </row>
    <row r="582" spans="1:14" x14ac:dyDescent="0.25">
      <c r="A582" s="1"/>
      <c r="F582" s="3">
        <f t="shared" ref="F582:F645" si="79">B582+E582</f>
        <v>0</v>
      </c>
      <c r="J582" s="3">
        <f t="shared" ref="J582:J645" si="80">F582+I582</f>
        <v>0</v>
      </c>
      <c r="N582" s="3">
        <f t="shared" ref="N582:N645" si="81">J582+M582</f>
        <v>0</v>
      </c>
    </row>
    <row r="583" spans="1:14" x14ac:dyDescent="0.25">
      <c r="A583" s="1"/>
      <c r="F583" s="3">
        <f t="shared" si="79"/>
        <v>0</v>
      </c>
      <c r="J583" s="3">
        <f t="shared" si="80"/>
        <v>0</v>
      </c>
      <c r="N583" s="3">
        <f t="shared" si="81"/>
        <v>0</v>
      </c>
    </row>
    <row r="584" spans="1:14" x14ac:dyDescent="0.25">
      <c r="A584" s="1"/>
      <c r="F584" s="3">
        <f t="shared" si="79"/>
        <v>0</v>
      </c>
      <c r="J584" s="3">
        <f t="shared" si="80"/>
        <v>0</v>
      </c>
      <c r="N584" s="3">
        <f t="shared" si="81"/>
        <v>0</v>
      </c>
    </row>
    <row r="585" spans="1:14" x14ac:dyDescent="0.25">
      <c r="A585" s="1"/>
      <c r="F585" s="3">
        <f t="shared" si="79"/>
        <v>0</v>
      </c>
      <c r="J585" s="3">
        <f t="shared" si="80"/>
        <v>0</v>
      </c>
      <c r="N585" s="3">
        <f t="shared" si="81"/>
        <v>0</v>
      </c>
    </row>
    <row r="586" spans="1:14" x14ac:dyDescent="0.25">
      <c r="A586" s="1"/>
      <c r="F586" s="3">
        <f t="shared" si="79"/>
        <v>0</v>
      </c>
      <c r="J586" s="3">
        <f t="shared" si="80"/>
        <v>0</v>
      </c>
      <c r="N586" s="3">
        <f t="shared" si="81"/>
        <v>0</v>
      </c>
    </row>
    <row r="587" spans="1:14" x14ac:dyDescent="0.25">
      <c r="A587" s="1"/>
      <c r="F587" s="3">
        <f t="shared" si="79"/>
        <v>0</v>
      </c>
      <c r="J587" s="3">
        <f t="shared" si="80"/>
        <v>0</v>
      </c>
      <c r="N587" s="3">
        <f t="shared" si="81"/>
        <v>0</v>
      </c>
    </row>
    <row r="588" spans="1:14" x14ac:dyDescent="0.25">
      <c r="A588" s="1"/>
      <c r="F588" s="3">
        <f t="shared" si="79"/>
        <v>0</v>
      </c>
      <c r="J588" s="3">
        <f t="shared" si="80"/>
        <v>0</v>
      </c>
      <c r="N588" s="3">
        <f t="shared" si="81"/>
        <v>0</v>
      </c>
    </row>
    <row r="589" spans="1:14" x14ac:dyDescent="0.25">
      <c r="A589" s="1"/>
      <c r="F589" s="3">
        <f t="shared" si="79"/>
        <v>0</v>
      </c>
      <c r="J589" s="3">
        <f t="shared" si="80"/>
        <v>0</v>
      </c>
      <c r="N589" s="3">
        <f t="shared" si="81"/>
        <v>0</v>
      </c>
    </row>
    <row r="590" spans="1:14" x14ac:dyDescent="0.25">
      <c r="A590" s="1"/>
      <c r="F590" s="3">
        <f t="shared" si="79"/>
        <v>0</v>
      </c>
      <c r="J590" s="3">
        <f t="shared" si="80"/>
        <v>0</v>
      </c>
      <c r="N590" s="3">
        <f t="shared" si="81"/>
        <v>0</v>
      </c>
    </row>
    <row r="591" spans="1:14" x14ac:dyDescent="0.25">
      <c r="A591" s="1"/>
      <c r="F591" s="3">
        <f t="shared" si="79"/>
        <v>0</v>
      </c>
      <c r="J591" s="3">
        <f t="shared" si="80"/>
        <v>0</v>
      </c>
      <c r="N591" s="3">
        <f t="shared" si="81"/>
        <v>0</v>
      </c>
    </row>
    <row r="592" spans="1:14" x14ac:dyDescent="0.25">
      <c r="A592" s="1"/>
      <c r="F592" s="3">
        <f t="shared" si="79"/>
        <v>0</v>
      </c>
      <c r="J592" s="3">
        <f t="shared" si="80"/>
        <v>0</v>
      </c>
      <c r="N592" s="3">
        <f t="shared" si="81"/>
        <v>0</v>
      </c>
    </row>
    <row r="593" spans="1:14" x14ac:dyDescent="0.25">
      <c r="A593" s="1"/>
      <c r="F593" s="3">
        <f t="shared" si="79"/>
        <v>0</v>
      </c>
      <c r="J593" s="3">
        <f t="shared" si="80"/>
        <v>0</v>
      </c>
      <c r="N593" s="3">
        <f t="shared" si="81"/>
        <v>0</v>
      </c>
    </row>
    <row r="594" spans="1:14" x14ac:dyDescent="0.25">
      <c r="A594" s="1"/>
      <c r="F594" s="3">
        <f t="shared" si="79"/>
        <v>0</v>
      </c>
      <c r="J594" s="3">
        <f t="shared" si="80"/>
        <v>0</v>
      </c>
      <c r="N594" s="3">
        <f t="shared" si="81"/>
        <v>0</v>
      </c>
    </row>
    <row r="595" spans="1:14" x14ac:dyDescent="0.25">
      <c r="A595" s="1"/>
      <c r="F595" s="3">
        <f t="shared" si="79"/>
        <v>0</v>
      </c>
      <c r="J595" s="3">
        <f t="shared" si="80"/>
        <v>0</v>
      </c>
      <c r="N595" s="3">
        <f t="shared" si="81"/>
        <v>0</v>
      </c>
    </row>
    <row r="596" spans="1:14" x14ac:dyDescent="0.25">
      <c r="A596" s="1"/>
      <c r="F596" s="3">
        <f t="shared" si="79"/>
        <v>0</v>
      </c>
      <c r="J596" s="3">
        <f t="shared" si="80"/>
        <v>0</v>
      </c>
      <c r="N596" s="3">
        <f t="shared" si="81"/>
        <v>0</v>
      </c>
    </row>
    <row r="597" spans="1:14" x14ac:dyDescent="0.25">
      <c r="A597" s="1"/>
      <c r="F597" s="3">
        <f t="shared" si="79"/>
        <v>0</v>
      </c>
      <c r="J597" s="3">
        <f t="shared" si="80"/>
        <v>0</v>
      </c>
      <c r="N597" s="3">
        <f t="shared" si="81"/>
        <v>0</v>
      </c>
    </row>
    <row r="598" spans="1:14" x14ac:dyDescent="0.25">
      <c r="A598" s="1"/>
      <c r="F598" s="3">
        <f t="shared" si="79"/>
        <v>0</v>
      </c>
      <c r="J598" s="3">
        <f t="shared" si="80"/>
        <v>0</v>
      </c>
      <c r="N598" s="3">
        <f t="shared" si="81"/>
        <v>0</v>
      </c>
    </row>
    <row r="599" spans="1:14" x14ac:dyDescent="0.25">
      <c r="A599" s="1"/>
      <c r="F599" s="3">
        <f t="shared" si="79"/>
        <v>0</v>
      </c>
      <c r="J599" s="3">
        <f t="shared" si="80"/>
        <v>0</v>
      </c>
      <c r="N599" s="3">
        <f t="shared" si="81"/>
        <v>0</v>
      </c>
    </row>
    <row r="600" spans="1:14" x14ac:dyDescent="0.25">
      <c r="A600" s="1"/>
      <c r="F600" s="3">
        <f t="shared" si="79"/>
        <v>0</v>
      </c>
      <c r="J600" s="3">
        <f t="shared" si="80"/>
        <v>0</v>
      </c>
      <c r="N600" s="3">
        <f t="shared" si="81"/>
        <v>0</v>
      </c>
    </row>
    <row r="601" spans="1:14" x14ac:dyDescent="0.25">
      <c r="A601" s="1"/>
      <c r="F601" s="3">
        <f t="shared" si="79"/>
        <v>0</v>
      </c>
      <c r="J601" s="3">
        <f t="shared" si="80"/>
        <v>0</v>
      </c>
      <c r="N601" s="3">
        <f t="shared" si="81"/>
        <v>0</v>
      </c>
    </row>
    <row r="602" spans="1:14" x14ac:dyDescent="0.25">
      <c r="A602" s="1"/>
      <c r="F602" s="3">
        <f t="shared" si="79"/>
        <v>0</v>
      </c>
      <c r="J602" s="3">
        <f t="shared" si="80"/>
        <v>0</v>
      </c>
      <c r="N602" s="3">
        <f t="shared" si="81"/>
        <v>0</v>
      </c>
    </row>
    <row r="603" spans="1:14" x14ac:dyDescent="0.25">
      <c r="A603" s="1"/>
      <c r="F603" s="3">
        <f t="shared" si="79"/>
        <v>0</v>
      </c>
      <c r="J603" s="3">
        <f t="shared" si="80"/>
        <v>0</v>
      </c>
      <c r="N603" s="3">
        <f t="shared" si="81"/>
        <v>0</v>
      </c>
    </row>
    <row r="604" spans="1:14" x14ac:dyDescent="0.25">
      <c r="A604" s="1"/>
      <c r="F604" s="3">
        <f t="shared" si="79"/>
        <v>0</v>
      </c>
      <c r="J604" s="3">
        <f t="shared" si="80"/>
        <v>0</v>
      </c>
      <c r="N604" s="3">
        <f t="shared" si="81"/>
        <v>0</v>
      </c>
    </row>
    <row r="605" spans="1:14" x14ac:dyDescent="0.25">
      <c r="A605" s="1"/>
      <c r="F605" s="3">
        <f t="shared" si="79"/>
        <v>0</v>
      </c>
      <c r="J605" s="3">
        <f t="shared" si="80"/>
        <v>0</v>
      </c>
      <c r="N605" s="3">
        <f t="shared" si="81"/>
        <v>0</v>
      </c>
    </row>
    <row r="606" spans="1:14" x14ac:dyDescent="0.25">
      <c r="A606" s="1"/>
      <c r="F606" s="3">
        <f t="shared" si="79"/>
        <v>0</v>
      </c>
      <c r="J606" s="3">
        <f t="shared" si="80"/>
        <v>0</v>
      </c>
      <c r="N606" s="3">
        <f t="shared" si="81"/>
        <v>0</v>
      </c>
    </row>
    <row r="607" spans="1:14" x14ac:dyDescent="0.25">
      <c r="A607" s="1"/>
      <c r="F607" s="3">
        <f t="shared" si="79"/>
        <v>0</v>
      </c>
      <c r="J607" s="3">
        <f t="shared" si="80"/>
        <v>0</v>
      </c>
      <c r="N607" s="3">
        <f t="shared" si="81"/>
        <v>0</v>
      </c>
    </row>
    <row r="608" spans="1:14" x14ac:dyDescent="0.25">
      <c r="A608" s="1"/>
      <c r="F608" s="3">
        <f t="shared" si="79"/>
        <v>0</v>
      </c>
      <c r="J608" s="3">
        <f t="shared" si="80"/>
        <v>0</v>
      </c>
      <c r="N608" s="3">
        <f t="shared" si="81"/>
        <v>0</v>
      </c>
    </row>
    <row r="609" spans="1:14" x14ac:dyDescent="0.25">
      <c r="A609" s="1"/>
      <c r="F609" s="3">
        <f t="shared" si="79"/>
        <v>0</v>
      </c>
      <c r="J609" s="3">
        <f t="shared" si="80"/>
        <v>0</v>
      </c>
      <c r="N609" s="3">
        <f t="shared" si="81"/>
        <v>0</v>
      </c>
    </row>
    <row r="610" spans="1:14" x14ac:dyDescent="0.25">
      <c r="A610" s="1"/>
      <c r="F610" s="3">
        <f t="shared" si="79"/>
        <v>0</v>
      </c>
      <c r="J610" s="3">
        <f t="shared" si="80"/>
        <v>0</v>
      </c>
      <c r="N610" s="3">
        <f t="shared" si="81"/>
        <v>0</v>
      </c>
    </row>
    <row r="611" spans="1:14" x14ac:dyDescent="0.25">
      <c r="A611" s="1"/>
      <c r="F611" s="3">
        <f t="shared" si="79"/>
        <v>0</v>
      </c>
      <c r="J611" s="3">
        <f t="shared" si="80"/>
        <v>0</v>
      </c>
      <c r="N611" s="3">
        <f t="shared" si="81"/>
        <v>0</v>
      </c>
    </row>
    <row r="612" spans="1:14" x14ac:dyDescent="0.25">
      <c r="A612" s="1"/>
      <c r="F612" s="3">
        <f t="shared" si="79"/>
        <v>0</v>
      </c>
      <c r="J612" s="3">
        <f t="shared" si="80"/>
        <v>0</v>
      </c>
      <c r="N612" s="3">
        <f t="shared" si="81"/>
        <v>0</v>
      </c>
    </row>
    <row r="613" spans="1:14" x14ac:dyDescent="0.25">
      <c r="A613" s="1"/>
      <c r="F613" s="3">
        <f t="shared" si="79"/>
        <v>0</v>
      </c>
      <c r="J613" s="3">
        <f t="shared" si="80"/>
        <v>0</v>
      </c>
      <c r="N613" s="3">
        <f t="shared" si="81"/>
        <v>0</v>
      </c>
    </row>
    <row r="614" spans="1:14" x14ac:dyDescent="0.25">
      <c r="A614" s="1"/>
      <c r="F614" s="3">
        <f t="shared" si="79"/>
        <v>0</v>
      </c>
      <c r="J614" s="3">
        <f t="shared" si="80"/>
        <v>0</v>
      </c>
      <c r="N614" s="3">
        <f t="shared" si="81"/>
        <v>0</v>
      </c>
    </row>
    <row r="615" spans="1:14" x14ac:dyDescent="0.25">
      <c r="A615" s="1"/>
      <c r="F615" s="3">
        <f t="shared" si="79"/>
        <v>0</v>
      </c>
      <c r="J615" s="3">
        <f t="shared" si="80"/>
        <v>0</v>
      </c>
      <c r="N615" s="3">
        <f t="shared" si="81"/>
        <v>0</v>
      </c>
    </row>
    <row r="616" spans="1:14" x14ac:dyDescent="0.25">
      <c r="A616" s="1"/>
      <c r="F616" s="3">
        <f t="shared" si="79"/>
        <v>0</v>
      </c>
      <c r="J616" s="3">
        <f t="shared" si="80"/>
        <v>0</v>
      </c>
      <c r="N616" s="3">
        <f t="shared" si="81"/>
        <v>0</v>
      </c>
    </row>
    <row r="617" spans="1:14" x14ac:dyDescent="0.25">
      <c r="A617" s="1"/>
      <c r="F617" s="3">
        <f t="shared" si="79"/>
        <v>0</v>
      </c>
      <c r="J617" s="3">
        <f t="shared" si="80"/>
        <v>0</v>
      </c>
      <c r="N617" s="3">
        <f t="shared" si="81"/>
        <v>0</v>
      </c>
    </row>
    <row r="618" spans="1:14" x14ac:dyDescent="0.25">
      <c r="A618" s="1"/>
      <c r="F618" s="3">
        <f t="shared" si="79"/>
        <v>0</v>
      </c>
      <c r="J618" s="3">
        <f t="shared" si="80"/>
        <v>0</v>
      </c>
      <c r="N618" s="3">
        <f t="shared" si="81"/>
        <v>0</v>
      </c>
    </row>
    <row r="619" spans="1:14" x14ac:dyDescent="0.25">
      <c r="A619" s="1"/>
      <c r="F619" s="3">
        <f t="shared" si="79"/>
        <v>0</v>
      </c>
      <c r="J619" s="3">
        <f t="shared" si="80"/>
        <v>0</v>
      </c>
      <c r="N619" s="3">
        <f t="shared" si="81"/>
        <v>0</v>
      </c>
    </row>
    <row r="620" spans="1:14" x14ac:dyDescent="0.25">
      <c r="A620" s="1"/>
      <c r="F620" s="3">
        <f t="shared" si="79"/>
        <v>0</v>
      </c>
      <c r="J620" s="3">
        <f t="shared" si="80"/>
        <v>0</v>
      </c>
      <c r="N620" s="3">
        <f t="shared" si="81"/>
        <v>0</v>
      </c>
    </row>
    <row r="621" spans="1:14" x14ac:dyDescent="0.25">
      <c r="A621" s="1"/>
      <c r="F621" s="3">
        <f t="shared" si="79"/>
        <v>0</v>
      </c>
      <c r="J621" s="3">
        <f t="shared" si="80"/>
        <v>0</v>
      </c>
      <c r="N621" s="3">
        <f t="shared" si="81"/>
        <v>0</v>
      </c>
    </row>
    <row r="622" spans="1:14" x14ac:dyDescent="0.25">
      <c r="A622" s="1"/>
      <c r="F622" s="3">
        <f t="shared" si="79"/>
        <v>0</v>
      </c>
      <c r="J622" s="3">
        <f t="shared" si="80"/>
        <v>0</v>
      </c>
      <c r="N622" s="3">
        <f t="shared" si="81"/>
        <v>0</v>
      </c>
    </row>
    <row r="623" spans="1:14" x14ac:dyDescent="0.25">
      <c r="A623" s="1"/>
      <c r="F623" s="3">
        <f t="shared" si="79"/>
        <v>0</v>
      </c>
      <c r="J623" s="3">
        <f t="shared" si="80"/>
        <v>0</v>
      </c>
      <c r="N623" s="3">
        <f t="shared" si="81"/>
        <v>0</v>
      </c>
    </row>
    <row r="624" spans="1:14" x14ac:dyDescent="0.25">
      <c r="A624" s="1"/>
      <c r="F624" s="3">
        <f t="shared" si="79"/>
        <v>0</v>
      </c>
      <c r="J624" s="3">
        <f t="shared" si="80"/>
        <v>0</v>
      </c>
      <c r="N624" s="3">
        <f t="shared" si="81"/>
        <v>0</v>
      </c>
    </row>
    <row r="625" spans="1:14" x14ac:dyDescent="0.25">
      <c r="A625" s="1"/>
      <c r="F625" s="3">
        <f t="shared" si="79"/>
        <v>0</v>
      </c>
      <c r="J625" s="3">
        <f t="shared" si="80"/>
        <v>0</v>
      </c>
      <c r="N625" s="3">
        <f t="shared" si="81"/>
        <v>0</v>
      </c>
    </row>
    <row r="626" spans="1:14" x14ac:dyDescent="0.25">
      <c r="A626" s="1"/>
      <c r="F626" s="3">
        <f t="shared" si="79"/>
        <v>0</v>
      </c>
      <c r="J626" s="3">
        <f t="shared" si="80"/>
        <v>0</v>
      </c>
      <c r="N626" s="3">
        <f t="shared" si="81"/>
        <v>0</v>
      </c>
    </row>
    <row r="627" spans="1:14" x14ac:dyDescent="0.25">
      <c r="A627" s="1"/>
      <c r="F627" s="3">
        <f t="shared" si="79"/>
        <v>0</v>
      </c>
      <c r="J627" s="3">
        <f t="shared" si="80"/>
        <v>0</v>
      </c>
      <c r="N627" s="3">
        <f t="shared" si="81"/>
        <v>0</v>
      </c>
    </row>
    <row r="628" spans="1:14" x14ac:dyDescent="0.25">
      <c r="A628" s="1"/>
      <c r="F628" s="3">
        <f t="shared" si="79"/>
        <v>0</v>
      </c>
      <c r="J628" s="3">
        <f t="shared" si="80"/>
        <v>0</v>
      </c>
      <c r="N628" s="3">
        <f t="shared" si="81"/>
        <v>0</v>
      </c>
    </row>
    <row r="629" spans="1:14" x14ac:dyDescent="0.25">
      <c r="A629" s="1"/>
      <c r="F629" s="3">
        <f t="shared" si="79"/>
        <v>0</v>
      </c>
      <c r="J629" s="3">
        <f t="shared" si="80"/>
        <v>0</v>
      </c>
      <c r="N629" s="3">
        <f t="shared" si="81"/>
        <v>0</v>
      </c>
    </row>
    <row r="630" spans="1:14" x14ac:dyDescent="0.25">
      <c r="A630" s="1"/>
      <c r="F630" s="3">
        <f t="shared" si="79"/>
        <v>0</v>
      </c>
      <c r="J630" s="3">
        <f t="shared" si="80"/>
        <v>0</v>
      </c>
      <c r="N630" s="3">
        <f t="shared" si="81"/>
        <v>0</v>
      </c>
    </row>
    <row r="631" spans="1:14" x14ac:dyDescent="0.25">
      <c r="A631" s="1"/>
      <c r="F631" s="3">
        <f t="shared" si="79"/>
        <v>0</v>
      </c>
      <c r="J631" s="3">
        <f t="shared" si="80"/>
        <v>0</v>
      </c>
      <c r="N631" s="3">
        <f t="shared" si="81"/>
        <v>0</v>
      </c>
    </row>
    <row r="632" spans="1:14" x14ac:dyDescent="0.25">
      <c r="A632" s="1"/>
      <c r="F632" s="3">
        <f t="shared" si="79"/>
        <v>0</v>
      </c>
      <c r="J632" s="3">
        <f t="shared" si="80"/>
        <v>0</v>
      </c>
      <c r="N632" s="3">
        <f t="shared" si="81"/>
        <v>0</v>
      </c>
    </row>
    <row r="633" spans="1:14" x14ac:dyDescent="0.25">
      <c r="A633" s="1"/>
      <c r="F633" s="3">
        <f t="shared" si="79"/>
        <v>0</v>
      </c>
      <c r="J633" s="3">
        <f t="shared" si="80"/>
        <v>0</v>
      </c>
      <c r="N633" s="3">
        <f t="shared" si="81"/>
        <v>0</v>
      </c>
    </row>
    <row r="634" spans="1:14" x14ac:dyDescent="0.25">
      <c r="A634" s="1"/>
      <c r="F634" s="3">
        <f t="shared" si="79"/>
        <v>0</v>
      </c>
      <c r="J634" s="3">
        <f t="shared" si="80"/>
        <v>0</v>
      </c>
      <c r="N634" s="3">
        <f t="shared" si="81"/>
        <v>0</v>
      </c>
    </row>
    <row r="635" spans="1:14" x14ac:dyDescent="0.25">
      <c r="A635" s="1"/>
      <c r="F635" s="3">
        <f t="shared" si="79"/>
        <v>0</v>
      </c>
      <c r="J635" s="3">
        <f t="shared" si="80"/>
        <v>0</v>
      </c>
      <c r="N635" s="3">
        <f t="shared" si="81"/>
        <v>0</v>
      </c>
    </row>
    <row r="636" spans="1:14" x14ac:dyDescent="0.25">
      <c r="A636" s="1"/>
      <c r="F636" s="3">
        <f t="shared" si="79"/>
        <v>0</v>
      </c>
      <c r="J636" s="3">
        <f t="shared" si="80"/>
        <v>0</v>
      </c>
      <c r="N636" s="3">
        <f t="shared" si="81"/>
        <v>0</v>
      </c>
    </row>
    <row r="637" spans="1:14" x14ac:dyDescent="0.25">
      <c r="A637" s="1"/>
      <c r="F637" s="3">
        <f t="shared" si="79"/>
        <v>0</v>
      </c>
      <c r="J637" s="3">
        <f t="shared" si="80"/>
        <v>0</v>
      </c>
      <c r="N637" s="3">
        <f t="shared" si="81"/>
        <v>0</v>
      </c>
    </row>
    <row r="638" spans="1:14" x14ac:dyDescent="0.25">
      <c r="A638" s="1"/>
      <c r="F638" s="3">
        <f t="shared" si="79"/>
        <v>0</v>
      </c>
      <c r="J638" s="3">
        <f t="shared" si="80"/>
        <v>0</v>
      </c>
      <c r="N638" s="3">
        <f t="shared" si="81"/>
        <v>0</v>
      </c>
    </row>
    <row r="639" spans="1:14" x14ac:dyDescent="0.25">
      <c r="A639" s="1"/>
      <c r="F639" s="3">
        <f t="shared" si="79"/>
        <v>0</v>
      </c>
      <c r="J639" s="3">
        <f t="shared" si="80"/>
        <v>0</v>
      </c>
      <c r="N639" s="3">
        <f t="shared" si="81"/>
        <v>0</v>
      </c>
    </row>
    <row r="640" spans="1:14" x14ac:dyDescent="0.25">
      <c r="A640" s="1"/>
      <c r="F640" s="3">
        <f t="shared" si="79"/>
        <v>0</v>
      </c>
      <c r="J640" s="3">
        <f t="shared" si="80"/>
        <v>0</v>
      </c>
      <c r="N640" s="3">
        <f t="shared" si="81"/>
        <v>0</v>
      </c>
    </row>
    <row r="641" spans="1:14" x14ac:dyDescent="0.25">
      <c r="A641" s="1"/>
      <c r="F641" s="3">
        <f t="shared" si="79"/>
        <v>0</v>
      </c>
      <c r="J641" s="3">
        <f t="shared" si="80"/>
        <v>0</v>
      </c>
      <c r="N641" s="3">
        <f t="shared" si="81"/>
        <v>0</v>
      </c>
    </row>
    <row r="642" spans="1:14" x14ac:dyDescent="0.25">
      <c r="A642" s="1"/>
      <c r="F642" s="3">
        <f t="shared" si="79"/>
        <v>0</v>
      </c>
      <c r="J642" s="3">
        <f t="shared" si="80"/>
        <v>0</v>
      </c>
      <c r="N642" s="3">
        <f t="shared" si="81"/>
        <v>0</v>
      </c>
    </row>
    <row r="643" spans="1:14" x14ac:dyDescent="0.25">
      <c r="A643" s="1"/>
      <c r="F643" s="3">
        <f t="shared" si="79"/>
        <v>0</v>
      </c>
      <c r="J643" s="3">
        <f t="shared" si="80"/>
        <v>0</v>
      </c>
      <c r="N643" s="3">
        <f t="shared" si="81"/>
        <v>0</v>
      </c>
    </row>
    <row r="644" spans="1:14" x14ac:dyDescent="0.25">
      <c r="A644" s="1"/>
      <c r="F644" s="3">
        <f t="shared" si="79"/>
        <v>0</v>
      </c>
      <c r="J644" s="3">
        <f t="shared" si="80"/>
        <v>0</v>
      </c>
      <c r="N644" s="3">
        <f t="shared" si="81"/>
        <v>0</v>
      </c>
    </row>
    <row r="645" spans="1:14" x14ac:dyDescent="0.25">
      <c r="A645" s="1"/>
      <c r="F645" s="3">
        <f t="shared" si="79"/>
        <v>0</v>
      </c>
      <c r="J645" s="3">
        <f t="shared" si="80"/>
        <v>0</v>
      </c>
      <c r="N645" s="3">
        <f t="shared" si="81"/>
        <v>0</v>
      </c>
    </row>
    <row r="646" spans="1:14" x14ac:dyDescent="0.25">
      <c r="A646" s="1"/>
      <c r="F646" s="3">
        <f t="shared" ref="F646:F709" si="82">B646+E646</f>
        <v>0</v>
      </c>
      <c r="J646" s="3">
        <f t="shared" ref="J646:J709" si="83">F646+I646</f>
        <v>0</v>
      </c>
      <c r="N646" s="3">
        <f t="shared" ref="N646:N709" si="84">J646+M646</f>
        <v>0</v>
      </c>
    </row>
    <row r="647" spans="1:14" x14ac:dyDescent="0.25">
      <c r="A647" s="1"/>
      <c r="F647" s="3">
        <f t="shared" si="82"/>
        <v>0</v>
      </c>
      <c r="J647" s="3">
        <f t="shared" si="83"/>
        <v>0</v>
      </c>
      <c r="N647" s="3">
        <f t="shared" si="84"/>
        <v>0</v>
      </c>
    </row>
    <row r="648" spans="1:14" x14ac:dyDescent="0.25">
      <c r="A648" s="1"/>
      <c r="F648" s="3">
        <f t="shared" si="82"/>
        <v>0</v>
      </c>
      <c r="J648" s="3">
        <f t="shared" si="83"/>
        <v>0</v>
      </c>
      <c r="N648" s="3">
        <f t="shared" si="84"/>
        <v>0</v>
      </c>
    </row>
    <row r="649" spans="1:14" x14ac:dyDescent="0.25">
      <c r="A649" s="1"/>
      <c r="F649" s="3">
        <f t="shared" si="82"/>
        <v>0</v>
      </c>
      <c r="J649" s="3">
        <f t="shared" si="83"/>
        <v>0</v>
      </c>
      <c r="N649" s="3">
        <f t="shared" si="84"/>
        <v>0</v>
      </c>
    </row>
    <row r="650" spans="1:14" x14ac:dyDescent="0.25">
      <c r="A650" s="1"/>
      <c r="F650" s="3">
        <f t="shared" si="82"/>
        <v>0</v>
      </c>
      <c r="J650" s="3">
        <f t="shared" si="83"/>
        <v>0</v>
      </c>
      <c r="N650" s="3">
        <f t="shared" si="84"/>
        <v>0</v>
      </c>
    </row>
    <row r="651" spans="1:14" x14ac:dyDescent="0.25">
      <c r="A651" s="1"/>
      <c r="F651" s="3">
        <f t="shared" si="82"/>
        <v>0</v>
      </c>
      <c r="J651" s="3">
        <f t="shared" si="83"/>
        <v>0</v>
      </c>
      <c r="N651" s="3">
        <f t="shared" si="84"/>
        <v>0</v>
      </c>
    </row>
    <row r="652" spans="1:14" x14ac:dyDescent="0.25">
      <c r="A652" s="1"/>
      <c r="F652" s="3">
        <f t="shared" si="82"/>
        <v>0</v>
      </c>
      <c r="J652" s="3">
        <f t="shared" si="83"/>
        <v>0</v>
      </c>
      <c r="N652" s="3">
        <f t="shared" si="84"/>
        <v>0</v>
      </c>
    </row>
    <row r="653" spans="1:14" x14ac:dyDescent="0.25">
      <c r="A653" s="1"/>
      <c r="F653" s="3">
        <f t="shared" si="82"/>
        <v>0</v>
      </c>
      <c r="J653" s="3">
        <f t="shared" si="83"/>
        <v>0</v>
      </c>
      <c r="N653" s="3">
        <f t="shared" si="84"/>
        <v>0</v>
      </c>
    </row>
    <row r="654" spans="1:14" x14ac:dyDescent="0.25">
      <c r="A654" s="1"/>
      <c r="F654" s="3">
        <f t="shared" si="82"/>
        <v>0</v>
      </c>
      <c r="J654" s="3">
        <f t="shared" si="83"/>
        <v>0</v>
      </c>
      <c r="N654" s="3">
        <f t="shared" si="84"/>
        <v>0</v>
      </c>
    </row>
    <row r="655" spans="1:14" x14ac:dyDescent="0.25">
      <c r="A655" s="1"/>
      <c r="F655" s="3">
        <f t="shared" si="82"/>
        <v>0</v>
      </c>
      <c r="J655" s="3">
        <f t="shared" si="83"/>
        <v>0</v>
      </c>
      <c r="N655" s="3">
        <f t="shared" si="84"/>
        <v>0</v>
      </c>
    </row>
    <row r="656" spans="1:14" x14ac:dyDescent="0.25">
      <c r="A656" s="1"/>
      <c r="F656" s="3">
        <f t="shared" si="82"/>
        <v>0</v>
      </c>
      <c r="J656" s="3">
        <f t="shared" si="83"/>
        <v>0</v>
      </c>
      <c r="N656" s="3">
        <f t="shared" si="84"/>
        <v>0</v>
      </c>
    </row>
    <row r="657" spans="1:14" x14ac:dyDescent="0.25">
      <c r="A657" s="1"/>
      <c r="F657" s="3">
        <f t="shared" si="82"/>
        <v>0</v>
      </c>
      <c r="J657" s="3">
        <f t="shared" si="83"/>
        <v>0</v>
      </c>
      <c r="N657" s="3">
        <f t="shared" si="84"/>
        <v>0</v>
      </c>
    </row>
    <row r="658" spans="1:14" x14ac:dyDescent="0.25">
      <c r="A658" s="1"/>
      <c r="F658" s="3">
        <f t="shared" si="82"/>
        <v>0</v>
      </c>
      <c r="J658" s="3">
        <f t="shared" si="83"/>
        <v>0</v>
      </c>
      <c r="N658" s="3">
        <f t="shared" si="84"/>
        <v>0</v>
      </c>
    </row>
    <row r="659" spans="1:14" x14ac:dyDescent="0.25">
      <c r="A659" s="1"/>
      <c r="F659" s="3">
        <f t="shared" si="82"/>
        <v>0</v>
      </c>
      <c r="J659" s="3">
        <f t="shared" si="83"/>
        <v>0</v>
      </c>
      <c r="N659" s="3">
        <f t="shared" si="84"/>
        <v>0</v>
      </c>
    </row>
    <row r="660" spans="1:14" x14ac:dyDescent="0.25">
      <c r="A660" s="1"/>
      <c r="F660" s="3">
        <f t="shared" si="82"/>
        <v>0</v>
      </c>
      <c r="J660" s="3">
        <f t="shared" si="83"/>
        <v>0</v>
      </c>
      <c r="N660" s="3">
        <f t="shared" si="84"/>
        <v>0</v>
      </c>
    </row>
    <row r="661" spans="1:14" x14ac:dyDescent="0.25">
      <c r="A661" s="1"/>
      <c r="F661" s="3">
        <f t="shared" si="82"/>
        <v>0</v>
      </c>
      <c r="J661" s="3">
        <f t="shared" si="83"/>
        <v>0</v>
      </c>
      <c r="N661" s="3">
        <f t="shared" si="84"/>
        <v>0</v>
      </c>
    </row>
    <row r="662" spans="1:14" x14ac:dyDescent="0.25">
      <c r="A662" s="1"/>
      <c r="F662" s="3">
        <f t="shared" si="82"/>
        <v>0</v>
      </c>
      <c r="J662" s="3">
        <f t="shared" si="83"/>
        <v>0</v>
      </c>
      <c r="N662" s="3">
        <f t="shared" si="84"/>
        <v>0</v>
      </c>
    </row>
    <row r="663" spans="1:14" x14ac:dyDescent="0.25">
      <c r="A663" s="1"/>
      <c r="F663" s="3">
        <f t="shared" si="82"/>
        <v>0</v>
      </c>
      <c r="J663" s="3">
        <f t="shared" si="83"/>
        <v>0</v>
      </c>
      <c r="N663" s="3">
        <f t="shared" si="84"/>
        <v>0</v>
      </c>
    </row>
    <row r="664" spans="1:14" x14ac:dyDescent="0.25">
      <c r="A664" s="1"/>
      <c r="F664" s="3">
        <f t="shared" si="82"/>
        <v>0</v>
      </c>
      <c r="J664" s="3">
        <f t="shared" si="83"/>
        <v>0</v>
      </c>
      <c r="N664" s="3">
        <f t="shared" si="84"/>
        <v>0</v>
      </c>
    </row>
    <row r="665" spans="1:14" x14ac:dyDescent="0.25">
      <c r="A665" s="1"/>
      <c r="F665" s="3">
        <f t="shared" si="82"/>
        <v>0</v>
      </c>
      <c r="J665" s="3">
        <f t="shared" si="83"/>
        <v>0</v>
      </c>
      <c r="N665" s="3">
        <f t="shared" si="84"/>
        <v>0</v>
      </c>
    </row>
    <row r="666" spans="1:14" x14ac:dyDescent="0.25">
      <c r="A666" s="1"/>
      <c r="F666" s="3">
        <f t="shared" si="82"/>
        <v>0</v>
      </c>
      <c r="J666" s="3">
        <f t="shared" si="83"/>
        <v>0</v>
      </c>
      <c r="N666" s="3">
        <f t="shared" si="84"/>
        <v>0</v>
      </c>
    </row>
    <row r="667" spans="1:14" x14ac:dyDescent="0.25">
      <c r="A667" s="1"/>
      <c r="F667" s="3">
        <f t="shared" si="82"/>
        <v>0</v>
      </c>
      <c r="J667" s="3">
        <f t="shared" si="83"/>
        <v>0</v>
      </c>
      <c r="N667" s="3">
        <f t="shared" si="84"/>
        <v>0</v>
      </c>
    </row>
    <row r="668" spans="1:14" x14ac:dyDescent="0.25">
      <c r="A668" s="1"/>
      <c r="F668" s="3">
        <f t="shared" si="82"/>
        <v>0</v>
      </c>
      <c r="J668" s="3">
        <f t="shared" si="83"/>
        <v>0</v>
      </c>
      <c r="N668" s="3">
        <f t="shared" si="84"/>
        <v>0</v>
      </c>
    </row>
    <row r="669" spans="1:14" x14ac:dyDescent="0.25">
      <c r="A669" s="1"/>
      <c r="F669" s="3">
        <f t="shared" si="82"/>
        <v>0</v>
      </c>
      <c r="J669" s="3">
        <f t="shared" si="83"/>
        <v>0</v>
      </c>
      <c r="N669" s="3">
        <f t="shared" si="84"/>
        <v>0</v>
      </c>
    </row>
    <row r="670" spans="1:14" x14ac:dyDescent="0.25">
      <c r="A670" s="1"/>
      <c r="F670" s="3">
        <f t="shared" si="82"/>
        <v>0</v>
      </c>
      <c r="J670" s="3">
        <f t="shared" si="83"/>
        <v>0</v>
      </c>
      <c r="N670" s="3">
        <f t="shared" si="84"/>
        <v>0</v>
      </c>
    </row>
    <row r="671" spans="1:14" x14ac:dyDescent="0.25">
      <c r="A671" s="1"/>
      <c r="F671" s="3">
        <f t="shared" si="82"/>
        <v>0</v>
      </c>
      <c r="J671" s="3">
        <f t="shared" si="83"/>
        <v>0</v>
      </c>
      <c r="N671" s="3">
        <f t="shared" si="84"/>
        <v>0</v>
      </c>
    </row>
    <row r="672" spans="1:14" x14ac:dyDescent="0.25">
      <c r="A672" s="1"/>
      <c r="F672" s="3">
        <f t="shared" si="82"/>
        <v>0</v>
      </c>
      <c r="J672" s="3">
        <f t="shared" si="83"/>
        <v>0</v>
      </c>
      <c r="N672" s="3">
        <f t="shared" si="84"/>
        <v>0</v>
      </c>
    </row>
    <row r="673" spans="1:14" x14ac:dyDescent="0.25">
      <c r="A673" s="1"/>
      <c r="F673" s="3">
        <f t="shared" si="82"/>
        <v>0</v>
      </c>
      <c r="J673" s="3">
        <f t="shared" si="83"/>
        <v>0</v>
      </c>
      <c r="N673" s="3">
        <f t="shared" si="84"/>
        <v>0</v>
      </c>
    </row>
    <row r="674" spans="1:14" x14ac:dyDescent="0.25">
      <c r="A674" s="1"/>
      <c r="F674" s="3">
        <f t="shared" si="82"/>
        <v>0</v>
      </c>
      <c r="J674" s="3">
        <f t="shared" si="83"/>
        <v>0</v>
      </c>
      <c r="N674" s="3">
        <f t="shared" si="84"/>
        <v>0</v>
      </c>
    </row>
    <row r="675" spans="1:14" x14ac:dyDescent="0.25">
      <c r="A675" s="1"/>
      <c r="F675" s="3">
        <f t="shared" si="82"/>
        <v>0</v>
      </c>
      <c r="J675" s="3">
        <f t="shared" si="83"/>
        <v>0</v>
      </c>
      <c r="N675" s="3">
        <f t="shared" si="84"/>
        <v>0</v>
      </c>
    </row>
    <row r="676" spans="1:14" x14ac:dyDescent="0.25">
      <c r="A676" s="1"/>
      <c r="F676" s="3">
        <f t="shared" si="82"/>
        <v>0</v>
      </c>
      <c r="J676" s="3">
        <f t="shared" si="83"/>
        <v>0</v>
      </c>
      <c r="N676" s="3">
        <f t="shared" si="84"/>
        <v>0</v>
      </c>
    </row>
    <row r="677" spans="1:14" x14ac:dyDescent="0.25">
      <c r="A677" s="1"/>
      <c r="F677" s="3">
        <f t="shared" si="82"/>
        <v>0</v>
      </c>
      <c r="J677" s="3">
        <f t="shared" si="83"/>
        <v>0</v>
      </c>
      <c r="N677" s="3">
        <f t="shared" si="84"/>
        <v>0</v>
      </c>
    </row>
    <row r="678" spans="1:14" x14ac:dyDescent="0.25">
      <c r="A678" s="1"/>
      <c r="F678" s="3">
        <f t="shared" si="82"/>
        <v>0</v>
      </c>
      <c r="J678" s="3">
        <f t="shared" si="83"/>
        <v>0</v>
      </c>
      <c r="N678" s="3">
        <f t="shared" si="84"/>
        <v>0</v>
      </c>
    </row>
    <row r="679" spans="1:14" x14ac:dyDescent="0.25">
      <c r="A679" s="1"/>
      <c r="F679" s="3">
        <f t="shared" si="82"/>
        <v>0</v>
      </c>
      <c r="J679" s="3">
        <f t="shared" si="83"/>
        <v>0</v>
      </c>
      <c r="N679" s="3">
        <f t="shared" si="84"/>
        <v>0</v>
      </c>
    </row>
    <row r="680" spans="1:14" x14ac:dyDescent="0.25">
      <c r="A680" s="1"/>
      <c r="F680" s="3">
        <f t="shared" si="82"/>
        <v>0</v>
      </c>
      <c r="J680" s="3">
        <f t="shared" si="83"/>
        <v>0</v>
      </c>
      <c r="N680" s="3">
        <f t="shared" si="84"/>
        <v>0</v>
      </c>
    </row>
    <row r="681" spans="1:14" x14ac:dyDescent="0.25">
      <c r="A681" s="1"/>
      <c r="F681" s="3">
        <f t="shared" si="82"/>
        <v>0</v>
      </c>
      <c r="J681" s="3">
        <f t="shared" si="83"/>
        <v>0</v>
      </c>
      <c r="N681" s="3">
        <f t="shared" si="84"/>
        <v>0</v>
      </c>
    </row>
    <row r="682" spans="1:14" x14ac:dyDescent="0.25">
      <c r="A682" s="1"/>
      <c r="F682" s="3">
        <f t="shared" si="82"/>
        <v>0</v>
      </c>
      <c r="J682" s="3">
        <f t="shared" si="83"/>
        <v>0</v>
      </c>
      <c r="N682" s="3">
        <f t="shared" si="84"/>
        <v>0</v>
      </c>
    </row>
    <row r="683" spans="1:14" x14ac:dyDescent="0.25">
      <c r="A683" s="1"/>
      <c r="F683" s="3">
        <f t="shared" si="82"/>
        <v>0</v>
      </c>
      <c r="J683" s="3">
        <f t="shared" si="83"/>
        <v>0</v>
      </c>
      <c r="N683" s="3">
        <f t="shared" si="84"/>
        <v>0</v>
      </c>
    </row>
    <row r="684" spans="1:14" x14ac:dyDescent="0.25">
      <c r="A684" s="1"/>
      <c r="F684" s="3">
        <f t="shared" si="82"/>
        <v>0</v>
      </c>
      <c r="J684" s="3">
        <f t="shared" si="83"/>
        <v>0</v>
      </c>
      <c r="N684" s="3">
        <f t="shared" si="84"/>
        <v>0</v>
      </c>
    </row>
    <row r="685" spans="1:14" x14ac:dyDescent="0.25">
      <c r="A685" s="1"/>
      <c r="F685" s="3">
        <f t="shared" si="82"/>
        <v>0</v>
      </c>
      <c r="J685" s="3">
        <f t="shared" si="83"/>
        <v>0</v>
      </c>
      <c r="N685" s="3">
        <f t="shared" si="84"/>
        <v>0</v>
      </c>
    </row>
    <row r="686" spans="1:14" x14ac:dyDescent="0.25">
      <c r="A686" s="1"/>
      <c r="F686" s="3">
        <f t="shared" si="82"/>
        <v>0</v>
      </c>
      <c r="J686" s="3">
        <f t="shared" si="83"/>
        <v>0</v>
      </c>
      <c r="N686" s="3">
        <f t="shared" si="84"/>
        <v>0</v>
      </c>
    </row>
    <row r="687" spans="1:14" x14ac:dyDescent="0.25">
      <c r="A687" s="1"/>
      <c r="F687" s="3">
        <f t="shared" si="82"/>
        <v>0</v>
      </c>
      <c r="J687" s="3">
        <f t="shared" si="83"/>
        <v>0</v>
      </c>
      <c r="N687" s="3">
        <f t="shared" si="84"/>
        <v>0</v>
      </c>
    </row>
    <row r="688" spans="1:14" x14ac:dyDescent="0.25">
      <c r="A688" s="1"/>
      <c r="F688" s="3">
        <f t="shared" si="82"/>
        <v>0</v>
      </c>
      <c r="J688" s="3">
        <f t="shared" si="83"/>
        <v>0</v>
      </c>
      <c r="N688" s="3">
        <f t="shared" si="84"/>
        <v>0</v>
      </c>
    </row>
    <row r="689" spans="1:14" x14ac:dyDescent="0.25">
      <c r="A689" s="1"/>
      <c r="F689" s="3">
        <f t="shared" si="82"/>
        <v>0</v>
      </c>
      <c r="J689" s="3">
        <f t="shared" si="83"/>
        <v>0</v>
      </c>
      <c r="N689" s="3">
        <f t="shared" si="84"/>
        <v>0</v>
      </c>
    </row>
    <row r="690" spans="1:14" x14ac:dyDescent="0.25">
      <c r="A690" s="1"/>
      <c r="F690" s="3">
        <f t="shared" si="82"/>
        <v>0</v>
      </c>
      <c r="J690" s="3">
        <f t="shared" si="83"/>
        <v>0</v>
      </c>
      <c r="N690" s="3">
        <f t="shared" si="84"/>
        <v>0</v>
      </c>
    </row>
    <row r="691" spans="1:14" x14ac:dyDescent="0.25">
      <c r="A691" s="1"/>
      <c r="F691" s="3">
        <f t="shared" si="82"/>
        <v>0</v>
      </c>
      <c r="J691" s="3">
        <f t="shared" si="83"/>
        <v>0</v>
      </c>
      <c r="N691" s="3">
        <f t="shared" si="84"/>
        <v>0</v>
      </c>
    </row>
    <row r="692" spans="1:14" x14ac:dyDescent="0.25">
      <c r="A692" s="1"/>
      <c r="F692" s="3">
        <f t="shared" si="82"/>
        <v>0</v>
      </c>
      <c r="J692" s="3">
        <f t="shared" si="83"/>
        <v>0</v>
      </c>
      <c r="N692" s="3">
        <f t="shared" si="84"/>
        <v>0</v>
      </c>
    </row>
    <row r="693" spans="1:14" x14ac:dyDescent="0.25">
      <c r="A693" s="1"/>
      <c r="F693" s="3">
        <f t="shared" si="82"/>
        <v>0</v>
      </c>
      <c r="J693" s="3">
        <f t="shared" si="83"/>
        <v>0</v>
      </c>
      <c r="N693" s="3">
        <f t="shared" si="84"/>
        <v>0</v>
      </c>
    </row>
    <row r="694" spans="1:14" x14ac:dyDescent="0.25">
      <c r="A694" s="1"/>
      <c r="F694" s="3">
        <f t="shared" si="82"/>
        <v>0</v>
      </c>
      <c r="J694" s="3">
        <f t="shared" si="83"/>
        <v>0</v>
      </c>
      <c r="N694" s="3">
        <f t="shared" si="84"/>
        <v>0</v>
      </c>
    </row>
    <row r="695" spans="1:14" x14ac:dyDescent="0.25">
      <c r="A695" s="1"/>
      <c r="F695" s="3">
        <f t="shared" si="82"/>
        <v>0</v>
      </c>
      <c r="J695" s="3">
        <f t="shared" si="83"/>
        <v>0</v>
      </c>
      <c r="N695" s="3">
        <f t="shared" si="84"/>
        <v>0</v>
      </c>
    </row>
    <row r="696" spans="1:14" x14ac:dyDescent="0.25">
      <c r="A696" s="1"/>
      <c r="F696" s="3">
        <f t="shared" si="82"/>
        <v>0</v>
      </c>
      <c r="J696" s="3">
        <f t="shared" si="83"/>
        <v>0</v>
      </c>
      <c r="N696" s="3">
        <f t="shared" si="84"/>
        <v>0</v>
      </c>
    </row>
    <row r="697" spans="1:14" x14ac:dyDescent="0.25">
      <c r="A697" s="1"/>
      <c r="F697" s="3">
        <f t="shared" si="82"/>
        <v>0</v>
      </c>
      <c r="J697" s="3">
        <f t="shared" si="83"/>
        <v>0</v>
      </c>
      <c r="N697" s="3">
        <f t="shared" si="84"/>
        <v>0</v>
      </c>
    </row>
    <row r="698" spans="1:14" x14ac:dyDescent="0.25">
      <c r="A698" s="1"/>
      <c r="F698" s="3">
        <f t="shared" si="82"/>
        <v>0</v>
      </c>
      <c r="J698" s="3">
        <f t="shared" si="83"/>
        <v>0</v>
      </c>
      <c r="N698" s="3">
        <f t="shared" si="84"/>
        <v>0</v>
      </c>
    </row>
    <row r="699" spans="1:14" x14ac:dyDescent="0.25">
      <c r="A699" s="1"/>
      <c r="F699" s="3">
        <f t="shared" si="82"/>
        <v>0</v>
      </c>
      <c r="J699" s="3">
        <f t="shared" si="83"/>
        <v>0</v>
      </c>
      <c r="N699" s="3">
        <f t="shared" si="84"/>
        <v>0</v>
      </c>
    </row>
    <row r="700" spans="1:14" x14ac:dyDescent="0.25">
      <c r="A700" s="1"/>
      <c r="F700" s="3">
        <f t="shared" si="82"/>
        <v>0</v>
      </c>
      <c r="J700" s="3">
        <f t="shared" si="83"/>
        <v>0</v>
      </c>
      <c r="N700" s="3">
        <f t="shared" si="84"/>
        <v>0</v>
      </c>
    </row>
    <row r="701" spans="1:14" x14ac:dyDescent="0.25">
      <c r="A701" s="1"/>
      <c r="F701" s="3">
        <f t="shared" si="82"/>
        <v>0</v>
      </c>
      <c r="J701" s="3">
        <f t="shared" si="83"/>
        <v>0</v>
      </c>
      <c r="N701" s="3">
        <f t="shared" si="84"/>
        <v>0</v>
      </c>
    </row>
    <row r="702" spans="1:14" x14ac:dyDescent="0.25">
      <c r="A702" s="1"/>
      <c r="F702" s="3">
        <f t="shared" si="82"/>
        <v>0</v>
      </c>
      <c r="J702" s="3">
        <f t="shared" si="83"/>
        <v>0</v>
      </c>
      <c r="N702" s="3">
        <f t="shared" si="84"/>
        <v>0</v>
      </c>
    </row>
    <row r="703" spans="1:14" x14ac:dyDescent="0.25">
      <c r="A703" s="1"/>
      <c r="F703" s="3">
        <f t="shared" si="82"/>
        <v>0</v>
      </c>
      <c r="J703" s="3">
        <f t="shared" si="83"/>
        <v>0</v>
      </c>
      <c r="N703" s="3">
        <f t="shared" si="84"/>
        <v>0</v>
      </c>
    </row>
    <row r="704" spans="1:14" x14ac:dyDescent="0.25">
      <c r="A704" s="1"/>
      <c r="F704" s="3">
        <f t="shared" si="82"/>
        <v>0</v>
      </c>
      <c r="J704" s="3">
        <f t="shared" si="83"/>
        <v>0</v>
      </c>
      <c r="N704" s="3">
        <f t="shared" si="84"/>
        <v>0</v>
      </c>
    </row>
    <row r="705" spans="1:14" x14ac:dyDescent="0.25">
      <c r="A705" s="1"/>
      <c r="F705" s="3">
        <f t="shared" si="82"/>
        <v>0</v>
      </c>
      <c r="J705" s="3">
        <f t="shared" si="83"/>
        <v>0</v>
      </c>
      <c r="N705" s="3">
        <f t="shared" si="84"/>
        <v>0</v>
      </c>
    </row>
    <row r="706" spans="1:14" x14ac:dyDescent="0.25">
      <c r="A706" s="1"/>
      <c r="F706" s="3">
        <f t="shared" si="82"/>
        <v>0</v>
      </c>
      <c r="J706" s="3">
        <f t="shared" si="83"/>
        <v>0</v>
      </c>
      <c r="N706" s="3">
        <f t="shared" si="84"/>
        <v>0</v>
      </c>
    </row>
    <row r="707" spans="1:14" x14ac:dyDescent="0.25">
      <c r="A707" s="1"/>
      <c r="F707" s="3">
        <f t="shared" si="82"/>
        <v>0</v>
      </c>
      <c r="J707" s="3">
        <f t="shared" si="83"/>
        <v>0</v>
      </c>
      <c r="N707" s="3">
        <f t="shared" si="84"/>
        <v>0</v>
      </c>
    </row>
    <row r="708" spans="1:14" x14ac:dyDescent="0.25">
      <c r="A708" s="1"/>
      <c r="F708" s="3">
        <f t="shared" si="82"/>
        <v>0</v>
      </c>
      <c r="J708" s="3">
        <f t="shared" si="83"/>
        <v>0</v>
      </c>
      <c r="N708" s="3">
        <f t="shared" si="84"/>
        <v>0</v>
      </c>
    </row>
    <row r="709" spans="1:14" x14ac:dyDescent="0.25">
      <c r="A709" s="1"/>
      <c r="F709" s="3">
        <f t="shared" si="82"/>
        <v>0</v>
      </c>
      <c r="J709" s="3">
        <f t="shared" si="83"/>
        <v>0</v>
      </c>
      <c r="N709" s="3">
        <f t="shared" si="84"/>
        <v>0</v>
      </c>
    </row>
    <row r="710" spans="1:14" x14ac:dyDescent="0.25">
      <c r="A710" s="1"/>
      <c r="F710" s="3">
        <f t="shared" ref="F710:F737" si="85">B710+E710</f>
        <v>0</v>
      </c>
      <c r="J710" s="3">
        <f t="shared" ref="J710:J737" si="86">F710+I710</f>
        <v>0</v>
      </c>
      <c r="N710" s="3">
        <f t="shared" ref="N710:N737" si="87">J710+M710</f>
        <v>0</v>
      </c>
    </row>
    <row r="711" spans="1:14" x14ac:dyDescent="0.25">
      <c r="A711" s="1"/>
      <c r="F711" s="3">
        <f t="shared" si="85"/>
        <v>0</v>
      </c>
      <c r="J711" s="3">
        <f t="shared" si="86"/>
        <v>0</v>
      </c>
      <c r="N711" s="3">
        <f t="shared" si="87"/>
        <v>0</v>
      </c>
    </row>
    <row r="712" spans="1:14" x14ac:dyDescent="0.25">
      <c r="A712" s="1"/>
      <c r="F712" s="3">
        <f t="shared" si="85"/>
        <v>0</v>
      </c>
      <c r="J712" s="3">
        <f t="shared" si="86"/>
        <v>0</v>
      </c>
      <c r="N712" s="3">
        <f t="shared" si="87"/>
        <v>0</v>
      </c>
    </row>
    <row r="713" spans="1:14" x14ac:dyDescent="0.25">
      <c r="A713" s="1"/>
      <c r="F713" s="3">
        <f t="shared" si="85"/>
        <v>0</v>
      </c>
      <c r="J713" s="3">
        <f t="shared" si="86"/>
        <v>0</v>
      </c>
      <c r="N713" s="3">
        <f t="shared" si="87"/>
        <v>0</v>
      </c>
    </row>
    <row r="714" spans="1:14" x14ac:dyDescent="0.25">
      <c r="A714" s="1"/>
      <c r="F714" s="3">
        <f t="shared" si="85"/>
        <v>0</v>
      </c>
      <c r="J714" s="3">
        <f t="shared" si="86"/>
        <v>0</v>
      </c>
      <c r="N714" s="3">
        <f t="shared" si="87"/>
        <v>0</v>
      </c>
    </row>
    <row r="715" spans="1:14" x14ac:dyDescent="0.25">
      <c r="A715" s="1"/>
      <c r="F715" s="3">
        <f t="shared" si="85"/>
        <v>0</v>
      </c>
      <c r="J715" s="3">
        <f t="shared" si="86"/>
        <v>0</v>
      </c>
      <c r="N715" s="3">
        <f t="shared" si="87"/>
        <v>0</v>
      </c>
    </row>
    <row r="716" spans="1:14" x14ac:dyDescent="0.25">
      <c r="A716" s="1"/>
      <c r="F716" s="3">
        <f t="shared" si="85"/>
        <v>0</v>
      </c>
      <c r="J716" s="3">
        <f t="shared" si="86"/>
        <v>0</v>
      </c>
      <c r="N716" s="3">
        <f t="shared" si="87"/>
        <v>0</v>
      </c>
    </row>
    <row r="717" spans="1:14" x14ac:dyDescent="0.25">
      <c r="A717" s="1"/>
      <c r="F717" s="3">
        <f t="shared" si="85"/>
        <v>0</v>
      </c>
      <c r="J717" s="3">
        <f t="shared" si="86"/>
        <v>0</v>
      </c>
      <c r="N717" s="3">
        <f t="shared" si="87"/>
        <v>0</v>
      </c>
    </row>
    <row r="718" spans="1:14" x14ac:dyDescent="0.25">
      <c r="A718" s="1"/>
      <c r="F718" s="3">
        <f t="shared" si="85"/>
        <v>0</v>
      </c>
      <c r="J718" s="3">
        <f t="shared" si="86"/>
        <v>0</v>
      </c>
      <c r="N718" s="3">
        <f t="shared" si="87"/>
        <v>0</v>
      </c>
    </row>
    <row r="719" spans="1:14" x14ac:dyDescent="0.25">
      <c r="A719" s="1"/>
      <c r="F719" s="3">
        <f t="shared" si="85"/>
        <v>0</v>
      </c>
      <c r="J719" s="3">
        <f t="shared" si="86"/>
        <v>0</v>
      </c>
      <c r="N719" s="3">
        <f t="shared" si="87"/>
        <v>0</v>
      </c>
    </row>
    <row r="720" spans="1:14" x14ac:dyDescent="0.25">
      <c r="A720" s="1"/>
      <c r="F720" s="3">
        <f t="shared" si="85"/>
        <v>0</v>
      </c>
      <c r="J720" s="3">
        <f t="shared" si="86"/>
        <v>0</v>
      </c>
      <c r="N720" s="3">
        <f t="shared" si="87"/>
        <v>0</v>
      </c>
    </row>
    <row r="721" spans="1:14" x14ac:dyDescent="0.25">
      <c r="A721" s="1"/>
      <c r="F721" s="3">
        <f t="shared" si="85"/>
        <v>0</v>
      </c>
      <c r="J721" s="3">
        <f t="shared" si="86"/>
        <v>0</v>
      </c>
      <c r="N721" s="3">
        <f t="shared" si="87"/>
        <v>0</v>
      </c>
    </row>
    <row r="722" spans="1:14" x14ac:dyDescent="0.25">
      <c r="A722" s="1"/>
      <c r="F722" s="3">
        <f t="shared" si="85"/>
        <v>0</v>
      </c>
      <c r="J722" s="3">
        <f t="shared" si="86"/>
        <v>0</v>
      </c>
      <c r="N722" s="3">
        <f t="shared" si="87"/>
        <v>0</v>
      </c>
    </row>
    <row r="723" spans="1:14" x14ac:dyDescent="0.25">
      <c r="A723" s="1"/>
      <c r="F723" s="3">
        <f t="shared" si="85"/>
        <v>0</v>
      </c>
      <c r="J723" s="3">
        <f t="shared" si="86"/>
        <v>0</v>
      </c>
      <c r="N723" s="3">
        <f t="shared" si="87"/>
        <v>0</v>
      </c>
    </row>
    <row r="724" spans="1:14" x14ac:dyDescent="0.25">
      <c r="A724" s="1"/>
      <c r="F724" s="3">
        <f t="shared" si="85"/>
        <v>0</v>
      </c>
      <c r="J724" s="3">
        <f t="shared" si="86"/>
        <v>0</v>
      </c>
      <c r="N724" s="3">
        <f t="shared" si="87"/>
        <v>0</v>
      </c>
    </row>
    <row r="725" spans="1:14" x14ac:dyDescent="0.25">
      <c r="A725" s="1"/>
      <c r="F725" s="3">
        <f t="shared" si="85"/>
        <v>0</v>
      </c>
      <c r="J725" s="3">
        <f t="shared" si="86"/>
        <v>0</v>
      </c>
      <c r="N725" s="3">
        <f t="shared" si="87"/>
        <v>0</v>
      </c>
    </row>
    <row r="726" spans="1:14" x14ac:dyDescent="0.25">
      <c r="A726" s="1"/>
      <c r="F726" s="3">
        <f t="shared" si="85"/>
        <v>0</v>
      </c>
      <c r="J726" s="3">
        <f t="shared" si="86"/>
        <v>0</v>
      </c>
      <c r="N726" s="3">
        <f t="shared" si="87"/>
        <v>0</v>
      </c>
    </row>
    <row r="727" spans="1:14" x14ac:dyDescent="0.25">
      <c r="A727" s="1"/>
      <c r="F727" s="3">
        <f t="shared" si="85"/>
        <v>0</v>
      </c>
      <c r="J727" s="3">
        <f t="shared" si="86"/>
        <v>0</v>
      </c>
      <c r="N727" s="3">
        <f t="shared" si="87"/>
        <v>0</v>
      </c>
    </row>
    <row r="728" spans="1:14" x14ac:dyDescent="0.25">
      <c r="A728" s="1"/>
      <c r="F728" s="3">
        <f t="shared" si="85"/>
        <v>0</v>
      </c>
      <c r="J728" s="3">
        <f t="shared" si="86"/>
        <v>0</v>
      </c>
      <c r="N728" s="3">
        <f t="shared" si="87"/>
        <v>0</v>
      </c>
    </row>
    <row r="729" spans="1:14" x14ac:dyDescent="0.25">
      <c r="A729" s="1"/>
      <c r="F729" s="3">
        <f t="shared" si="85"/>
        <v>0</v>
      </c>
      <c r="J729" s="3">
        <f t="shared" si="86"/>
        <v>0</v>
      </c>
      <c r="N729" s="3">
        <f t="shared" si="87"/>
        <v>0</v>
      </c>
    </row>
    <row r="730" spans="1:14" x14ac:dyDescent="0.25">
      <c r="A730" s="1"/>
      <c r="F730" s="3">
        <f t="shared" si="85"/>
        <v>0</v>
      </c>
      <c r="J730" s="3">
        <f t="shared" si="86"/>
        <v>0</v>
      </c>
      <c r="N730" s="3">
        <f t="shared" si="87"/>
        <v>0</v>
      </c>
    </row>
    <row r="731" spans="1:14" x14ac:dyDescent="0.25">
      <c r="A731" s="1"/>
      <c r="F731" s="3">
        <f t="shared" si="85"/>
        <v>0</v>
      </c>
      <c r="J731" s="3">
        <f t="shared" si="86"/>
        <v>0</v>
      </c>
      <c r="N731" s="3">
        <f t="shared" si="87"/>
        <v>0</v>
      </c>
    </row>
    <row r="732" spans="1:14" x14ac:dyDescent="0.25">
      <c r="A732" s="1"/>
      <c r="F732" s="3">
        <f t="shared" si="85"/>
        <v>0</v>
      </c>
      <c r="J732" s="3">
        <f t="shared" si="86"/>
        <v>0</v>
      </c>
      <c r="N732" s="3">
        <f t="shared" si="87"/>
        <v>0</v>
      </c>
    </row>
    <row r="733" spans="1:14" x14ac:dyDescent="0.25">
      <c r="A733" s="1"/>
      <c r="F733" s="3">
        <f t="shared" si="85"/>
        <v>0</v>
      </c>
      <c r="J733" s="3">
        <f t="shared" si="86"/>
        <v>0</v>
      </c>
      <c r="N733" s="3">
        <f t="shared" si="87"/>
        <v>0</v>
      </c>
    </row>
    <row r="734" spans="1:14" x14ac:dyDescent="0.25">
      <c r="A734" s="1"/>
      <c r="F734" s="3">
        <f t="shared" si="85"/>
        <v>0</v>
      </c>
      <c r="J734" s="3">
        <f t="shared" si="86"/>
        <v>0</v>
      </c>
      <c r="N734" s="3">
        <f t="shared" si="87"/>
        <v>0</v>
      </c>
    </row>
    <row r="735" spans="1:14" x14ac:dyDescent="0.25">
      <c r="A735" s="1"/>
      <c r="F735" s="3">
        <f t="shared" si="85"/>
        <v>0</v>
      </c>
      <c r="J735" s="3">
        <f t="shared" si="86"/>
        <v>0</v>
      </c>
      <c r="N735" s="3">
        <f t="shared" si="87"/>
        <v>0</v>
      </c>
    </row>
    <row r="736" spans="1:14" x14ac:dyDescent="0.25">
      <c r="A736" s="1"/>
      <c r="F736" s="3">
        <f t="shared" si="85"/>
        <v>0</v>
      </c>
      <c r="J736" s="3">
        <f t="shared" si="86"/>
        <v>0</v>
      </c>
      <c r="N736" s="3">
        <f t="shared" si="87"/>
        <v>0</v>
      </c>
    </row>
    <row r="737" spans="1:14" x14ac:dyDescent="0.25">
      <c r="A737" s="1"/>
      <c r="F737" s="3">
        <f t="shared" si="85"/>
        <v>0</v>
      </c>
      <c r="J737" s="3">
        <f t="shared" si="86"/>
        <v>0</v>
      </c>
      <c r="N737" s="3">
        <f t="shared" si="87"/>
        <v>0</v>
      </c>
    </row>
    <row r="738" spans="1:14" x14ac:dyDescent="0.25">
      <c r="A738" s="1"/>
      <c r="F738" s="4"/>
      <c r="J738" s="4"/>
      <c r="N738" s="4"/>
    </row>
    <row r="739" spans="1:14" x14ac:dyDescent="0.25">
      <c r="A739" s="1"/>
      <c r="F739" s="4"/>
      <c r="J739" s="4"/>
      <c r="N739" s="4"/>
    </row>
    <row r="740" spans="1:14" x14ac:dyDescent="0.25">
      <c r="A740" s="1"/>
      <c r="F740" s="4"/>
      <c r="J740" s="4"/>
      <c r="N740" s="4"/>
    </row>
    <row r="741" spans="1:14" x14ac:dyDescent="0.25">
      <c r="A741" s="1"/>
      <c r="F741" s="4"/>
      <c r="J741" s="4"/>
      <c r="N741" s="4"/>
    </row>
    <row r="742" spans="1:14" x14ac:dyDescent="0.25">
      <c r="A742" s="1"/>
      <c r="F742" s="4"/>
      <c r="J742" s="4"/>
      <c r="N742" s="4"/>
    </row>
    <row r="743" spans="1:14" x14ac:dyDescent="0.25">
      <c r="A743" s="1"/>
      <c r="F743" s="4"/>
      <c r="J743" s="4"/>
      <c r="N743" s="4"/>
    </row>
    <row r="744" spans="1:14" x14ac:dyDescent="0.25">
      <c r="A744" s="1"/>
      <c r="F744" s="4"/>
      <c r="J744" s="4"/>
      <c r="N744" s="4"/>
    </row>
    <row r="745" spans="1:14" x14ac:dyDescent="0.25">
      <c r="A745" s="1"/>
      <c r="F745" s="4"/>
      <c r="J745" s="4"/>
      <c r="N745" s="4"/>
    </row>
    <row r="746" spans="1:14" x14ac:dyDescent="0.25">
      <c r="A746" s="1"/>
      <c r="F746" s="4"/>
      <c r="J746" s="4"/>
      <c r="N746" s="4"/>
    </row>
    <row r="747" spans="1:14" x14ac:dyDescent="0.25">
      <c r="A747" s="1"/>
      <c r="F747" s="4"/>
      <c r="J747" s="4"/>
      <c r="N747" s="4"/>
    </row>
    <row r="748" spans="1:14" x14ac:dyDescent="0.25">
      <c r="A748" s="1"/>
      <c r="F748" s="4"/>
      <c r="J748" s="4"/>
      <c r="N748" s="4"/>
    </row>
    <row r="749" spans="1:14" x14ac:dyDescent="0.25">
      <c r="A749" s="1"/>
      <c r="F749" s="4"/>
      <c r="J749" s="4"/>
      <c r="N749" s="4"/>
    </row>
    <row r="750" spans="1:14" x14ac:dyDescent="0.25">
      <c r="A750" s="1"/>
      <c r="F750" s="4"/>
      <c r="J750" s="4"/>
      <c r="N750" s="4"/>
    </row>
    <row r="751" spans="1:14" x14ac:dyDescent="0.25">
      <c r="A751" s="1"/>
      <c r="F751" s="4"/>
      <c r="J751" s="4"/>
      <c r="N751" s="4"/>
    </row>
    <row r="752" spans="1:14" x14ac:dyDescent="0.25">
      <c r="A752" s="1"/>
      <c r="F752" s="4"/>
      <c r="J752" s="4"/>
      <c r="N752" s="4"/>
    </row>
    <row r="753" spans="1:14" x14ac:dyDescent="0.25">
      <c r="A753" s="1"/>
      <c r="F753" s="4"/>
      <c r="J753" s="4"/>
      <c r="N753" s="4"/>
    </row>
    <row r="754" spans="1:14" x14ac:dyDescent="0.25">
      <c r="A754" s="1"/>
      <c r="F754" s="4"/>
      <c r="J754" s="4"/>
      <c r="N754" s="4"/>
    </row>
    <row r="755" spans="1:14" x14ac:dyDescent="0.25">
      <c r="A755" s="1"/>
      <c r="F755" s="4"/>
      <c r="J755" s="4"/>
      <c r="N755" s="4"/>
    </row>
    <row r="756" spans="1:14" x14ac:dyDescent="0.25">
      <c r="A756" s="1"/>
      <c r="F756" s="4"/>
      <c r="J756" s="4"/>
      <c r="N756" s="4"/>
    </row>
    <row r="757" spans="1:14" x14ac:dyDescent="0.25">
      <c r="A757" s="1"/>
      <c r="F757" s="4"/>
      <c r="J757" s="4"/>
      <c r="N757" s="4"/>
    </row>
    <row r="758" spans="1:14" x14ac:dyDescent="0.25">
      <c r="A758" s="1"/>
      <c r="F758" s="4"/>
      <c r="J758" s="4"/>
      <c r="N758" s="4"/>
    </row>
    <row r="759" spans="1:14" x14ac:dyDescent="0.25">
      <c r="A759" s="1"/>
      <c r="F759" s="4"/>
      <c r="J759" s="4"/>
      <c r="N759" s="4"/>
    </row>
    <row r="760" spans="1:14" x14ac:dyDescent="0.25">
      <c r="A760" s="1"/>
      <c r="F760" s="4"/>
      <c r="J760" s="4"/>
      <c r="N760" s="4"/>
    </row>
    <row r="761" spans="1:14" x14ac:dyDescent="0.25">
      <c r="A761" s="1"/>
      <c r="F761" s="4"/>
      <c r="J761" s="4"/>
      <c r="N761" s="4"/>
    </row>
    <row r="762" spans="1:14" x14ac:dyDescent="0.25">
      <c r="A762" s="1"/>
      <c r="F762" s="4"/>
      <c r="J762" s="4"/>
      <c r="N762" s="4"/>
    </row>
    <row r="763" spans="1:14" x14ac:dyDescent="0.25">
      <c r="A763" s="1"/>
      <c r="F763" s="4"/>
      <c r="J763" s="4"/>
      <c r="N763" s="4"/>
    </row>
    <row r="764" spans="1:14" x14ac:dyDescent="0.25">
      <c r="A764" s="1"/>
      <c r="F764" s="4"/>
      <c r="J764" s="4"/>
      <c r="N764" s="4"/>
    </row>
    <row r="765" spans="1:14" x14ac:dyDescent="0.25">
      <c r="A765" s="1"/>
      <c r="F765" s="4"/>
      <c r="J765" s="4"/>
      <c r="K765" s="4"/>
      <c r="N765" s="4"/>
    </row>
    <row r="766" spans="1:14" x14ac:dyDescent="0.25">
      <c r="A766" s="1"/>
      <c r="F766" s="4"/>
      <c r="J766" s="4"/>
      <c r="K766" s="4"/>
      <c r="N766" s="4"/>
    </row>
    <row r="767" spans="1:14" x14ac:dyDescent="0.25">
      <c r="A767" s="1"/>
      <c r="F767" s="4"/>
      <c r="J767" s="4"/>
      <c r="K767" s="4"/>
      <c r="N767" s="4"/>
    </row>
    <row r="768" spans="1:14" x14ac:dyDescent="0.25">
      <c r="A768" s="1"/>
      <c r="F768" s="4"/>
      <c r="J768" s="4"/>
      <c r="K768" s="4"/>
      <c r="N768" s="4"/>
    </row>
    <row r="769" spans="1:14" x14ac:dyDescent="0.25">
      <c r="A769" s="1"/>
      <c r="F769" s="4"/>
      <c r="J769" s="4"/>
      <c r="K769" s="4"/>
      <c r="N769" s="4"/>
    </row>
    <row r="770" spans="1:14" x14ac:dyDescent="0.25">
      <c r="A770" s="1"/>
      <c r="F770" s="4"/>
      <c r="J770" s="4"/>
      <c r="K770" s="4"/>
      <c r="N770" s="4"/>
    </row>
    <row r="771" spans="1:14" x14ac:dyDescent="0.25">
      <c r="A771" s="1"/>
      <c r="F771" s="4"/>
      <c r="J771" s="4"/>
      <c r="K771" s="4"/>
      <c r="N771" s="4"/>
    </row>
    <row r="772" spans="1:14" x14ac:dyDescent="0.25">
      <c r="A772" s="1"/>
      <c r="F772" s="4"/>
      <c r="J772" s="4"/>
      <c r="K772" s="4"/>
      <c r="N772" s="4"/>
    </row>
    <row r="773" spans="1:14" x14ac:dyDescent="0.25">
      <c r="A773" s="1"/>
      <c r="F773" s="4"/>
      <c r="J773" s="4"/>
      <c r="K773" s="4"/>
      <c r="N773" s="4"/>
    </row>
    <row r="774" spans="1:14" x14ac:dyDescent="0.25">
      <c r="A774" s="1"/>
      <c r="F774" s="4"/>
      <c r="J774" s="4"/>
      <c r="K774" s="4"/>
      <c r="N774" s="4"/>
    </row>
    <row r="775" spans="1:14" x14ac:dyDescent="0.25">
      <c r="A775" s="1"/>
      <c r="F775" s="4"/>
      <c r="J775" s="4"/>
      <c r="K775" s="4"/>
      <c r="N775" s="4"/>
    </row>
    <row r="776" spans="1:14" x14ac:dyDescent="0.25">
      <c r="A776" s="1"/>
      <c r="F776" s="4"/>
      <c r="J776" s="4"/>
      <c r="K776" s="4"/>
      <c r="N776" s="4"/>
    </row>
    <row r="777" spans="1:14" x14ac:dyDescent="0.25">
      <c r="A777" s="1"/>
      <c r="F777" s="4"/>
      <c r="J777" s="4"/>
      <c r="K777" s="4"/>
      <c r="N777" s="4"/>
    </row>
    <row r="778" spans="1:14" x14ac:dyDescent="0.25">
      <c r="A778" s="1"/>
      <c r="F778" s="4"/>
      <c r="J778" s="4"/>
      <c r="K778" s="4"/>
      <c r="N778" s="4"/>
    </row>
    <row r="779" spans="1:14" x14ac:dyDescent="0.25">
      <c r="A779" s="1"/>
      <c r="F779" s="4"/>
      <c r="J779" s="4"/>
      <c r="K779" s="4"/>
      <c r="N779" s="4"/>
    </row>
    <row r="780" spans="1:14" x14ac:dyDescent="0.25">
      <c r="A780" s="1"/>
      <c r="F780" s="4"/>
      <c r="J780" s="4"/>
      <c r="K780" s="4"/>
      <c r="N780" s="4"/>
    </row>
    <row r="781" spans="1:14" x14ac:dyDescent="0.25">
      <c r="A781" s="1"/>
      <c r="F781" s="4"/>
      <c r="J781" s="4"/>
      <c r="K781" s="4"/>
      <c r="N781" s="4"/>
    </row>
    <row r="782" spans="1:14" x14ac:dyDescent="0.25">
      <c r="A782" s="1"/>
      <c r="F782" s="4"/>
      <c r="J782" s="4"/>
      <c r="K782" s="4"/>
      <c r="N782" s="4"/>
    </row>
    <row r="783" spans="1:14" x14ac:dyDescent="0.25">
      <c r="A783" s="1"/>
      <c r="F783" s="4"/>
      <c r="J783" s="4"/>
      <c r="K783" s="4"/>
      <c r="N783" s="4"/>
    </row>
    <row r="784" spans="1:14" x14ac:dyDescent="0.25">
      <c r="A784" s="1"/>
      <c r="F784" s="4"/>
      <c r="J784" s="4"/>
      <c r="K784" s="4"/>
      <c r="N784" s="4"/>
    </row>
    <row r="785" spans="1:14" x14ac:dyDescent="0.25">
      <c r="A785" s="1"/>
      <c r="F785" s="4"/>
      <c r="J785" s="4"/>
      <c r="K785" s="4"/>
      <c r="N785" s="4"/>
    </row>
    <row r="786" spans="1:14" x14ac:dyDescent="0.25">
      <c r="A786" s="1"/>
      <c r="F786" s="4"/>
      <c r="J786" s="4"/>
      <c r="K786" s="4"/>
      <c r="N786" s="4"/>
    </row>
    <row r="787" spans="1:14" x14ac:dyDescent="0.25">
      <c r="A787" s="1"/>
      <c r="F787" s="4"/>
      <c r="J787" s="4"/>
      <c r="K787" s="4"/>
      <c r="N787" s="4"/>
    </row>
    <row r="788" spans="1:14" x14ac:dyDescent="0.25">
      <c r="A788" s="1"/>
      <c r="F788" s="4"/>
      <c r="J788" s="4"/>
      <c r="K788" s="4"/>
      <c r="N788" s="4"/>
    </row>
    <row r="789" spans="1:14" x14ac:dyDescent="0.25">
      <c r="A789" s="1"/>
    </row>
    <row r="790" spans="1:14" x14ac:dyDescent="0.25">
      <c r="A790" s="1"/>
    </row>
    <row r="791" spans="1:14" x14ac:dyDescent="0.25">
      <c r="A791" s="1"/>
    </row>
    <row r="792" spans="1:14" x14ac:dyDescent="0.25">
      <c r="A792" s="1"/>
    </row>
    <row r="793" spans="1:14" x14ac:dyDescent="0.25">
      <c r="A793" s="1"/>
    </row>
    <row r="794" spans="1:14" x14ac:dyDescent="0.25">
      <c r="A794" s="1"/>
    </row>
    <row r="795" spans="1:14" x14ac:dyDescent="0.25">
      <c r="A795" s="1"/>
    </row>
    <row r="796" spans="1:14" x14ac:dyDescent="0.25">
      <c r="A796" s="1"/>
    </row>
    <row r="797" spans="1:14" x14ac:dyDescent="0.25">
      <c r="A797" s="1"/>
    </row>
    <row r="798" spans="1:14" x14ac:dyDescent="0.25">
      <c r="A798" s="1"/>
    </row>
    <row r="799" spans="1:14" x14ac:dyDescent="0.25">
      <c r="A799" s="1"/>
    </row>
    <row r="800" spans="1:14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</sheetData>
  <mergeCells count="7">
    <mergeCell ref="AB1:AC1"/>
    <mergeCell ref="X1:Y1"/>
    <mergeCell ref="D1:E1"/>
    <mergeCell ref="H1:I1"/>
    <mergeCell ref="L1:M1"/>
    <mergeCell ref="P1:Q1"/>
    <mergeCell ref="T1:U1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RBTRANS LICITAÇÃO DEZ 2023</vt:lpstr>
      <vt:lpstr>RESUMO</vt:lpstr>
      <vt:lpstr>'RBTRANS LICITAÇÃO DEZ 2023'!Area_de_impressao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cgmrb</cp:lastModifiedBy>
  <cp:lastPrinted>2024-01-11T13:21:08Z</cp:lastPrinted>
  <dcterms:created xsi:type="dcterms:W3CDTF">2013-10-11T22:10:57Z</dcterms:created>
  <dcterms:modified xsi:type="dcterms:W3CDTF">2024-01-31T17:18:04Z</dcterms:modified>
</cp:coreProperties>
</file>