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29040" windowHeight="15840"/>
  </bookViews>
  <sheets>
    <sheet name="RBTRANS LICITAÇÕES AGO 2023" sheetId="4" r:id="rId1"/>
    <sheet name="RESUMO" sheetId="5" state="hidden" r:id="rId2"/>
  </sheets>
  <definedNames>
    <definedName name="_xlnm._FilterDatabase" localSheetId="0" hidden="1">'RBTRANS LICITAÇÕES AGO 2023'!$AK$1:$AK$516</definedName>
    <definedName name="_xlnm.Print_Area" localSheetId="0">'RBTRANS LICITAÇÕES AGO 2023'!$A$1:$BH$112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154" i="4"/>
  <c r="AI153"/>
  <c r="AI152"/>
  <c r="AI151"/>
  <c r="AI150"/>
  <c r="AI149"/>
  <c r="AI148"/>
  <c r="AI147"/>
  <c r="AI146"/>
  <c r="AI145"/>
  <c r="AI144"/>
  <c r="AI143"/>
  <c r="AI142"/>
  <c r="AI141"/>
  <c r="AI140"/>
  <c r="AI139"/>
  <c r="AI138"/>
  <c r="AI137"/>
  <c r="AI136"/>
  <c r="AI135"/>
  <c r="AI134"/>
  <c r="AI133"/>
  <c r="AI132"/>
  <c r="AI131"/>
  <c r="AI130"/>
  <c r="AI129"/>
  <c r="AI128"/>
  <c r="AI127"/>
  <c r="AI126"/>
  <c r="AI125"/>
  <c r="AI124"/>
  <c r="AI123"/>
  <c r="AI122"/>
  <c r="AI121"/>
  <c r="AI120"/>
  <c r="AI119"/>
  <c r="AI118"/>
  <c r="AI117"/>
  <c r="AI116"/>
  <c r="AI115"/>
  <c r="AI114"/>
  <c r="AI113"/>
  <c r="AI112"/>
  <c r="AI111"/>
  <c r="AI110"/>
  <c r="AI109"/>
  <c r="AI108"/>
  <c r="AI107"/>
  <c r="AI106"/>
  <c r="AI105"/>
  <c r="AI104"/>
  <c r="AI103"/>
  <c r="AI102"/>
  <c r="AI101"/>
  <c r="AI100"/>
  <c r="AI99"/>
  <c r="AI98"/>
  <c r="AI97"/>
  <c r="AI96"/>
  <c r="AI95"/>
  <c r="AI94"/>
  <c r="AI93"/>
  <c r="AI92"/>
  <c r="AI91"/>
  <c r="AI90"/>
  <c r="AI89"/>
  <c r="AI88"/>
  <c r="AI87"/>
  <c r="AI86"/>
  <c r="AI85"/>
  <c r="AI84"/>
  <c r="AI83"/>
  <c r="AI82"/>
  <c r="AI81"/>
  <c r="AI80"/>
  <c r="AI79"/>
  <c r="AI78"/>
  <c r="AI77"/>
  <c r="AI76"/>
  <c r="AI75"/>
  <c r="AI74"/>
  <c r="AI73"/>
  <c r="AI72"/>
  <c r="AI71"/>
  <c r="AI70"/>
  <c r="AI69"/>
  <c r="AI68"/>
  <c r="AI67"/>
  <c r="AI66"/>
  <c r="AI65"/>
  <c r="AI64"/>
  <c r="AI63"/>
  <c r="AI62"/>
  <c r="AI61"/>
  <c r="AI60"/>
  <c r="AI59"/>
  <c r="AI58"/>
  <c r="AI57"/>
  <c r="AI56"/>
  <c r="AI55"/>
  <c r="AI54"/>
  <c r="AI53"/>
  <c r="AI52"/>
  <c r="AI51"/>
  <c r="AI50"/>
  <c r="AI49"/>
  <c r="AI48"/>
  <c r="AI47"/>
  <c r="AI46"/>
  <c r="AI45"/>
  <c r="AI44"/>
  <c r="AI43"/>
  <c r="AI42"/>
  <c r="AI41"/>
  <c r="AI40"/>
  <c r="AI39"/>
  <c r="AI38"/>
  <c r="AI37"/>
  <c r="AI36"/>
  <c r="AI35"/>
  <c r="AI34"/>
  <c r="AI33"/>
  <c r="AI32"/>
  <c r="AI31"/>
  <c r="AI30"/>
  <c r="AI29"/>
  <c r="AI28"/>
  <c r="AI27"/>
  <c r="AI26"/>
  <c r="AI25"/>
  <c r="AI24"/>
  <c r="AI23"/>
  <c r="AI22"/>
  <c r="AI21"/>
  <c r="AI20"/>
  <c r="AI19"/>
  <c r="AI18"/>
  <c r="AI17"/>
  <c r="AI16"/>
  <c r="AL155"/>
  <c r="AK155"/>
  <c r="AJ155"/>
  <c r="AH155"/>
  <c r="AE155"/>
  <c r="AD155"/>
  <c r="L155"/>
  <c r="AI155" l="1"/>
  <c r="J64" i="5"/>
  <c r="J63"/>
  <c r="N63" s="1"/>
  <c r="J62"/>
  <c r="J60"/>
  <c r="J61"/>
  <c r="N61"/>
  <c r="N65"/>
  <c r="N64"/>
  <c r="N62"/>
  <c r="N60"/>
  <c r="L64"/>
  <c r="L63"/>
  <c r="L62"/>
  <c r="L61"/>
  <c r="L60"/>
  <c r="L59"/>
  <c r="L58"/>
  <c r="L57"/>
  <c r="L56"/>
  <c r="L55"/>
  <c r="L54"/>
  <c r="L53"/>
  <c r="L52"/>
  <c r="L51"/>
  <c r="L48"/>
  <c r="L47"/>
  <c r="L46"/>
  <c r="L45"/>
  <c r="L44"/>
  <c r="L43"/>
  <c r="L42"/>
  <c r="L41"/>
  <c r="L39"/>
  <c r="L37"/>
  <c r="L36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L3"/>
  <c r="L2"/>
  <c r="M69"/>
  <c r="M67"/>
  <c r="I67"/>
  <c r="M53"/>
  <c r="M52"/>
  <c r="F40"/>
  <c r="J40" s="1"/>
  <c r="N40" s="1"/>
  <c r="F38"/>
  <c r="J38"/>
  <c r="N38" s="1"/>
  <c r="F35"/>
  <c r="J35"/>
  <c r="N35" s="1"/>
  <c r="AK140" i="4"/>
  <c r="AK53"/>
  <c r="AK55"/>
  <c r="AK50"/>
  <c r="AK48"/>
  <c r="AK34"/>
  <c r="AL30"/>
  <c r="AK29"/>
  <c r="AL24" s="1"/>
  <c r="AK125"/>
  <c r="AK130"/>
  <c r="AK129"/>
  <c r="AK120"/>
  <c r="AK128"/>
  <c r="AK75"/>
  <c r="AL154"/>
  <c r="AL145"/>
  <c r="AK144"/>
  <c r="AK70"/>
  <c r="AK113"/>
  <c r="AK132"/>
  <c r="AK131"/>
  <c r="AK92"/>
  <c r="AK100"/>
  <c r="AK150"/>
  <c r="AK108"/>
  <c r="AK148"/>
  <c r="AK135"/>
  <c r="AK137"/>
  <c r="AK104"/>
  <c r="AK119"/>
  <c r="AK127"/>
  <c r="AL127" s="1"/>
  <c r="AK20"/>
  <c r="M49" i="5"/>
  <c r="AL153" i="4"/>
  <c r="AL151"/>
  <c r="AL76"/>
  <c r="AL113"/>
  <c r="AL116"/>
  <c r="AL71"/>
  <c r="F48" i="5" l="1"/>
  <c r="J48" s="1"/>
  <c r="N48" s="1"/>
  <c r="B49"/>
  <c r="F44"/>
  <c r="J44" s="1"/>
  <c r="N44" s="1"/>
  <c r="F43"/>
  <c r="J43" s="1"/>
  <c r="N43" s="1"/>
  <c r="F36"/>
  <c r="J36" s="1"/>
  <c r="N36" s="1"/>
  <c r="F32"/>
  <c r="J32" s="1"/>
  <c r="N32" s="1"/>
  <c r="F33"/>
  <c r="J33" s="1"/>
  <c r="N33" s="1"/>
  <c r="I29"/>
  <c r="F28"/>
  <c r="J28" s="1"/>
  <c r="N28" s="1"/>
  <c r="J25"/>
  <c r="N25" s="1"/>
  <c r="J23"/>
  <c r="N23" s="1"/>
  <c r="J17"/>
  <c r="N17" s="1"/>
  <c r="J15"/>
  <c r="N15" s="1"/>
  <c r="I61"/>
  <c r="F14"/>
  <c r="J14" s="1"/>
  <c r="N14" s="1"/>
  <c r="F12"/>
  <c r="J12" s="1"/>
  <c r="N12" s="1"/>
  <c r="I11"/>
  <c r="F10"/>
  <c r="J10" s="1"/>
  <c r="N10" s="1"/>
  <c r="F7"/>
  <c r="J7" s="1"/>
  <c r="N7" s="1"/>
  <c r="I3"/>
  <c r="F3"/>
  <c r="E52"/>
  <c r="E51"/>
  <c r="E57"/>
  <c r="E56"/>
  <c r="E55"/>
  <c r="E54"/>
  <c r="E53"/>
  <c r="E59"/>
  <c r="F59" s="1"/>
  <c r="J59" s="1"/>
  <c r="N59" s="1"/>
  <c r="B51"/>
  <c r="B58"/>
  <c r="B57"/>
  <c r="B56"/>
  <c r="B55"/>
  <c r="B54"/>
  <c r="B53"/>
  <c r="B52"/>
  <c r="AL142" i="4"/>
  <c r="AL124"/>
  <c r="AL122"/>
  <c r="AL140"/>
  <c r="AL141"/>
  <c r="AL143"/>
  <c r="AL144"/>
  <c r="AL146"/>
  <c r="AL147"/>
  <c r="AL148"/>
  <c r="AL149"/>
  <c r="AL150"/>
  <c r="AL152"/>
  <c r="AL139"/>
  <c r="AJ99"/>
  <c r="AL138"/>
  <c r="AL137"/>
  <c r="AK112"/>
  <c r="AK136"/>
  <c r="AL136" s="1"/>
  <c r="I49" i="5" l="1"/>
  <c r="B67"/>
  <c r="E67"/>
  <c r="F57"/>
  <c r="J57" s="1"/>
  <c r="N57" s="1"/>
  <c r="J3"/>
  <c r="N3" s="1"/>
  <c r="F55"/>
  <c r="J55" s="1"/>
  <c r="N55" s="1"/>
  <c r="F53"/>
  <c r="J53" s="1"/>
  <c r="N53" s="1"/>
  <c r="F51"/>
  <c r="J51" s="1"/>
  <c r="N51" s="1"/>
  <c r="F52"/>
  <c r="J52" s="1"/>
  <c r="N52" s="1"/>
  <c r="F58"/>
  <c r="J58" s="1"/>
  <c r="N58" s="1"/>
  <c r="F56"/>
  <c r="J56" s="1"/>
  <c r="N56" s="1"/>
  <c r="F54"/>
  <c r="J54" s="1"/>
  <c r="N54" s="1"/>
  <c r="E19"/>
  <c r="F19" s="1"/>
  <c r="J19" s="1"/>
  <c r="N19" s="1"/>
  <c r="E46"/>
  <c r="F46" s="1"/>
  <c r="J46" s="1"/>
  <c r="N46" s="1"/>
  <c r="F39"/>
  <c r="J39" s="1"/>
  <c r="N39" s="1"/>
  <c r="F34"/>
  <c r="J34" s="1"/>
  <c r="N34" s="1"/>
  <c r="E26"/>
  <c r="F26" s="1"/>
  <c r="J26" s="1"/>
  <c r="N26" s="1"/>
  <c r="F21"/>
  <c r="J21" s="1"/>
  <c r="N21" s="1"/>
  <c r="F9"/>
  <c r="J9" s="1"/>
  <c r="N9" s="1"/>
  <c r="AL130" i="4"/>
  <c r="AL129"/>
  <c r="AL128"/>
  <c r="AL115"/>
  <c r="AL131"/>
  <c r="F4" i="5"/>
  <c r="J4" s="1"/>
  <c r="N4" s="1"/>
  <c r="F5"/>
  <c r="J5" s="1"/>
  <c r="N5" s="1"/>
  <c r="F6"/>
  <c r="J6" s="1"/>
  <c r="N6" s="1"/>
  <c r="F8"/>
  <c r="J8" s="1"/>
  <c r="N8" s="1"/>
  <c r="F11"/>
  <c r="J11" s="1"/>
  <c r="N11" s="1"/>
  <c r="F13"/>
  <c r="J13" s="1"/>
  <c r="N13" s="1"/>
  <c r="F16"/>
  <c r="J16" s="1"/>
  <c r="N16" s="1"/>
  <c r="F18"/>
  <c r="J18" s="1"/>
  <c r="N18" s="1"/>
  <c r="F20"/>
  <c r="J20" s="1"/>
  <c r="N20" s="1"/>
  <c r="F22"/>
  <c r="J22" s="1"/>
  <c r="N22" s="1"/>
  <c r="F24"/>
  <c r="J24" s="1"/>
  <c r="N24" s="1"/>
  <c r="F27"/>
  <c r="J27" s="1"/>
  <c r="N27" s="1"/>
  <c r="F29"/>
  <c r="J29" s="1"/>
  <c r="N29" s="1"/>
  <c r="F30"/>
  <c r="J30" s="1"/>
  <c r="N30" s="1"/>
  <c r="F31"/>
  <c r="J31" s="1"/>
  <c r="N31" s="1"/>
  <c r="F37"/>
  <c r="J37" s="1"/>
  <c r="N37" s="1"/>
  <c r="F41"/>
  <c r="J41" s="1"/>
  <c r="N41" s="1"/>
  <c r="F42"/>
  <c r="J42" s="1"/>
  <c r="N42" s="1"/>
  <c r="F45"/>
  <c r="J45" s="1"/>
  <c r="N45" s="1"/>
  <c r="F47"/>
  <c r="J47" s="1"/>
  <c r="N47" s="1"/>
  <c r="F497"/>
  <c r="J497" s="1"/>
  <c r="N497" s="1"/>
  <c r="F498"/>
  <c r="J498" s="1"/>
  <c r="N498" s="1"/>
  <c r="F499"/>
  <c r="J499" s="1"/>
  <c r="N499" s="1"/>
  <c r="F500"/>
  <c r="J500" s="1"/>
  <c r="N500" s="1"/>
  <c r="F501"/>
  <c r="J501" s="1"/>
  <c r="N501" s="1"/>
  <c r="F502"/>
  <c r="J502" s="1"/>
  <c r="N502" s="1"/>
  <c r="F503"/>
  <c r="J503" s="1"/>
  <c r="N503" s="1"/>
  <c r="F504"/>
  <c r="J504" s="1"/>
  <c r="N504" s="1"/>
  <c r="F505"/>
  <c r="J505" s="1"/>
  <c r="N505" s="1"/>
  <c r="F506"/>
  <c r="J506" s="1"/>
  <c r="N506" s="1"/>
  <c r="F507"/>
  <c r="J507" s="1"/>
  <c r="N507" s="1"/>
  <c r="F508"/>
  <c r="J508" s="1"/>
  <c r="N508" s="1"/>
  <c r="F509"/>
  <c r="J509" s="1"/>
  <c r="N509" s="1"/>
  <c r="F510"/>
  <c r="J510" s="1"/>
  <c r="N510" s="1"/>
  <c r="F511"/>
  <c r="J511" s="1"/>
  <c r="N511" s="1"/>
  <c r="F512"/>
  <c r="J512" s="1"/>
  <c r="N512" s="1"/>
  <c r="F513"/>
  <c r="J513" s="1"/>
  <c r="N513" s="1"/>
  <c r="F514"/>
  <c r="J514" s="1"/>
  <c r="N514" s="1"/>
  <c r="F515"/>
  <c r="J515" s="1"/>
  <c r="N515" s="1"/>
  <c r="F516"/>
  <c r="J516" s="1"/>
  <c r="N516" s="1"/>
  <c r="F517"/>
  <c r="J517" s="1"/>
  <c r="N517" s="1"/>
  <c r="F518"/>
  <c r="J518" s="1"/>
  <c r="N518" s="1"/>
  <c r="F519"/>
  <c r="J519" s="1"/>
  <c r="N519" s="1"/>
  <c r="F520"/>
  <c r="J520" s="1"/>
  <c r="N520" s="1"/>
  <c r="F521"/>
  <c r="J521" s="1"/>
  <c r="N521" s="1"/>
  <c r="F522"/>
  <c r="J522" s="1"/>
  <c r="N522" s="1"/>
  <c r="F523"/>
  <c r="J523" s="1"/>
  <c r="N523" s="1"/>
  <c r="F524"/>
  <c r="J524" s="1"/>
  <c r="N524" s="1"/>
  <c r="F525"/>
  <c r="J525" s="1"/>
  <c r="N525" s="1"/>
  <c r="F526"/>
  <c r="J526" s="1"/>
  <c r="N526" s="1"/>
  <c r="F527"/>
  <c r="J527" s="1"/>
  <c r="N527" s="1"/>
  <c r="F528"/>
  <c r="J528" s="1"/>
  <c r="N528" s="1"/>
  <c r="F529"/>
  <c r="J529" s="1"/>
  <c r="N529" s="1"/>
  <c r="F530"/>
  <c r="J530" s="1"/>
  <c r="N530" s="1"/>
  <c r="F531"/>
  <c r="J531" s="1"/>
  <c r="N531" s="1"/>
  <c r="F532"/>
  <c r="J532" s="1"/>
  <c r="N532" s="1"/>
  <c r="F533"/>
  <c r="J533" s="1"/>
  <c r="N533" s="1"/>
  <c r="F534"/>
  <c r="J534" s="1"/>
  <c r="N534" s="1"/>
  <c r="F535"/>
  <c r="J535" s="1"/>
  <c r="N535" s="1"/>
  <c r="F536"/>
  <c r="J536" s="1"/>
  <c r="N536" s="1"/>
  <c r="F537"/>
  <c r="J537" s="1"/>
  <c r="N537" s="1"/>
  <c r="F538"/>
  <c r="J538" s="1"/>
  <c r="N538" s="1"/>
  <c r="F539"/>
  <c r="J539" s="1"/>
  <c r="N539" s="1"/>
  <c r="F540"/>
  <c r="J540" s="1"/>
  <c r="N540" s="1"/>
  <c r="F541"/>
  <c r="J541" s="1"/>
  <c r="N541" s="1"/>
  <c r="F542"/>
  <c r="J542" s="1"/>
  <c r="N542" s="1"/>
  <c r="F543"/>
  <c r="J543" s="1"/>
  <c r="N543" s="1"/>
  <c r="F544"/>
  <c r="J544" s="1"/>
  <c r="N544" s="1"/>
  <c r="F545"/>
  <c r="J545" s="1"/>
  <c r="N545" s="1"/>
  <c r="F546"/>
  <c r="J546" s="1"/>
  <c r="N546" s="1"/>
  <c r="F547"/>
  <c r="J547" s="1"/>
  <c r="N547" s="1"/>
  <c r="F548"/>
  <c r="J548" s="1"/>
  <c r="N548" s="1"/>
  <c r="F549"/>
  <c r="J549" s="1"/>
  <c r="N549" s="1"/>
  <c r="F550"/>
  <c r="J550" s="1"/>
  <c r="N550" s="1"/>
  <c r="F551"/>
  <c r="J551" s="1"/>
  <c r="N551" s="1"/>
  <c r="F552"/>
  <c r="J552" s="1"/>
  <c r="N552" s="1"/>
  <c r="F553"/>
  <c r="J553" s="1"/>
  <c r="N553" s="1"/>
  <c r="F554"/>
  <c r="J554" s="1"/>
  <c r="N554" s="1"/>
  <c r="F555"/>
  <c r="J555" s="1"/>
  <c r="N555" s="1"/>
  <c r="F556"/>
  <c r="J556" s="1"/>
  <c r="N556" s="1"/>
  <c r="F557"/>
  <c r="J557" s="1"/>
  <c r="N557" s="1"/>
  <c r="F558"/>
  <c r="J558" s="1"/>
  <c r="N558" s="1"/>
  <c r="F559"/>
  <c r="J559" s="1"/>
  <c r="N559" s="1"/>
  <c r="F560"/>
  <c r="J560" s="1"/>
  <c r="N560" s="1"/>
  <c r="F561"/>
  <c r="J561" s="1"/>
  <c r="N561" s="1"/>
  <c r="F562"/>
  <c r="J562" s="1"/>
  <c r="N562" s="1"/>
  <c r="F563"/>
  <c r="J563" s="1"/>
  <c r="N563" s="1"/>
  <c r="F564"/>
  <c r="J564" s="1"/>
  <c r="N564" s="1"/>
  <c r="F565"/>
  <c r="J565" s="1"/>
  <c r="N565" s="1"/>
  <c r="F566"/>
  <c r="J566" s="1"/>
  <c r="N566" s="1"/>
  <c r="F567"/>
  <c r="J567" s="1"/>
  <c r="N567" s="1"/>
  <c r="F568"/>
  <c r="J568" s="1"/>
  <c r="N568" s="1"/>
  <c r="F569"/>
  <c r="J569" s="1"/>
  <c r="N569" s="1"/>
  <c r="F570"/>
  <c r="J570" s="1"/>
  <c r="N570" s="1"/>
  <c r="F571"/>
  <c r="J571" s="1"/>
  <c r="N571" s="1"/>
  <c r="F572"/>
  <c r="J572" s="1"/>
  <c r="N572" s="1"/>
  <c r="F573"/>
  <c r="J573" s="1"/>
  <c r="N573" s="1"/>
  <c r="F574"/>
  <c r="J574" s="1"/>
  <c r="N574" s="1"/>
  <c r="F575"/>
  <c r="J575" s="1"/>
  <c r="N575" s="1"/>
  <c r="F576"/>
  <c r="J576" s="1"/>
  <c r="N576" s="1"/>
  <c r="F577"/>
  <c r="J577" s="1"/>
  <c r="N577" s="1"/>
  <c r="F578"/>
  <c r="J578" s="1"/>
  <c r="N578" s="1"/>
  <c r="F579"/>
  <c r="J579" s="1"/>
  <c r="N579" s="1"/>
  <c r="F580"/>
  <c r="J580" s="1"/>
  <c r="N580" s="1"/>
  <c r="F581"/>
  <c r="J581" s="1"/>
  <c r="N581" s="1"/>
  <c r="F582"/>
  <c r="J582" s="1"/>
  <c r="N582" s="1"/>
  <c r="F583"/>
  <c r="J583" s="1"/>
  <c r="N583" s="1"/>
  <c r="F584"/>
  <c r="J584" s="1"/>
  <c r="N584" s="1"/>
  <c r="F585"/>
  <c r="J585" s="1"/>
  <c r="N585" s="1"/>
  <c r="F586"/>
  <c r="J586" s="1"/>
  <c r="N586" s="1"/>
  <c r="F587"/>
  <c r="J587" s="1"/>
  <c r="N587" s="1"/>
  <c r="F588"/>
  <c r="J588" s="1"/>
  <c r="N588" s="1"/>
  <c r="F589"/>
  <c r="J589" s="1"/>
  <c r="N589" s="1"/>
  <c r="F590"/>
  <c r="J590" s="1"/>
  <c r="N590" s="1"/>
  <c r="F591"/>
  <c r="J591" s="1"/>
  <c r="N591" s="1"/>
  <c r="F592"/>
  <c r="J592" s="1"/>
  <c r="N592" s="1"/>
  <c r="F593"/>
  <c r="J593" s="1"/>
  <c r="N593" s="1"/>
  <c r="F594"/>
  <c r="J594" s="1"/>
  <c r="N594" s="1"/>
  <c r="F595"/>
  <c r="J595" s="1"/>
  <c r="N595" s="1"/>
  <c r="F596"/>
  <c r="J596" s="1"/>
  <c r="N596" s="1"/>
  <c r="F597"/>
  <c r="J597" s="1"/>
  <c r="N597" s="1"/>
  <c r="F598"/>
  <c r="J598" s="1"/>
  <c r="N598" s="1"/>
  <c r="F599"/>
  <c r="J599" s="1"/>
  <c r="N599" s="1"/>
  <c r="F600"/>
  <c r="J600" s="1"/>
  <c r="N600" s="1"/>
  <c r="F601"/>
  <c r="J601" s="1"/>
  <c r="N601" s="1"/>
  <c r="F602"/>
  <c r="J602" s="1"/>
  <c r="N602" s="1"/>
  <c r="F603"/>
  <c r="J603" s="1"/>
  <c r="N603" s="1"/>
  <c r="F604"/>
  <c r="J604" s="1"/>
  <c r="N604" s="1"/>
  <c r="F605"/>
  <c r="J605" s="1"/>
  <c r="N605" s="1"/>
  <c r="F606"/>
  <c r="J606" s="1"/>
  <c r="N606" s="1"/>
  <c r="F607"/>
  <c r="J607" s="1"/>
  <c r="N607" s="1"/>
  <c r="F608"/>
  <c r="J608" s="1"/>
  <c r="N608" s="1"/>
  <c r="F609"/>
  <c r="J609" s="1"/>
  <c r="N609" s="1"/>
  <c r="F610"/>
  <c r="J610" s="1"/>
  <c r="N610" s="1"/>
  <c r="F611"/>
  <c r="J611" s="1"/>
  <c r="N611" s="1"/>
  <c r="F612"/>
  <c r="J612" s="1"/>
  <c r="N612" s="1"/>
  <c r="F613"/>
  <c r="J613" s="1"/>
  <c r="N613" s="1"/>
  <c r="F614"/>
  <c r="J614" s="1"/>
  <c r="N614" s="1"/>
  <c r="F615"/>
  <c r="J615" s="1"/>
  <c r="N615" s="1"/>
  <c r="F616"/>
  <c r="J616" s="1"/>
  <c r="N616" s="1"/>
  <c r="F617"/>
  <c r="J617" s="1"/>
  <c r="N617" s="1"/>
  <c r="F618"/>
  <c r="J618" s="1"/>
  <c r="N618" s="1"/>
  <c r="F619"/>
  <c r="J619" s="1"/>
  <c r="N619" s="1"/>
  <c r="F620"/>
  <c r="J620" s="1"/>
  <c r="N620" s="1"/>
  <c r="F621"/>
  <c r="J621" s="1"/>
  <c r="N621" s="1"/>
  <c r="F622"/>
  <c r="J622" s="1"/>
  <c r="N622" s="1"/>
  <c r="F623"/>
  <c r="J623" s="1"/>
  <c r="N623" s="1"/>
  <c r="F624"/>
  <c r="J624" s="1"/>
  <c r="N624" s="1"/>
  <c r="F625"/>
  <c r="J625" s="1"/>
  <c r="N625" s="1"/>
  <c r="F626"/>
  <c r="J626" s="1"/>
  <c r="N626" s="1"/>
  <c r="F627"/>
  <c r="J627" s="1"/>
  <c r="N627" s="1"/>
  <c r="F628"/>
  <c r="J628" s="1"/>
  <c r="N628" s="1"/>
  <c r="F629"/>
  <c r="J629" s="1"/>
  <c r="N629" s="1"/>
  <c r="F630"/>
  <c r="J630" s="1"/>
  <c r="N630" s="1"/>
  <c r="F631"/>
  <c r="J631" s="1"/>
  <c r="N631" s="1"/>
  <c r="F632"/>
  <c r="J632" s="1"/>
  <c r="N632" s="1"/>
  <c r="F633"/>
  <c r="J633" s="1"/>
  <c r="N633" s="1"/>
  <c r="F634"/>
  <c r="J634" s="1"/>
  <c r="N634" s="1"/>
  <c r="F635"/>
  <c r="J635" s="1"/>
  <c r="N635" s="1"/>
  <c r="F636"/>
  <c r="J636" s="1"/>
  <c r="N636" s="1"/>
  <c r="F637"/>
  <c r="J637" s="1"/>
  <c r="N637" s="1"/>
  <c r="F638"/>
  <c r="J638" s="1"/>
  <c r="N638" s="1"/>
  <c r="F639"/>
  <c r="J639" s="1"/>
  <c r="N639" s="1"/>
  <c r="F640"/>
  <c r="J640" s="1"/>
  <c r="N640" s="1"/>
  <c r="F641"/>
  <c r="J641" s="1"/>
  <c r="N641" s="1"/>
  <c r="F642"/>
  <c r="J642" s="1"/>
  <c r="N642" s="1"/>
  <c r="F643"/>
  <c r="J643" s="1"/>
  <c r="N643" s="1"/>
  <c r="F644"/>
  <c r="J644" s="1"/>
  <c r="N644" s="1"/>
  <c r="F645"/>
  <c r="J645" s="1"/>
  <c r="N645" s="1"/>
  <c r="F646"/>
  <c r="J646" s="1"/>
  <c r="N646" s="1"/>
  <c r="F647"/>
  <c r="J647" s="1"/>
  <c r="N647" s="1"/>
  <c r="F648"/>
  <c r="J648" s="1"/>
  <c r="N648" s="1"/>
  <c r="F649"/>
  <c r="J649" s="1"/>
  <c r="N649" s="1"/>
  <c r="F650"/>
  <c r="J650" s="1"/>
  <c r="N650" s="1"/>
  <c r="F651"/>
  <c r="J651" s="1"/>
  <c r="N651" s="1"/>
  <c r="F652"/>
  <c r="J652" s="1"/>
  <c r="N652" s="1"/>
  <c r="F653"/>
  <c r="J653" s="1"/>
  <c r="N653" s="1"/>
  <c r="F654"/>
  <c r="J654" s="1"/>
  <c r="N654" s="1"/>
  <c r="F655"/>
  <c r="J655" s="1"/>
  <c r="N655" s="1"/>
  <c r="F656"/>
  <c r="J656" s="1"/>
  <c r="N656" s="1"/>
  <c r="F657"/>
  <c r="J657" s="1"/>
  <c r="N657" s="1"/>
  <c r="F658"/>
  <c r="J658" s="1"/>
  <c r="N658" s="1"/>
  <c r="F659"/>
  <c r="J659" s="1"/>
  <c r="N659" s="1"/>
  <c r="F660"/>
  <c r="J660" s="1"/>
  <c r="N660" s="1"/>
  <c r="F661"/>
  <c r="J661" s="1"/>
  <c r="N661" s="1"/>
  <c r="F662"/>
  <c r="J662" s="1"/>
  <c r="N662" s="1"/>
  <c r="F663"/>
  <c r="J663" s="1"/>
  <c r="N663" s="1"/>
  <c r="F664"/>
  <c r="J664" s="1"/>
  <c r="N664" s="1"/>
  <c r="F665"/>
  <c r="J665" s="1"/>
  <c r="N665" s="1"/>
  <c r="F666"/>
  <c r="J666" s="1"/>
  <c r="N666" s="1"/>
  <c r="F667"/>
  <c r="J667" s="1"/>
  <c r="N667" s="1"/>
  <c r="F668"/>
  <c r="J668" s="1"/>
  <c r="N668" s="1"/>
  <c r="F669"/>
  <c r="J669" s="1"/>
  <c r="N669" s="1"/>
  <c r="F670"/>
  <c r="J670" s="1"/>
  <c r="N670" s="1"/>
  <c r="F671"/>
  <c r="J671" s="1"/>
  <c r="N671" s="1"/>
  <c r="F672"/>
  <c r="J672" s="1"/>
  <c r="N672" s="1"/>
  <c r="F673"/>
  <c r="J673" s="1"/>
  <c r="N673" s="1"/>
  <c r="F674"/>
  <c r="J674" s="1"/>
  <c r="N674" s="1"/>
  <c r="F675"/>
  <c r="J675" s="1"/>
  <c r="N675" s="1"/>
  <c r="F676"/>
  <c r="J676" s="1"/>
  <c r="N676" s="1"/>
  <c r="F677"/>
  <c r="J677" s="1"/>
  <c r="N677" s="1"/>
  <c r="F678"/>
  <c r="J678" s="1"/>
  <c r="N678" s="1"/>
  <c r="F679"/>
  <c r="J679" s="1"/>
  <c r="N679" s="1"/>
  <c r="F680"/>
  <c r="J680" s="1"/>
  <c r="N680" s="1"/>
  <c r="F681"/>
  <c r="J681" s="1"/>
  <c r="N681" s="1"/>
  <c r="F682"/>
  <c r="J682" s="1"/>
  <c r="N682" s="1"/>
  <c r="F683"/>
  <c r="J683" s="1"/>
  <c r="N683" s="1"/>
  <c r="F684"/>
  <c r="J684" s="1"/>
  <c r="N684" s="1"/>
  <c r="F685"/>
  <c r="J685" s="1"/>
  <c r="N685" s="1"/>
  <c r="F686"/>
  <c r="J686" s="1"/>
  <c r="N686" s="1"/>
  <c r="F687"/>
  <c r="J687" s="1"/>
  <c r="N687" s="1"/>
  <c r="F688"/>
  <c r="J688" s="1"/>
  <c r="N688" s="1"/>
  <c r="F689"/>
  <c r="J689" s="1"/>
  <c r="N689" s="1"/>
  <c r="F690"/>
  <c r="J690" s="1"/>
  <c r="N690" s="1"/>
  <c r="F691"/>
  <c r="J691" s="1"/>
  <c r="N691" s="1"/>
  <c r="F692"/>
  <c r="J692" s="1"/>
  <c r="N692" s="1"/>
  <c r="F693"/>
  <c r="J693" s="1"/>
  <c r="N693" s="1"/>
  <c r="F694"/>
  <c r="J694" s="1"/>
  <c r="N694" s="1"/>
  <c r="F695"/>
  <c r="J695" s="1"/>
  <c r="N695" s="1"/>
  <c r="F696"/>
  <c r="J696" s="1"/>
  <c r="N696" s="1"/>
  <c r="F697"/>
  <c r="J697" s="1"/>
  <c r="N697" s="1"/>
  <c r="F698"/>
  <c r="J698" s="1"/>
  <c r="N698" s="1"/>
  <c r="F699"/>
  <c r="J699" s="1"/>
  <c r="N699" s="1"/>
  <c r="F700"/>
  <c r="J700" s="1"/>
  <c r="N700" s="1"/>
  <c r="F701"/>
  <c r="J701" s="1"/>
  <c r="N701" s="1"/>
  <c r="F702"/>
  <c r="J702" s="1"/>
  <c r="N702" s="1"/>
  <c r="F703"/>
  <c r="J703" s="1"/>
  <c r="N703" s="1"/>
  <c r="F704"/>
  <c r="J704" s="1"/>
  <c r="N704" s="1"/>
  <c r="F705"/>
  <c r="J705" s="1"/>
  <c r="N705" s="1"/>
  <c r="F706"/>
  <c r="J706" s="1"/>
  <c r="N706" s="1"/>
  <c r="F707"/>
  <c r="J707" s="1"/>
  <c r="N707" s="1"/>
  <c r="F708"/>
  <c r="J708" s="1"/>
  <c r="N708" s="1"/>
  <c r="F709"/>
  <c r="J709" s="1"/>
  <c r="N709" s="1"/>
  <c r="F710"/>
  <c r="J710" s="1"/>
  <c r="N710" s="1"/>
  <c r="F711"/>
  <c r="J711" s="1"/>
  <c r="N711" s="1"/>
  <c r="F712"/>
  <c r="J712" s="1"/>
  <c r="N712" s="1"/>
  <c r="F713"/>
  <c r="J713" s="1"/>
  <c r="N713" s="1"/>
  <c r="F714"/>
  <c r="J714" s="1"/>
  <c r="N714" s="1"/>
  <c r="F715"/>
  <c r="J715" s="1"/>
  <c r="N715" s="1"/>
  <c r="F716"/>
  <c r="J716" s="1"/>
  <c r="N716" s="1"/>
  <c r="F2"/>
  <c r="J2" s="1"/>
  <c r="AL135" i="4"/>
  <c r="AL117"/>
  <c r="AL118"/>
  <c r="AL119"/>
  <c r="AL120"/>
  <c r="AL121"/>
  <c r="AL123"/>
  <c r="AL125"/>
  <c r="AL126"/>
  <c r="AL132"/>
  <c r="AL133"/>
  <c r="AL134"/>
  <c r="AL42"/>
  <c r="AL56"/>
  <c r="AL54"/>
  <c r="AL51"/>
  <c r="AL49"/>
  <c r="AL86"/>
  <c r="F49" i="5" l="1"/>
  <c r="N2"/>
  <c r="N49" s="1"/>
  <c r="J49"/>
  <c r="F67"/>
  <c r="J67" s="1"/>
  <c r="B69"/>
  <c r="I69"/>
  <c r="E49"/>
  <c r="E69" s="1"/>
  <c r="N67" l="1"/>
  <c r="F69"/>
  <c r="J69" s="1"/>
  <c r="N69" s="1"/>
  <c r="AJ111" i="4"/>
  <c r="AL109" s="1"/>
  <c r="AJ108"/>
  <c r="AJ96"/>
  <c r="AL93" s="1"/>
  <c r="AJ92"/>
  <c r="AJ68"/>
  <c r="AJ23"/>
  <c r="AJ107" l="1"/>
  <c r="AJ98" l="1"/>
  <c r="AL97" s="1"/>
  <c r="AJ91"/>
  <c r="AJ67" l="1"/>
  <c r="AJ22"/>
  <c r="AL21" s="1"/>
  <c r="AJ35" l="1"/>
  <c r="AL35" s="1"/>
  <c r="AJ102" l="1"/>
  <c r="AL101" s="1"/>
  <c r="AJ105" l="1"/>
  <c r="AL105" s="1"/>
  <c r="AJ89" l="1"/>
  <c r="AL89" s="1"/>
  <c r="AJ65" l="1"/>
  <c r="AL65" s="1"/>
  <c r="AJ60"/>
  <c r="AL59" s="1"/>
  <c r="AJ30"/>
  <c r="AJ16" l="1"/>
  <c r="AL16" l="1"/>
</calcChain>
</file>

<file path=xl/sharedStrings.xml><?xml version="1.0" encoding="utf-8"?>
<sst xmlns="http://schemas.openxmlformats.org/spreadsheetml/2006/main" count="3571" uniqueCount="672">
  <si>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</si>
  <si>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</si>
  <si>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</si>
  <si>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</si>
  <si>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</si>
  <si>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</si>
  <si>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</si>
  <si>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</si>
  <si>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</si>
  <si>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Nº Contrato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</si>
  <si>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</si>
  <si>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</si>
  <si>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</si>
  <si>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</si>
  <si>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</si>
  <si>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</si>
  <si>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</si>
  <si>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</si>
  <si>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</si>
  <si>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</si>
  <si>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</si>
  <si>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</si>
  <si>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</si>
  <si>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</si>
  <si>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</si>
  <si>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</si>
  <si>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</si>
  <si>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</si>
  <si>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</si>
  <si>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</si>
  <si>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</si>
  <si>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</si>
  <si>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</si>
  <si>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</si>
  <si>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</si>
  <si>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</si>
  <si>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</si>
  <si>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</si>
  <si>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</si>
  <si>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</si>
  <si>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</si>
  <si>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</si>
  <si>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</si>
  <si>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</si>
  <si>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</si>
  <si>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</si>
  <si>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</si>
  <si>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</si>
  <si>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</si>
  <si>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</si>
  <si>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</si>
  <si>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</si>
  <si>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</si>
  <si>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</si>
  <si>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</si>
  <si>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</si>
  <si>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</si>
  <si>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</si>
  <si>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</si>
  <si>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</si>
  <si>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</si>
  <si>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</si>
  <si>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Motivo</t>
  </si>
  <si>
    <t>Reinício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</si>
  <si>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</si>
  <si>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</si>
  <si>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</si>
  <si>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</si>
  <si>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</si>
  <si>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</si>
  <si>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</si>
  <si>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</si>
  <si>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</si>
  <si>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>Contrato e Termo Aditivo</t>
  </si>
  <si>
    <t>Especificação de obras e serviços de engenharia</t>
  </si>
  <si>
    <t>(at)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</si>
  <si>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</si>
  <si>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</si>
  <si>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</si>
  <si>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</si>
  <si>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</si>
  <si>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</si>
  <si>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</si>
  <si>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</si>
  <si>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</si>
  <si>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</si>
  <si>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</si>
  <si>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</si>
  <si>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</si>
  <si>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</si>
  <si>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</si>
  <si>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</si>
  <si>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</si>
  <si>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</si>
  <si>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</si>
  <si>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</si>
  <si>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</si>
  <si>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Sistema de Registro de Preços</t>
  </si>
  <si>
    <t>33.90.39.00</t>
  </si>
  <si>
    <t>Menor preço por item</t>
  </si>
  <si>
    <t>-</t>
  </si>
  <si>
    <t>1º Termo Aditivo</t>
  </si>
  <si>
    <t>11.140.110/0001-75</t>
  </si>
  <si>
    <t>2º Termo Aditivo</t>
  </si>
  <si>
    <t>3º Termo Aditivo</t>
  </si>
  <si>
    <t>4º Termo Aditivo</t>
  </si>
  <si>
    <t>Termo Aditivo de Valor</t>
  </si>
  <si>
    <t>33.90.30.00</t>
  </si>
  <si>
    <t>(t)</t>
  </si>
  <si>
    <t>(u )</t>
  </si>
  <si>
    <t>Nº do Termo</t>
  </si>
  <si>
    <t>Especificações de Termo Aditivo ou Termo de Apostilamento</t>
  </si>
  <si>
    <t>Art. 57 - LF nº 8.666/93</t>
  </si>
  <si>
    <t>Art. 65, caput e §§ 1º a 6º - LF nº 8.666/93</t>
  </si>
  <si>
    <t>(ad)</t>
  </si>
  <si>
    <t xml:space="preserve">(ae) </t>
  </si>
  <si>
    <t>Apostilamento</t>
  </si>
  <si>
    <t>Art. 65, § 8º - LF nº 8.666/93</t>
  </si>
  <si>
    <t>Data da concessão do reajuste</t>
  </si>
  <si>
    <t>% de reajuste</t>
  </si>
  <si>
    <t>Valor do reajuste</t>
  </si>
  <si>
    <t>(ag)</t>
  </si>
  <si>
    <t>(ah)</t>
  </si>
  <si>
    <t>(ai) = (k) - (ae) + (ad) + (ah)</t>
  </si>
  <si>
    <t xml:space="preserve">(ak) </t>
  </si>
  <si>
    <t>(al) = (aj) + (ak)</t>
  </si>
  <si>
    <t>(aw)</t>
  </si>
  <si>
    <t>(bf)</t>
  </si>
  <si>
    <t>(bg)</t>
  </si>
  <si>
    <t>(bh)</t>
  </si>
  <si>
    <t>Pregão SRP Nº 069/2017</t>
  </si>
  <si>
    <t>A. S. LIMA - ME</t>
  </si>
  <si>
    <t>04.035.754/0001-38</t>
  </si>
  <si>
    <t>Prorrogação de prazo até 31 de dezembro de 2019</t>
  </si>
  <si>
    <t>12.457</t>
  </si>
  <si>
    <t>001/2019</t>
  </si>
  <si>
    <t>007/2019</t>
  </si>
  <si>
    <t>009/2019</t>
  </si>
  <si>
    <t>Serviço de implantação e operacionalização de sistema informatizado de abastecimento e administração de despesas de combustível.</t>
  </si>
  <si>
    <t>LINK CARD ADMINISTRADORA DE BENEFÍCIOS EIRELI</t>
  </si>
  <si>
    <t>12.039.966/0001-11</t>
  </si>
  <si>
    <t>Sistema de Registro de Preços - Adesão</t>
  </si>
  <si>
    <t>Pregão SRP Nº 002/2017 CEL/PMRB</t>
  </si>
  <si>
    <t>LOACRE - LOC. E COM. DE MÁQ. E EQUIP.</t>
  </si>
  <si>
    <t>03.520.514/0001-66</t>
  </si>
  <si>
    <t>025/2017</t>
  </si>
  <si>
    <t>Prorrogar o prazo até 15 de fevereiro de 2019</t>
  </si>
  <si>
    <t>030/2019</t>
  </si>
  <si>
    <t>080/2019</t>
  </si>
  <si>
    <t>Pregão SRP nº 427/2018 CPL 04</t>
  </si>
  <si>
    <t>12.521</t>
  </si>
  <si>
    <t xml:space="preserve">SECRETARIA DE ESTADO  DA EDUCAÇÃO, CULTURA E ESPORTES </t>
  </si>
  <si>
    <t>Contratação de empresa para prestação de serviços de limpeza de prédios, mobiliários e equipamentos</t>
  </si>
  <si>
    <t>TEC NEWS EIRELI</t>
  </si>
  <si>
    <t>05.608.779/0001-46</t>
  </si>
  <si>
    <t>Parecer PROJU Nº 001/2019</t>
  </si>
  <si>
    <t>Inexigibilidade de licitação</t>
  </si>
  <si>
    <t>Contratação da Empresa Brasileira de Correios e Telegráfos - CORREIOS</t>
  </si>
  <si>
    <t>9912462363</t>
  </si>
  <si>
    <t>EMPRESA BRASILEIRA DE CORREIOS E TELEGRÁFOS - CORREIOS</t>
  </si>
  <si>
    <t>34.028.316/7709-95</t>
  </si>
  <si>
    <t>12.570</t>
  </si>
  <si>
    <t>Artigo 25 e inciso VIII do art. 24 da Lei de Licitações nº 8.666/93</t>
  </si>
  <si>
    <t>SERMATEC COM. E SERVIÇOS IMP. E EXP. LTDA</t>
  </si>
  <si>
    <t>04.439.665/0001-57</t>
  </si>
  <si>
    <t>12.711</t>
  </si>
  <si>
    <t>Prorrogação de prazo até 31 de dezembro de 2020</t>
  </si>
  <si>
    <t>Pregão SRP Nº 130/2019 CEL/PMRB</t>
  </si>
  <si>
    <t>Contratação dos serviços de transportes, caminhão carga seca, como motorista.</t>
  </si>
  <si>
    <t>R. J. ANDRADE TRANSPORTES E TERRAPLANAGEM</t>
  </si>
  <si>
    <t>22.901.124/0001-80</t>
  </si>
  <si>
    <t>002/2020</t>
  </si>
  <si>
    <t>F. M. TERCEIRIZAÇÃO LTDA</t>
  </si>
  <si>
    <t>20.345.453/0001-67</t>
  </si>
  <si>
    <t>Pregão SRP Nº 110/2019 CEL/PMRB</t>
  </si>
  <si>
    <t>Contratação de empresa para prestação de serviços de terceirizados para apoio técnico e atividades auxiliares</t>
  </si>
  <si>
    <t>062/2020</t>
  </si>
  <si>
    <t>33.90.37.00</t>
  </si>
  <si>
    <t>071/2020</t>
  </si>
  <si>
    <t>066/2020</t>
  </si>
  <si>
    <t>012/2020</t>
  </si>
  <si>
    <t>Prestação de serviço de manutenção preventiva e corretiva de veículo tipo motocicleta</t>
  </si>
  <si>
    <t>Prorogar o prazo até 30 de junho de 2020</t>
  </si>
  <si>
    <t>Prorrogar o prazo até 31 de dezembro de 2020</t>
  </si>
  <si>
    <t>4,844256%</t>
  </si>
  <si>
    <t>Termo Aditivo de Repactuação</t>
  </si>
  <si>
    <t>16,9247458%</t>
  </si>
  <si>
    <t>12.486</t>
  </si>
  <si>
    <t>Prefeitura Municipal de Rio Branco</t>
  </si>
  <si>
    <t>Prorrogar o prazo até 02 de março de 2021</t>
  </si>
  <si>
    <t>Pregão SRP Nº 082/2019 CEL/PMRB</t>
  </si>
  <si>
    <t>Prorrogar o prazo até 24 de setembro de 2021</t>
  </si>
  <si>
    <t>Prestação de serviços de transporte automotivo c/ e s/ condutor</t>
  </si>
  <si>
    <t>Prorrogar o prazo até 16 de fevereiro de 2020</t>
  </si>
  <si>
    <t>Prorrogar o prazo até 17 de fevereiro de 2021</t>
  </si>
  <si>
    <t>Contratação Direta - Dispensa de Licitação</t>
  </si>
  <si>
    <t>Pregão SRP Nº 143/2019 CEL/PMRB</t>
  </si>
  <si>
    <t>Locação com manutenção preventiva e corretiva de bebedouros industriais</t>
  </si>
  <si>
    <t xml:space="preserve">ACQUALIMP PRODUTOS QUÍMICOS LTDA - ME </t>
  </si>
  <si>
    <t>34.704.593/0001-99</t>
  </si>
  <si>
    <t>Pregão SRP Nº 117/2019 CEL/PMRB</t>
  </si>
  <si>
    <t xml:space="preserve">Cotratação de empresa especializada no serviço de rastreamento e monitoramento de veículos via satélite, compreendendo a instalação em comodata, de módulos rastreadores </t>
  </si>
  <si>
    <t>054/2020</t>
  </si>
  <si>
    <t>ECS - EMPRESA DE COMUNICAÇÃO E SEGURANÇA LTDA - EPP</t>
  </si>
  <si>
    <t>00.405.867/0001-27</t>
  </si>
  <si>
    <t xml:space="preserve">Menor preço </t>
  </si>
  <si>
    <t>Prorrogar o prazo até 30 de abril de 2021</t>
  </si>
  <si>
    <t>Prorrogar o prazo até 31 de maio de 2021</t>
  </si>
  <si>
    <t>003/2021</t>
  </si>
  <si>
    <t>Pregão SRP Nº 091/2019 CPL/PMRB</t>
  </si>
  <si>
    <t>DUX COMÉRCIO, REPRESENTAÇÕES, IMPORTAÇÃO E EXPORTAÇÃO LTDA</t>
  </si>
  <si>
    <t>05.502.105/0001-62</t>
  </si>
  <si>
    <t>Prorrogar o prazo até 20/11/2021</t>
  </si>
  <si>
    <t>Pregão SRP Nº 170/2018 - CPL 02</t>
  </si>
  <si>
    <t xml:space="preserve">Sistema de Registro de Preço -  Adesão </t>
  </si>
  <si>
    <t>Locação de equipamentos de informática e mobiliário</t>
  </si>
  <si>
    <t>07.471.301/0001-42</t>
  </si>
  <si>
    <t>C.COM INFORMÁTICA,IMPORTAÇÃO, EXPORTÇÃO COM. E INDÚSTRIA</t>
  </si>
  <si>
    <t>099/2020</t>
  </si>
  <si>
    <t>Prorrogar o prazo até 30 de junho de 2021</t>
  </si>
  <si>
    <t>Prorrogar o prazo até 02 de março de 2022</t>
  </si>
  <si>
    <t>Pregão SRP Nº 006/2018    CEL/PMRB</t>
  </si>
  <si>
    <t>5º Termo Aditivo</t>
  </si>
  <si>
    <t>Termo Aditivo de Prazo</t>
  </si>
  <si>
    <t>6º Termo Aditivo</t>
  </si>
  <si>
    <t>Prorrogar o prazo até 31/01/2022</t>
  </si>
  <si>
    <t>12.961</t>
  </si>
  <si>
    <t>12.953</t>
  </si>
  <si>
    <t>Prorrogar o prazo até 31 de março de 2021</t>
  </si>
  <si>
    <t>13.033</t>
  </si>
  <si>
    <t>Prorrogar o prazo até 31 de dezembro de 2021</t>
  </si>
  <si>
    <t>13.073</t>
  </si>
  <si>
    <t>13.012</t>
  </si>
  <si>
    <t>13.071</t>
  </si>
  <si>
    <t>095/2020</t>
  </si>
  <si>
    <t>Prorrogar o prazo até 08 de janeiro de 2022</t>
  </si>
  <si>
    <t>13.069</t>
  </si>
  <si>
    <t>21/06/2021</t>
  </si>
  <si>
    <t>Prorrogação de prazo até 31 de dezembro de 2021</t>
  </si>
  <si>
    <t>12.942</t>
  </si>
  <si>
    <t>2° Termo Aditivo</t>
  </si>
  <si>
    <t>Prorrogar o prazo até 01/10/2022</t>
  </si>
  <si>
    <t>Prorrogar o prazo até 20/11/2022</t>
  </si>
  <si>
    <t>Prorrogar o prazo até 14 de outubro de 2022</t>
  </si>
  <si>
    <t>Prorrogar o prazo até 02 de julho de 2022</t>
  </si>
  <si>
    <t>13.153</t>
  </si>
  <si>
    <t>Prorrogar o prazo até 02 de dezembro de 2022</t>
  </si>
  <si>
    <t>004/2021</t>
  </si>
  <si>
    <t>Acréscimo de um veículo</t>
  </si>
  <si>
    <t>Prorrogar o prazo até 17 de fevereiro de 2022</t>
  </si>
  <si>
    <t>SANCAR COMERCIO E SERVIÇOS EIRELI</t>
  </si>
  <si>
    <t>08.805.247/0001-97</t>
  </si>
  <si>
    <t>Acréscimo de 25% do valor do contrato</t>
  </si>
  <si>
    <t>3°Termo Aditivo</t>
  </si>
  <si>
    <t>Prorrogar o prazo até 30/09/2023</t>
  </si>
  <si>
    <t>Prorrogar o prazo até 25 de setembro de 2022</t>
  </si>
  <si>
    <t>Prorrogar o prazo até 25 de setembro de 2023</t>
  </si>
  <si>
    <t>13.312</t>
  </si>
  <si>
    <t>20/06/2022</t>
  </si>
  <si>
    <t>Prorrogar a prazo até 01 de julho de 2023</t>
  </si>
  <si>
    <t>Prorrogar o prazo até 31 de dezembro 2020</t>
  </si>
  <si>
    <t>Prorrogar o prazo até 31 de dezembro de 2022</t>
  </si>
  <si>
    <t>7º Termo Aditivo</t>
  </si>
  <si>
    <t>Prorrogar o prazo até 30 de junho de 2022</t>
  </si>
  <si>
    <t xml:space="preserve">8º Termo Aditivo </t>
  </si>
  <si>
    <t>9º Termo Aditivo</t>
  </si>
  <si>
    <t>6,391837%</t>
  </si>
  <si>
    <t>13.057</t>
  </si>
  <si>
    <t>Prorrogar o prazo até 01 de novembro de 2021</t>
  </si>
  <si>
    <t>Prorrogar o prazo até 30/04/2022</t>
  </si>
  <si>
    <t>13.275</t>
  </si>
  <si>
    <t>13.195</t>
  </si>
  <si>
    <t>Prorrogar o prazo até 31 de dezembro 2022</t>
  </si>
  <si>
    <t>Prorrogar o prazo até 17 de fevereiro de 2023</t>
  </si>
  <si>
    <t>Prorrogar o prazo até 23 de junho 2022</t>
  </si>
  <si>
    <t>Prorrogar o prazo até 23 de junho de 2023</t>
  </si>
  <si>
    <t>13.194</t>
  </si>
  <si>
    <t>Prorrogar o prazo até 20 de novembro de 2023</t>
  </si>
  <si>
    <t>13.314</t>
  </si>
  <si>
    <t>Prorrogar o prazo até o dia 31 de janeiro de 2023</t>
  </si>
  <si>
    <t>13.216</t>
  </si>
  <si>
    <t>13.316</t>
  </si>
  <si>
    <t>13.225</t>
  </si>
  <si>
    <t>Prorrogar o prazo até 24 de janeiro de 2023</t>
  </si>
  <si>
    <t>005/2022</t>
  </si>
  <si>
    <t>Prorrogar o prazo até o dia 31 de dezembro de 2022</t>
  </si>
  <si>
    <t>13.429</t>
  </si>
  <si>
    <t>Termo aditivo de valor</t>
  </si>
  <si>
    <t>13.317</t>
  </si>
  <si>
    <t>Locação de imóvel tipo galpão, com escritório, 03 banheiros e estacionamento</t>
  </si>
  <si>
    <t>1179/2022</t>
  </si>
  <si>
    <t>IF LOCAÇÕES DE IMÓVEIS EIRELI</t>
  </si>
  <si>
    <t>34.625.024/0001-58</t>
  </si>
  <si>
    <t>SEQ.</t>
  </si>
  <si>
    <t>Prorrogação de prazo até 31 de dezembro de 2022</t>
  </si>
  <si>
    <t>Prorrogar o prazo até 14 de outubro de 2023</t>
  </si>
  <si>
    <t>Prorrogar o prazo até 09 de janeiro de 2023</t>
  </si>
  <si>
    <t>04.475.329/0001-60</t>
  </si>
  <si>
    <t>Pregão SRP Nº 037/2022 CPL/ PMRB</t>
  </si>
  <si>
    <t>Pregão SRP Nº 060/2021 CEL/PMRB</t>
  </si>
  <si>
    <t>Pregão SRP Nº 197/2020 CPL 04</t>
  </si>
  <si>
    <t>Contrattação de empresa para prestação de serviço terceirizado e continuado de apoio operacional e administrativo com disponibilização de mao de obra em regime de dedicação exclusiva</t>
  </si>
  <si>
    <t>1541/2022</t>
  </si>
  <si>
    <t>SECRETARIA DE ESTADO DA FAZENDA</t>
  </si>
  <si>
    <t>13.309</t>
  </si>
  <si>
    <t>Termo aditivo de Prazo</t>
  </si>
  <si>
    <t>Menor Preço por item</t>
  </si>
  <si>
    <t>Contratação de empresa para prestação de serviços de terceirizados de apoio administrativo e operacional</t>
  </si>
  <si>
    <t>1593/2022</t>
  </si>
  <si>
    <t>SEFIN/PMRB</t>
  </si>
  <si>
    <t>13.405</t>
  </si>
  <si>
    <t>Executado até o exercício de 2022</t>
  </si>
  <si>
    <t xml:space="preserve">Pregão SRP  Nº 41/2021  CPL/PMRB </t>
  </si>
  <si>
    <t>Fornecimento e prestação de serviço de diversos materiais gráficos</t>
  </si>
  <si>
    <t>2068/2022</t>
  </si>
  <si>
    <t>G.S SILVEIRA - ME</t>
  </si>
  <si>
    <t>84.313.923/0001-93</t>
  </si>
  <si>
    <t>065/2023</t>
  </si>
  <si>
    <t>054/2023</t>
  </si>
  <si>
    <t>Pregão SRP Nº 104/2022 CPL/ PMRB</t>
  </si>
  <si>
    <t xml:space="preserve">Aquisição de material de consumo e gêneros alimentícios - Água mineral sem gás (garrafas de 500 ml, garrafão com carga de água - 20 Litros), gelo em bara, Gás Liquefeito de Petróleo, café, açucar e copo descartáveis 180 ml, para atender as necessidades da Superintendência Municipal de Transporte e Trânsito - RBTRANS. </t>
  </si>
  <si>
    <t>1218/2023</t>
  </si>
  <si>
    <t xml:space="preserve">R.B DA SILVA </t>
  </si>
  <si>
    <t>39.286.296/0001-94</t>
  </si>
  <si>
    <t>4.4.90.52.00</t>
  </si>
  <si>
    <t>052/2023</t>
  </si>
  <si>
    <t>1217/2023</t>
  </si>
  <si>
    <t>AUGUSTO S. DE ARAUJO EIRELI</t>
  </si>
  <si>
    <t>05.511.061/0001-37</t>
  </si>
  <si>
    <t>043/2023</t>
  </si>
  <si>
    <t>027/2023</t>
  </si>
  <si>
    <t>053/2023</t>
  </si>
  <si>
    <t>042/2023</t>
  </si>
  <si>
    <t>22.172.177/0001-08</t>
  </si>
  <si>
    <t>064/2023</t>
  </si>
  <si>
    <t>1284/2023</t>
  </si>
  <si>
    <t>02.718.891/0001-41</t>
  </si>
  <si>
    <t>059/2023</t>
  </si>
  <si>
    <t>Pregão SRP N° 002/2022 CPL/PMRB</t>
  </si>
  <si>
    <t>Aquisição de material (Material para manutenção de bens imóveis, hidráulico, elétrico, equipamentos de proteção e segurança, material básico de construção ferramentas, mobilitário e máquinas e utensílios de oficina), sob demanda, para atender as demandas da RBTRANS.</t>
  </si>
  <si>
    <t>1176/2023</t>
  </si>
  <si>
    <t>V&amp;K PALOMBO IMPORTAÇÃO E EXP. LTDA</t>
  </si>
  <si>
    <t>16.807.046/0001-57</t>
  </si>
  <si>
    <t>056/2023</t>
  </si>
  <si>
    <t>1215/2023</t>
  </si>
  <si>
    <t>A.A RODRIGUES LTDA</t>
  </si>
  <si>
    <t>44.474.199/001-65</t>
  </si>
  <si>
    <t>024/2023</t>
  </si>
  <si>
    <t>2437/2022</t>
  </si>
  <si>
    <t>ACRETEC INDUSTRIA COMERCIO DE ÁGUA E REPRESENTAÇÕES</t>
  </si>
  <si>
    <t>062/2023</t>
  </si>
  <si>
    <t>Contratação de pessoa jurídica para prestação de locação de veículos do tipo caminhonete e passeios sem motorista, visando prestar apoio logístico necessário a Superintendência Municipal de Transporte e Trânsito - RBTRANS</t>
  </si>
  <si>
    <t>2182/2022</t>
  </si>
  <si>
    <t>RECHE GALDEANO &amp; CIA LTDA</t>
  </si>
  <si>
    <t>08.713.403/0001-90</t>
  </si>
  <si>
    <t>17/112022</t>
  </si>
  <si>
    <t>Adesão ARP Nº 254/2022</t>
  </si>
  <si>
    <t>041/2023</t>
  </si>
  <si>
    <t>Contratação de empresa especializada na prestação de serviços especiais e continuos de tecnologia da informação, compreendendo o processamento e armazenamento de dados, trasnmissão eletrônica de arquivos</t>
  </si>
  <si>
    <t>2087/2023 (008/2022)</t>
  </si>
  <si>
    <t>SERPRO</t>
  </si>
  <si>
    <t>33.683.111/0001-07</t>
  </si>
  <si>
    <t>2088/2023 (007/2022)</t>
  </si>
  <si>
    <t>051/2023</t>
  </si>
  <si>
    <t>1216/2023</t>
  </si>
  <si>
    <t>37.169.375/0001-90</t>
  </si>
  <si>
    <t>055/2023</t>
  </si>
  <si>
    <t>1219/2023</t>
  </si>
  <si>
    <t>F.F DE MEDEIROS</t>
  </si>
  <si>
    <t>09.638.709/0001-91</t>
  </si>
  <si>
    <t>13.427</t>
  </si>
  <si>
    <t>Prorogação de prazo até 31 de dezembro de 2023</t>
  </si>
  <si>
    <t>017/2023</t>
  </si>
  <si>
    <t>Pregão SRP Nº 046/2022 CPL/ PMRB</t>
  </si>
  <si>
    <t>Contratação de empresa especializada na prestação de serviços de manutenção preventiva e instalação e desinstalação de aprelhos de ar condicionado com fornecimento de peças para atender as necessidades da RBTRANS</t>
  </si>
  <si>
    <t>1715/2022</t>
  </si>
  <si>
    <t>AMAZONAS COMERCIO SERV. E REPRESENTAÇÕES LTDA</t>
  </si>
  <si>
    <t>08.580.940/0001-09</t>
  </si>
  <si>
    <t>33.90.39.00                            33.90.30.00</t>
  </si>
  <si>
    <t>33.90.39.00           33.90.30.00</t>
  </si>
  <si>
    <t>074/2023</t>
  </si>
  <si>
    <t>Contratação de empresa para ministração de curso presencial junto com  o professor, pelo Instituto Euvlado Lofo (IEL), visando atender as necessidades da Superintendência Municipal de Transporte e Trânsito - RBTRANS</t>
  </si>
  <si>
    <t>2140/2023</t>
  </si>
  <si>
    <t>INSTITUTO EUVALDO LODI (IEL)</t>
  </si>
  <si>
    <t>02.373.341/0001-38</t>
  </si>
  <si>
    <t xml:space="preserve">33.90.39.00  </t>
  </si>
  <si>
    <t>049/2023</t>
  </si>
  <si>
    <t>Adesão ARP Nº 077/2022</t>
  </si>
  <si>
    <t>2205/2022</t>
  </si>
  <si>
    <t>COOPERTATIVA DE PROPRIETÁRIO DE VEÍCULOS DO ESTADO DO ACRE - COOPERVEL</t>
  </si>
  <si>
    <t>13.052.004/0001-65</t>
  </si>
  <si>
    <t>PODER EXECUTIVO MUNICIPAL</t>
  </si>
  <si>
    <t>PRESTAÇÃO DE CONTAS  - EXERCÍCIO 2023</t>
  </si>
  <si>
    <t>RESOLUÇÃO Nº 87, DE 28 DE NOVEMBRO DE 2013 - TRIBUNAL DE CONTAS DO ESTADO DO ACRE</t>
  </si>
  <si>
    <t>DEMONSTRATIVO DE LICITAÇÕES E CONTRATOS</t>
  </si>
  <si>
    <t>1.256/2018 (023/2018)</t>
  </si>
  <si>
    <t xml:space="preserve"> Executado no exercício  de 2023</t>
  </si>
  <si>
    <t>Valor do contrato após alteração</t>
  </si>
  <si>
    <t>254/2022</t>
  </si>
  <si>
    <t>13.354</t>
  </si>
  <si>
    <t>SECRETARIA DE ESTADO DE SAUDE - SESACRE</t>
  </si>
  <si>
    <t>Concluída em 2023</t>
  </si>
  <si>
    <t>Em andamento em 2023</t>
  </si>
  <si>
    <t>A.A. RODRIGUES</t>
  </si>
  <si>
    <t>A.S. LIMA</t>
  </si>
  <si>
    <t>ACQUALIMP</t>
  </si>
  <si>
    <t>ACRETEC</t>
  </si>
  <si>
    <t>AMAZONAS</t>
  </si>
  <si>
    <t>C.COM INFORMÁTICA</t>
  </si>
  <si>
    <t>COOPERVEL</t>
  </si>
  <si>
    <t>DUX COMERCIO</t>
  </si>
  <si>
    <t>ECS</t>
  </si>
  <si>
    <t>ER COMERCIO</t>
  </si>
  <si>
    <t>F.M. TERCEIRIZAÇÃO</t>
  </si>
  <si>
    <t>G. S. SILVEIRA</t>
  </si>
  <si>
    <t>IF LOCAÇÕES</t>
  </si>
  <si>
    <t>INSTITUTO LODI - IEL</t>
  </si>
  <si>
    <t>JR DISTRIBUIDORA</t>
  </si>
  <si>
    <t>LINK CARD</t>
  </si>
  <si>
    <t>LOACRE</t>
  </si>
  <si>
    <t>NORTEXPRESS</t>
  </si>
  <si>
    <t>R J ANDRADE</t>
  </si>
  <si>
    <t>RECHE GALDEANO</t>
  </si>
  <si>
    <t>SERMATEC</t>
  </si>
  <si>
    <t>TEC NEWS</t>
  </si>
  <si>
    <t>066/2023</t>
  </si>
  <si>
    <t>Pregão SRP Nº 091/2022  CPL/PMRB</t>
  </si>
  <si>
    <t>Aquisiçãio de materiais de consumo (cimento, areia, telhas fibrocimento ondulada, tintas, entre outros)</t>
  </si>
  <si>
    <t>1257/2023</t>
  </si>
  <si>
    <t>J R DISTRIBUIDORA LTDA</t>
  </si>
  <si>
    <t>33.412.571/001-92</t>
  </si>
  <si>
    <t>Fonte 110</t>
  </si>
  <si>
    <t>Fonte 101, Fonte 107  e Fonte 110</t>
  </si>
  <si>
    <t>Fonte 101 e Fonte 110</t>
  </si>
  <si>
    <t>Fonte 101</t>
  </si>
  <si>
    <t xml:space="preserve">Fonte 101, Fonte 107  e Fonte 110 </t>
  </si>
  <si>
    <t>Fonte 107 e Fonte 110</t>
  </si>
  <si>
    <t>039/2023</t>
  </si>
  <si>
    <t>025/2023</t>
  </si>
  <si>
    <t>023/2023</t>
  </si>
  <si>
    <t>021/2023</t>
  </si>
  <si>
    <t>013/2023</t>
  </si>
  <si>
    <t>Termo de Ratificação de Inexigibilidade</t>
  </si>
  <si>
    <t>Contratação Direta  -  Inexigibilidade de licitação</t>
  </si>
  <si>
    <t>Contratação Direta - Inexigibilidade de licitação</t>
  </si>
  <si>
    <t>Artigo 25, inciso II da Lei de Licitações nº 8.666/93</t>
  </si>
  <si>
    <t>Inexigibilidade</t>
  </si>
  <si>
    <t>13.435</t>
  </si>
  <si>
    <t>21/12/2023</t>
  </si>
  <si>
    <t>009/2023</t>
  </si>
  <si>
    <t>008/2023</t>
  </si>
  <si>
    <t>011/2023</t>
  </si>
  <si>
    <t>020/2023</t>
  </si>
  <si>
    <t>030/2023</t>
  </si>
  <si>
    <t>029/2023</t>
  </si>
  <si>
    <t>019/2023</t>
  </si>
  <si>
    <t>046/2023</t>
  </si>
  <si>
    <t>022/2023</t>
  </si>
  <si>
    <t>003/2023</t>
  </si>
  <si>
    <t>006/2023</t>
  </si>
  <si>
    <t>002/2023</t>
  </si>
  <si>
    <t>005/2023</t>
  </si>
  <si>
    <t>007/2023</t>
  </si>
  <si>
    <t>004/2023</t>
  </si>
  <si>
    <t>001/2023</t>
  </si>
  <si>
    <t>Dispensa de Licitação Nº 013/2022</t>
  </si>
  <si>
    <t>Dispensa de Licitação</t>
  </si>
  <si>
    <t>Artigo 24, inciso X da Lei de Licitações nº 8.666/93</t>
  </si>
  <si>
    <t>Artigo 25, inciso II da Lei de Licitações nº 8.666/94</t>
  </si>
  <si>
    <t xml:space="preserve"> </t>
  </si>
  <si>
    <t>JANEIRO - MARÇO</t>
  </si>
  <si>
    <t xml:space="preserve">ER COMERCIO E SERVIÇOS </t>
  </si>
  <si>
    <t>AUGUSTO</t>
  </si>
  <si>
    <t>F.F. DE MEDEIROS</t>
  </si>
  <si>
    <t>MS SERVIÇOS</t>
  </si>
  <si>
    <t>PLANO CONSULTORIA</t>
  </si>
  <si>
    <t>TOTAL GERAL</t>
  </si>
  <si>
    <t>CORREIOS</t>
  </si>
  <si>
    <t>Pregão SRP Nº 141/2018 CPL - PMRB</t>
  </si>
  <si>
    <t>Serviço de mensageiro através da utilização de motocicleta</t>
  </si>
  <si>
    <t xml:space="preserve"> (055/2020)</t>
  </si>
  <si>
    <t>NORTE EXPRESS TRANSPORTES E SERVIÇOS LTDA</t>
  </si>
  <si>
    <t>3.3.90.39.00</t>
  </si>
  <si>
    <t>Prorrogar o prazo até 31 de dezembro de 2023</t>
  </si>
  <si>
    <t>Termo Adtivo de Valor</t>
  </si>
  <si>
    <t>3.3.90.39</t>
  </si>
  <si>
    <t xml:space="preserve">073/2020 </t>
  </si>
  <si>
    <t>Locação de envelopadora com manutenção preventiva</t>
  </si>
  <si>
    <t xml:space="preserve">071/2019 </t>
  </si>
  <si>
    <t>3.3.90.30.00</t>
  </si>
  <si>
    <t>106/2023</t>
  </si>
  <si>
    <t>Pregão SRP N° 091/2022  CPL/PMRB</t>
  </si>
  <si>
    <t>2408/2023</t>
  </si>
  <si>
    <t>33.412.571/0001-92</t>
  </si>
  <si>
    <t xml:space="preserve">2º Termo Adtivo </t>
  </si>
  <si>
    <t>Serviços de impressão com fornecimento de equipajmentos e de todos os insumos necessarios para realização dos serviços incluindo papeis</t>
  </si>
  <si>
    <t xml:space="preserve">054/2019 </t>
  </si>
  <si>
    <t xml:space="preserve"> Prorrogar o prazo até 02 de março de 2023</t>
  </si>
  <si>
    <t>096/2023</t>
  </si>
  <si>
    <t xml:space="preserve">Contratação Direta </t>
  </si>
  <si>
    <t>Fornecimento de refeições prontas tipo (marmitex)</t>
  </si>
  <si>
    <t>2316/2023</t>
  </si>
  <si>
    <t>A.P.C. GUIMARÃES LTDA</t>
  </si>
  <si>
    <t>32.801.588/0001-79</t>
  </si>
  <si>
    <t xml:space="preserve">    Fonte 110</t>
  </si>
  <si>
    <t>Prorrogar o prazo até 10 de janeiro de 2024</t>
  </si>
  <si>
    <t>061/2023</t>
  </si>
  <si>
    <t>Pregão Eletrônico SRP nº 41/2021</t>
  </si>
  <si>
    <t>1970/2022</t>
  </si>
  <si>
    <t>CIPRIANI &amp; CIPRIANI LTDA</t>
  </si>
  <si>
    <t>01.805.545/0001-38</t>
  </si>
  <si>
    <t>073/2023</t>
  </si>
  <si>
    <t>Dispensa de Licitação nº 001/2023</t>
  </si>
  <si>
    <t>Dispensa de Licitação nº 002/2023</t>
  </si>
  <si>
    <t>Aquisição de fitas para impressão automatica, em ambos os lados utilizados para indentificação dos permissionarios e autoritarios do serviços de passageiros.</t>
  </si>
  <si>
    <t>2264/2023</t>
  </si>
  <si>
    <t>--</t>
  </si>
  <si>
    <t xml:space="preserve">3º Termo Adtivo </t>
  </si>
  <si>
    <t>Prorrogar o prazo até 23 de junho de 2024</t>
  </si>
  <si>
    <t>114/2023</t>
  </si>
  <si>
    <t>Parecer PROJU Nº 056/2023</t>
  </si>
  <si>
    <t xml:space="preserve">    Fonte 101</t>
  </si>
  <si>
    <t>58/2023</t>
  </si>
  <si>
    <t>Pregão Eletrônico SRP nº 002/2022</t>
  </si>
  <si>
    <t>Aquisição de material para manutenção de bens imoveis em geral, e material basico de construção</t>
  </si>
  <si>
    <t>053/2022</t>
  </si>
  <si>
    <t>09.179.593/0001-70</t>
  </si>
  <si>
    <t>115/2023</t>
  </si>
  <si>
    <t xml:space="preserve">Pregão Eletrônico SRP nº 062/2022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</si>
  <si>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Aquisição de material de consumo - material de expediente.</t>
  </si>
  <si>
    <t>2227/2022</t>
  </si>
  <si>
    <t>GUILHERME DUARTE DE AMORIM</t>
  </si>
  <si>
    <t>45.175.426/0001-14</t>
  </si>
  <si>
    <t>111/2023</t>
  </si>
  <si>
    <t>Pregão Eletrônico SRP nº 088/2022</t>
  </si>
  <si>
    <t>Fornecimento de materiais para sinalização viária.</t>
  </si>
  <si>
    <t>2426/2023</t>
  </si>
  <si>
    <t>MM2 SINALIZAÇÃO E TINTAS EIRELI</t>
  </si>
  <si>
    <t>04.996.705/0001-61</t>
  </si>
  <si>
    <t xml:space="preserve"> Prorrogar o prazo até 02 de março de 2024</t>
  </si>
  <si>
    <t>107/2023</t>
  </si>
  <si>
    <t>Pregão Eletrônico SRP nº 040/2023</t>
  </si>
  <si>
    <t>Contratação de empresa para prstação de serviços de locação de veiculo com condutor.</t>
  </si>
  <si>
    <t>2409/2023</t>
  </si>
  <si>
    <t>MOURA E OLIVEIRA TRANSPORTADORA TURISTICA DE SUPERFICIE LTDA</t>
  </si>
  <si>
    <t>07.191.795/0001-01</t>
  </si>
  <si>
    <t>083/2023</t>
  </si>
  <si>
    <t>Pregão SRP Nº 105/2022 CPL/ PMRB</t>
  </si>
  <si>
    <t>Contratação de empr+F116:I122esa para ministração de curso aos profissionais dos órgãos executivos de trânsito municipais e rodoviários e aos membros indicados e nomeados pela Junta Administrativa de Recursos de Infrações (JARI), Diretoria de Trânsito (DITR) e pela Divisão de Atendimento ao Público e Processamento de Autos de Infração (DAPA), para conhecimentos que possibilitem uma visão abrangente do trabalho e a prática do julgamento dos recursos de multas, visando atender as necessidades da Superintendência Municipal de Transportes e Trânsito – RBTRANS.</t>
  </si>
  <si>
    <t>Aquisição de material de consumo (material de higiene, limpeza, copa e cozinha).</t>
  </si>
  <si>
    <t>2187/2023</t>
  </si>
  <si>
    <t>MS SERVIÇOS COMÉRCIO E REPRESENTAÇÕES LTDA</t>
  </si>
  <si>
    <t>Pregão Eletrônico SRP nº 105/2022</t>
  </si>
  <si>
    <t>Aquisição de material de consumo ( material de higiene, limpeza, copa e cozinha).</t>
  </si>
  <si>
    <t>2188/2023</t>
  </si>
  <si>
    <t>NORTE DISTRIBUIDORA DE PRODUTOS LTDA</t>
  </si>
  <si>
    <t>37.306.014/0001-48</t>
  </si>
  <si>
    <t>099/2013</t>
  </si>
  <si>
    <t>085/2023</t>
  </si>
  <si>
    <t>Ministração de curso online em tempo real junto com professor.</t>
  </si>
  <si>
    <t>2449/2023</t>
  </si>
  <si>
    <t>13.538</t>
  </si>
  <si>
    <t>13.477</t>
  </si>
  <si>
    <t>15/02/2023</t>
  </si>
  <si>
    <t>16/05/2023</t>
  </si>
  <si>
    <t>101/2023</t>
  </si>
  <si>
    <t>2332/2023</t>
  </si>
  <si>
    <t>SALE SERVICE INDUSTRIA COMERCIO E SERVIÇOS DE SINALIZAÇÃO VIÁRIA LTDA</t>
  </si>
  <si>
    <t>00.304.942/0001-63</t>
  </si>
  <si>
    <t>3.0.90.30.00</t>
  </si>
  <si>
    <t>MUNDO NOVO LTDA</t>
  </si>
  <si>
    <t>026/2023</t>
  </si>
  <si>
    <t>Pregão Eletrônico SRP nº 007/2022</t>
  </si>
  <si>
    <t>Prestação dos serviços de manutenção preventiva e corretiva de veiculos leves, utilitários e pesados, incluindo o fornecimento de perças e acessórios genuínos ou originais.</t>
  </si>
  <si>
    <t>1236/2022</t>
  </si>
  <si>
    <t>DALCAR SERVIÇOS E COM. LTDA</t>
  </si>
  <si>
    <t>19.534.034/0001-94</t>
  </si>
  <si>
    <t>Prorrogar o prazo até  07 de março de 2024</t>
  </si>
  <si>
    <t>081/2023</t>
  </si>
  <si>
    <t>2185/2023</t>
  </si>
  <si>
    <t>DISBRAS COMERCIO CONSTRUÇÕES E PROJETO LTDA</t>
  </si>
  <si>
    <t>01.279.761/0001-97</t>
  </si>
  <si>
    <t>086/2023</t>
  </si>
  <si>
    <t>2189/2023</t>
  </si>
  <si>
    <t>ECO MOURA</t>
  </si>
  <si>
    <t>28.572.074/0001-11</t>
  </si>
  <si>
    <t>Prorrogar o prazo até 13 de dezembro 2023</t>
  </si>
  <si>
    <t>13558</t>
  </si>
  <si>
    <t>Prorrogar o prazo até 01 de junho de 2024</t>
  </si>
  <si>
    <t>13.460</t>
  </si>
  <si>
    <t>Prorrogar o prazo até o dia 31 de janeiro de 2024</t>
  </si>
  <si>
    <t>Termo Aditivo de Valor 25%</t>
  </si>
  <si>
    <t>102/2023</t>
  </si>
  <si>
    <t>2333/2023</t>
  </si>
  <si>
    <t>3.0.90.39.00</t>
  </si>
  <si>
    <t xml:space="preserve">JARI </t>
  </si>
  <si>
    <t>TARIFA BANCÁRIA</t>
  </si>
  <si>
    <t>ENCARGO PATRONAL EFETIVO</t>
  </si>
  <si>
    <t>ENCARGO PATRONAL COMISSIONADO</t>
  </si>
  <si>
    <t>FOLHA DE PAGAMENTO E RESCISÃO</t>
  </si>
  <si>
    <t>TELEFONIA FIXA</t>
  </si>
  <si>
    <t>SUBSÍDIO TRANSPORTE + IDOSO + ESTUDANTE</t>
  </si>
  <si>
    <t>SERVIÇOS DE ÁGUA</t>
  </si>
  <si>
    <t>TOTAL</t>
  </si>
  <si>
    <t>JANEIRO - ABRIL</t>
  </si>
  <si>
    <t>JANEIRO - JULHO</t>
  </si>
  <si>
    <t>A.P.C. GUIMARAES</t>
  </si>
  <si>
    <t>AGENCIA AEROTUR</t>
  </si>
  <si>
    <t>AZ COMERCIO</t>
  </si>
  <si>
    <t>CIPRIANI</t>
  </si>
  <si>
    <t>DALCAR</t>
  </si>
  <si>
    <t>DETRAN</t>
  </si>
  <si>
    <t>DIÁRIAS</t>
  </si>
  <si>
    <t>DISBRAS</t>
  </si>
  <si>
    <t>G.R. DA ROSA</t>
  </si>
  <si>
    <t>INSTITUTO FENACON</t>
  </si>
  <si>
    <t>RESTITUIÇÃO</t>
  </si>
  <si>
    <t>MM2 SINALIZAÇÃO</t>
  </si>
  <si>
    <t>MOURA E OLIVEIRA</t>
  </si>
  <si>
    <t>NORTE DISTRIBUIDORA</t>
  </si>
  <si>
    <t>PODER JUDICIÁRIO</t>
  </si>
  <si>
    <t>SALE SERVIVE</t>
  </si>
  <si>
    <t>SANCAR</t>
  </si>
  <si>
    <t>V &amp; K PALOMBO</t>
  </si>
  <si>
    <t>TRIBUNAL DE JUSTIÇA DE GOIÁS</t>
  </si>
  <si>
    <t>TRIBUNAL REGIONAL DO TRABALHO 14ª REG.</t>
  </si>
  <si>
    <t>Pregão Eletrônico SRP nº 357/2022</t>
  </si>
  <si>
    <t>Prestação de serviços de agenciamento de viagens</t>
  </si>
  <si>
    <t>104/2023</t>
  </si>
  <si>
    <t>Pregão Eletrônico SRP nº 162/2022</t>
  </si>
  <si>
    <t>Prestação de serviços de manutenção predial preventiva e corretiva</t>
  </si>
  <si>
    <t>2402/2023</t>
  </si>
  <si>
    <t>A. Z. COMERCIO SERV. REP. IMP. EXP. LTDA</t>
  </si>
  <si>
    <t>AGÊNCIA AEROTUR LTDA</t>
  </si>
  <si>
    <t>08.078.762/0001-12</t>
  </si>
  <si>
    <t>28/2022</t>
  </si>
  <si>
    <t>13.367</t>
  </si>
  <si>
    <t>2299/2023</t>
  </si>
  <si>
    <t>08.030.124/0001-21</t>
  </si>
  <si>
    <t>13514/13.515 REP.</t>
  </si>
  <si>
    <t>014/2022</t>
  </si>
  <si>
    <t>SEFAZ</t>
  </si>
  <si>
    <t>13.384</t>
  </si>
  <si>
    <t>168/2023</t>
  </si>
  <si>
    <t>068/2023</t>
  </si>
  <si>
    <t>Dispensa de Licitação nº 005/2023</t>
  </si>
  <si>
    <t>Aquisição de 01 (um) certificado digital, tipo A1 e-CNPJ</t>
  </si>
  <si>
    <t>2179/2023</t>
  </si>
  <si>
    <t>11.825.802/0001-57</t>
  </si>
  <si>
    <t>JANEIRO - AGOSTO</t>
  </si>
  <si>
    <t>108/2023</t>
  </si>
  <si>
    <t>Dispensa de Licitação nº 008/2023</t>
  </si>
  <si>
    <t>Fornecimento de Bandeiras Oficiais.</t>
  </si>
  <si>
    <t>2614/2023</t>
  </si>
  <si>
    <t>N F GRANDE &amp; CIA LTDA</t>
  </si>
  <si>
    <t>79.034.153/0001-00</t>
  </si>
  <si>
    <t>138/2023</t>
  </si>
  <si>
    <t>OPEN SOLUÇÕES TRIBUTARIAS LTDA</t>
  </si>
  <si>
    <t>09.094.300/0001-51</t>
  </si>
  <si>
    <t>Contratação para a ministração de curso online.</t>
  </si>
  <si>
    <t>2450/2023</t>
  </si>
  <si>
    <t>-A151</t>
  </si>
  <si>
    <t>N F GRANDE E CIA LTDA</t>
  </si>
  <si>
    <t>OPEN TREINAMENTOS EMP</t>
  </si>
  <si>
    <t>R B DA SILVA</t>
  </si>
  <si>
    <t>ENERGISA ACRE</t>
  </si>
  <si>
    <r>
      <t>IDENTIFICAÇÃO DO ÓRGÃO/ENTIDADE/FUNDO:</t>
    </r>
    <r>
      <rPr>
        <b/>
        <sz val="11"/>
        <rFont val="Calibri"/>
        <family val="2"/>
        <scheme val="minor"/>
      </rPr>
      <t xml:space="preserve"> SUPERINTENDÊNCIA MUNICIPAL DE TRANSPORTES E TRÂNSITO - RBTRANS</t>
    </r>
  </si>
  <si>
    <r>
      <t xml:space="preserve">REALIZADO ATÉ O MÊS (ACUMULADO): </t>
    </r>
    <r>
      <rPr>
        <b/>
        <sz val="11"/>
        <rFont val="Calibri"/>
        <family val="2"/>
        <scheme val="minor"/>
      </rPr>
      <t>JANEIRO A AGOSTO/2023</t>
    </r>
  </si>
  <si>
    <t>Nome do responsável pela elaboração: Rosineuda Silva de Freitas da Cunha</t>
  </si>
  <si>
    <t>Nome do titular do Órgão/Entidade/Fundo (no exercício do cargo): Francisco José Benício Dias</t>
  </si>
  <si>
    <t>Data da emissão: 27/09/2023</t>
  </si>
  <si>
    <t>Nº do Convênio/ Contrato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</si>
</sst>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7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/>
    <xf numFmtId="43" fontId="0" fillId="0" borderId="0" xfId="1" applyFont="1" applyAlignment="1">
      <alignment horizontal="right"/>
    </xf>
    <xf numFmtId="43" fontId="0" fillId="0" borderId="0" xfId="1" applyFont="1"/>
    <xf numFmtId="43" fontId="3" fillId="0" borderId="1" xfId="1" applyFont="1" applyBorder="1" applyAlignment="1">
      <alignment horizontal="right"/>
    </xf>
    <xf numFmtId="43" fontId="0" fillId="0" borderId="19" xfId="1" applyFont="1" applyBorder="1" applyAlignment="1">
      <alignment horizontal="right"/>
    </xf>
    <xf numFmtId="43" fontId="3" fillId="0" borderId="5" xfId="1" applyFont="1" applyBorder="1" applyAlignment="1">
      <alignment horizontal="right"/>
    </xf>
    <xf numFmtId="0" fontId="0" fillId="0" borderId="28" xfId="0" applyBorder="1" applyAlignment="1">
      <alignment horizontal="center"/>
    </xf>
    <xf numFmtId="43" fontId="0" fillId="0" borderId="24" xfId="1" applyFont="1" applyBorder="1" applyAlignment="1">
      <alignment horizontal="right"/>
    </xf>
    <xf numFmtId="0" fontId="0" fillId="0" borderId="29" xfId="0" applyBorder="1" applyAlignment="1">
      <alignment horizontal="center"/>
    </xf>
    <xf numFmtId="43" fontId="3" fillId="0" borderId="32" xfId="1" applyFont="1" applyBorder="1" applyAlignment="1">
      <alignment horizontal="right"/>
    </xf>
    <xf numFmtId="43" fontId="0" fillId="0" borderId="24" xfId="1" applyFont="1" applyBorder="1"/>
    <xf numFmtId="0" fontId="0" fillId="0" borderId="29" xfId="0" applyBorder="1"/>
    <xf numFmtId="43" fontId="0" fillId="0" borderId="0" xfId="1" applyFont="1" applyBorder="1" applyAlignment="1">
      <alignment horizontal="right"/>
    </xf>
    <xf numFmtId="43" fontId="0" fillId="0" borderId="0" xfId="1" applyFont="1" applyBorder="1"/>
    <xf numFmtId="43" fontId="3" fillId="0" borderId="34" xfId="1" applyFont="1" applyBorder="1" applyAlignment="1">
      <alignment horizontal="right"/>
    </xf>
    <xf numFmtId="43" fontId="3" fillId="0" borderId="14" xfId="1" applyFont="1" applyBorder="1" applyAlignment="1">
      <alignment horizontal="center"/>
    </xf>
    <xf numFmtId="43" fontId="0" fillId="0" borderId="19" xfId="1" applyFont="1" applyBorder="1"/>
    <xf numFmtId="43" fontId="3" fillId="0" borderId="19" xfId="1" applyFont="1" applyBorder="1" applyAlignment="1">
      <alignment horizontal="right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0" fillId="0" borderId="28" xfId="0" applyBorder="1"/>
    <xf numFmtId="43" fontId="3" fillId="0" borderId="0" xfId="1" applyFont="1" applyBorder="1" applyAlignment="1">
      <alignment horizontal="right"/>
    </xf>
    <xf numFmtId="43" fontId="0" fillId="0" borderId="10" xfId="1" applyFont="1" applyBorder="1"/>
    <xf numFmtId="43" fontId="3" fillId="0" borderId="19" xfId="1" applyFont="1" applyBorder="1"/>
    <xf numFmtId="43" fontId="3" fillId="0" borderId="5" xfId="1" applyFont="1" applyBorder="1"/>
    <xf numFmtId="43" fontId="3" fillId="0" borderId="9" xfId="1" applyFont="1" applyBorder="1" applyAlignment="1">
      <alignment horizontal="right"/>
    </xf>
    <xf numFmtId="0" fontId="0" fillId="0" borderId="17" xfId="0" applyBorder="1" applyAlignment="1">
      <alignment horizontal="center"/>
    </xf>
    <xf numFmtId="43" fontId="0" fillId="0" borderId="25" xfId="1" applyFont="1" applyBorder="1" applyAlignment="1">
      <alignment horizontal="right"/>
    </xf>
    <xf numFmtId="0" fontId="0" fillId="0" borderId="40" xfId="0" applyBorder="1" applyAlignment="1">
      <alignment horizontal="center"/>
    </xf>
    <xf numFmtId="43" fontId="3" fillId="0" borderId="41" xfId="1" applyFont="1" applyBorder="1" applyAlignment="1">
      <alignment horizontal="right"/>
    </xf>
    <xf numFmtId="0" fontId="0" fillId="0" borderId="17" xfId="0" applyBorder="1"/>
    <xf numFmtId="43" fontId="0" fillId="0" borderId="25" xfId="1" applyFont="1" applyBorder="1"/>
    <xf numFmtId="0" fontId="3" fillId="0" borderId="17" xfId="0" applyFont="1" applyBorder="1" applyAlignment="1">
      <alignment horizontal="center"/>
    </xf>
    <xf numFmtId="43" fontId="3" fillId="0" borderId="25" xfId="1" applyFont="1" applyBorder="1"/>
    <xf numFmtId="0" fontId="3" fillId="0" borderId="33" xfId="0" applyFont="1" applyBorder="1" applyAlignment="1">
      <alignment horizontal="center"/>
    </xf>
    <xf numFmtId="43" fontId="3" fillId="0" borderId="37" xfId="1" applyFont="1" applyBorder="1" applyAlignment="1">
      <alignment horizontal="right"/>
    </xf>
    <xf numFmtId="43" fontId="3" fillId="0" borderId="26" xfId="1" applyFont="1" applyBorder="1"/>
    <xf numFmtId="0" fontId="3" fillId="0" borderId="1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43" xfId="0" applyFon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3" xfId="0" applyFont="1" applyFill="1" applyBorder="1" applyAlignment="1">
      <alignment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 wrapText="1"/>
    </xf>
    <xf numFmtId="14" fontId="7" fillId="0" borderId="10" xfId="0" applyNumberFormat="1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4" fontId="6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3" fontId="7" fillId="0" borderId="10" xfId="0" applyNumberFormat="1" applyFont="1" applyFill="1" applyBorder="1" applyAlignment="1">
      <alignment horizontal="center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4" fontId="7" fillId="0" borderId="5" xfId="0" applyNumberFormat="1" applyFont="1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10" fontId="7" fillId="0" borderId="1" xfId="0" applyNumberFormat="1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vertical="center"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/>
    </xf>
    <xf numFmtId="3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vertical="center" wrapText="1"/>
    </xf>
    <xf numFmtId="49" fontId="7" fillId="0" borderId="10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/>
    </xf>
    <xf numFmtId="4" fontId="6" fillId="0" borderId="11" xfId="0" applyNumberFormat="1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3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4" fontId="0" fillId="0" borderId="0" xfId="2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/>
    <xf numFmtId="0" fontId="3" fillId="2" borderId="12" xfId="0" applyFont="1" applyFill="1" applyBorder="1"/>
    <xf numFmtId="0" fontId="6" fillId="2" borderId="28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3" fontId="7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center" vertical="center" wrapText="1"/>
    </xf>
    <xf numFmtId="4" fontId="7" fillId="0" borderId="5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3" fillId="2" borderId="35" xfId="0" applyFont="1" applyFill="1" applyBorder="1"/>
    <xf numFmtId="0" fontId="3" fillId="2" borderId="16" xfId="0" applyFont="1" applyFill="1" applyBorder="1"/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44" fontId="5" fillId="0" borderId="0" xfId="2" applyFont="1" applyFill="1" applyAlignment="1">
      <alignment vertical="center"/>
    </xf>
    <xf numFmtId="44" fontId="5" fillId="0" borderId="0" xfId="2" applyFont="1" applyFill="1" applyAlignment="1">
      <alignment horizontal="left" vertical="center"/>
    </xf>
    <xf numFmtId="44" fontId="6" fillId="2" borderId="1" xfId="2" applyFont="1" applyFill="1" applyBorder="1" applyAlignment="1">
      <alignment horizontal="center" vertical="center" wrapText="1"/>
    </xf>
    <xf numFmtId="44" fontId="6" fillId="2" borderId="4" xfId="2" applyFont="1" applyFill="1" applyBorder="1" applyAlignment="1">
      <alignment horizontal="center" vertical="center" wrapText="1"/>
    </xf>
    <xf numFmtId="44" fontId="6" fillId="0" borderId="5" xfId="2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 wrapText="1"/>
    </xf>
    <xf numFmtId="44" fontId="6" fillId="0" borderId="1" xfId="2" applyFont="1" applyFill="1" applyBorder="1" applyAlignment="1">
      <alignment horizontal="center" vertical="center"/>
    </xf>
    <xf numFmtId="44" fontId="6" fillId="0" borderId="1" xfId="2" applyFont="1" applyFill="1" applyBorder="1" applyAlignment="1">
      <alignment horizontal="center" vertical="center"/>
    </xf>
    <xf numFmtId="44" fontId="6" fillId="0" borderId="10" xfId="2" applyFont="1" applyFill="1" applyBorder="1" applyAlignment="1">
      <alignment horizontal="center" vertical="center"/>
    </xf>
    <xf numFmtId="44" fontId="6" fillId="0" borderId="11" xfId="2" applyFont="1" applyFill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44" fontId="6" fillId="0" borderId="0" xfId="2" applyFont="1" applyFill="1" applyAlignment="1">
      <alignment horizontal="center" vertical="center"/>
    </xf>
    <xf numFmtId="44" fontId="7" fillId="0" borderId="5" xfId="2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/>
    </xf>
    <xf numFmtId="44" fontId="7" fillId="0" borderId="1" xfId="2" applyFont="1" applyFill="1" applyBorder="1" applyAlignment="1">
      <alignment horizontal="center" vertical="center"/>
    </xf>
    <xf numFmtId="44" fontId="7" fillId="0" borderId="10" xfId="2" applyFont="1" applyFill="1" applyBorder="1" applyAlignment="1">
      <alignment horizontal="center" vertical="center"/>
    </xf>
    <xf numFmtId="44" fontId="7" fillId="0" borderId="0" xfId="2" applyFont="1" applyFill="1" applyBorder="1" applyAlignment="1">
      <alignment vertical="center"/>
    </xf>
    <xf numFmtId="44" fontId="7" fillId="0" borderId="0" xfId="2" applyFont="1" applyFill="1" applyAlignment="1">
      <alignment vertical="center"/>
    </xf>
    <xf numFmtId="44" fontId="7" fillId="0" borderId="5" xfId="2" applyFont="1" applyFill="1" applyBorder="1" applyAlignment="1">
      <alignment horizontal="center" vertical="center" wrapText="1"/>
    </xf>
    <xf numFmtId="44" fontId="7" fillId="0" borderId="1" xfId="2" applyFont="1" applyFill="1" applyBorder="1" applyAlignment="1">
      <alignment horizontal="center" vertical="center" wrapText="1"/>
    </xf>
    <xf numFmtId="44" fontId="7" fillId="0" borderId="0" xfId="2" applyFont="1" applyFill="1" applyBorder="1" applyAlignment="1">
      <alignment horizontal="center" vertical="center"/>
    </xf>
    <xf numFmtId="44" fontId="7" fillId="0" borderId="0" xfId="2" applyFont="1" applyFill="1" applyAlignment="1">
      <alignment horizontal="center" vertical="center"/>
    </xf>
    <xf numFmtId="44" fontId="6" fillId="2" borderId="36" xfId="2" applyFont="1" applyFill="1" applyBorder="1" applyAlignment="1">
      <alignment horizontal="center" vertical="center" wrapText="1"/>
    </xf>
    <xf numFmtId="44" fontId="3" fillId="2" borderId="42" xfId="2" applyFont="1" applyFill="1" applyBorder="1"/>
    <xf numFmtId="44" fontId="3" fillId="2" borderId="31" xfId="2" applyFont="1" applyFill="1" applyBorder="1"/>
    <xf numFmtId="44" fontId="3" fillId="2" borderId="29" xfId="2" applyFont="1" applyFill="1" applyBorder="1"/>
    <xf numFmtId="44" fontId="3" fillId="2" borderId="34" xfId="2" applyFont="1" applyFill="1" applyBorder="1"/>
    <xf numFmtId="44" fontId="3" fillId="2" borderId="32" xfId="2" applyFont="1" applyFill="1" applyBorder="1"/>
    <xf numFmtId="44" fontId="7" fillId="0" borderId="5" xfId="2" applyFont="1" applyFill="1" applyBorder="1" applyAlignment="1">
      <alignment vertical="center" wrapText="1"/>
    </xf>
    <xf numFmtId="44" fontId="7" fillId="0" borderId="5" xfId="2" applyFont="1" applyFill="1" applyBorder="1" applyAlignment="1">
      <alignment horizontal="right" vertical="center" wrapText="1"/>
    </xf>
    <xf numFmtId="44" fontId="7" fillId="0" borderId="5" xfId="2" applyFont="1" applyFill="1" applyBorder="1" applyAlignment="1">
      <alignment horizontal="right" vertical="center"/>
    </xf>
    <xf numFmtId="44" fontId="6" fillId="0" borderId="5" xfId="2" applyFont="1" applyFill="1" applyBorder="1" applyAlignment="1">
      <alignment horizontal="right" vertical="center" wrapText="1"/>
    </xf>
    <xf numFmtId="44" fontId="7" fillId="0" borderId="1" xfId="2" applyFont="1" applyFill="1" applyBorder="1" applyAlignment="1">
      <alignment horizontal="right" vertical="center" wrapText="1"/>
    </xf>
    <xf numFmtId="44" fontId="7" fillId="0" borderId="1" xfId="2" applyFont="1" applyFill="1" applyBorder="1" applyAlignment="1">
      <alignment horizontal="right" vertical="center"/>
    </xf>
    <xf numFmtId="44" fontId="6" fillId="0" borderId="1" xfId="2" applyFont="1" applyFill="1" applyBorder="1" applyAlignment="1">
      <alignment horizontal="right" vertical="center" wrapText="1"/>
    </xf>
    <xf numFmtId="44" fontId="6" fillId="0" borderId="1" xfId="2" applyFont="1" applyFill="1" applyBorder="1" applyAlignment="1">
      <alignment horizontal="right" vertical="center"/>
    </xf>
    <xf numFmtId="44" fontId="6" fillId="0" borderId="1" xfId="2" applyFont="1" applyFill="1" applyBorder="1" applyAlignment="1">
      <alignment horizontal="right" vertical="center"/>
    </xf>
    <xf numFmtId="44" fontId="7" fillId="0" borderId="10" xfId="2" applyFont="1" applyFill="1" applyBorder="1" applyAlignment="1">
      <alignment horizontal="right" vertical="center"/>
    </xf>
    <xf numFmtId="44" fontId="6" fillId="0" borderId="10" xfId="2" applyFont="1" applyFill="1" applyBorder="1" applyAlignment="1">
      <alignment horizontal="right" vertical="center"/>
    </xf>
    <xf numFmtId="44" fontId="7" fillId="0" borderId="0" xfId="2" applyFont="1" applyFill="1" applyBorder="1" applyAlignment="1">
      <alignment horizontal="right" vertical="center"/>
    </xf>
    <xf numFmtId="44" fontId="6" fillId="0" borderId="0" xfId="2" applyFont="1" applyFill="1" applyBorder="1" applyAlignment="1">
      <alignment horizontal="right" vertical="center"/>
    </xf>
    <xf numFmtId="44" fontId="7" fillId="0" borderId="0" xfId="2" applyFont="1" applyFill="1" applyAlignment="1">
      <alignment horizontal="right" vertical="center"/>
    </xf>
    <xf numFmtId="44" fontId="6" fillId="0" borderId="0" xfId="2" applyFont="1" applyFill="1" applyAlignment="1">
      <alignment horizontal="right" vertical="center"/>
    </xf>
    <xf numFmtId="44" fontId="7" fillId="0" borderId="17" xfId="2" applyFont="1" applyFill="1" applyBorder="1" applyAlignment="1">
      <alignment vertical="center"/>
    </xf>
    <xf numFmtId="44" fontId="6" fillId="0" borderId="18" xfId="2" applyFont="1" applyFill="1" applyBorder="1" applyAlignment="1">
      <alignment horizontal="right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8938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10</xdr:row>
      <xdr:rowOff>0</xdr:rowOff>
    </xdr:from>
    <xdr:to>
      <xdr:col>8</xdr:col>
      <xdr:colOff>981075</xdr:colOff>
      <xdr:row>11</xdr:row>
      <xdr:rowOff>23906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4860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0</xdr:row>
      <xdr:rowOff>266700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5" name="Imagem 4" descr="pmrb_evandr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6489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6" name="Imagem 5" descr="pmrb_evandr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3249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7" name="Imagem 6" descr="pmrb_evandro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7897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8" name="Imagem 7" descr="pmrb_evandro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21361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9" name="Imagem 8" descr="pmrb_evandro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53936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0" name="Imagem 9" descr="pmrb_evandr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98037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1" name="Imagem 10" descr="pmrb_evandro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3842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2" name="Imagem 11" descr="pmrb_evandro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385286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20</xdr:row>
      <xdr:rowOff>0</xdr:rowOff>
    </xdr:from>
    <xdr:ext cx="0" cy="469900"/>
    <xdr:pic>
      <xdr:nvPicPr>
        <xdr:cNvPr id="13" name="Imagem 12" descr="pmrb_evandro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30225" y="17449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4" name="Imagem 13" descr="pmrb_evandro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434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5" name="Imagem 14" descr="pmrb_evandro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0349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20</xdr:row>
      <xdr:rowOff>0</xdr:rowOff>
    </xdr:from>
    <xdr:ext cx="0" cy="469900"/>
    <xdr:pic>
      <xdr:nvPicPr>
        <xdr:cNvPr id="16" name="Imagem 15" descr="pmrb_evandro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73000" y="230981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7" name="Imagem 16" descr="pmrb_evandro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576738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8" name="Imagem 17" descr="pmrb_evandro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09123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19" name="Imagem 18" descr="pmrb_evandro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4112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0" name="Imagem 19" descr="pmrb_evandro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67998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1" name="Imagem 20" descr="pmrb_evandro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15613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2" name="Imagem 21" descr="pmrb_evandro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4942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3" name="Imagem 22" descr="pmrb_evandro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798004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4" name="Imagem 23" descr="pmrb_evandro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42676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5" name="Imagem 24" descr="pmrb_evandro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880014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20</xdr:row>
      <xdr:rowOff>0</xdr:rowOff>
    </xdr:from>
    <xdr:ext cx="0" cy="469900"/>
    <xdr:pic>
      <xdr:nvPicPr>
        <xdr:cNvPr id="26" name="Imagem 25" descr="pmrb_evandro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57605" y="2641226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7" name="Imagem 26" descr="pmrb_evandro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54786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8" name="Imagem 27" descr="pmrb_evandro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91647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29" name="Imagem 28" descr="pmrb_evandro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1030509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30" name="Imagem 29" descr="pmrb_evandro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934402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15</xdr:row>
      <xdr:rowOff>0</xdr:rowOff>
    </xdr:from>
    <xdr:ext cx="0" cy="469900"/>
    <xdr:pic>
      <xdr:nvPicPr>
        <xdr:cNvPr id="31" name="Imagem 30" descr="pmrb_evandro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4762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32" name="Imagem 31" descr="pmrb_evandro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25375" y="263080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15</xdr:row>
      <xdr:rowOff>0</xdr:rowOff>
    </xdr:from>
    <xdr:ext cx="0" cy="469900"/>
    <xdr:pic>
      <xdr:nvPicPr>
        <xdr:cNvPr id="33" name="Imagem 32" descr="pmrb_evandro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923184" y="2482215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3" name="Imagem 42" descr="pmrb_evandro">
          <a:extLst>
            <a:ext uri="{FF2B5EF4-FFF2-40B4-BE49-F238E27FC236}">
              <a16:creationId xmlns:a16="http://schemas.microsoft.com/office/drawing/2014/main" xmlns="" id="{00000000-0008-0000-0000-00002B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4" name="Imagem 43" descr="pmrb_evandro">
          <a:extLst>
            <a:ext uri="{FF2B5EF4-FFF2-40B4-BE49-F238E27FC236}">
              <a16:creationId xmlns:a16="http://schemas.microsoft.com/office/drawing/2014/main" xmlns="" id="{00000000-0008-0000-0000-00002C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5" name="Imagem 44" descr="pmrb_evandro">
          <a:extLst>
            <a:ext uri="{FF2B5EF4-FFF2-40B4-BE49-F238E27FC236}">
              <a16:creationId xmlns:a16="http://schemas.microsoft.com/office/drawing/2014/main" xmlns="" id="{00000000-0008-0000-0000-00002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46" name="Imagem 45" descr="pmrb_evandro">
          <a:extLst>
            <a:ext uri="{FF2B5EF4-FFF2-40B4-BE49-F238E27FC236}">
              <a16:creationId xmlns:a16="http://schemas.microsoft.com/office/drawing/2014/main" xmlns="" id="{00000000-0008-0000-0000-00002E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25400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7" name="Imagem 46" descr="pmrb_evandro">
          <a:extLst>
            <a:ext uri="{FF2B5EF4-FFF2-40B4-BE49-F238E27FC236}">
              <a16:creationId xmlns:a16="http://schemas.microsoft.com/office/drawing/2014/main" xmlns="" id="{00000000-0008-0000-0000-00002F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8" name="Imagem 47" descr="pmrb_evandro">
          <a:extLst>
            <a:ext uri="{FF2B5EF4-FFF2-40B4-BE49-F238E27FC236}">
              <a16:creationId xmlns:a16="http://schemas.microsoft.com/office/drawing/2014/main" xmlns="" id="{00000000-0008-0000-0000-000030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49" name="Imagem 48" descr="pmrb_evandro">
          <a:extLst>
            <a:ext uri="{FF2B5EF4-FFF2-40B4-BE49-F238E27FC236}">
              <a16:creationId xmlns:a16="http://schemas.microsoft.com/office/drawing/2014/main" xmlns="" id="{00000000-0008-0000-0000-000031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0" name="Imagem 49" descr="pmrb_evandro">
          <a:extLst>
            <a:ext uri="{FF2B5EF4-FFF2-40B4-BE49-F238E27FC236}">
              <a16:creationId xmlns:a16="http://schemas.microsoft.com/office/drawing/2014/main" xmlns="" id="{00000000-0008-0000-0000-00003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1" name="Imagem 50" descr="pmrb_evandro">
          <a:extLst>
            <a:ext uri="{FF2B5EF4-FFF2-40B4-BE49-F238E27FC236}">
              <a16:creationId xmlns:a16="http://schemas.microsoft.com/office/drawing/2014/main" xmlns="" id="{00000000-0008-0000-0000-00003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77775" y="212979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2" name="Imagem 51" descr="pmrb_evandro">
          <a:extLst>
            <a:ext uri="{FF2B5EF4-FFF2-40B4-BE49-F238E27FC236}">
              <a16:creationId xmlns:a16="http://schemas.microsoft.com/office/drawing/2014/main" xmlns="" id="{E376BE9D-5D5F-482C-8A48-ED8C01C99F7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3" name="Imagem 52" descr="pmrb_evandro">
          <a:extLst>
            <a:ext uri="{FF2B5EF4-FFF2-40B4-BE49-F238E27FC236}">
              <a16:creationId xmlns:a16="http://schemas.microsoft.com/office/drawing/2014/main" xmlns="" id="{B9CD5D59-B83E-45F3-B402-2EAE165378D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4" name="Imagem 53" descr="pmrb_evandro">
          <a:extLst>
            <a:ext uri="{FF2B5EF4-FFF2-40B4-BE49-F238E27FC236}">
              <a16:creationId xmlns:a16="http://schemas.microsoft.com/office/drawing/2014/main" xmlns="" id="{E81E299F-21AD-407D-A438-DD82289A5D4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55" name="Imagem 54" descr="pmrb_evandro">
          <a:extLst>
            <a:ext uri="{FF2B5EF4-FFF2-40B4-BE49-F238E27FC236}">
              <a16:creationId xmlns:a16="http://schemas.microsoft.com/office/drawing/2014/main" xmlns="" id="{2E759501-8D73-4FB3-A43C-4C414F38724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82800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6" name="Imagem 55" descr="pmrb_evandro">
          <a:extLst>
            <a:ext uri="{FF2B5EF4-FFF2-40B4-BE49-F238E27FC236}">
              <a16:creationId xmlns:a16="http://schemas.microsoft.com/office/drawing/2014/main" xmlns="" id="{70F882EA-B020-4435-8C5C-2825B19C2EA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7" name="Imagem 56" descr="pmrb_evandro">
          <a:extLst>
            <a:ext uri="{FF2B5EF4-FFF2-40B4-BE49-F238E27FC236}">
              <a16:creationId xmlns:a16="http://schemas.microsoft.com/office/drawing/2014/main" xmlns="" id="{A10040CE-81B4-4976-9372-614E3A534CE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8" name="Imagem 57" descr="pmrb_evandro">
          <a:extLst>
            <a:ext uri="{FF2B5EF4-FFF2-40B4-BE49-F238E27FC236}">
              <a16:creationId xmlns:a16="http://schemas.microsoft.com/office/drawing/2014/main" xmlns="" id="{A4A60F7E-7BE2-4C23-86E6-7E5A1E30CF3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59" name="Imagem 58" descr="pmrb_evandro">
          <a:extLst>
            <a:ext uri="{FF2B5EF4-FFF2-40B4-BE49-F238E27FC236}">
              <a16:creationId xmlns:a16="http://schemas.microsoft.com/office/drawing/2014/main" xmlns="" id="{71C5DDFC-78E6-4236-9660-42450600B83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0" name="Imagem 59" descr="pmrb_evandro">
          <a:extLst>
            <a:ext uri="{FF2B5EF4-FFF2-40B4-BE49-F238E27FC236}">
              <a16:creationId xmlns:a16="http://schemas.microsoft.com/office/drawing/2014/main" xmlns="" id="{2D66FCBF-3585-4041-B0C3-F2EC1D58407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35175" y="67818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1" name="Imagem 60" descr="pmrb_evandro">
          <a:extLst>
            <a:ext uri="{FF2B5EF4-FFF2-40B4-BE49-F238E27FC236}">
              <a16:creationId xmlns:a16="http://schemas.microsoft.com/office/drawing/2014/main" xmlns="" id="{5ACDF188-9C03-41E1-AA26-6AE77E6163C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2" name="Imagem 61" descr="pmrb_evandro">
          <a:extLst>
            <a:ext uri="{FF2B5EF4-FFF2-40B4-BE49-F238E27FC236}">
              <a16:creationId xmlns:a16="http://schemas.microsoft.com/office/drawing/2014/main" xmlns="" id="{A9E6F7F3-DD1C-46D2-8608-0CA56F509E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3" name="Imagem 62" descr="pmrb_evandro">
          <a:extLst>
            <a:ext uri="{FF2B5EF4-FFF2-40B4-BE49-F238E27FC236}">
              <a16:creationId xmlns:a16="http://schemas.microsoft.com/office/drawing/2014/main" xmlns="" id="{8536228D-549B-494E-8D97-636B2AD51D1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23</xdr:row>
      <xdr:rowOff>0</xdr:rowOff>
    </xdr:from>
    <xdr:ext cx="0" cy="469900"/>
    <xdr:pic>
      <xdr:nvPicPr>
        <xdr:cNvPr id="64" name="Imagem 63" descr="pmrb_evandro">
          <a:extLst>
            <a:ext uri="{FF2B5EF4-FFF2-40B4-BE49-F238E27FC236}">
              <a16:creationId xmlns:a16="http://schemas.microsoft.com/office/drawing/2014/main" xmlns="" id="{4FECC584-D672-4C02-ACD6-6B8B12A5020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63675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5" name="Imagem 64" descr="pmrb_evandro">
          <a:extLst>
            <a:ext uri="{FF2B5EF4-FFF2-40B4-BE49-F238E27FC236}">
              <a16:creationId xmlns:a16="http://schemas.microsoft.com/office/drawing/2014/main" xmlns="" id="{F041C9BB-B253-44CE-A0EA-39A889EA999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6" name="Imagem 65" descr="pmrb_evandro">
          <a:extLst>
            <a:ext uri="{FF2B5EF4-FFF2-40B4-BE49-F238E27FC236}">
              <a16:creationId xmlns:a16="http://schemas.microsoft.com/office/drawing/2014/main" xmlns="" id="{6EFD5A8B-B244-41F1-BE93-3E5CE212CBA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7" name="Imagem 66" descr="pmrb_evandro">
          <a:extLst>
            <a:ext uri="{FF2B5EF4-FFF2-40B4-BE49-F238E27FC236}">
              <a16:creationId xmlns:a16="http://schemas.microsoft.com/office/drawing/2014/main" xmlns="" id="{386C88E4-4201-4C65-AB47-615917057D5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8" name="Imagem 67" descr="pmrb_evandro">
          <a:extLst>
            <a:ext uri="{FF2B5EF4-FFF2-40B4-BE49-F238E27FC236}">
              <a16:creationId xmlns:a16="http://schemas.microsoft.com/office/drawing/2014/main" xmlns="" id="{E77222B3-F39B-47FB-8390-B52D7E1296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23</xdr:row>
      <xdr:rowOff>0</xdr:rowOff>
    </xdr:from>
    <xdr:ext cx="0" cy="469900"/>
    <xdr:pic>
      <xdr:nvPicPr>
        <xdr:cNvPr id="69" name="Imagem 68" descr="pmrb_evandro">
          <a:extLst>
            <a:ext uri="{FF2B5EF4-FFF2-40B4-BE49-F238E27FC236}">
              <a16:creationId xmlns:a16="http://schemas.microsoft.com/office/drawing/2014/main" xmlns="" id="{AB95C9E4-D666-4E17-A341-1E76C309EA1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116050" y="90582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>
    <xdr:from>
      <xdr:col>1</xdr:col>
      <xdr:colOff>459320</xdr:colOff>
      <xdr:row>0</xdr:row>
      <xdr:rowOff>61381</xdr:rowOff>
    </xdr:from>
    <xdr:to>
      <xdr:col>1</xdr:col>
      <xdr:colOff>899584</xdr:colOff>
      <xdr:row>0</xdr:row>
      <xdr:rowOff>635000</xdr:rowOff>
    </xdr:to>
    <xdr:pic>
      <xdr:nvPicPr>
        <xdr:cNvPr id="35" name="Imagem 34">
          <a:extLst>
            <a:ext uri="{FF2B5EF4-FFF2-40B4-BE49-F238E27FC236}">
              <a16:creationId xmlns:a16="http://schemas.microsoft.com/office/drawing/2014/main" xmlns="" id="{D8C11C6A-D3CA-7752-4FFB-257E563B28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14403" y="61381"/>
          <a:ext cx="440264" cy="5736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0" name="Imagem 69" descr="pmrb_evandro">
          <a:extLst>
            <a:ext uri="{FF2B5EF4-FFF2-40B4-BE49-F238E27FC236}">
              <a16:creationId xmlns:a16="http://schemas.microsoft.com/office/drawing/2014/main" xmlns="" id="{C910AE80-4D1A-412C-9A9A-35C9947D9B8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1" name="Imagem 70" descr="pmrb_evandro">
          <a:extLst>
            <a:ext uri="{FF2B5EF4-FFF2-40B4-BE49-F238E27FC236}">
              <a16:creationId xmlns:a16="http://schemas.microsoft.com/office/drawing/2014/main" xmlns="" id="{B92F668A-47C1-42A7-BC32-33FFAACF32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2" name="Imagem 71" descr="pmrb_evandro">
          <a:extLst>
            <a:ext uri="{FF2B5EF4-FFF2-40B4-BE49-F238E27FC236}">
              <a16:creationId xmlns:a16="http://schemas.microsoft.com/office/drawing/2014/main" xmlns="" id="{69DB79E9-5A04-409E-B88E-2E7AAFBA9B6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3" name="Imagem 72" descr="pmrb_evandro">
          <a:extLst>
            <a:ext uri="{FF2B5EF4-FFF2-40B4-BE49-F238E27FC236}">
              <a16:creationId xmlns:a16="http://schemas.microsoft.com/office/drawing/2014/main" xmlns="" id="{15F9DA83-0237-4E7E-9AC9-502159C098B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4" name="Imagem 73" descr="pmrb_evandro">
          <a:extLst>
            <a:ext uri="{FF2B5EF4-FFF2-40B4-BE49-F238E27FC236}">
              <a16:creationId xmlns:a16="http://schemas.microsoft.com/office/drawing/2014/main" xmlns="" id="{FE19CC34-6CEB-4DF4-B15A-B41610FD361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5" name="Imagem 74" descr="pmrb_evandro">
          <a:extLst>
            <a:ext uri="{FF2B5EF4-FFF2-40B4-BE49-F238E27FC236}">
              <a16:creationId xmlns:a16="http://schemas.microsoft.com/office/drawing/2014/main" xmlns="" id="{697AEB07-D35B-473C-80DA-B2B256C4C7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2900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1093134</xdr:colOff>
      <xdr:row>20</xdr:row>
      <xdr:rowOff>0</xdr:rowOff>
    </xdr:from>
    <xdr:ext cx="0" cy="469900"/>
    <xdr:pic>
      <xdr:nvPicPr>
        <xdr:cNvPr id="76" name="Imagem 75" descr="pmrb_evandro">
          <a:extLst>
            <a:ext uri="{FF2B5EF4-FFF2-40B4-BE49-F238E27FC236}">
              <a16:creationId xmlns:a16="http://schemas.microsoft.com/office/drawing/2014/main" xmlns="" id="{12BD4A58-4C84-4D6B-9D43-9575AE8C6AB4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94959" y="36957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7" name="Imagem 76" descr="pmrb_evandro">
          <a:extLst>
            <a:ext uri="{FF2B5EF4-FFF2-40B4-BE49-F238E27FC236}">
              <a16:creationId xmlns:a16="http://schemas.microsoft.com/office/drawing/2014/main" xmlns="" id="{02A246FC-4D10-48F7-9711-0D22943F82A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8" name="Imagem 77" descr="pmrb_evandro">
          <a:extLst>
            <a:ext uri="{FF2B5EF4-FFF2-40B4-BE49-F238E27FC236}">
              <a16:creationId xmlns:a16="http://schemas.microsoft.com/office/drawing/2014/main" xmlns="" id="{3A3694CC-7B7C-489E-9ECB-9CE2C6FAB6E3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79" name="Imagem 78" descr="pmrb_evandro">
          <a:extLst>
            <a:ext uri="{FF2B5EF4-FFF2-40B4-BE49-F238E27FC236}">
              <a16:creationId xmlns:a16="http://schemas.microsoft.com/office/drawing/2014/main" xmlns="" id="{B09E2821-7115-4B00-8FA8-B083881D619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0" name="Imagem 79" descr="pmrb_evandro">
          <a:extLst>
            <a:ext uri="{FF2B5EF4-FFF2-40B4-BE49-F238E27FC236}">
              <a16:creationId xmlns:a16="http://schemas.microsoft.com/office/drawing/2014/main" xmlns="" id="{CE3F0E78-84E9-4F7D-95A7-6078E168B878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3619500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990600</xdr:colOff>
      <xdr:row>20</xdr:row>
      <xdr:rowOff>0</xdr:rowOff>
    </xdr:from>
    <xdr:ext cx="0" cy="469900"/>
    <xdr:pic>
      <xdr:nvPicPr>
        <xdr:cNvPr id="81" name="Imagem 80" descr="pmrb_evandro">
          <a:extLst>
            <a:ext uri="{FF2B5EF4-FFF2-40B4-BE49-F238E27FC236}">
              <a16:creationId xmlns:a16="http://schemas.microsoft.com/office/drawing/2014/main" xmlns="" id="{9D0FF17A-5A50-4955-91BD-3E990D12AA7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352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2" name="Imagem 81" descr="pmrb_evandro">
          <a:extLst>
            <a:ext uri="{FF2B5EF4-FFF2-40B4-BE49-F238E27FC236}">
              <a16:creationId xmlns:a16="http://schemas.microsoft.com/office/drawing/2014/main" xmlns="" id="{4DE55025-DE42-4503-BBE4-A2700B713C1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3" name="Imagem 82" descr="pmrb_evandro">
          <a:extLst>
            <a:ext uri="{FF2B5EF4-FFF2-40B4-BE49-F238E27FC236}">
              <a16:creationId xmlns:a16="http://schemas.microsoft.com/office/drawing/2014/main" xmlns="" id="{DCE8FBE6-B55C-4DE3-BEC4-DA01A87D2707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1028700</xdr:colOff>
      <xdr:row>20</xdr:row>
      <xdr:rowOff>0</xdr:rowOff>
    </xdr:from>
    <xdr:ext cx="0" cy="469900"/>
    <xdr:pic>
      <xdr:nvPicPr>
        <xdr:cNvPr id="84" name="Imagem 83" descr="pmrb_evandro">
          <a:extLst>
            <a:ext uri="{FF2B5EF4-FFF2-40B4-BE49-F238E27FC236}">
              <a16:creationId xmlns:a16="http://schemas.microsoft.com/office/drawing/2014/main" xmlns="" id="{D854C5B2-1674-408B-97BA-B70C29745C2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73300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5" name="Imagem 84" descr="pmrb_evandro">
          <a:extLst>
            <a:ext uri="{FF2B5EF4-FFF2-40B4-BE49-F238E27FC236}">
              <a16:creationId xmlns:a16="http://schemas.microsoft.com/office/drawing/2014/main" xmlns="" id="{FAD80241-D7C4-43B0-990C-579739B540A2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6" name="Imagem 85" descr="pmrb_evandro">
          <a:extLst>
            <a:ext uri="{FF2B5EF4-FFF2-40B4-BE49-F238E27FC236}">
              <a16:creationId xmlns:a16="http://schemas.microsoft.com/office/drawing/2014/main" xmlns="" id="{92472E94-C67C-45A7-84CE-79C25EFF786D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7" name="Imagem 86" descr="pmrb_evandro">
          <a:extLst>
            <a:ext uri="{FF2B5EF4-FFF2-40B4-BE49-F238E27FC236}">
              <a16:creationId xmlns:a16="http://schemas.microsoft.com/office/drawing/2014/main" xmlns="" id="{431268C1-EA42-43FF-A334-D5D843252A0C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8" name="Imagem 87" descr="pmrb_evandro">
          <a:extLst>
            <a:ext uri="{FF2B5EF4-FFF2-40B4-BE49-F238E27FC236}">
              <a16:creationId xmlns:a16="http://schemas.microsoft.com/office/drawing/2014/main" xmlns="" id="{B78D801B-C913-473B-99B7-64ACEB215651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89" name="Imagem 88" descr="pmrb_evandro">
          <a:extLst>
            <a:ext uri="{FF2B5EF4-FFF2-40B4-BE49-F238E27FC236}">
              <a16:creationId xmlns:a16="http://schemas.microsoft.com/office/drawing/2014/main" xmlns="" id="{2C953BCE-DC3C-4370-9A9E-6EF3A0309246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90" name="Imagem 89" descr="pmrb_evandro">
          <a:extLst>
            <a:ext uri="{FF2B5EF4-FFF2-40B4-BE49-F238E27FC236}">
              <a16:creationId xmlns:a16="http://schemas.microsoft.com/office/drawing/2014/main" xmlns="" id="{1304AEBF-A313-47A8-A8DE-7AEF95B8676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91" name="Imagem 90" descr="pmrb_evandro">
          <a:extLst>
            <a:ext uri="{FF2B5EF4-FFF2-40B4-BE49-F238E27FC236}">
              <a16:creationId xmlns:a16="http://schemas.microsoft.com/office/drawing/2014/main" xmlns="" id="{00573A2C-4C90-438D-B9EA-F1980669575A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8</xdr:col>
      <xdr:colOff>981075</xdr:colOff>
      <xdr:row>20</xdr:row>
      <xdr:rowOff>0</xdr:rowOff>
    </xdr:from>
    <xdr:ext cx="0" cy="469900"/>
    <xdr:pic>
      <xdr:nvPicPr>
        <xdr:cNvPr id="92" name="Imagem 91" descr="pmrb_evandro">
          <a:extLst>
            <a:ext uri="{FF2B5EF4-FFF2-40B4-BE49-F238E27FC236}">
              <a16:creationId xmlns:a16="http://schemas.microsoft.com/office/drawing/2014/main" xmlns="" id="{D7E983D3-1DF2-4391-A7C7-3ED5C4BF2D1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925675" y="4219575"/>
          <a:ext cx="0" cy="469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EE516"/>
  <sheetViews>
    <sheetView tabSelected="1" zoomScale="90" zoomScaleNormal="90" workbookViewId="0">
      <selection activeCell="AL16" sqref="AL16:AL20"/>
    </sheetView>
  </sheetViews>
  <sheetFormatPr defaultRowHeight="12.75"/>
  <cols>
    <col min="1" max="1" width="6.85546875" style="52" customWidth="1"/>
    <col min="2" max="2" width="12.7109375" style="44" bestFit="1" customWidth="1"/>
    <col min="3" max="3" width="20.42578125" style="44" customWidth="1"/>
    <col min="4" max="4" width="44" style="52" bestFit="1" customWidth="1"/>
    <col min="5" max="5" width="14.5703125" style="44" customWidth="1"/>
    <col min="6" max="6" width="55.7109375" style="45" customWidth="1"/>
    <col min="7" max="7" width="14.5703125" style="44" customWidth="1"/>
    <col min="8" max="8" width="14.7109375" style="67" customWidth="1"/>
    <col min="9" max="9" width="50.85546875" style="45" customWidth="1"/>
    <col min="10" max="10" width="22.85546875" style="44" customWidth="1"/>
    <col min="11" max="11" width="12.42578125" style="44" bestFit="1" customWidth="1"/>
    <col min="12" max="12" width="16" style="192" bestFit="1" customWidth="1"/>
    <col min="13" max="13" width="16.42578125" style="44" customWidth="1"/>
    <col min="14" max="15" width="10.42578125" style="44" bestFit="1" customWidth="1"/>
    <col min="16" max="16" width="20.140625" style="44" customWidth="1"/>
    <col min="17" max="17" width="15.28515625" style="44" customWidth="1"/>
    <col min="18" max="18" width="10.42578125" style="199" bestFit="1" customWidth="1"/>
    <col min="19" max="19" width="13.7109375" style="199" customWidth="1"/>
    <col min="20" max="20" width="11.140625" style="44" bestFit="1" customWidth="1"/>
    <col min="21" max="21" width="5.5703125" style="44" bestFit="1" customWidth="1"/>
    <col min="22" max="22" width="15.5703125" style="44" bestFit="1" customWidth="1"/>
    <col min="23" max="23" width="12.42578125" style="44" bestFit="1" customWidth="1"/>
    <col min="24" max="24" width="18" style="52" customWidth="1"/>
    <col min="25" max="25" width="34.28515625" style="44" customWidth="1"/>
    <col min="26" max="26" width="12.42578125" style="52" bestFit="1" customWidth="1"/>
    <col min="27" max="27" width="12.42578125" style="44" bestFit="1" customWidth="1"/>
    <col min="28" max="28" width="13.5703125" style="52" bestFit="1" customWidth="1"/>
    <col min="29" max="29" width="11.28515625" style="52" bestFit="1" customWidth="1"/>
    <col min="30" max="30" width="13.5703125" style="203" bestFit="1" customWidth="1"/>
    <col min="31" max="31" width="11.28515625" style="203" bestFit="1" customWidth="1"/>
    <col min="32" max="32" width="19.85546875" style="52" bestFit="1" customWidth="1"/>
    <col min="33" max="33" width="9.28515625" style="52" bestFit="1" customWidth="1"/>
    <col min="34" max="34" width="12.5703125" style="203" bestFit="1" customWidth="1"/>
    <col min="35" max="35" width="24.140625" style="225" customWidth="1"/>
    <col min="36" max="36" width="15.7109375" style="223" customWidth="1"/>
    <col min="37" max="37" width="17.85546875" style="224" customWidth="1"/>
    <col min="38" max="38" width="16" style="226" bestFit="1" customWidth="1"/>
    <col min="39" max="39" width="11.5703125" style="52" customWidth="1"/>
    <col min="40" max="40" width="13" style="87" customWidth="1"/>
    <col min="41" max="41" width="19.42578125" style="52" customWidth="1"/>
    <col min="42" max="42" width="13.140625" style="87" customWidth="1"/>
    <col min="43" max="43" width="18.28515625" style="52" customWidth="1"/>
    <col min="44" max="44" width="20" style="52" customWidth="1"/>
    <col min="45" max="45" width="13.85546875" style="52" customWidth="1"/>
    <col min="46" max="46" width="15.7109375" style="52" customWidth="1"/>
    <col min="47" max="47" width="13.28515625" style="52" customWidth="1"/>
    <col min="48" max="48" width="12.28515625" style="52" customWidth="1"/>
    <col min="49" max="49" width="9.140625" style="44"/>
    <col min="50" max="50" width="13" style="44" customWidth="1"/>
    <col min="51" max="51" width="10.7109375" style="44" customWidth="1"/>
    <col min="52" max="52" width="10.85546875" style="44" customWidth="1"/>
    <col min="53" max="54" width="9.140625" style="44"/>
    <col min="55" max="55" width="16.7109375" style="44" customWidth="1"/>
    <col min="56" max="56" width="17.140625" style="44" customWidth="1"/>
    <col min="57" max="57" width="16.28515625" style="44" customWidth="1"/>
    <col min="58" max="58" width="5.28515625" style="44" bestFit="1" customWidth="1"/>
    <col min="59" max="59" width="7.28515625" style="44" bestFit="1" customWidth="1"/>
    <col min="60" max="60" width="6.7109375" style="44" bestFit="1" customWidth="1"/>
    <col min="61" max="61" width="9" style="44" customWidth="1"/>
    <col min="62" max="16384" width="9.140625" style="44"/>
  </cols>
  <sheetData>
    <row r="1" spans="1:577" s="125" customFormat="1" ht="53.25" customHeight="1">
      <c r="F1" s="126"/>
      <c r="H1" s="132"/>
      <c r="I1" s="126"/>
      <c r="L1" s="181"/>
      <c r="R1" s="181"/>
      <c r="S1" s="181"/>
      <c r="AD1" s="181"/>
      <c r="AE1" s="181"/>
      <c r="AH1" s="181"/>
      <c r="AI1" s="181"/>
      <c r="AJ1" s="181"/>
      <c r="AK1" s="181"/>
      <c r="AL1" s="181"/>
    </row>
    <row r="2" spans="1:577" s="125" customFormat="1" ht="15">
      <c r="A2" s="127" t="s">
        <v>391</v>
      </c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81"/>
      <c r="AJ2" s="181"/>
      <c r="AK2" s="181"/>
      <c r="AL2" s="181"/>
    </row>
    <row r="3" spans="1:577" s="125" customFormat="1" ht="15">
      <c r="A3" s="126"/>
      <c r="B3" s="126"/>
      <c r="C3" s="126"/>
      <c r="D3" s="126"/>
      <c r="E3" s="126"/>
      <c r="F3" s="126"/>
      <c r="G3" s="126"/>
      <c r="H3" s="133"/>
      <c r="I3" s="126"/>
      <c r="J3" s="126"/>
      <c r="K3" s="126"/>
      <c r="L3" s="182"/>
      <c r="M3" s="126"/>
      <c r="N3" s="126"/>
      <c r="O3" s="126"/>
      <c r="P3" s="126"/>
      <c r="Q3" s="126"/>
      <c r="R3" s="182"/>
      <c r="S3" s="182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82"/>
      <c r="AE3" s="182"/>
      <c r="AF3" s="126"/>
      <c r="AG3" s="126"/>
      <c r="AH3" s="182"/>
      <c r="AI3" s="181"/>
      <c r="AJ3" s="181"/>
      <c r="AK3" s="181"/>
      <c r="AL3" s="181"/>
    </row>
    <row r="4" spans="1:577" s="125" customFormat="1" ht="15">
      <c r="A4" s="127" t="s">
        <v>392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  <c r="S4" s="127"/>
      <c r="T4" s="127"/>
      <c r="U4" s="127"/>
      <c r="V4" s="127"/>
      <c r="W4" s="127"/>
      <c r="X4" s="127"/>
      <c r="Y4" s="127"/>
      <c r="Z4" s="127"/>
      <c r="AA4" s="127"/>
      <c r="AB4" s="127"/>
      <c r="AC4" s="127"/>
      <c r="AD4" s="127"/>
      <c r="AE4" s="127"/>
      <c r="AF4" s="127"/>
      <c r="AG4" s="127"/>
      <c r="AH4" s="127"/>
      <c r="AI4" s="181"/>
      <c r="AJ4" s="181"/>
      <c r="AK4" s="181"/>
      <c r="AL4" s="181"/>
    </row>
    <row r="5" spans="1:577" s="125" customFormat="1" ht="15">
      <c r="A5" s="125" t="s">
        <v>393</v>
      </c>
      <c r="F5" s="126"/>
      <c r="G5" s="126"/>
      <c r="H5" s="133"/>
      <c r="I5" s="126"/>
      <c r="J5" s="126"/>
      <c r="K5" s="126"/>
      <c r="L5" s="182"/>
      <c r="M5" s="126"/>
      <c r="N5" s="126"/>
      <c r="O5" s="126"/>
      <c r="P5" s="126"/>
      <c r="Q5" s="126"/>
      <c r="R5" s="182"/>
      <c r="S5" s="182"/>
      <c r="T5" s="126"/>
      <c r="U5" s="126"/>
      <c r="V5" s="126"/>
      <c r="W5" s="126"/>
      <c r="X5" s="126"/>
      <c r="Y5" s="126"/>
      <c r="Z5" s="126"/>
      <c r="AA5" s="126"/>
      <c r="AB5" s="126"/>
      <c r="AC5" s="126"/>
      <c r="AD5" s="182"/>
      <c r="AE5" s="182"/>
      <c r="AF5" s="126"/>
      <c r="AG5" s="126"/>
      <c r="AH5" s="182"/>
      <c r="AI5" s="181"/>
      <c r="AJ5" s="181"/>
      <c r="AK5" s="181"/>
      <c r="AL5" s="181"/>
    </row>
    <row r="6" spans="1:577" s="125" customFormat="1" ht="15">
      <c r="F6" s="126"/>
      <c r="G6" s="126"/>
      <c r="H6" s="133"/>
      <c r="I6" s="126"/>
      <c r="J6" s="126"/>
      <c r="K6" s="126"/>
      <c r="L6" s="182"/>
      <c r="M6" s="126"/>
      <c r="N6" s="126"/>
      <c r="O6" s="126"/>
      <c r="P6" s="126"/>
      <c r="Q6" s="126"/>
      <c r="R6" s="182"/>
      <c r="S6" s="182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82"/>
      <c r="AE6" s="182"/>
      <c r="AF6" s="126"/>
      <c r="AG6" s="126"/>
      <c r="AH6" s="182"/>
      <c r="AI6" s="181"/>
      <c r="AJ6" s="181"/>
      <c r="AK6" s="181"/>
      <c r="AL6" s="181"/>
    </row>
    <row r="7" spans="1:577" s="125" customFormat="1" ht="15">
      <c r="A7" s="128" t="s">
        <v>666</v>
      </c>
      <c r="B7" s="128"/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128"/>
      <c r="AH7" s="128"/>
      <c r="AI7" s="181"/>
      <c r="AJ7" s="181"/>
      <c r="AK7" s="181"/>
      <c r="AL7" s="181"/>
    </row>
    <row r="8" spans="1:577" s="125" customFormat="1" ht="15">
      <c r="A8" s="128" t="s">
        <v>667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8"/>
      <c r="AD8" s="128"/>
      <c r="AE8" s="128"/>
      <c r="AF8" s="128"/>
      <c r="AG8" s="128"/>
      <c r="AH8" s="128"/>
      <c r="AI8" s="181"/>
      <c r="AJ8" s="181"/>
      <c r="AK8" s="181"/>
      <c r="AL8" s="181"/>
    </row>
    <row r="9" spans="1:577" s="125" customFormat="1" ht="15">
      <c r="A9" s="126"/>
      <c r="B9" s="126"/>
      <c r="C9" s="126"/>
      <c r="D9" s="126"/>
      <c r="E9" s="126"/>
      <c r="F9" s="126"/>
      <c r="G9" s="126"/>
      <c r="H9" s="133"/>
      <c r="I9" s="126"/>
      <c r="J9" s="126"/>
      <c r="K9" s="126"/>
      <c r="L9" s="182"/>
      <c r="M9" s="126"/>
      <c r="N9" s="126"/>
      <c r="O9" s="126"/>
      <c r="P9" s="126"/>
      <c r="Q9" s="126"/>
      <c r="R9" s="182"/>
      <c r="S9" s="182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82"/>
      <c r="AE9" s="182"/>
      <c r="AF9" s="126"/>
      <c r="AG9" s="126"/>
      <c r="AH9" s="182"/>
      <c r="AI9" s="181"/>
      <c r="AJ9" s="181"/>
      <c r="AK9" s="181"/>
      <c r="AL9" s="181"/>
    </row>
    <row r="10" spans="1:577" ht="13.5" thickBot="1">
      <c r="A10" s="46" t="s">
        <v>394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199"/>
      <c r="AI10" s="199"/>
      <c r="AJ10" s="199"/>
      <c r="AK10" s="199"/>
      <c r="AL10" s="199"/>
      <c r="AM10" s="44"/>
      <c r="AN10" s="44"/>
      <c r="AO10" s="44"/>
      <c r="AP10" s="44"/>
      <c r="AQ10" s="44"/>
      <c r="AR10" s="44"/>
      <c r="AS10" s="44"/>
      <c r="AT10" s="44"/>
      <c r="AU10" s="44"/>
      <c r="AV10" s="44"/>
    </row>
    <row r="11" spans="1:577" ht="12.75" customHeight="1">
      <c r="A11" s="162" t="s">
        <v>293</v>
      </c>
      <c r="B11" s="163" t="s">
        <v>21</v>
      </c>
      <c r="C11" s="164"/>
      <c r="D11" s="164"/>
      <c r="E11" s="164"/>
      <c r="F11" s="164"/>
      <c r="G11" s="165"/>
      <c r="H11" s="166" t="s">
        <v>73</v>
      </c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8"/>
      <c r="AM11" s="169" t="s">
        <v>76</v>
      </c>
      <c r="AN11" s="169"/>
      <c r="AO11" s="169"/>
      <c r="AP11" s="169"/>
      <c r="AQ11" s="169" t="s">
        <v>96</v>
      </c>
      <c r="AR11" s="169"/>
      <c r="AS11" s="169"/>
      <c r="AT11" s="169"/>
      <c r="AU11" s="169"/>
      <c r="AV11" s="169"/>
      <c r="AW11" s="169" t="s">
        <v>74</v>
      </c>
      <c r="AX11" s="169"/>
      <c r="AY11" s="169"/>
      <c r="AZ11" s="169"/>
      <c r="BA11" s="169"/>
      <c r="BB11" s="169"/>
      <c r="BC11" s="169"/>
      <c r="BD11" s="169"/>
      <c r="BE11" s="169"/>
      <c r="BF11" s="169"/>
      <c r="BG11" s="169"/>
      <c r="BH11" s="170"/>
    </row>
    <row r="12" spans="1:577" ht="12.75" customHeight="1">
      <c r="A12" s="171"/>
      <c r="B12" s="143"/>
      <c r="C12" s="144"/>
      <c r="D12" s="144"/>
      <c r="E12" s="144"/>
      <c r="F12" s="144"/>
      <c r="G12" s="145"/>
      <c r="H12" s="137" t="s">
        <v>48</v>
      </c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9"/>
      <c r="U12" s="146"/>
      <c r="V12" s="140" t="s">
        <v>111</v>
      </c>
      <c r="W12" s="141"/>
      <c r="X12" s="141"/>
      <c r="Y12" s="141"/>
      <c r="Z12" s="141"/>
      <c r="AA12" s="141"/>
      <c r="AB12" s="141"/>
      <c r="AC12" s="141"/>
      <c r="AD12" s="141"/>
      <c r="AE12" s="142"/>
      <c r="AF12" s="140" t="s">
        <v>116</v>
      </c>
      <c r="AG12" s="141"/>
      <c r="AH12" s="142"/>
      <c r="AI12" s="204" t="s">
        <v>49</v>
      </c>
      <c r="AJ12" s="205"/>
      <c r="AK12" s="205"/>
      <c r="AL12" s="206"/>
      <c r="AM12" s="136" t="s">
        <v>78</v>
      </c>
      <c r="AN12" s="147" t="s">
        <v>79</v>
      </c>
      <c r="AO12" s="136" t="s">
        <v>77</v>
      </c>
      <c r="AP12" s="147" t="s">
        <v>80</v>
      </c>
      <c r="AQ12" s="136" t="s">
        <v>85</v>
      </c>
      <c r="AR12" s="136" t="s">
        <v>86</v>
      </c>
      <c r="AS12" s="136" t="s">
        <v>87</v>
      </c>
      <c r="AT12" s="136" t="s">
        <v>89</v>
      </c>
      <c r="AU12" s="136" t="s">
        <v>88</v>
      </c>
      <c r="AV12" s="136" t="s">
        <v>89</v>
      </c>
      <c r="AW12" s="136" t="s">
        <v>1</v>
      </c>
      <c r="AX12" s="136" t="s">
        <v>54</v>
      </c>
      <c r="AY12" s="148" t="s">
        <v>58</v>
      </c>
      <c r="AZ12" s="148"/>
      <c r="BA12" s="148"/>
      <c r="BB12" s="148" t="s">
        <v>61</v>
      </c>
      <c r="BC12" s="148"/>
      <c r="BD12" s="136" t="s">
        <v>401</v>
      </c>
      <c r="BE12" s="136" t="s">
        <v>402</v>
      </c>
      <c r="BF12" s="148" t="s">
        <v>64</v>
      </c>
      <c r="BG12" s="148"/>
      <c r="BH12" s="172"/>
    </row>
    <row r="13" spans="1:577" ht="12.75" customHeight="1">
      <c r="A13" s="171"/>
      <c r="B13" s="149"/>
      <c r="C13" s="150"/>
      <c r="D13" s="150"/>
      <c r="E13" s="150"/>
      <c r="F13" s="150"/>
      <c r="G13" s="151"/>
      <c r="H13" s="149"/>
      <c r="I13" s="150"/>
      <c r="J13" s="150"/>
      <c r="K13" s="150"/>
      <c r="L13" s="150"/>
      <c r="M13" s="150"/>
      <c r="N13" s="150"/>
      <c r="O13" s="150"/>
      <c r="P13" s="150"/>
      <c r="Q13" s="150"/>
      <c r="R13" s="150"/>
      <c r="S13" s="150"/>
      <c r="T13" s="151"/>
      <c r="U13" s="146"/>
      <c r="V13" s="140"/>
      <c r="W13" s="141"/>
      <c r="X13" s="141"/>
      <c r="Y13" s="142"/>
      <c r="Z13" s="140" t="s">
        <v>112</v>
      </c>
      <c r="AA13" s="142"/>
      <c r="AB13" s="140" t="s">
        <v>113</v>
      </c>
      <c r="AC13" s="141"/>
      <c r="AD13" s="141"/>
      <c r="AE13" s="142"/>
      <c r="AF13" s="140" t="s">
        <v>117</v>
      </c>
      <c r="AG13" s="141"/>
      <c r="AH13" s="142"/>
      <c r="AI13" s="207"/>
      <c r="AJ13" s="208"/>
      <c r="AK13" s="208"/>
      <c r="AL13" s="209"/>
      <c r="AM13" s="136"/>
      <c r="AN13" s="147"/>
      <c r="AO13" s="136"/>
      <c r="AP13" s="147"/>
      <c r="AQ13" s="136"/>
      <c r="AR13" s="136"/>
      <c r="AS13" s="136"/>
      <c r="AT13" s="136"/>
      <c r="AU13" s="136"/>
      <c r="AV13" s="136"/>
      <c r="AW13" s="136"/>
      <c r="AX13" s="136"/>
      <c r="AY13" s="152"/>
      <c r="AZ13" s="152"/>
      <c r="BA13" s="152"/>
      <c r="BB13" s="152"/>
      <c r="BC13" s="152"/>
      <c r="BD13" s="136"/>
      <c r="BE13" s="136"/>
      <c r="BF13" s="152"/>
      <c r="BG13" s="152"/>
      <c r="BH13" s="173"/>
    </row>
    <row r="14" spans="1:577" ht="38.25">
      <c r="A14" s="171"/>
      <c r="B14" s="146" t="s">
        <v>6</v>
      </c>
      <c r="C14" s="146" t="s">
        <v>7</v>
      </c>
      <c r="D14" s="146" t="s">
        <v>0</v>
      </c>
      <c r="E14" s="146" t="s">
        <v>1</v>
      </c>
      <c r="F14" s="153" t="s">
        <v>2</v>
      </c>
      <c r="G14" s="146" t="s">
        <v>8</v>
      </c>
      <c r="H14" s="154" t="s">
        <v>9</v>
      </c>
      <c r="I14" s="153" t="s">
        <v>3</v>
      </c>
      <c r="J14" s="146" t="s">
        <v>19</v>
      </c>
      <c r="K14" s="146" t="s">
        <v>10</v>
      </c>
      <c r="L14" s="183" t="s">
        <v>46</v>
      </c>
      <c r="M14" s="146" t="s">
        <v>14</v>
      </c>
      <c r="N14" s="146" t="s">
        <v>13</v>
      </c>
      <c r="O14" s="146" t="s">
        <v>12</v>
      </c>
      <c r="P14" s="146" t="s">
        <v>4</v>
      </c>
      <c r="Q14" s="146" t="s">
        <v>671</v>
      </c>
      <c r="R14" s="183" t="s">
        <v>50</v>
      </c>
      <c r="S14" s="183" t="s">
        <v>51</v>
      </c>
      <c r="T14" s="146" t="s">
        <v>5</v>
      </c>
      <c r="U14" s="146" t="s">
        <v>1</v>
      </c>
      <c r="V14" s="146" t="s">
        <v>110</v>
      </c>
      <c r="W14" s="146" t="s">
        <v>10</v>
      </c>
      <c r="X14" s="146" t="s">
        <v>14</v>
      </c>
      <c r="Y14" s="146" t="s">
        <v>11</v>
      </c>
      <c r="Z14" s="146" t="s">
        <v>13</v>
      </c>
      <c r="AA14" s="146" t="s">
        <v>12</v>
      </c>
      <c r="AB14" s="146" t="s">
        <v>15</v>
      </c>
      <c r="AC14" s="146" t="s">
        <v>16</v>
      </c>
      <c r="AD14" s="183" t="s">
        <v>17</v>
      </c>
      <c r="AE14" s="183" t="s">
        <v>18</v>
      </c>
      <c r="AF14" s="146" t="s">
        <v>118</v>
      </c>
      <c r="AG14" s="146" t="s">
        <v>119</v>
      </c>
      <c r="AH14" s="183" t="s">
        <v>120</v>
      </c>
      <c r="AI14" s="183" t="s">
        <v>397</v>
      </c>
      <c r="AJ14" s="183" t="s">
        <v>311</v>
      </c>
      <c r="AK14" s="183" t="s">
        <v>396</v>
      </c>
      <c r="AL14" s="183" t="s">
        <v>20</v>
      </c>
      <c r="AM14" s="136"/>
      <c r="AN14" s="147"/>
      <c r="AO14" s="136"/>
      <c r="AP14" s="147"/>
      <c r="AQ14" s="136"/>
      <c r="AR14" s="136"/>
      <c r="AS14" s="136"/>
      <c r="AT14" s="136"/>
      <c r="AU14" s="136"/>
      <c r="AV14" s="136"/>
      <c r="AW14" s="136"/>
      <c r="AX14" s="136"/>
      <c r="AY14" s="152" t="s">
        <v>55</v>
      </c>
      <c r="AZ14" s="152" t="s">
        <v>56</v>
      </c>
      <c r="BA14" s="152" t="s">
        <v>57</v>
      </c>
      <c r="BB14" s="152" t="s">
        <v>59</v>
      </c>
      <c r="BC14" s="146" t="s">
        <v>60</v>
      </c>
      <c r="BD14" s="136"/>
      <c r="BE14" s="136"/>
      <c r="BF14" s="152" t="s">
        <v>55</v>
      </c>
      <c r="BG14" s="152" t="s">
        <v>63</v>
      </c>
      <c r="BH14" s="173" t="s">
        <v>62</v>
      </c>
    </row>
    <row r="15" spans="1:577" ht="26.25" thickBot="1">
      <c r="A15" s="174"/>
      <c r="B15" s="175" t="s">
        <v>22</v>
      </c>
      <c r="C15" s="175" t="s">
        <v>23</v>
      </c>
      <c r="D15" s="176" t="s">
        <v>45</v>
      </c>
      <c r="E15" s="175" t="s">
        <v>24</v>
      </c>
      <c r="F15" s="177" t="s">
        <v>25</v>
      </c>
      <c r="G15" s="175" t="s">
        <v>26</v>
      </c>
      <c r="H15" s="176" t="s">
        <v>27</v>
      </c>
      <c r="I15" s="177" t="s">
        <v>28</v>
      </c>
      <c r="J15" s="175" t="s">
        <v>29</v>
      </c>
      <c r="K15" s="175" t="s">
        <v>30</v>
      </c>
      <c r="L15" s="184" t="s">
        <v>31</v>
      </c>
      <c r="M15" s="175" t="s">
        <v>32</v>
      </c>
      <c r="N15" s="175" t="s">
        <v>33</v>
      </c>
      <c r="O15" s="175" t="s">
        <v>34</v>
      </c>
      <c r="P15" s="175" t="s">
        <v>35</v>
      </c>
      <c r="Q15" s="175" t="s">
        <v>36</v>
      </c>
      <c r="R15" s="184" t="s">
        <v>37</v>
      </c>
      <c r="S15" s="184" t="s">
        <v>47</v>
      </c>
      <c r="T15" s="175" t="s">
        <v>38</v>
      </c>
      <c r="U15" s="175" t="s">
        <v>108</v>
      </c>
      <c r="V15" s="175" t="s">
        <v>109</v>
      </c>
      <c r="W15" s="175" t="s">
        <v>39</v>
      </c>
      <c r="X15" s="175" t="s">
        <v>40</v>
      </c>
      <c r="Y15" s="175" t="s">
        <v>41</v>
      </c>
      <c r="Z15" s="175" t="s">
        <v>42</v>
      </c>
      <c r="AA15" s="175" t="s">
        <v>43</v>
      </c>
      <c r="AB15" s="175" t="s">
        <v>52</v>
      </c>
      <c r="AC15" s="175" t="s">
        <v>44</v>
      </c>
      <c r="AD15" s="184" t="s">
        <v>114</v>
      </c>
      <c r="AE15" s="184" t="s">
        <v>115</v>
      </c>
      <c r="AF15" s="175" t="s">
        <v>53</v>
      </c>
      <c r="AG15" s="175" t="s">
        <v>121</v>
      </c>
      <c r="AH15" s="184" t="s">
        <v>122</v>
      </c>
      <c r="AI15" s="184" t="s">
        <v>123</v>
      </c>
      <c r="AJ15" s="184" t="s">
        <v>65</v>
      </c>
      <c r="AK15" s="184" t="s">
        <v>124</v>
      </c>
      <c r="AL15" s="184" t="s">
        <v>125</v>
      </c>
      <c r="AM15" s="175" t="s">
        <v>66</v>
      </c>
      <c r="AN15" s="178" t="s">
        <v>67</v>
      </c>
      <c r="AO15" s="175" t="s">
        <v>68</v>
      </c>
      <c r="AP15" s="178" t="s">
        <v>69</v>
      </c>
      <c r="AQ15" s="179" t="s">
        <v>70</v>
      </c>
      <c r="AR15" s="179" t="s">
        <v>71</v>
      </c>
      <c r="AS15" s="179" t="s">
        <v>72</v>
      </c>
      <c r="AT15" s="179" t="s">
        <v>75</v>
      </c>
      <c r="AU15" s="179" t="s">
        <v>81</v>
      </c>
      <c r="AV15" s="179" t="s">
        <v>82</v>
      </c>
      <c r="AW15" s="179" t="s">
        <v>126</v>
      </c>
      <c r="AX15" s="179" t="s">
        <v>83</v>
      </c>
      <c r="AY15" s="179" t="s">
        <v>90</v>
      </c>
      <c r="AZ15" s="179" t="s">
        <v>84</v>
      </c>
      <c r="BA15" s="179" t="s">
        <v>91</v>
      </c>
      <c r="BB15" s="179" t="s">
        <v>92</v>
      </c>
      <c r="BC15" s="179" t="s">
        <v>93</v>
      </c>
      <c r="BD15" s="179" t="s">
        <v>94</v>
      </c>
      <c r="BE15" s="179" t="s">
        <v>95</v>
      </c>
      <c r="BF15" s="179" t="s">
        <v>127</v>
      </c>
      <c r="BG15" s="179" t="s">
        <v>128</v>
      </c>
      <c r="BH15" s="180" t="s">
        <v>129</v>
      </c>
    </row>
    <row r="16" spans="1:577" s="53" customFormat="1" ht="26.25" thickBot="1">
      <c r="A16" s="155">
        <v>1</v>
      </c>
      <c r="B16" s="76" t="s">
        <v>452</v>
      </c>
      <c r="C16" s="76" t="s">
        <v>130</v>
      </c>
      <c r="D16" s="76" t="s">
        <v>97</v>
      </c>
      <c r="E16" s="76" t="s">
        <v>99</v>
      </c>
      <c r="F16" s="156" t="s">
        <v>181</v>
      </c>
      <c r="G16" s="157">
        <v>12150</v>
      </c>
      <c r="H16" s="158" t="s">
        <v>395</v>
      </c>
      <c r="I16" s="159" t="s">
        <v>131</v>
      </c>
      <c r="J16" s="76" t="s">
        <v>132</v>
      </c>
      <c r="K16" s="77">
        <v>43200</v>
      </c>
      <c r="L16" s="185">
        <v>60000</v>
      </c>
      <c r="M16" s="157">
        <v>12283</v>
      </c>
      <c r="N16" s="77">
        <v>43200</v>
      </c>
      <c r="O16" s="77">
        <v>43465</v>
      </c>
      <c r="P16" s="76" t="s">
        <v>432</v>
      </c>
      <c r="Q16" s="77" t="s">
        <v>100</v>
      </c>
      <c r="R16" s="193" t="s">
        <v>100</v>
      </c>
      <c r="S16" s="193" t="s">
        <v>100</v>
      </c>
      <c r="T16" s="76" t="s">
        <v>379</v>
      </c>
      <c r="U16" s="77" t="s">
        <v>100</v>
      </c>
      <c r="V16" s="66" t="s">
        <v>101</v>
      </c>
      <c r="W16" s="66">
        <v>43437</v>
      </c>
      <c r="X16" s="160" t="s">
        <v>134</v>
      </c>
      <c r="Y16" s="66" t="s">
        <v>133</v>
      </c>
      <c r="Z16" s="66">
        <v>43467</v>
      </c>
      <c r="AA16" s="66">
        <v>43830</v>
      </c>
      <c r="AB16" s="66" t="s">
        <v>100</v>
      </c>
      <c r="AC16" s="66" t="s">
        <v>100</v>
      </c>
      <c r="AD16" s="200">
        <v>0</v>
      </c>
      <c r="AE16" s="200">
        <v>0</v>
      </c>
      <c r="AF16" s="161" t="s">
        <v>100</v>
      </c>
      <c r="AG16" s="161" t="s">
        <v>100</v>
      </c>
      <c r="AH16" s="200">
        <v>0</v>
      </c>
      <c r="AI16" s="210">
        <f>L16-AE16+AD16+AH16</f>
        <v>60000</v>
      </c>
      <c r="AJ16" s="211">
        <f>17036.3+12250.11</f>
        <v>29286.41</v>
      </c>
      <c r="AK16" s="212">
        <v>0</v>
      </c>
      <c r="AL16" s="213">
        <f>AJ16+AJ17+AJ18+AJ19+AK20</f>
        <v>81522.559999999998</v>
      </c>
      <c r="AM16" s="76" t="s">
        <v>100</v>
      </c>
      <c r="AN16" s="76" t="s">
        <v>100</v>
      </c>
      <c r="AO16" s="76" t="s">
        <v>100</v>
      </c>
      <c r="AP16" s="76" t="s">
        <v>100</v>
      </c>
      <c r="AQ16" s="76" t="s">
        <v>100</v>
      </c>
      <c r="AR16" s="76" t="s">
        <v>100</v>
      </c>
      <c r="AS16" s="76" t="s">
        <v>100</v>
      </c>
      <c r="AT16" s="76" t="s">
        <v>100</v>
      </c>
      <c r="AU16" s="76" t="s">
        <v>100</v>
      </c>
      <c r="AV16" s="76" t="s">
        <v>100</v>
      </c>
      <c r="AW16" s="76" t="s">
        <v>100</v>
      </c>
      <c r="AX16" s="76" t="s">
        <v>100</v>
      </c>
      <c r="AY16" s="76" t="s">
        <v>100</v>
      </c>
      <c r="AZ16" s="76" t="s">
        <v>100</v>
      </c>
      <c r="BA16" s="76" t="s">
        <v>100</v>
      </c>
      <c r="BB16" s="76" t="s">
        <v>100</v>
      </c>
      <c r="BC16" s="76" t="s">
        <v>100</v>
      </c>
      <c r="BD16" s="76" t="s">
        <v>100</v>
      </c>
      <c r="BE16" s="76" t="s">
        <v>100</v>
      </c>
      <c r="BF16" s="76" t="s">
        <v>100</v>
      </c>
      <c r="BG16" s="76" t="s">
        <v>100</v>
      </c>
      <c r="BH16" s="155" t="s">
        <v>100</v>
      </c>
      <c r="BI16" s="52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  <c r="TZ16" s="44"/>
      <c r="UA16" s="44"/>
      <c r="UB16" s="44"/>
      <c r="UC16" s="44"/>
      <c r="UD16" s="44"/>
      <c r="UE16" s="44"/>
      <c r="UF16" s="44"/>
      <c r="UG16" s="44"/>
      <c r="UH16" s="44"/>
      <c r="UI16" s="44"/>
      <c r="UJ16" s="44"/>
      <c r="UK16" s="44"/>
      <c r="UL16" s="44"/>
      <c r="UM16" s="44"/>
      <c r="UN16" s="44"/>
      <c r="UO16" s="44"/>
      <c r="UP16" s="44"/>
      <c r="UQ16" s="44"/>
      <c r="UR16" s="44"/>
      <c r="US16" s="44"/>
      <c r="UT16" s="44"/>
      <c r="UU16" s="44"/>
      <c r="UV16" s="44"/>
      <c r="UW16" s="44"/>
      <c r="UX16" s="44"/>
      <c r="UY16" s="44"/>
      <c r="UZ16" s="44"/>
      <c r="VA16" s="44"/>
      <c r="VB16" s="44"/>
      <c r="VC16" s="44"/>
      <c r="VD16" s="44"/>
      <c r="VE16" s="44"/>
    </row>
    <row r="17" spans="1:61" ht="25.5">
      <c r="A17" s="91"/>
      <c r="B17" s="57"/>
      <c r="C17" s="57"/>
      <c r="D17" s="57"/>
      <c r="E17" s="57"/>
      <c r="F17" s="113"/>
      <c r="G17" s="58"/>
      <c r="H17" s="134"/>
      <c r="I17" s="120"/>
      <c r="J17" s="57"/>
      <c r="K17" s="60"/>
      <c r="L17" s="186"/>
      <c r="M17" s="58"/>
      <c r="N17" s="60"/>
      <c r="O17" s="60"/>
      <c r="P17" s="57"/>
      <c r="Q17" s="60"/>
      <c r="R17" s="194"/>
      <c r="S17" s="194"/>
      <c r="T17" s="57"/>
      <c r="U17" s="60"/>
      <c r="V17" s="54" t="s">
        <v>103</v>
      </c>
      <c r="W17" s="54">
        <v>43818</v>
      </c>
      <c r="X17" s="55" t="s">
        <v>165</v>
      </c>
      <c r="Y17" s="54" t="s">
        <v>166</v>
      </c>
      <c r="Z17" s="54">
        <v>43831</v>
      </c>
      <c r="AA17" s="54">
        <v>44196</v>
      </c>
      <c r="AB17" s="54" t="s">
        <v>100</v>
      </c>
      <c r="AC17" s="54" t="s">
        <v>100</v>
      </c>
      <c r="AD17" s="201">
        <v>0</v>
      </c>
      <c r="AE17" s="201">
        <v>0</v>
      </c>
      <c r="AF17" s="56" t="s">
        <v>100</v>
      </c>
      <c r="AG17" s="56" t="s">
        <v>100</v>
      </c>
      <c r="AH17" s="201">
        <v>0</v>
      </c>
      <c r="AI17" s="210">
        <f t="shared" ref="AI17:AI80" si="0">L17-AE17+AD17+AH17</f>
        <v>0</v>
      </c>
      <c r="AJ17" s="214">
        <v>11112.8</v>
      </c>
      <c r="AK17" s="215">
        <v>0</v>
      </c>
      <c r="AL17" s="216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91"/>
      <c r="BI17" s="52"/>
    </row>
    <row r="18" spans="1:61" ht="25.5">
      <c r="A18" s="91"/>
      <c r="B18" s="57"/>
      <c r="C18" s="57"/>
      <c r="D18" s="57"/>
      <c r="E18" s="57"/>
      <c r="F18" s="113"/>
      <c r="G18" s="58"/>
      <c r="H18" s="134"/>
      <c r="I18" s="120"/>
      <c r="J18" s="57"/>
      <c r="K18" s="60"/>
      <c r="L18" s="186"/>
      <c r="M18" s="58"/>
      <c r="N18" s="60"/>
      <c r="O18" s="60"/>
      <c r="P18" s="57"/>
      <c r="Q18" s="60"/>
      <c r="R18" s="194"/>
      <c r="S18" s="194"/>
      <c r="T18" s="57"/>
      <c r="U18" s="60"/>
      <c r="V18" s="54" t="s">
        <v>104</v>
      </c>
      <c r="W18" s="54">
        <v>44172</v>
      </c>
      <c r="X18" s="55" t="s">
        <v>239</v>
      </c>
      <c r="Y18" s="54" t="s">
        <v>238</v>
      </c>
      <c r="Z18" s="54">
        <v>44197</v>
      </c>
      <c r="AA18" s="54">
        <v>44561</v>
      </c>
      <c r="AB18" s="54" t="s">
        <v>100</v>
      </c>
      <c r="AC18" s="54" t="s">
        <v>100</v>
      </c>
      <c r="AD18" s="201">
        <v>0</v>
      </c>
      <c r="AE18" s="201">
        <v>0</v>
      </c>
      <c r="AF18" s="56" t="s">
        <v>100</v>
      </c>
      <c r="AG18" s="56" t="s">
        <v>100</v>
      </c>
      <c r="AH18" s="201">
        <v>0</v>
      </c>
      <c r="AI18" s="210">
        <f t="shared" si="0"/>
        <v>0</v>
      </c>
      <c r="AJ18" s="214">
        <v>10953.45</v>
      </c>
      <c r="AK18" s="215">
        <v>0</v>
      </c>
      <c r="AL18" s="216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91"/>
      <c r="BI18" s="52"/>
    </row>
    <row r="19" spans="1:61" ht="25.5">
      <c r="A19" s="91"/>
      <c r="B19" s="57"/>
      <c r="C19" s="57"/>
      <c r="D19" s="57"/>
      <c r="E19" s="57"/>
      <c r="F19" s="113"/>
      <c r="G19" s="58"/>
      <c r="H19" s="134"/>
      <c r="I19" s="120"/>
      <c r="J19" s="57"/>
      <c r="K19" s="60"/>
      <c r="L19" s="186"/>
      <c r="M19" s="58"/>
      <c r="N19" s="60"/>
      <c r="O19" s="60"/>
      <c r="P19" s="57"/>
      <c r="Q19" s="60"/>
      <c r="R19" s="194"/>
      <c r="S19" s="194"/>
      <c r="T19" s="57"/>
      <c r="U19" s="60"/>
      <c r="V19" s="54" t="s">
        <v>105</v>
      </c>
      <c r="W19" s="54">
        <v>44553</v>
      </c>
      <c r="X19" s="55" t="s">
        <v>276</v>
      </c>
      <c r="Y19" s="54" t="s">
        <v>294</v>
      </c>
      <c r="Z19" s="54">
        <v>44562</v>
      </c>
      <c r="AA19" s="54">
        <v>44926</v>
      </c>
      <c r="AB19" s="54" t="s">
        <v>100</v>
      </c>
      <c r="AC19" s="54" t="s">
        <v>100</v>
      </c>
      <c r="AD19" s="201">
        <v>0</v>
      </c>
      <c r="AE19" s="201">
        <v>0</v>
      </c>
      <c r="AF19" s="56" t="s">
        <v>100</v>
      </c>
      <c r="AG19" s="56" t="s">
        <v>100</v>
      </c>
      <c r="AH19" s="201">
        <v>0</v>
      </c>
      <c r="AI19" s="210">
        <f t="shared" si="0"/>
        <v>0</v>
      </c>
      <c r="AJ19" s="214">
        <v>24190.2</v>
      </c>
      <c r="AK19" s="215">
        <v>0</v>
      </c>
      <c r="AL19" s="216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91"/>
      <c r="BI19" s="52"/>
    </row>
    <row r="20" spans="1:61" ht="25.5">
      <c r="A20" s="91"/>
      <c r="B20" s="57"/>
      <c r="C20" s="57"/>
      <c r="D20" s="57"/>
      <c r="E20" s="57"/>
      <c r="F20" s="113"/>
      <c r="G20" s="58"/>
      <c r="H20" s="134"/>
      <c r="I20" s="120"/>
      <c r="J20" s="57"/>
      <c r="K20" s="60"/>
      <c r="L20" s="186"/>
      <c r="M20" s="58"/>
      <c r="N20" s="60"/>
      <c r="O20" s="60"/>
      <c r="P20" s="57"/>
      <c r="Q20" s="60"/>
      <c r="R20" s="194"/>
      <c r="S20" s="194"/>
      <c r="T20" s="57"/>
      <c r="U20" s="60"/>
      <c r="V20" s="54" t="s">
        <v>222</v>
      </c>
      <c r="W20" s="54">
        <v>44902</v>
      </c>
      <c r="X20" s="55" t="s">
        <v>370</v>
      </c>
      <c r="Y20" s="54" t="s">
        <v>371</v>
      </c>
      <c r="Z20" s="54">
        <v>44927</v>
      </c>
      <c r="AA20" s="54">
        <v>44957</v>
      </c>
      <c r="AB20" s="54" t="s">
        <v>100</v>
      </c>
      <c r="AC20" s="54" t="s">
        <v>100</v>
      </c>
      <c r="AD20" s="201">
        <v>0</v>
      </c>
      <c r="AE20" s="201">
        <v>0</v>
      </c>
      <c r="AF20" s="56" t="s">
        <v>100</v>
      </c>
      <c r="AG20" s="56" t="s">
        <v>100</v>
      </c>
      <c r="AH20" s="201">
        <v>0</v>
      </c>
      <c r="AI20" s="210">
        <f t="shared" si="0"/>
        <v>0</v>
      </c>
      <c r="AJ20" s="214">
        <v>0</v>
      </c>
      <c r="AK20" s="215">
        <f>874.25+3295.2+1810.25</f>
        <v>5979.7</v>
      </c>
      <c r="AL20" s="216"/>
      <c r="AM20" s="57"/>
      <c r="AN20" s="57"/>
      <c r="AO20" s="57"/>
      <c r="AP20" s="57"/>
      <c r="AQ20" s="57"/>
      <c r="AR20" s="57"/>
      <c r="AS20" s="57"/>
      <c r="AT20" s="57"/>
      <c r="AU20" s="57"/>
      <c r="AV20" s="57"/>
      <c r="AW20" s="57"/>
      <c r="AX20" s="57"/>
      <c r="AY20" s="57"/>
      <c r="AZ20" s="57"/>
      <c r="BA20" s="57"/>
      <c r="BB20" s="57"/>
      <c r="BC20" s="57"/>
      <c r="BD20" s="57"/>
      <c r="BE20" s="57"/>
      <c r="BF20" s="57"/>
      <c r="BG20" s="57"/>
      <c r="BH20" s="91"/>
    </row>
    <row r="21" spans="1:61">
      <c r="A21" s="91">
        <v>2</v>
      </c>
      <c r="B21" s="57" t="s">
        <v>453</v>
      </c>
      <c r="C21" s="57" t="s">
        <v>478</v>
      </c>
      <c r="D21" s="57" t="s">
        <v>97</v>
      </c>
      <c r="E21" s="57" t="s">
        <v>99</v>
      </c>
      <c r="F21" s="113" t="s">
        <v>479</v>
      </c>
      <c r="G21" s="58">
        <v>12829</v>
      </c>
      <c r="H21" s="134" t="s">
        <v>480</v>
      </c>
      <c r="I21" s="120" t="s">
        <v>481</v>
      </c>
      <c r="J21" s="57" t="s">
        <v>102</v>
      </c>
      <c r="K21" s="60">
        <v>43997</v>
      </c>
      <c r="L21" s="186">
        <v>99590.16</v>
      </c>
      <c r="M21" s="58">
        <v>12829</v>
      </c>
      <c r="N21" s="60">
        <v>44013</v>
      </c>
      <c r="O21" s="60">
        <v>44378</v>
      </c>
      <c r="P21" s="57" t="s">
        <v>431</v>
      </c>
      <c r="Q21" s="57" t="s">
        <v>100</v>
      </c>
      <c r="R21" s="194" t="s">
        <v>100</v>
      </c>
      <c r="S21" s="194" t="s">
        <v>100</v>
      </c>
      <c r="T21" s="57" t="s">
        <v>482</v>
      </c>
      <c r="U21" s="48" t="s">
        <v>100</v>
      </c>
      <c r="V21" s="55" t="s">
        <v>100</v>
      </c>
      <c r="W21" s="55" t="s">
        <v>100</v>
      </c>
      <c r="X21" s="55" t="s">
        <v>100</v>
      </c>
      <c r="Y21" s="61" t="s">
        <v>100</v>
      </c>
      <c r="Z21" s="54" t="s">
        <v>100</v>
      </c>
      <c r="AA21" s="54" t="s">
        <v>100</v>
      </c>
      <c r="AB21" s="54" t="s">
        <v>100</v>
      </c>
      <c r="AC21" s="54" t="s">
        <v>100</v>
      </c>
      <c r="AD21" s="201">
        <v>0</v>
      </c>
      <c r="AE21" s="201">
        <v>0</v>
      </c>
      <c r="AF21" s="54" t="s">
        <v>100</v>
      </c>
      <c r="AG21" s="54" t="s">
        <v>100</v>
      </c>
      <c r="AH21" s="201">
        <v>0</v>
      </c>
      <c r="AI21" s="210">
        <f t="shared" si="0"/>
        <v>99590.16</v>
      </c>
      <c r="AJ21" s="214">
        <v>49795.08</v>
      </c>
      <c r="AK21" s="215">
        <v>0</v>
      </c>
      <c r="AL21" s="216">
        <f>AJ21+AJ22+AJ23+AK23</f>
        <v>307069.65999999997</v>
      </c>
      <c r="AM21" s="57" t="s">
        <v>100</v>
      </c>
      <c r="AN21" s="57" t="s">
        <v>100</v>
      </c>
      <c r="AO21" s="57" t="s">
        <v>100</v>
      </c>
      <c r="AP21" s="57" t="s">
        <v>100</v>
      </c>
      <c r="AQ21" s="57" t="s">
        <v>100</v>
      </c>
      <c r="AR21" s="57" t="s">
        <v>100</v>
      </c>
      <c r="AS21" s="57" t="s">
        <v>100</v>
      </c>
      <c r="AT21" s="57" t="s">
        <v>100</v>
      </c>
      <c r="AU21" s="57" t="s">
        <v>100</v>
      </c>
      <c r="AV21" s="57" t="s">
        <v>100</v>
      </c>
      <c r="AW21" s="57" t="s">
        <v>100</v>
      </c>
      <c r="AX21" s="57" t="s">
        <v>100</v>
      </c>
      <c r="AY21" s="57" t="s">
        <v>100</v>
      </c>
      <c r="AZ21" s="57" t="s">
        <v>100</v>
      </c>
      <c r="BA21" s="57" t="s">
        <v>100</v>
      </c>
      <c r="BB21" s="57" t="s">
        <v>100</v>
      </c>
      <c r="BC21" s="57" t="s">
        <v>100</v>
      </c>
      <c r="BD21" s="57" t="s">
        <v>100</v>
      </c>
      <c r="BE21" s="57" t="s">
        <v>100</v>
      </c>
      <c r="BF21" s="57" t="s">
        <v>100</v>
      </c>
      <c r="BG21" s="57" t="s">
        <v>100</v>
      </c>
      <c r="BH21" s="57" t="s">
        <v>100</v>
      </c>
    </row>
    <row r="22" spans="1:61" ht="25.5">
      <c r="A22" s="91"/>
      <c r="B22" s="57"/>
      <c r="C22" s="57"/>
      <c r="D22" s="57"/>
      <c r="E22" s="57"/>
      <c r="F22" s="113"/>
      <c r="G22" s="58"/>
      <c r="H22" s="134"/>
      <c r="I22" s="120"/>
      <c r="J22" s="57"/>
      <c r="K22" s="60"/>
      <c r="L22" s="186"/>
      <c r="M22" s="58"/>
      <c r="N22" s="60"/>
      <c r="O22" s="60"/>
      <c r="P22" s="57"/>
      <c r="Q22" s="57"/>
      <c r="R22" s="194"/>
      <c r="S22" s="194"/>
      <c r="T22" s="57"/>
      <c r="U22" s="48"/>
      <c r="V22" s="55" t="s">
        <v>101</v>
      </c>
      <c r="W22" s="55" t="s">
        <v>237</v>
      </c>
      <c r="X22" s="55" t="s">
        <v>236</v>
      </c>
      <c r="Y22" s="61" t="s">
        <v>244</v>
      </c>
      <c r="Z22" s="54">
        <v>44379</v>
      </c>
      <c r="AA22" s="54">
        <v>44744</v>
      </c>
      <c r="AB22" s="54" t="s">
        <v>100</v>
      </c>
      <c r="AC22" s="54" t="s">
        <v>100</v>
      </c>
      <c r="AD22" s="201">
        <v>0</v>
      </c>
      <c r="AE22" s="201">
        <v>0</v>
      </c>
      <c r="AF22" s="54" t="s">
        <v>100</v>
      </c>
      <c r="AG22" s="54" t="s">
        <v>100</v>
      </c>
      <c r="AH22" s="201">
        <v>0</v>
      </c>
      <c r="AI22" s="210">
        <f t="shared" si="0"/>
        <v>0</v>
      </c>
      <c r="AJ22" s="214">
        <f>41495.9+58094.26</f>
        <v>99590.16</v>
      </c>
      <c r="AK22" s="215">
        <v>0</v>
      </c>
      <c r="AL22" s="216"/>
      <c r="AM22" s="57"/>
      <c r="AN22" s="57"/>
      <c r="AO22" s="57"/>
      <c r="AP22" s="57"/>
      <c r="AQ22" s="57"/>
      <c r="AR22" s="57"/>
      <c r="AS22" s="57"/>
      <c r="AT22" s="57"/>
      <c r="AU22" s="57"/>
      <c r="AV22" s="57"/>
      <c r="AW22" s="57"/>
      <c r="AX22" s="57"/>
      <c r="AY22" s="57"/>
      <c r="AZ22" s="57"/>
      <c r="BA22" s="57"/>
      <c r="BB22" s="57"/>
      <c r="BC22" s="57"/>
      <c r="BD22" s="57"/>
      <c r="BE22" s="57"/>
      <c r="BF22" s="57"/>
      <c r="BG22" s="57"/>
      <c r="BH22" s="57"/>
    </row>
    <row r="23" spans="1:61" ht="25.5">
      <c r="A23" s="91"/>
      <c r="B23" s="57"/>
      <c r="C23" s="57"/>
      <c r="D23" s="57"/>
      <c r="E23" s="57"/>
      <c r="F23" s="113"/>
      <c r="G23" s="58"/>
      <c r="H23" s="134"/>
      <c r="I23" s="120"/>
      <c r="J23" s="57"/>
      <c r="K23" s="60"/>
      <c r="L23" s="186"/>
      <c r="M23" s="58"/>
      <c r="N23" s="60"/>
      <c r="O23" s="60"/>
      <c r="P23" s="57"/>
      <c r="Q23" s="57"/>
      <c r="R23" s="194"/>
      <c r="S23" s="194"/>
      <c r="T23" s="57"/>
      <c r="U23" s="48"/>
      <c r="V23" s="55" t="s">
        <v>103</v>
      </c>
      <c r="W23" s="55" t="s">
        <v>258</v>
      </c>
      <c r="X23" s="55" t="s">
        <v>257</v>
      </c>
      <c r="Y23" s="61" t="s">
        <v>259</v>
      </c>
      <c r="Z23" s="54">
        <v>44744</v>
      </c>
      <c r="AA23" s="54">
        <v>45108</v>
      </c>
      <c r="AB23" s="54" t="s">
        <v>100</v>
      </c>
      <c r="AC23" s="54" t="s">
        <v>100</v>
      </c>
      <c r="AD23" s="201">
        <v>0</v>
      </c>
      <c r="AE23" s="201">
        <v>0</v>
      </c>
      <c r="AF23" s="54" t="s">
        <v>100</v>
      </c>
      <c r="AG23" s="54" t="s">
        <v>100</v>
      </c>
      <c r="AH23" s="201">
        <v>0</v>
      </c>
      <c r="AI23" s="210">
        <f t="shared" si="0"/>
        <v>0</v>
      </c>
      <c r="AJ23" s="214">
        <f>49795.08+49795.08</f>
        <v>99590.16</v>
      </c>
      <c r="AK23" s="215">
        <v>58094.26</v>
      </c>
      <c r="AL23" s="216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</row>
    <row r="24" spans="1:61">
      <c r="A24" s="91">
        <v>3</v>
      </c>
      <c r="B24" s="57" t="s">
        <v>458</v>
      </c>
      <c r="C24" s="57" t="s">
        <v>174</v>
      </c>
      <c r="D24" s="57" t="s">
        <v>97</v>
      </c>
      <c r="E24" s="57" t="s">
        <v>99</v>
      </c>
      <c r="F24" s="113" t="s">
        <v>175</v>
      </c>
      <c r="G24" s="92">
        <v>12653</v>
      </c>
      <c r="H24" s="134" t="s">
        <v>180</v>
      </c>
      <c r="I24" s="120" t="s">
        <v>172</v>
      </c>
      <c r="J24" s="57" t="s">
        <v>173</v>
      </c>
      <c r="K24" s="93">
        <v>43860</v>
      </c>
      <c r="L24" s="186">
        <v>1476187.92</v>
      </c>
      <c r="M24" s="92">
        <v>12738</v>
      </c>
      <c r="N24" s="93">
        <v>43862</v>
      </c>
      <c r="O24" s="93">
        <v>44227</v>
      </c>
      <c r="P24" s="57" t="s">
        <v>433</v>
      </c>
      <c r="Q24" s="60" t="s">
        <v>100</v>
      </c>
      <c r="R24" s="194" t="s">
        <v>100</v>
      </c>
      <c r="S24" s="194" t="s">
        <v>100</v>
      </c>
      <c r="T24" s="57" t="s">
        <v>177</v>
      </c>
      <c r="U24" s="57" t="s">
        <v>100</v>
      </c>
      <c r="V24" s="54" t="s">
        <v>100</v>
      </c>
      <c r="W24" s="54" t="s">
        <v>100</v>
      </c>
      <c r="X24" s="54" t="s">
        <v>100</v>
      </c>
      <c r="Y24" s="54" t="s">
        <v>100</v>
      </c>
      <c r="Z24" s="54" t="s">
        <v>100</v>
      </c>
      <c r="AA24" s="54" t="s">
        <v>100</v>
      </c>
      <c r="AB24" s="54" t="s">
        <v>100</v>
      </c>
      <c r="AC24" s="54" t="s">
        <v>100</v>
      </c>
      <c r="AD24" s="201">
        <v>0</v>
      </c>
      <c r="AE24" s="201">
        <v>0</v>
      </c>
      <c r="AF24" s="54" t="s">
        <v>100</v>
      </c>
      <c r="AG24" s="54" t="s">
        <v>100</v>
      </c>
      <c r="AH24" s="201">
        <v>0</v>
      </c>
      <c r="AI24" s="210">
        <f t="shared" si="0"/>
        <v>1476187.92</v>
      </c>
      <c r="AJ24" s="214">
        <v>1413576.36</v>
      </c>
      <c r="AK24" s="215">
        <v>0</v>
      </c>
      <c r="AL24" s="217">
        <f>AJ24+AJ25+AJ27+AK29</f>
        <v>5489337.6600000011</v>
      </c>
      <c r="AM24" s="57" t="s">
        <v>100</v>
      </c>
      <c r="AN24" s="57" t="s">
        <v>100</v>
      </c>
      <c r="AO24" s="57" t="s">
        <v>100</v>
      </c>
      <c r="AP24" s="57" t="s">
        <v>100</v>
      </c>
      <c r="AQ24" s="57" t="s">
        <v>100</v>
      </c>
      <c r="AR24" s="57" t="s">
        <v>100</v>
      </c>
      <c r="AS24" s="57" t="s">
        <v>100</v>
      </c>
      <c r="AT24" s="57" t="s">
        <v>100</v>
      </c>
      <c r="AU24" s="57" t="s">
        <v>100</v>
      </c>
      <c r="AV24" s="58" t="s">
        <v>100</v>
      </c>
      <c r="AW24" s="58" t="s">
        <v>100</v>
      </c>
      <c r="AX24" s="58" t="s">
        <v>100</v>
      </c>
      <c r="AY24" s="58" t="s">
        <v>100</v>
      </c>
      <c r="AZ24" s="58" t="s">
        <v>100</v>
      </c>
      <c r="BA24" s="58" t="s">
        <v>100</v>
      </c>
      <c r="BB24" s="58" t="s">
        <v>100</v>
      </c>
      <c r="BC24" s="58" t="s">
        <v>100</v>
      </c>
      <c r="BD24" s="58" t="s">
        <v>100</v>
      </c>
      <c r="BE24" s="58" t="s">
        <v>100</v>
      </c>
      <c r="BF24" s="58" t="s">
        <v>100</v>
      </c>
      <c r="BG24" s="58" t="s">
        <v>100</v>
      </c>
      <c r="BH24" s="57" t="s">
        <v>100</v>
      </c>
    </row>
    <row r="25" spans="1:61">
      <c r="A25" s="91"/>
      <c r="B25" s="57"/>
      <c r="C25" s="57"/>
      <c r="D25" s="57"/>
      <c r="E25" s="57"/>
      <c r="F25" s="113"/>
      <c r="G25" s="92"/>
      <c r="H25" s="134"/>
      <c r="I25" s="120"/>
      <c r="J25" s="57"/>
      <c r="K25" s="93"/>
      <c r="L25" s="186"/>
      <c r="M25" s="92"/>
      <c r="N25" s="93"/>
      <c r="O25" s="93"/>
      <c r="P25" s="57"/>
      <c r="Q25" s="60"/>
      <c r="R25" s="194"/>
      <c r="S25" s="194"/>
      <c r="T25" s="57"/>
      <c r="U25" s="57"/>
      <c r="V25" s="54" t="s">
        <v>101</v>
      </c>
      <c r="W25" s="54">
        <v>44188</v>
      </c>
      <c r="X25" s="55" t="s">
        <v>226</v>
      </c>
      <c r="Y25" s="54" t="s">
        <v>225</v>
      </c>
      <c r="Z25" s="54">
        <v>44228</v>
      </c>
      <c r="AA25" s="54">
        <v>44592</v>
      </c>
      <c r="AB25" s="54" t="s">
        <v>100</v>
      </c>
      <c r="AC25" s="54" t="s">
        <v>100</v>
      </c>
      <c r="AD25" s="201">
        <v>0</v>
      </c>
      <c r="AE25" s="201">
        <v>0</v>
      </c>
      <c r="AF25" s="54" t="s">
        <v>100</v>
      </c>
      <c r="AG25" s="54" t="s">
        <v>100</v>
      </c>
      <c r="AH25" s="201">
        <v>0</v>
      </c>
      <c r="AI25" s="210">
        <f t="shared" si="0"/>
        <v>0</v>
      </c>
      <c r="AJ25" s="214">
        <v>1524416.86</v>
      </c>
      <c r="AK25" s="215">
        <v>0</v>
      </c>
      <c r="AL25" s="217"/>
      <c r="AM25" s="57"/>
      <c r="AN25" s="57"/>
      <c r="AO25" s="57"/>
      <c r="AP25" s="57"/>
      <c r="AQ25" s="57"/>
      <c r="AR25" s="57"/>
      <c r="AS25" s="57"/>
      <c r="AT25" s="57"/>
      <c r="AU25" s="57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7"/>
    </row>
    <row r="26" spans="1:61" ht="25.5">
      <c r="A26" s="91"/>
      <c r="B26" s="57"/>
      <c r="C26" s="57"/>
      <c r="D26" s="57"/>
      <c r="E26" s="57"/>
      <c r="F26" s="113"/>
      <c r="G26" s="92"/>
      <c r="H26" s="134"/>
      <c r="I26" s="120"/>
      <c r="J26" s="57"/>
      <c r="K26" s="93"/>
      <c r="L26" s="186"/>
      <c r="M26" s="92"/>
      <c r="N26" s="93"/>
      <c r="O26" s="93"/>
      <c r="P26" s="57"/>
      <c r="Q26" s="60"/>
      <c r="R26" s="194"/>
      <c r="S26" s="194"/>
      <c r="T26" s="57"/>
      <c r="U26" s="57"/>
      <c r="V26" s="54" t="s">
        <v>240</v>
      </c>
      <c r="W26" s="54">
        <v>44589</v>
      </c>
      <c r="X26" s="55" t="s">
        <v>280</v>
      </c>
      <c r="Y26" s="54" t="s">
        <v>279</v>
      </c>
      <c r="Z26" s="54">
        <v>44593</v>
      </c>
      <c r="AA26" s="54">
        <v>44957</v>
      </c>
      <c r="AB26" s="54" t="s">
        <v>100</v>
      </c>
      <c r="AC26" s="54" t="s">
        <v>100</v>
      </c>
      <c r="AD26" s="201">
        <v>0</v>
      </c>
      <c r="AE26" s="201">
        <v>0</v>
      </c>
      <c r="AF26" s="54" t="s">
        <v>100</v>
      </c>
      <c r="AG26" s="54" t="s">
        <v>100</v>
      </c>
      <c r="AH26" s="201">
        <v>0</v>
      </c>
      <c r="AI26" s="210">
        <f t="shared" si="0"/>
        <v>0</v>
      </c>
      <c r="AJ26" s="214">
        <v>0</v>
      </c>
      <c r="AK26" s="215">
        <v>0</v>
      </c>
      <c r="AL26" s="217"/>
      <c r="AM26" s="57"/>
      <c r="AN26" s="57"/>
      <c r="AO26" s="57"/>
      <c r="AP26" s="57"/>
      <c r="AQ26" s="57"/>
      <c r="AR26" s="57"/>
      <c r="AS26" s="57"/>
      <c r="AT26" s="57"/>
      <c r="AU26" s="57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7"/>
    </row>
    <row r="27" spans="1:61">
      <c r="A27" s="91"/>
      <c r="B27" s="57"/>
      <c r="C27" s="57"/>
      <c r="D27" s="57"/>
      <c r="E27" s="57"/>
      <c r="F27" s="113"/>
      <c r="G27" s="92"/>
      <c r="H27" s="134"/>
      <c r="I27" s="120"/>
      <c r="J27" s="57"/>
      <c r="K27" s="93"/>
      <c r="L27" s="186"/>
      <c r="M27" s="92"/>
      <c r="N27" s="93"/>
      <c r="O27" s="93"/>
      <c r="P27" s="57"/>
      <c r="Q27" s="60"/>
      <c r="R27" s="194"/>
      <c r="S27" s="194"/>
      <c r="T27" s="57"/>
      <c r="U27" s="57"/>
      <c r="V27" s="54" t="s">
        <v>104</v>
      </c>
      <c r="W27" s="54">
        <v>44740</v>
      </c>
      <c r="X27" s="55" t="s">
        <v>281</v>
      </c>
      <c r="Y27" s="61" t="s">
        <v>106</v>
      </c>
      <c r="Z27" s="54">
        <v>44563</v>
      </c>
      <c r="AA27" s="54">
        <v>44926</v>
      </c>
      <c r="AB27" s="54" t="s">
        <v>100</v>
      </c>
      <c r="AC27" s="54" t="s">
        <v>100</v>
      </c>
      <c r="AD27" s="201">
        <v>0</v>
      </c>
      <c r="AE27" s="201">
        <v>0</v>
      </c>
      <c r="AF27" s="54" t="s">
        <v>100</v>
      </c>
      <c r="AG27" s="54" t="s">
        <v>100</v>
      </c>
      <c r="AH27" s="201">
        <v>0</v>
      </c>
      <c r="AI27" s="210">
        <f t="shared" si="0"/>
        <v>0</v>
      </c>
      <c r="AJ27" s="214">
        <v>1551435.75</v>
      </c>
      <c r="AK27" s="215"/>
      <c r="AL27" s="217"/>
      <c r="AM27" s="57"/>
      <c r="AN27" s="57"/>
      <c r="AO27" s="57"/>
      <c r="AP27" s="57"/>
      <c r="AQ27" s="57"/>
      <c r="AR27" s="57"/>
      <c r="AS27" s="57"/>
      <c r="AT27" s="57"/>
      <c r="AU27" s="57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7"/>
    </row>
    <row r="28" spans="1:61" ht="25.5">
      <c r="A28" s="91"/>
      <c r="B28" s="57"/>
      <c r="C28" s="57"/>
      <c r="D28" s="57"/>
      <c r="E28" s="57"/>
      <c r="F28" s="113"/>
      <c r="G28" s="92"/>
      <c r="H28" s="134"/>
      <c r="I28" s="120"/>
      <c r="J28" s="57"/>
      <c r="K28" s="93"/>
      <c r="L28" s="186"/>
      <c r="M28" s="92"/>
      <c r="N28" s="93"/>
      <c r="O28" s="93"/>
      <c r="P28" s="57"/>
      <c r="Q28" s="60"/>
      <c r="R28" s="194"/>
      <c r="S28" s="194"/>
      <c r="T28" s="57"/>
      <c r="U28" s="57"/>
      <c r="V28" s="54" t="s">
        <v>105</v>
      </c>
      <c r="W28" s="54">
        <v>44945</v>
      </c>
      <c r="X28" s="55" t="s">
        <v>589</v>
      </c>
      <c r="Y28" s="54" t="s">
        <v>590</v>
      </c>
      <c r="Z28" s="54">
        <v>44958</v>
      </c>
      <c r="AA28" s="54">
        <v>45322</v>
      </c>
      <c r="AB28" s="54" t="s">
        <v>100</v>
      </c>
      <c r="AC28" s="54" t="s">
        <v>100</v>
      </c>
      <c r="AD28" s="201">
        <v>0</v>
      </c>
      <c r="AE28" s="201">
        <v>0</v>
      </c>
      <c r="AF28" s="54" t="s">
        <v>100</v>
      </c>
      <c r="AG28" s="54" t="s">
        <v>100</v>
      </c>
      <c r="AH28" s="201">
        <v>0</v>
      </c>
      <c r="AI28" s="210">
        <f t="shared" si="0"/>
        <v>0</v>
      </c>
      <c r="AJ28" s="214" t="s">
        <v>100</v>
      </c>
      <c r="AK28" s="215"/>
      <c r="AL28" s="217"/>
      <c r="AM28" s="57"/>
      <c r="AN28" s="57"/>
      <c r="AO28" s="57"/>
      <c r="AP28" s="57"/>
      <c r="AQ28" s="57"/>
      <c r="AR28" s="57"/>
      <c r="AS28" s="57"/>
      <c r="AT28" s="57"/>
      <c r="AU28" s="57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7"/>
    </row>
    <row r="29" spans="1:61">
      <c r="A29" s="91"/>
      <c r="B29" s="57"/>
      <c r="C29" s="57"/>
      <c r="D29" s="57"/>
      <c r="E29" s="57"/>
      <c r="F29" s="113"/>
      <c r="G29" s="92"/>
      <c r="H29" s="134"/>
      <c r="I29" s="120"/>
      <c r="J29" s="57"/>
      <c r="K29" s="93"/>
      <c r="L29" s="186"/>
      <c r="M29" s="92"/>
      <c r="N29" s="93"/>
      <c r="O29" s="93"/>
      <c r="P29" s="57"/>
      <c r="Q29" s="60"/>
      <c r="R29" s="194"/>
      <c r="S29" s="194"/>
      <c r="T29" s="57"/>
      <c r="U29" s="57"/>
      <c r="V29" s="54" t="s">
        <v>222</v>
      </c>
      <c r="W29" s="62">
        <v>45001</v>
      </c>
      <c r="X29" s="63">
        <v>13494</v>
      </c>
      <c r="Y29" s="61" t="s">
        <v>591</v>
      </c>
      <c r="Z29" s="62">
        <v>45001</v>
      </c>
      <c r="AA29" s="62">
        <v>45367</v>
      </c>
      <c r="AB29" s="54" t="s">
        <v>100</v>
      </c>
      <c r="AC29" s="54" t="s">
        <v>100</v>
      </c>
      <c r="AD29" s="201">
        <v>0</v>
      </c>
      <c r="AE29" s="201">
        <v>0</v>
      </c>
      <c r="AF29" s="54" t="s">
        <v>100</v>
      </c>
      <c r="AG29" s="54" t="s">
        <v>100</v>
      </c>
      <c r="AH29" s="201">
        <v>0</v>
      </c>
      <c r="AI29" s="210">
        <f t="shared" si="0"/>
        <v>0</v>
      </c>
      <c r="AJ29" s="214" t="s">
        <v>100</v>
      </c>
      <c r="AK29" s="215">
        <f>978424.54+7425.18+2056.42+12002.55</f>
        <v>999908.69000000018</v>
      </c>
      <c r="AL29" s="217"/>
      <c r="AM29" s="57"/>
      <c r="AN29" s="57"/>
      <c r="AO29" s="57"/>
      <c r="AP29" s="57"/>
      <c r="AQ29" s="57"/>
      <c r="AR29" s="57"/>
      <c r="AS29" s="57"/>
      <c r="AT29" s="57"/>
      <c r="AU29" s="57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7"/>
    </row>
    <row r="30" spans="1:61">
      <c r="A30" s="91">
        <v>4</v>
      </c>
      <c r="B30" s="57" t="s">
        <v>459</v>
      </c>
      <c r="C30" s="57" t="s">
        <v>174</v>
      </c>
      <c r="D30" s="57" t="s">
        <v>97</v>
      </c>
      <c r="E30" s="57" t="s">
        <v>99</v>
      </c>
      <c r="F30" s="113" t="s">
        <v>175</v>
      </c>
      <c r="G30" s="92">
        <v>12653</v>
      </c>
      <c r="H30" s="134" t="s">
        <v>176</v>
      </c>
      <c r="I30" s="120" t="s">
        <v>172</v>
      </c>
      <c r="J30" s="57" t="s">
        <v>173</v>
      </c>
      <c r="K30" s="93">
        <v>44042</v>
      </c>
      <c r="L30" s="186">
        <v>96699.25</v>
      </c>
      <c r="M30" s="92">
        <v>12856</v>
      </c>
      <c r="N30" s="93">
        <v>44044</v>
      </c>
      <c r="O30" s="93">
        <v>44196</v>
      </c>
      <c r="P30" s="57" t="s">
        <v>432</v>
      </c>
      <c r="Q30" s="60" t="s">
        <v>100</v>
      </c>
      <c r="R30" s="194" t="s">
        <v>100</v>
      </c>
      <c r="S30" s="194" t="s">
        <v>100</v>
      </c>
      <c r="T30" s="57" t="s">
        <v>177</v>
      </c>
      <c r="U30" s="57" t="s">
        <v>100</v>
      </c>
      <c r="V30" s="54" t="s">
        <v>100</v>
      </c>
      <c r="W30" s="54" t="s">
        <v>100</v>
      </c>
      <c r="X30" s="54" t="s">
        <v>100</v>
      </c>
      <c r="Y30" s="54" t="s">
        <v>100</v>
      </c>
      <c r="Z30" s="54" t="s">
        <v>100</v>
      </c>
      <c r="AA30" s="54" t="s">
        <v>100</v>
      </c>
      <c r="AB30" s="54" t="s">
        <v>100</v>
      </c>
      <c r="AC30" s="54" t="s">
        <v>100</v>
      </c>
      <c r="AD30" s="201">
        <v>0</v>
      </c>
      <c r="AE30" s="201">
        <v>0</v>
      </c>
      <c r="AF30" s="54" t="s">
        <v>100</v>
      </c>
      <c r="AG30" s="54" t="s">
        <v>100</v>
      </c>
      <c r="AH30" s="201">
        <v>0</v>
      </c>
      <c r="AI30" s="210">
        <f t="shared" si="0"/>
        <v>96699.25</v>
      </c>
      <c r="AJ30" s="214">
        <f>13537.9+19339.85+19339.85+19339.85+1932.87+1445.36+19339.85+1621.77+411.38+646.82+2033.15</f>
        <v>98988.650000000009</v>
      </c>
      <c r="AK30" s="215">
        <v>0</v>
      </c>
      <c r="AL30" s="217">
        <f>AJ30+AJ33+AJ34+AK34</f>
        <v>762224.84000000008</v>
      </c>
      <c r="AM30" s="57" t="s">
        <v>100</v>
      </c>
      <c r="AN30" s="57" t="s">
        <v>100</v>
      </c>
      <c r="AO30" s="57" t="s">
        <v>100</v>
      </c>
      <c r="AP30" s="57" t="s">
        <v>100</v>
      </c>
      <c r="AQ30" s="57" t="s">
        <v>100</v>
      </c>
      <c r="AR30" s="57" t="s">
        <v>100</v>
      </c>
      <c r="AS30" s="57" t="s">
        <v>100</v>
      </c>
      <c r="AT30" s="57" t="s">
        <v>100</v>
      </c>
      <c r="AU30" s="57" t="s">
        <v>100</v>
      </c>
      <c r="AV30" s="58" t="s">
        <v>100</v>
      </c>
      <c r="AW30" s="58" t="s">
        <v>100</v>
      </c>
      <c r="AX30" s="58" t="s">
        <v>100</v>
      </c>
      <c r="AY30" s="58" t="s">
        <v>100</v>
      </c>
      <c r="AZ30" s="58" t="s">
        <v>100</v>
      </c>
      <c r="BA30" s="58" t="s">
        <v>100</v>
      </c>
      <c r="BB30" s="58" t="s">
        <v>100</v>
      </c>
      <c r="BC30" s="58" t="s">
        <v>100</v>
      </c>
      <c r="BD30" s="58" t="s">
        <v>100</v>
      </c>
      <c r="BE30" s="58" t="s">
        <v>100</v>
      </c>
      <c r="BF30" s="58" t="s">
        <v>100</v>
      </c>
      <c r="BG30" s="58" t="s">
        <v>100</v>
      </c>
      <c r="BH30" s="57" t="s">
        <v>100</v>
      </c>
    </row>
    <row r="31" spans="1:61" ht="25.5">
      <c r="A31" s="91"/>
      <c r="B31" s="57"/>
      <c r="C31" s="57"/>
      <c r="D31" s="57"/>
      <c r="E31" s="57"/>
      <c r="F31" s="113"/>
      <c r="G31" s="92"/>
      <c r="H31" s="134"/>
      <c r="I31" s="120"/>
      <c r="J31" s="57"/>
      <c r="K31" s="93"/>
      <c r="L31" s="186"/>
      <c r="M31" s="92"/>
      <c r="N31" s="93"/>
      <c r="O31" s="93"/>
      <c r="P31" s="57"/>
      <c r="Q31" s="60"/>
      <c r="R31" s="194"/>
      <c r="S31" s="194"/>
      <c r="T31" s="57"/>
      <c r="U31" s="57"/>
      <c r="V31" s="54" t="s">
        <v>101</v>
      </c>
      <c r="W31" s="54">
        <v>44188</v>
      </c>
      <c r="X31" s="55" t="s">
        <v>227</v>
      </c>
      <c r="Y31" s="54" t="s">
        <v>207</v>
      </c>
      <c r="Z31" s="54">
        <v>44197</v>
      </c>
      <c r="AA31" s="54">
        <v>44347</v>
      </c>
      <c r="AB31" s="54" t="s">
        <v>100</v>
      </c>
      <c r="AC31" s="54" t="s">
        <v>100</v>
      </c>
      <c r="AD31" s="201">
        <v>0</v>
      </c>
      <c r="AE31" s="201">
        <v>0</v>
      </c>
      <c r="AF31" s="54" t="s">
        <v>100</v>
      </c>
      <c r="AG31" s="54" t="s">
        <v>100</v>
      </c>
      <c r="AH31" s="201">
        <v>0</v>
      </c>
      <c r="AI31" s="210">
        <f t="shared" si="0"/>
        <v>0</v>
      </c>
      <c r="AJ31" s="214">
        <v>0</v>
      </c>
      <c r="AK31" s="215">
        <v>0</v>
      </c>
      <c r="AL31" s="217"/>
      <c r="AM31" s="57"/>
      <c r="AN31" s="57"/>
      <c r="AO31" s="57"/>
      <c r="AP31" s="57"/>
      <c r="AQ31" s="57"/>
      <c r="AR31" s="57"/>
      <c r="AS31" s="57"/>
      <c r="AT31" s="57"/>
      <c r="AU31" s="57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7"/>
    </row>
    <row r="32" spans="1:61" ht="25.5">
      <c r="A32" s="91"/>
      <c r="B32" s="57"/>
      <c r="C32" s="57"/>
      <c r="D32" s="57"/>
      <c r="E32" s="57"/>
      <c r="F32" s="113"/>
      <c r="G32" s="92"/>
      <c r="H32" s="134"/>
      <c r="I32" s="120"/>
      <c r="J32" s="57"/>
      <c r="K32" s="93"/>
      <c r="L32" s="186"/>
      <c r="M32" s="92"/>
      <c r="N32" s="93"/>
      <c r="O32" s="93"/>
      <c r="P32" s="57"/>
      <c r="Q32" s="60"/>
      <c r="R32" s="194"/>
      <c r="S32" s="194"/>
      <c r="T32" s="57"/>
      <c r="U32" s="57"/>
      <c r="V32" s="54" t="s">
        <v>103</v>
      </c>
      <c r="W32" s="54">
        <v>44348</v>
      </c>
      <c r="X32" s="55" t="s">
        <v>267</v>
      </c>
      <c r="Y32" s="54" t="s">
        <v>268</v>
      </c>
      <c r="Z32" s="54">
        <v>44348</v>
      </c>
      <c r="AA32" s="54">
        <v>44501</v>
      </c>
      <c r="AB32" s="54" t="s">
        <v>100</v>
      </c>
      <c r="AC32" s="54" t="s">
        <v>100</v>
      </c>
      <c r="AD32" s="201">
        <v>0</v>
      </c>
      <c r="AE32" s="201">
        <v>0</v>
      </c>
      <c r="AF32" s="54" t="s">
        <v>100</v>
      </c>
      <c r="AG32" s="54" t="s">
        <v>100</v>
      </c>
      <c r="AH32" s="201">
        <v>0</v>
      </c>
      <c r="AI32" s="210">
        <f t="shared" si="0"/>
        <v>0</v>
      </c>
      <c r="AJ32" s="214">
        <v>0</v>
      </c>
      <c r="AK32" s="215">
        <v>0</v>
      </c>
      <c r="AL32" s="217"/>
      <c r="AM32" s="57"/>
      <c r="AN32" s="57"/>
      <c r="AO32" s="57"/>
      <c r="AP32" s="57"/>
      <c r="AQ32" s="57"/>
      <c r="AR32" s="57"/>
      <c r="AS32" s="57"/>
      <c r="AT32" s="57"/>
      <c r="AU32" s="57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7"/>
    </row>
    <row r="33" spans="1:60">
      <c r="A33" s="91"/>
      <c r="B33" s="57"/>
      <c r="C33" s="57"/>
      <c r="D33" s="57"/>
      <c r="E33" s="57"/>
      <c r="F33" s="113"/>
      <c r="G33" s="92"/>
      <c r="H33" s="134"/>
      <c r="I33" s="120"/>
      <c r="J33" s="57"/>
      <c r="K33" s="93"/>
      <c r="L33" s="186"/>
      <c r="M33" s="92"/>
      <c r="N33" s="93"/>
      <c r="O33" s="93"/>
      <c r="P33" s="57"/>
      <c r="Q33" s="60"/>
      <c r="R33" s="194"/>
      <c r="S33" s="194"/>
      <c r="T33" s="57"/>
      <c r="U33" s="57"/>
      <c r="V33" s="54" t="s">
        <v>104</v>
      </c>
      <c r="W33" s="54">
        <v>44490</v>
      </c>
      <c r="X33" s="55" t="s">
        <v>245</v>
      </c>
      <c r="Y33" s="54" t="s">
        <v>269</v>
      </c>
      <c r="Z33" s="54">
        <v>44501</v>
      </c>
      <c r="AA33" s="54">
        <v>44681</v>
      </c>
      <c r="AB33" s="54" t="s">
        <v>100</v>
      </c>
      <c r="AC33" s="54" t="s">
        <v>100</v>
      </c>
      <c r="AD33" s="201">
        <v>0</v>
      </c>
      <c r="AE33" s="201">
        <v>0</v>
      </c>
      <c r="AF33" s="54" t="s">
        <v>100</v>
      </c>
      <c r="AG33" s="54" t="s">
        <v>100</v>
      </c>
      <c r="AH33" s="201">
        <v>0</v>
      </c>
      <c r="AI33" s="210">
        <f t="shared" si="0"/>
        <v>0</v>
      </c>
      <c r="AJ33" s="214">
        <v>252713.12</v>
      </c>
      <c r="AK33" s="215">
        <v>0</v>
      </c>
      <c r="AL33" s="217"/>
      <c r="AM33" s="57"/>
      <c r="AN33" s="57"/>
      <c r="AO33" s="57"/>
      <c r="AP33" s="57"/>
      <c r="AQ33" s="57"/>
      <c r="AR33" s="57"/>
      <c r="AS33" s="57"/>
      <c r="AT33" s="57"/>
      <c r="AU33" s="57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7"/>
    </row>
    <row r="34" spans="1:60">
      <c r="A34" s="91"/>
      <c r="B34" s="57"/>
      <c r="C34" s="57"/>
      <c r="D34" s="57"/>
      <c r="E34" s="57"/>
      <c r="F34" s="113"/>
      <c r="G34" s="92"/>
      <c r="H34" s="134"/>
      <c r="I34" s="120"/>
      <c r="J34" s="57"/>
      <c r="K34" s="93"/>
      <c r="L34" s="186"/>
      <c r="M34" s="92"/>
      <c r="N34" s="93"/>
      <c r="O34" s="93"/>
      <c r="P34" s="57"/>
      <c r="Q34" s="60"/>
      <c r="R34" s="194"/>
      <c r="S34" s="194"/>
      <c r="T34" s="57"/>
      <c r="U34" s="57"/>
      <c r="V34" s="54" t="s">
        <v>105</v>
      </c>
      <c r="W34" s="54">
        <v>44678</v>
      </c>
      <c r="X34" s="55" t="s">
        <v>270</v>
      </c>
      <c r="Y34" s="61" t="s">
        <v>223</v>
      </c>
      <c r="Z34" s="54">
        <v>44682</v>
      </c>
      <c r="AA34" s="54">
        <v>44865</v>
      </c>
      <c r="AB34" s="54" t="s">
        <v>100</v>
      </c>
      <c r="AC34" s="54" t="s">
        <v>100</v>
      </c>
      <c r="AD34" s="201">
        <v>0</v>
      </c>
      <c r="AE34" s="201">
        <v>0</v>
      </c>
      <c r="AF34" s="54" t="s">
        <v>100</v>
      </c>
      <c r="AG34" s="54" t="s">
        <v>100</v>
      </c>
      <c r="AH34" s="201">
        <v>0</v>
      </c>
      <c r="AI34" s="210">
        <f t="shared" si="0"/>
        <v>0</v>
      </c>
      <c r="AJ34" s="214">
        <v>270456.77</v>
      </c>
      <c r="AK34" s="215">
        <f>126384.5+2674.54+1031.98+9975.28</f>
        <v>140066.29999999999</v>
      </c>
      <c r="AL34" s="217"/>
      <c r="AM34" s="57"/>
      <c r="AN34" s="57"/>
      <c r="AO34" s="57"/>
      <c r="AP34" s="57"/>
      <c r="AQ34" s="57"/>
      <c r="AR34" s="57"/>
      <c r="AS34" s="57"/>
      <c r="AT34" s="57"/>
      <c r="AU34" s="57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7"/>
    </row>
    <row r="35" spans="1:60">
      <c r="A35" s="91">
        <v>5</v>
      </c>
      <c r="B35" s="57" t="s">
        <v>460</v>
      </c>
      <c r="C35" s="57" t="s">
        <v>174</v>
      </c>
      <c r="D35" s="57" t="s">
        <v>97</v>
      </c>
      <c r="E35" s="57" t="s">
        <v>99</v>
      </c>
      <c r="F35" s="113" t="s">
        <v>175</v>
      </c>
      <c r="G35" s="92">
        <v>12653</v>
      </c>
      <c r="H35" s="134" t="s">
        <v>179</v>
      </c>
      <c r="I35" s="120" t="s">
        <v>172</v>
      </c>
      <c r="J35" s="57" t="s">
        <v>173</v>
      </c>
      <c r="K35" s="93">
        <v>44074</v>
      </c>
      <c r="L35" s="186">
        <v>72083.360000000001</v>
      </c>
      <c r="M35" s="92">
        <v>12873</v>
      </c>
      <c r="N35" s="93">
        <v>44075</v>
      </c>
      <c r="O35" s="93">
        <v>44196</v>
      </c>
      <c r="P35" s="57" t="s">
        <v>432</v>
      </c>
      <c r="Q35" s="60" t="s">
        <v>100</v>
      </c>
      <c r="R35" s="194" t="s">
        <v>100</v>
      </c>
      <c r="S35" s="194" t="s">
        <v>100</v>
      </c>
      <c r="T35" s="57" t="s">
        <v>177</v>
      </c>
      <c r="U35" s="57" t="s">
        <v>100</v>
      </c>
      <c r="V35" s="54" t="s">
        <v>100</v>
      </c>
      <c r="W35" s="54" t="s">
        <v>100</v>
      </c>
      <c r="X35" s="54" t="s">
        <v>100</v>
      </c>
      <c r="Y35" s="54" t="s">
        <v>100</v>
      </c>
      <c r="Z35" s="54" t="s">
        <v>100</v>
      </c>
      <c r="AA35" s="54" t="s">
        <v>100</v>
      </c>
      <c r="AB35" s="54" t="s">
        <v>100</v>
      </c>
      <c r="AC35" s="54" t="s">
        <v>100</v>
      </c>
      <c r="AD35" s="201">
        <v>0</v>
      </c>
      <c r="AE35" s="201">
        <v>0</v>
      </c>
      <c r="AF35" s="54" t="s">
        <v>100</v>
      </c>
      <c r="AG35" s="54" t="s">
        <v>100</v>
      </c>
      <c r="AH35" s="201">
        <v>0</v>
      </c>
      <c r="AI35" s="210">
        <f t="shared" si="0"/>
        <v>72083.360000000001</v>
      </c>
      <c r="AJ35" s="214">
        <f>18020.84+6398.95+18020.84+18020.84+18020.84</f>
        <v>78482.31</v>
      </c>
      <c r="AK35" s="215">
        <v>0</v>
      </c>
      <c r="AL35" s="217">
        <f>AJ35+AJ38+AJ41+AK41</f>
        <v>645980.69999999995</v>
      </c>
      <c r="AM35" s="57" t="s">
        <v>100</v>
      </c>
      <c r="AN35" s="57" t="s">
        <v>100</v>
      </c>
      <c r="AO35" s="57" t="s">
        <v>100</v>
      </c>
      <c r="AP35" s="57" t="s">
        <v>100</v>
      </c>
      <c r="AQ35" s="57" t="s">
        <v>100</v>
      </c>
      <c r="AR35" s="57" t="s">
        <v>100</v>
      </c>
      <c r="AS35" s="57" t="s">
        <v>100</v>
      </c>
      <c r="AT35" s="57" t="s">
        <v>100</v>
      </c>
      <c r="AU35" s="57" t="s">
        <v>100</v>
      </c>
      <c r="AV35" s="58" t="s">
        <v>100</v>
      </c>
      <c r="AW35" s="58" t="s">
        <v>100</v>
      </c>
      <c r="AX35" s="58" t="s">
        <v>100</v>
      </c>
      <c r="AY35" s="58" t="s">
        <v>100</v>
      </c>
      <c r="AZ35" s="58" t="s">
        <v>100</v>
      </c>
      <c r="BA35" s="58" t="s">
        <v>100</v>
      </c>
      <c r="BB35" s="58" t="s">
        <v>100</v>
      </c>
      <c r="BC35" s="58" t="s">
        <v>100</v>
      </c>
      <c r="BD35" s="58" t="s">
        <v>100</v>
      </c>
      <c r="BE35" s="58" t="s">
        <v>100</v>
      </c>
      <c r="BF35" s="58" t="s">
        <v>100</v>
      </c>
      <c r="BG35" s="58" t="s">
        <v>100</v>
      </c>
      <c r="BH35" s="57" t="s">
        <v>100</v>
      </c>
    </row>
    <row r="36" spans="1:60" ht="25.5">
      <c r="A36" s="91"/>
      <c r="B36" s="57"/>
      <c r="C36" s="57"/>
      <c r="D36" s="57"/>
      <c r="E36" s="57"/>
      <c r="F36" s="113"/>
      <c r="G36" s="92"/>
      <c r="H36" s="134"/>
      <c r="I36" s="120"/>
      <c r="J36" s="57"/>
      <c r="K36" s="93"/>
      <c r="L36" s="186"/>
      <c r="M36" s="92"/>
      <c r="N36" s="93"/>
      <c r="O36" s="93"/>
      <c r="P36" s="57"/>
      <c r="Q36" s="60"/>
      <c r="R36" s="194"/>
      <c r="S36" s="194"/>
      <c r="T36" s="57"/>
      <c r="U36" s="57"/>
      <c r="V36" s="54" t="s">
        <v>101</v>
      </c>
      <c r="W36" s="54">
        <v>44188</v>
      </c>
      <c r="X36" s="55" t="s">
        <v>227</v>
      </c>
      <c r="Y36" s="54" t="s">
        <v>206</v>
      </c>
      <c r="Z36" s="54">
        <v>44197</v>
      </c>
      <c r="AA36" s="54">
        <v>44316</v>
      </c>
      <c r="AB36" s="54" t="s">
        <v>100</v>
      </c>
      <c r="AC36" s="54" t="s">
        <v>100</v>
      </c>
      <c r="AD36" s="201">
        <v>0</v>
      </c>
      <c r="AE36" s="201">
        <v>0</v>
      </c>
      <c r="AF36" s="54" t="s">
        <v>100</v>
      </c>
      <c r="AG36" s="54" t="s">
        <v>100</v>
      </c>
      <c r="AH36" s="201">
        <v>0</v>
      </c>
      <c r="AI36" s="210">
        <f t="shared" si="0"/>
        <v>0</v>
      </c>
      <c r="AJ36" s="214">
        <v>0</v>
      </c>
      <c r="AK36" s="215">
        <v>0</v>
      </c>
      <c r="AL36" s="217"/>
      <c r="AM36" s="57"/>
      <c r="AN36" s="57"/>
      <c r="AO36" s="57"/>
      <c r="AP36" s="57"/>
      <c r="AQ36" s="57"/>
      <c r="AR36" s="57"/>
      <c r="AS36" s="57"/>
      <c r="AT36" s="57"/>
      <c r="AU36" s="57"/>
      <c r="AV36" s="58"/>
      <c r="AW36" s="58"/>
      <c r="AX36" s="58"/>
      <c r="AY36" s="58"/>
      <c r="AZ36" s="58"/>
      <c r="BA36" s="58"/>
      <c r="BB36" s="58"/>
      <c r="BC36" s="58"/>
      <c r="BD36" s="58"/>
      <c r="BE36" s="58"/>
      <c r="BF36" s="58"/>
      <c r="BG36" s="58"/>
      <c r="BH36" s="57"/>
    </row>
    <row r="37" spans="1:60" ht="25.5">
      <c r="A37" s="91"/>
      <c r="B37" s="57"/>
      <c r="C37" s="57"/>
      <c r="D37" s="57"/>
      <c r="E37" s="57"/>
      <c r="F37" s="113"/>
      <c r="G37" s="92"/>
      <c r="H37" s="134"/>
      <c r="I37" s="120"/>
      <c r="J37" s="57"/>
      <c r="K37" s="93"/>
      <c r="L37" s="186"/>
      <c r="M37" s="92"/>
      <c r="N37" s="93"/>
      <c r="O37" s="93"/>
      <c r="P37" s="57"/>
      <c r="Q37" s="60"/>
      <c r="R37" s="194"/>
      <c r="S37" s="194"/>
      <c r="T37" s="57"/>
      <c r="U37" s="57"/>
      <c r="V37" s="54" t="s">
        <v>103</v>
      </c>
      <c r="W37" s="54">
        <v>44314</v>
      </c>
      <c r="X37" s="55" t="s">
        <v>229</v>
      </c>
      <c r="Y37" s="54" t="s">
        <v>219</v>
      </c>
      <c r="Z37" s="54">
        <v>44317</v>
      </c>
      <c r="AA37" s="54">
        <v>44377</v>
      </c>
      <c r="AB37" s="54" t="s">
        <v>100</v>
      </c>
      <c r="AC37" s="54" t="s">
        <v>100</v>
      </c>
      <c r="AD37" s="201">
        <v>0</v>
      </c>
      <c r="AE37" s="201">
        <v>0</v>
      </c>
      <c r="AF37" s="54" t="s">
        <v>100</v>
      </c>
      <c r="AG37" s="54" t="s">
        <v>100</v>
      </c>
      <c r="AH37" s="201">
        <v>0</v>
      </c>
      <c r="AI37" s="210">
        <f t="shared" si="0"/>
        <v>0</v>
      </c>
      <c r="AJ37" s="214">
        <v>0</v>
      </c>
      <c r="AK37" s="215">
        <v>0</v>
      </c>
      <c r="AL37" s="217"/>
      <c r="AM37" s="57"/>
      <c r="AN37" s="57"/>
      <c r="AO37" s="57"/>
      <c r="AP37" s="57"/>
      <c r="AQ37" s="57"/>
      <c r="AR37" s="57"/>
      <c r="AS37" s="57"/>
      <c r="AT37" s="57"/>
      <c r="AU37" s="57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7"/>
    </row>
    <row r="38" spans="1:60" ht="25.5">
      <c r="A38" s="91"/>
      <c r="B38" s="57"/>
      <c r="C38" s="57"/>
      <c r="D38" s="57"/>
      <c r="E38" s="57"/>
      <c r="F38" s="113"/>
      <c r="G38" s="92"/>
      <c r="H38" s="134"/>
      <c r="I38" s="120"/>
      <c r="J38" s="57"/>
      <c r="K38" s="93"/>
      <c r="L38" s="186"/>
      <c r="M38" s="92"/>
      <c r="N38" s="93"/>
      <c r="O38" s="93"/>
      <c r="P38" s="57"/>
      <c r="Q38" s="60"/>
      <c r="R38" s="194"/>
      <c r="S38" s="194"/>
      <c r="T38" s="57"/>
      <c r="U38" s="57"/>
      <c r="V38" s="54" t="s">
        <v>104</v>
      </c>
      <c r="W38" s="54">
        <v>44372</v>
      </c>
      <c r="X38" s="55" t="s">
        <v>231</v>
      </c>
      <c r="Y38" s="54" t="s">
        <v>230</v>
      </c>
      <c r="Z38" s="54">
        <v>44378</v>
      </c>
      <c r="AA38" s="54">
        <v>44561</v>
      </c>
      <c r="AB38" s="54" t="s">
        <v>100</v>
      </c>
      <c r="AC38" s="54" t="s">
        <v>100</v>
      </c>
      <c r="AD38" s="201">
        <v>0</v>
      </c>
      <c r="AE38" s="201">
        <v>0</v>
      </c>
      <c r="AF38" s="54" t="s">
        <v>100</v>
      </c>
      <c r="AG38" s="54" t="s">
        <v>100</v>
      </c>
      <c r="AH38" s="201">
        <v>0</v>
      </c>
      <c r="AI38" s="210">
        <f t="shared" si="0"/>
        <v>0</v>
      </c>
      <c r="AJ38" s="214">
        <v>215701.74</v>
      </c>
      <c r="AK38" s="215">
        <v>0</v>
      </c>
      <c r="AL38" s="217"/>
      <c r="AM38" s="57"/>
      <c r="AN38" s="57"/>
      <c r="AO38" s="57"/>
      <c r="AP38" s="57"/>
      <c r="AQ38" s="57"/>
      <c r="AR38" s="57"/>
      <c r="AS38" s="57"/>
      <c r="AT38" s="57"/>
      <c r="AU38" s="57"/>
      <c r="AV38" s="58"/>
      <c r="AW38" s="58"/>
      <c r="AX38" s="58"/>
      <c r="AY38" s="58"/>
      <c r="AZ38" s="58"/>
      <c r="BA38" s="58"/>
      <c r="BB38" s="58"/>
      <c r="BC38" s="58"/>
      <c r="BD38" s="58"/>
      <c r="BE38" s="58"/>
      <c r="BF38" s="58"/>
      <c r="BG38" s="58"/>
      <c r="BH38" s="57"/>
    </row>
    <row r="39" spans="1:60" ht="25.5">
      <c r="A39" s="91"/>
      <c r="B39" s="57"/>
      <c r="C39" s="57"/>
      <c r="D39" s="57"/>
      <c r="E39" s="57"/>
      <c r="F39" s="113"/>
      <c r="G39" s="92"/>
      <c r="H39" s="134"/>
      <c r="I39" s="120"/>
      <c r="J39" s="57"/>
      <c r="K39" s="93"/>
      <c r="L39" s="186"/>
      <c r="M39" s="92"/>
      <c r="N39" s="93"/>
      <c r="O39" s="93"/>
      <c r="P39" s="57"/>
      <c r="Q39" s="60"/>
      <c r="R39" s="194"/>
      <c r="S39" s="194"/>
      <c r="T39" s="57"/>
      <c r="U39" s="57"/>
      <c r="V39" s="54" t="s">
        <v>105</v>
      </c>
      <c r="W39" s="54">
        <v>44551</v>
      </c>
      <c r="X39" s="55" t="s">
        <v>276</v>
      </c>
      <c r="Y39" s="54" t="s">
        <v>263</v>
      </c>
      <c r="Z39" s="54">
        <v>44562</v>
      </c>
      <c r="AA39" s="54">
        <v>44742</v>
      </c>
      <c r="AB39" s="54" t="s">
        <v>100</v>
      </c>
      <c r="AC39" s="54" t="s">
        <v>100</v>
      </c>
      <c r="AD39" s="201">
        <v>0</v>
      </c>
      <c r="AE39" s="201">
        <v>0</v>
      </c>
      <c r="AF39" s="54" t="s">
        <v>100</v>
      </c>
      <c r="AG39" s="54" t="s">
        <v>100</v>
      </c>
      <c r="AH39" s="201">
        <v>0</v>
      </c>
      <c r="AI39" s="210">
        <f t="shared" si="0"/>
        <v>0</v>
      </c>
      <c r="AJ39" s="214">
        <v>0</v>
      </c>
      <c r="AK39" s="215">
        <v>0</v>
      </c>
      <c r="AL39" s="217"/>
      <c r="AM39" s="57"/>
      <c r="AN39" s="57"/>
      <c r="AO39" s="57"/>
      <c r="AP39" s="57"/>
      <c r="AQ39" s="57"/>
      <c r="AR39" s="57"/>
      <c r="AS39" s="57"/>
      <c r="AT39" s="57"/>
      <c r="AU39" s="57"/>
      <c r="AV39" s="58"/>
      <c r="AW39" s="58"/>
      <c r="AX39" s="58"/>
      <c r="AY39" s="58"/>
      <c r="AZ39" s="58"/>
      <c r="BA39" s="58"/>
      <c r="BB39" s="58"/>
      <c r="BC39" s="58"/>
      <c r="BD39" s="58"/>
      <c r="BE39" s="58"/>
      <c r="BF39" s="58"/>
      <c r="BG39" s="58"/>
      <c r="BH39" s="57"/>
    </row>
    <row r="40" spans="1:60" ht="25.5">
      <c r="A40" s="91"/>
      <c r="B40" s="57"/>
      <c r="C40" s="57"/>
      <c r="D40" s="57"/>
      <c r="E40" s="57"/>
      <c r="F40" s="113"/>
      <c r="G40" s="92"/>
      <c r="H40" s="134"/>
      <c r="I40" s="120"/>
      <c r="J40" s="57"/>
      <c r="K40" s="93"/>
      <c r="L40" s="186"/>
      <c r="M40" s="92"/>
      <c r="N40" s="93"/>
      <c r="O40" s="93"/>
      <c r="P40" s="57"/>
      <c r="Q40" s="60"/>
      <c r="R40" s="194"/>
      <c r="S40" s="194"/>
      <c r="T40" s="57"/>
      <c r="U40" s="57"/>
      <c r="V40" s="54" t="s">
        <v>222</v>
      </c>
      <c r="W40" s="54">
        <v>44736</v>
      </c>
      <c r="X40" s="55" t="s">
        <v>278</v>
      </c>
      <c r="Y40" s="54" t="s">
        <v>272</v>
      </c>
      <c r="Z40" s="54">
        <v>44743</v>
      </c>
      <c r="AA40" s="54">
        <v>44926</v>
      </c>
      <c r="AB40" s="54" t="s">
        <v>100</v>
      </c>
      <c r="AC40" s="54" t="s">
        <v>100</v>
      </c>
      <c r="AD40" s="201">
        <v>0</v>
      </c>
      <c r="AE40" s="201">
        <v>0</v>
      </c>
      <c r="AF40" s="54" t="s">
        <v>100</v>
      </c>
      <c r="AG40" s="54" t="s">
        <v>100</v>
      </c>
      <c r="AH40" s="201">
        <v>0</v>
      </c>
      <c r="AI40" s="210">
        <f t="shared" si="0"/>
        <v>0</v>
      </c>
      <c r="AJ40" s="214">
        <v>0</v>
      </c>
      <c r="AK40" s="215">
        <v>0</v>
      </c>
      <c r="AL40" s="217"/>
      <c r="AM40" s="57"/>
      <c r="AN40" s="57"/>
      <c r="AO40" s="57"/>
      <c r="AP40" s="57"/>
      <c r="AQ40" s="57"/>
      <c r="AR40" s="57"/>
      <c r="AS40" s="57"/>
      <c r="AT40" s="57"/>
      <c r="AU40" s="57"/>
      <c r="AV40" s="58"/>
      <c r="AW40" s="58"/>
      <c r="AX40" s="58"/>
      <c r="AY40" s="58"/>
      <c r="AZ40" s="58"/>
      <c r="BA40" s="58"/>
      <c r="BB40" s="58"/>
      <c r="BC40" s="58"/>
      <c r="BD40" s="58"/>
      <c r="BE40" s="58"/>
      <c r="BF40" s="58"/>
      <c r="BG40" s="58"/>
      <c r="BH40" s="57"/>
    </row>
    <row r="41" spans="1:60">
      <c r="A41" s="91"/>
      <c r="B41" s="57"/>
      <c r="C41" s="57"/>
      <c r="D41" s="57"/>
      <c r="E41" s="57"/>
      <c r="F41" s="113"/>
      <c r="G41" s="92"/>
      <c r="H41" s="134"/>
      <c r="I41" s="120"/>
      <c r="J41" s="57"/>
      <c r="K41" s="93"/>
      <c r="L41" s="186"/>
      <c r="M41" s="92"/>
      <c r="N41" s="93"/>
      <c r="O41" s="93"/>
      <c r="P41" s="57"/>
      <c r="Q41" s="60"/>
      <c r="R41" s="194"/>
      <c r="S41" s="194"/>
      <c r="T41" s="57"/>
      <c r="U41" s="57"/>
      <c r="V41" s="54" t="s">
        <v>224</v>
      </c>
      <c r="W41" s="54">
        <v>44895</v>
      </c>
      <c r="X41" s="55" t="s">
        <v>286</v>
      </c>
      <c r="Y41" s="54" t="s">
        <v>287</v>
      </c>
      <c r="Z41" s="54">
        <v>44895</v>
      </c>
      <c r="AA41" s="54">
        <v>44926</v>
      </c>
      <c r="AB41" s="54" t="s">
        <v>100</v>
      </c>
      <c r="AC41" s="54" t="s">
        <v>100</v>
      </c>
      <c r="AD41" s="201">
        <v>0</v>
      </c>
      <c r="AE41" s="201">
        <v>0</v>
      </c>
      <c r="AF41" s="54" t="s">
        <v>100</v>
      </c>
      <c r="AG41" s="54" t="s">
        <v>100</v>
      </c>
      <c r="AH41" s="201">
        <v>0</v>
      </c>
      <c r="AI41" s="210">
        <f t="shared" si="0"/>
        <v>0</v>
      </c>
      <c r="AJ41" s="214">
        <v>233168.06</v>
      </c>
      <c r="AK41" s="215">
        <v>118628.59</v>
      </c>
      <c r="AL41" s="217"/>
      <c r="AM41" s="57"/>
      <c r="AN41" s="57"/>
      <c r="AO41" s="57"/>
      <c r="AP41" s="57"/>
      <c r="AQ41" s="57"/>
      <c r="AR41" s="57"/>
      <c r="AS41" s="57"/>
      <c r="AT41" s="57"/>
      <c r="AU41" s="57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7"/>
    </row>
    <row r="42" spans="1:60" s="67" customFormat="1">
      <c r="A42" s="91">
        <v>6</v>
      </c>
      <c r="B42" s="57" t="s">
        <v>461</v>
      </c>
      <c r="C42" s="57" t="s">
        <v>174</v>
      </c>
      <c r="D42" s="57" t="s">
        <v>97</v>
      </c>
      <c r="E42" s="57" t="s">
        <v>99</v>
      </c>
      <c r="F42" s="113" t="s">
        <v>175</v>
      </c>
      <c r="G42" s="58">
        <v>12653</v>
      </c>
      <c r="H42" s="134" t="s">
        <v>178</v>
      </c>
      <c r="I42" s="120" t="s">
        <v>172</v>
      </c>
      <c r="J42" s="57" t="s">
        <v>173</v>
      </c>
      <c r="K42" s="93">
        <v>44097</v>
      </c>
      <c r="L42" s="186">
        <v>53338.05</v>
      </c>
      <c r="M42" s="92">
        <v>12892</v>
      </c>
      <c r="N42" s="93">
        <v>44105</v>
      </c>
      <c r="O42" s="93">
        <v>44196</v>
      </c>
      <c r="P42" s="57" t="s">
        <v>432</v>
      </c>
      <c r="Q42" s="60" t="s">
        <v>100</v>
      </c>
      <c r="R42" s="194" t="s">
        <v>100</v>
      </c>
      <c r="S42" s="194" t="s">
        <v>100</v>
      </c>
      <c r="T42" s="57" t="s">
        <v>177</v>
      </c>
      <c r="U42" s="57" t="s">
        <v>100</v>
      </c>
      <c r="V42" s="54" t="s">
        <v>100</v>
      </c>
      <c r="W42" s="54" t="s">
        <v>100</v>
      </c>
      <c r="X42" s="54" t="s">
        <v>100</v>
      </c>
      <c r="Y42" s="54" t="s">
        <v>100</v>
      </c>
      <c r="Z42" s="54" t="s">
        <v>100</v>
      </c>
      <c r="AA42" s="54" t="s">
        <v>100</v>
      </c>
      <c r="AB42" s="68" t="s">
        <v>100</v>
      </c>
      <c r="AC42" s="68" t="s">
        <v>100</v>
      </c>
      <c r="AD42" s="201">
        <v>0</v>
      </c>
      <c r="AE42" s="201">
        <v>0</v>
      </c>
      <c r="AF42" s="54" t="s">
        <v>100</v>
      </c>
      <c r="AG42" s="54" t="s">
        <v>100</v>
      </c>
      <c r="AH42" s="201">
        <v>0</v>
      </c>
      <c r="AI42" s="210">
        <f t="shared" si="0"/>
        <v>53338.05</v>
      </c>
      <c r="AJ42" s="214">
        <v>26910.26</v>
      </c>
      <c r="AK42" s="215">
        <v>0</v>
      </c>
      <c r="AL42" s="217">
        <f>AJ42+AJ43+AJ45+AJ48+AK48</f>
        <v>615977.5</v>
      </c>
      <c r="AM42" s="57" t="s">
        <v>100</v>
      </c>
      <c r="AN42" s="57" t="s">
        <v>100</v>
      </c>
      <c r="AO42" s="57" t="s">
        <v>100</v>
      </c>
      <c r="AP42" s="57" t="s">
        <v>100</v>
      </c>
      <c r="AQ42" s="57" t="s">
        <v>100</v>
      </c>
      <c r="AR42" s="57" t="s">
        <v>100</v>
      </c>
      <c r="AS42" s="57" t="s">
        <v>100</v>
      </c>
      <c r="AT42" s="57" t="s">
        <v>100</v>
      </c>
      <c r="AU42" s="57" t="s">
        <v>100</v>
      </c>
      <c r="AV42" s="57" t="s">
        <v>100</v>
      </c>
      <c r="AW42" s="57" t="s">
        <v>100</v>
      </c>
      <c r="AX42" s="57" t="s">
        <v>100</v>
      </c>
      <c r="AY42" s="57" t="s">
        <v>100</v>
      </c>
      <c r="AZ42" s="57" t="s">
        <v>100</v>
      </c>
      <c r="BA42" s="57" t="s">
        <v>100</v>
      </c>
      <c r="BB42" s="57" t="s">
        <v>100</v>
      </c>
      <c r="BC42" s="57" t="s">
        <v>100</v>
      </c>
      <c r="BD42" s="57" t="s">
        <v>100</v>
      </c>
      <c r="BE42" s="57" t="s">
        <v>100</v>
      </c>
      <c r="BF42" s="57" t="s">
        <v>100</v>
      </c>
      <c r="BG42" s="57" t="s">
        <v>100</v>
      </c>
      <c r="BH42" s="57" t="s">
        <v>100</v>
      </c>
    </row>
    <row r="43" spans="1:60" s="67" customFormat="1" ht="25.5">
      <c r="A43" s="91"/>
      <c r="B43" s="57"/>
      <c r="C43" s="57"/>
      <c r="D43" s="57"/>
      <c r="E43" s="57"/>
      <c r="F43" s="113"/>
      <c r="G43" s="58"/>
      <c r="H43" s="134"/>
      <c r="I43" s="120"/>
      <c r="J43" s="57"/>
      <c r="K43" s="93"/>
      <c r="L43" s="186"/>
      <c r="M43" s="92"/>
      <c r="N43" s="93"/>
      <c r="O43" s="93"/>
      <c r="P43" s="57"/>
      <c r="Q43" s="60"/>
      <c r="R43" s="194"/>
      <c r="S43" s="194"/>
      <c r="T43" s="57"/>
      <c r="U43" s="57"/>
      <c r="V43" s="54" t="s">
        <v>101</v>
      </c>
      <c r="W43" s="54">
        <v>44188</v>
      </c>
      <c r="X43" s="55" t="s">
        <v>227</v>
      </c>
      <c r="Y43" s="54" t="s">
        <v>228</v>
      </c>
      <c r="Z43" s="54">
        <v>44197</v>
      </c>
      <c r="AA43" s="54">
        <v>44286</v>
      </c>
      <c r="AB43" s="68" t="s">
        <v>100</v>
      </c>
      <c r="AC43" s="68" t="s">
        <v>100</v>
      </c>
      <c r="AD43" s="201">
        <v>0</v>
      </c>
      <c r="AE43" s="201">
        <v>0</v>
      </c>
      <c r="AF43" s="54" t="s">
        <v>100</v>
      </c>
      <c r="AG43" s="54" t="s">
        <v>100</v>
      </c>
      <c r="AH43" s="201">
        <v>0</v>
      </c>
      <c r="AI43" s="210">
        <f t="shared" si="0"/>
        <v>0</v>
      </c>
      <c r="AJ43" s="214">
        <v>0</v>
      </c>
      <c r="AK43" s="215">
        <v>0</v>
      </c>
      <c r="AL43" s="217"/>
      <c r="AM43" s="57"/>
      <c r="AN43" s="57"/>
      <c r="AO43" s="57"/>
      <c r="AP43" s="57"/>
      <c r="AQ43" s="57"/>
      <c r="AR43" s="57"/>
      <c r="AS43" s="57"/>
      <c r="AT43" s="57"/>
      <c r="AU43" s="57"/>
      <c r="AV43" s="57"/>
      <c r="AW43" s="57"/>
      <c r="AX43" s="57"/>
      <c r="AY43" s="57"/>
      <c r="AZ43" s="57"/>
      <c r="BA43" s="57"/>
      <c r="BB43" s="57"/>
      <c r="BC43" s="57"/>
      <c r="BD43" s="57"/>
      <c r="BE43" s="57"/>
      <c r="BF43" s="57"/>
      <c r="BG43" s="57"/>
      <c r="BH43" s="57"/>
    </row>
    <row r="44" spans="1:60" s="67" customFormat="1" ht="25.5">
      <c r="A44" s="91"/>
      <c r="B44" s="57"/>
      <c r="C44" s="57"/>
      <c r="D44" s="57"/>
      <c r="E44" s="57"/>
      <c r="F44" s="113"/>
      <c r="G44" s="58"/>
      <c r="H44" s="134"/>
      <c r="I44" s="120"/>
      <c r="J44" s="57"/>
      <c r="K44" s="93"/>
      <c r="L44" s="186"/>
      <c r="M44" s="92"/>
      <c r="N44" s="93"/>
      <c r="O44" s="93"/>
      <c r="P44" s="57"/>
      <c r="Q44" s="60"/>
      <c r="R44" s="194"/>
      <c r="S44" s="194"/>
      <c r="T44" s="57"/>
      <c r="U44" s="57"/>
      <c r="V44" s="54" t="s">
        <v>103</v>
      </c>
      <c r="W44" s="54">
        <v>44284</v>
      </c>
      <c r="X44" s="55" t="s">
        <v>232</v>
      </c>
      <c r="Y44" s="54" t="s">
        <v>219</v>
      </c>
      <c r="Z44" s="54">
        <v>44287</v>
      </c>
      <c r="AA44" s="54">
        <v>44377</v>
      </c>
      <c r="AB44" s="68" t="s">
        <v>100</v>
      </c>
      <c r="AC44" s="68" t="s">
        <v>100</v>
      </c>
      <c r="AD44" s="201">
        <v>0</v>
      </c>
      <c r="AE44" s="201">
        <v>0</v>
      </c>
      <c r="AF44" s="54" t="s">
        <v>100</v>
      </c>
      <c r="AG44" s="54" t="s">
        <v>100</v>
      </c>
      <c r="AH44" s="201">
        <v>0</v>
      </c>
      <c r="AI44" s="210">
        <f t="shared" si="0"/>
        <v>0</v>
      </c>
      <c r="AJ44" s="214">
        <v>0</v>
      </c>
      <c r="AK44" s="215">
        <v>0</v>
      </c>
      <c r="AL44" s="217"/>
      <c r="AM44" s="57"/>
      <c r="AN44" s="57"/>
      <c r="AO44" s="57"/>
      <c r="AP44" s="57"/>
      <c r="AQ44" s="57"/>
      <c r="AR44" s="57"/>
      <c r="AS44" s="57"/>
      <c r="AT44" s="57"/>
      <c r="AU44" s="57"/>
      <c r="AV44" s="57"/>
      <c r="AW44" s="57"/>
      <c r="AX44" s="57"/>
      <c r="AY44" s="57"/>
      <c r="AZ44" s="57"/>
      <c r="BA44" s="57"/>
      <c r="BB44" s="57"/>
      <c r="BC44" s="57"/>
      <c r="BD44" s="57"/>
      <c r="BE44" s="57"/>
      <c r="BF44" s="57"/>
      <c r="BG44" s="57"/>
      <c r="BH44" s="57"/>
    </row>
    <row r="45" spans="1:60" s="67" customFormat="1" ht="25.5">
      <c r="A45" s="91"/>
      <c r="B45" s="57"/>
      <c r="C45" s="57"/>
      <c r="D45" s="57"/>
      <c r="E45" s="57"/>
      <c r="F45" s="113"/>
      <c r="G45" s="58"/>
      <c r="H45" s="134"/>
      <c r="I45" s="120"/>
      <c r="J45" s="57"/>
      <c r="K45" s="93"/>
      <c r="L45" s="186"/>
      <c r="M45" s="92"/>
      <c r="N45" s="93"/>
      <c r="O45" s="93"/>
      <c r="P45" s="57"/>
      <c r="Q45" s="60"/>
      <c r="R45" s="194"/>
      <c r="S45" s="194"/>
      <c r="T45" s="57"/>
      <c r="U45" s="57"/>
      <c r="V45" s="54" t="s">
        <v>104</v>
      </c>
      <c r="W45" s="54">
        <v>44369</v>
      </c>
      <c r="X45" s="55" t="s">
        <v>233</v>
      </c>
      <c r="Y45" s="54" t="s">
        <v>230</v>
      </c>
      <c r="Z45" s="54">
        <v>44378</v>
      </c>
      <c r="AA45" s="54">
        <v>44561</v>
      </c>
      <c r="AB45" s="54" t="s">
        <v>100</v>
      </c>
      <c r="AC45" s="54" t="s">
        <v>100</v>
      </c>
      <c r="AD45" s="201">
        <v>0</v>
      </c>
      <c r="AE45" s="201">
        <v>0</v>
      </c>
      <c r="AF45" s="54" t="s">
        <v>100</v>
      </c>
      <c r="AG45" s="54" t="s">
        <v>100</v>
      </c>
      <c r="AH45" s="201">
        <v>0</v>
      </c>
      <c r="AI45" s="210">
        <f t="shared" si="0"/>
        <v>0</v>
      </c>
      <c r="AJ45" s="214">
        <v>227665.83</v>
      </c>
      <c r="AK45" s="215">
        <v>0</v>
      </c>
      <c r="AL45" s="21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</row>
    <row r="46" spans="1:60" s="67" customFormat="1" ht="25.5">
      <c r="A46" s="91"/>
      <c r="B46" s="57"/>
      <c r="C46" s="57"/>
      <c r="D46" s="57"/>
      <c r="E46" s="57"/>
      <c r="F46" s="113"/>
      <c r="G46" s="58"/>
      <c r="H46" s="134"/>
      <c r="I46" s="120"/>
      <c r="J46" s="57"/>
      <c r="K46" s="93"/>
      <c r="L46" s="186"/>
      <c r="M46" s="92"/>
      <c r="N46" s="93"/>
      <c r="O46" s="93"/>
      <c r="P46" s="57"/>
      <c r="Q46" s="60"/>
      <c r="R46" s="194"/>
      <c r="S46" s="194"/>
      <c r="T46" s="57"/>
      <c r="U46" s="57"/>
      <c r="V46" s="54" t="s">
        <v>105</v>
      </c>
      <c r="W46" s="54">
        <v>44559</v>
      </c>
      <c r="X46" s="55" t="s">
        <v>271</v>
      </c>
      <c r="Y46" s="54" t="s">
        <v>263</v>
      </c>
      <c r="Z46" s="54">
        <v>44562</v>
      </c>
      <c r="AA46" s="54">
        <v>44742</v>
      </c>
      <c r="AB46" s="54" t="s">
        <v>100</v>
      </c>
      <c r="AC46" s="54" t="s">
        <v>100</v>
      </c>
      <c r="AD46" s="201">
        <v>0</v>
      </c>
      <c r="AE46" s="201">
        <v>0</v>
      </c>
      <c r="AF46" s="54" t="s">
        <v>100</v>
      </c>
      <c r="AG46" s="54" t="s">
        <v>100</v>
      </c>
      <c r="AH46" s="201">
        <v>0</v>
      </c>
      <c r="AI46" s="210">
        <f t="shared" si="0"/>
        <v>0</v>
      </c>
      <c r="AJ46" s="214">
        <v>0</v>
      </c>
      <c r="AK46" s="215">
        <v>0</v>
      </c>
      <c r="AL46" s="21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</row>
    <row r="47" spans="1:60" s="67" customFormat="1" ht="25.5">
      <c r="A47" s="91"/>
      <c r="B47" s="57"/>
      <c r="C47" s="57"/>
      <c r="D47" s="57"/>
      <c r="E47" s="57"/>
      <c r="F47" s="113"/>
      <c r="G47" s="58"/>
      <c r="H47" s="134"/>
      <c r="I47" s="120"/>
      <c r="J47" s="57"/>
      <c r="K47" s="93"/>
      <c r="L47" s="186"/>
      <c r="M47" s="92"/>
      <c r="N47" s="93"/>
      <c r="O47" s="93"/>
      <c r="P47" s="57"/>
      <c r="Q47" s="60"/>
      <c r="R47" s="194"/>
      <c r="S47" s="194"/>
      <c r="T47" s="57"/>
      <c r="U47" s="57"/>
      <c r="V47" s="54" t="s">
        <v>222</v>
      </c>
      <c r="W47" s="54">
        <v>44739</v>
      </c>
      <c r="X47" s="55" t="s">
        <v>288</v>
      </c>
      <c r="Y47" s="54" t="s">
        <v>261</v>
      </c>
      <c r="Z47" s="54">
        <v>44743</v>
      </c>
      <c r="AA47" s="54">
        <v>44926</v>
      </c>
      <c r="AB47" s="54" t="s">
        <v>100</v>
      </c>
      <c r="AC47" s="54" t="s">
        <v>100</v>
      </c>
      <c r="AD47" s="201">
        <v>0</v>
      </c>
      <c r="AE47" s="201">
        <v>0</v>
      </c>
      <c r="AF47" s="54" t="s">
        <v>100</v>
      </c>
      <c r="AG47" s="54" t="s">
        <v>100</v>
      </c>
      <c r="AH47" s="201">
        <v>0</v>
      </c>
      <c r="AI47" s="210">
        <f t="shared" si="0"/>
        <v>0</v>
      </c>
      <c r="AJ47" s="214">
        <v>0</v>
      </c>
      <c r="AK47" s="215">
        <v>0</v>
      </c>
      <c r="AL47" s="21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</row>
    <row r="48" spans="1:60">
      <c r="A48" s="91"/>
      <c r="B48" s="57"/>
      <c r="C48" s="57"/>
      <c r="D48" s="57"/>
      <c r="E48" s="57"/>
      <c r="F48" s="113"/>
      <c r="G48" s="58"/>
      <c r="H48" s="134"/>
      <c r="I48" s="120"/>
      <c r="J48" s="57"/>
      <c r="K48" s="93"/>
      <c r="L48" s="186"/>
      <c r="M48" s="92"/>
      <c r="N48" s="93"/>
      <c r="O48" s="93"/>
      <c r="P48" s="57"/>
      <c r="Q48" s="60"/>
      <c r="R48" s="194"/>
      <c r="S48" s="194"/>
      <c r="T48" s="57"/>
      <c r="U48" s="57"/>
      <c r="V48" s="54" t="s">
        <v>224</v>
      </c>
      <c r="W48" s="54">
        <v>44895</v>
      </c>
      <c r="X48" s="55" t="s">
        <v>286</v>
      </c>
      <c r="Y48" s="54" t="s">
        <v>287</v>
      </c>
      <c r="Z48" s="54">
        <v>44895</v>
      </c>
      <c r="AA48" s="54">
        <v>44926</v>
      </c>
      <c r="AB48" s="54" t="s">
        <v>100</v>
      </c>
      <c r="AC48" s="54" t="s">
        <v>100</v>
      </c>
      <c r="AD48" s="201">
        <v>0</v>
      </c>
      <c r="AE48" s="201">
        <v>0</v>
      </c>
      <c r="AF48" s="54" t="s">
        <v>100</v>
      </c>
      <c r="AG48" s="54" t="s">
        <v>100</v>
      </c>
      <c r="AH48" s="201">
        <v>0</v>
      </c>
      <c r="AI48" s="210">
        <f t="shared" si="0"/>
        <v>0</v>
      </c>
      <c r="AJ48" s="214">
        <v>237452.64</v>
      </c>
      <c r="AK48" s="215">
        <f>121519.32+2429.45</f>
        <v>123948.77</v>
      </c>
      <c r="AL48" s="21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</row>
    <row r="49" spans="1:1023 1031:2047 2055:3071 3079:4095 4103:5119 5127:6143 6151:7167 7175:8191 8199:9215 9223:10239 10247:11263 11271:12287 12295:13311 13319:14335 14343:15359 15367:16359">
      <c r="A49" s="91">
        <v>7</v>
      </c>
      <c r="B49" s="57" t="s">
        <v>462</v>
      </c>
      <c r="C49" s="57" t="s">
        <v>174</v>
      </c>
      <c r="D49" s="57" t="s">
        <v>97</v>
      </c>
      <c r="E49" s="57" t="s">
        <v>99</v>
      </c>
      <c r="F49" s="113" t="s">
        <v>175</v>
      </c>
      <c r="G49" s="92">
        <v>12653</v>
      </c>
      <c r="H49" s="134" t="s">
        <v>234</v>
      </c>
      <c r="I49" s="120" t="s">
        <v>172</v>
      </c>
      <c r="J49" s="57" t="s">
        <v>173</v>
      </c>
      <c r="K49" s="93">
        <v>44162</v>
      </c>
      <c r="L49" s="186">
        <v>45676.800000000003</v>
      </c>
      <c r="M49" s="92">
        <v>12939</v>
      </c>
      <c r="N49" s="93">
        <v>44166</v>
      </c>
      <c r="O49" s="93">
        <v>44530</v>
      </c>
      <c r="P49" s="57" t="s">
        <v>432</v>
      </c>
      <c r="Q49" s="60" t="s">
        <v>100</v>
      </c>
      <c r="R49" s="194" t="s">
        <v>100</v>
      </c>
      <c r="S49" s="194" t="s">
        <v>100</v>
      </c>
      <c r="T49" s="57" t="s">
        <v>177</v>
      </c>
      <c r="U49" s="57" t="s">
        <v>100</v>
      </c>
      <c r="V49" s="54" t="s">
        <v>100</v>
      </c>
      <c r="W49" s="54" t="s">
        <v>100</v>
      </c>
      <c r="X49" s="55" t="s">
        <v>100</v>
      </c>
      <c r="Y49" s="54" t="s">
        <v>100</v>
      </c>
      <c r="Z49" s="54" t="s">
        <v>100</v>
      </c>
      <c r="AA49" s="54" t="s">
        <v>100</v>
      </c>
      <c r="AB49" s="54" t="s">
        <v>100</v>
      </c>
      <c r="AC49" s="54" t="s">
        <v>100</v>
      </c>
      <c r="AD49" s="201">
        <v>0</v>
      </c>
      <c r="AE49" s="201">
        <v>0</v>
      </c>
      <c r="AF49" s="54" t="s">
        <v>100</v>
      </c>
      <c r="AG49" s="54" t="s">
        <v>100</v>
      </c>
      <c r="AH49" s="201">
        <v>0</v>
      </c>
      <c r="AI49" s="210">
        <f t="shared" si="0"/>
        <v>45676.800000000003</v>
      </c>
      <c r="AJ49" s="214">
        <v>56264.39</v>
      </c>
      <c r="AK49" s="215"/>
      <c r="AL49" s="217">
        <f>AJ49+AJ50+AK50</f>
        <v>144472.44</v>
      </c>
      <c r="AM49" s="57" t="s">
        <v>100</v>
      </c>
      <c r="AN49" s="57" t="s">
        <v>100</v>
      </c>
      <c r="AO49" s="57" t="s">
        <v>100</v>
      </c>
      <c r="AP49" s="57" t="s">
        <v>100</v>
      </c>
      <c r="AQ49" s="57" t="s">
        <v>100</v>
      </c>
      <c r="AR49" s="57" t="s">
        <v>100</v>
      </c>
      <c r="AS49" s="57" t="s">
        <v>100</v>
      </c>
      <c r="AT49" s="57" t="s">
        <v>100</v>
      </c>
      <c r="AU49" s="57" t="s">
        <v>100</v>
      </c>
      <c r="AV49" s="57" t="s">
        <v>100</v>
      </c>
      <c r="AW49" s="57" t="s">
        <v>100</v>
      </c>
      <c r="AX49" s="57" t="s">
        <v>100</v>
      </c>
      <c r="AY49" s="57" t="s">
        <v>100</v>
      </c>
      <c r="AZ49" s="57" t="s">
        <v>100</v>
      </c>
      <c r="BA49" s="57" t="s">
        <v>100</v>
      </c>
      <c r="BB49" s="57" t="s">
        <v>100</v>
      </c>
      <c r="BC49" s="57" t="s">
        <v>100</v>
      </c>
      <c r="BD49" s="57" t="s">
        <v>100</v>
      </c>
      <c r="BE49" s="57" t="s">
        <v>100</v>
      </c>
      <c r="BF49" s="57" t="s">
        <v>100</v>
      </c>
      <c r="BG49" s="57" t="s">
        <v>100</v>
      </c>
      <c r="BH49" s="57" t="s">
        <v>100</v>
      </c>
    </row>
    <row r="50" spans="1:1023 1031:2047 2055:3071 3079:4095 4103:5119 5127:6143 6151:7167 7175:8191 8199:9215 9223:10239 10247:11263 11271:12287 12295:13311 13319:14335 14343:15359 15367:16359" ht="25.5">
      <c r="A50" s="91"/>
      <c r="B50" s="57"/>
      <c r="C50" s="57"/>
      <c r="D50" s="57"/>
      <c r="E50" s="57"/>
      <c r="F50" s="113"/>
      <c r="G50" s="92"/>
      <c r="H50" s="134"/>
      <c r="I50" s="120"/>
      <c r="J50" s="57"/>
      <c r="K50" s="93"/>
      <c r="L50" s="186"/>
      <c r="M50" s="92"/>
      <c r="N50" s="93"/>
      <c r="O50" s="93"/>
      <c r="P50" s="57"/>
      <c r="Q50" s="60"/>
      <c r="R50" s="194"/>
      <c r="S50" s="194"/>
      <c r="T50" s="57"/>
      <c r="U50" s="57"/>
      <c r="V50" s="54" t="s">
        <v>101</v>
      </c>
      <c r="W50" s="54">
        <v>44490</v>
      </c>
      <c r="X50" s="55" t="s">
        <v>245</v>
      </c>
      <c r="Y50" s="54" t="s">
        <v>246</v>
      </c>
      <c r="Z50" s="54">
        <v>44897</v>
      </c>
      <c r="AA50" s="54">
        <v>45262</v>
      </c>
      <c r="AB50" s="54" t="s">
        <v>100</v>
      </c>
      <c r="AC50" s="54" t="s">
        <v>100</v>
      </c>
      <c r="AD50" s="201">
        <v>0</v>
      </c>
      <c r="AE50" s="201">
        <v>0</v>
      </c>
      <c r="AF50" s="54" t="s">
        <v>100</v>
      </c>
      <c r="AG50" s="54" t="s">
        <v>100</v>
      </c>
      <c r="AH50" s="201">
        <v>0</v>
      </c>
      <c r="AI50" s="210">
        <f t="shared" si="0"/>
        <v>0</v>
      </c>
      <c r="AJ50" s="214">
        <v>57513.46</v>
      </c>
      <c r="AK50" s="215">
        <f>27882.9+2236.11+575.58</f>
        <v>30694.590000000004</v>
      </c>
      <c r="AL50" s="21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</row>
    <row r="51" spans="1:1023 1031:2047 2055:3071 3079:4095 4103:5119 5127:6143 6151:7167 7175:8191 8199:9215 9223:10239 10247:11263 11271:12287 12295:13311 13319:14335 14343:15359 15367:16359">
      <c r="A51" s="91">
        <v>8</v>
      </c>
      <c r="B51" s="57" t="s">
        <v>463</v>
      </c>
      <c r="C51" s="57" t="s">
        <v>174</v>
      </c>
      <c r="D51" s="57" t="s">
        <v>97</v>
      </c>
      <c r="E51" s="57" t="s">
        <v>99</v>
      </c>
      <c r="F51" s="113" t="s">
        <v>175</v>
      </c>
      <c r="G51" s="92">
        <v>12953</v>
      </c>
      <c r="H51" s="134" t="s">
        <v>218</v>
      </c>
      <c r="I51" s="120" t="s">
        <v>172</v>
      </c>
      <c r="J51" s="57" t="s">
        <v>173</v>
      </c>
      <c r="K51" s="93">
        <v>44194</v>
      </c>
      <c r="L51" s="186">
        <v>48688.56</v>
      </c>
      <c r="M51" s="92">
        <v>12953</v>
      </c>
      <c r="N51" s="93">
        <v>44197</v>
      </c>
      <c r="O51" s="93">
        <v>44561</v>
      </c>
      <c r="P51" s="57" t="s">
        <v>432</v>
      </c>
      <c r="Q51" s="60" t="s">
        <v>100</v>
      </c>
      <c r="R51" s="194" t="s">
        <v>100</v>
      </c>
      <c r="S51" s="194" t="s">
        <v>100</v>
      </c>
      <c r="T51" s="57" t="s">
        <v>177</v>
      </c>
      <c r="U51" s="57" t="s">
        <v>100</v>
      </c>
      <c r="V51" s="54" t="s">
        <v>100</v>
      </c>
      <c r="W51" s="54" t="s">
        <v>100</v>
      </c>
      <c r="X51" s="54" t="s">
        <v>100</v>
      </c>
      <c r="Y51" s="54" t="s">
        <v>100</v>
      </c>
      <c r="Z51" s="54" t="s">
        <v>100</v>
      </c>
      <c r="AA51" s="54" t="s">
        <v>100</v>
      </c>
      <c r="AB51" s="54" t="s">
        <v>100</v>
      </c>
      <c r="AC51" s="54" t="s">
        <v>100</v>
      </c>
      <c r="AD51" s="201">
        <v>0</v>
      </c>
      <c r="AE51" s="201">
        <v>0</v>
      </c>
      <c r="AF51" s="54" t="s">
        <v>100</v>
      </c>
      <c r="AG51" s="54" t="s">
        <v>100</v>
      </c>
      <c r="AH51" s="201">
        <v>0</v>
      </c>
      <c r="AI51" s="210">
        <f t="shared" si="0"/>
        <v>48688.56</v>
      </c>
      <c r="AJ51" s="214" t="s">
        <v>100</v>
      </c>
      <c r="AK51" s="215">
        <v>0</v>
      </c>
      <c r="AL51" s="187">
        <f>AJ52+AJ53+AK53</f>
        <v>275689.48</v>
      </c>
      <c r="AM51" s="57" t="s">
        <v>100</v>
      </c>
      <c r="AN51" s="57" t="s">
        <v>100</v>
      </c>
      <c r="AO51" s="57" t="s">
        <v>100</v>
      </c>
      <c r="AP51" s="57" t="s">
        <v>100</v>
      </c>
      <c r="AQ51" s="57" t="s">
        <v>100</v>
      </c>
      <c r="AR51" s="57" t="s">
        <v>100</v>
      </c>
      <c r="AS51" s="57" t="s">
        <v>100</v>
      </c>
      <c r="AT51" s="57" t="s">
        <v>100</v>
      </c>
      <c r="AU51" s="57" t="s">
        <v>100</v>
      </c>
      <c r="AV51" s="58" t="s">
        <v>100</v>
      </c>
      <c r="AW51" s="58" t="s">
        <v>100</v>
      </c>
      <c r="AX51" s="58" t="s">
        <v>100</v>
      </c>
      <c r="AY51" s="58" t="s">
        <v>100</v>
      </c>
      <c r="AZ51" s="58" t="s">
        <v>100</v>
      </c>
      <c r="BA51" s="58" t="s">
        <v>100</v>
      </c>
      <c r="BB51" s="58" t="s">
        <v>100</v>
      </c>
      <c r="BC51" s="58" t="s">
        <v>100</v>
      </c>
      <c r="BD51" s="58" t="s">
        <v>100</v>
      </c>
      <c r="BE51" s="58" t="s">
        <v>100</v>
      </c>
      <c r="BF51" s="58" t="s">
        <v>100</v>
      </c>
      <c r="BG51" s="58" t="s">
        <v>100</v>
      </c>
      <c r="BH51" s="57" t="s">
        <v>100</v>
      </c>
    </row>
    <row r="52" spans="1:1023 1031:2047 2055:3071 3079:4095 4103:5119 5127:6143 6151:7167 7175:8191 8199:9215 9223:10239 10247:11263 11271:12287 12295:13311 13319:14335 14343:15359 15367:16359" ht="25.5">
      <c r="A52" s="91"/>
      <c r="B52" s="57"/>
      <c r="C52" s="57"/>
      <c r="D52" s="57"/>
      <c r="E52" s="57"/>
      <c r="F52" s="113"/>
      <c r="G52" s="92"/>
      <c r="H52" s="134"/>
      <c r="I52" s="120"/>
      <c r="J52" s="57"/>
      <c r="K52" s="93"/>
      <c r="L52" s="186"/>
      <c r="M52" s="92"/>
      <c r="N52" s="93"/>
      <c r="O52" s="93"/>
      <c r="P52" s="57"/>
      <c r="Q52" s="60"/>
      <c r="R52" s="194"/>
      <c r="S52" s="194"/>
      <c r="T52" s="57"/>
      <c r="U52" s="57"/>
      <c r="V52" s="54" t="s">
        <v>101</v>
      </c>
      <c r="W52" s="54">
        <v>44559</v>
      </c>
      <c r="X52" s="55" t="s">
        <v>271</v>
      </c>
      <c r="Y52" s="54" t="s">
        <v>285</v>
      </c>
      <c r="Z52" s="54">
        <v>44562</v>
      </c>
      <c r="AA52" s="54">
        <v>44592</v>
      </c>
      <c r="AB52" s="54" t="s">
        <v>100</v>
      </c>
      <c r="AC52" s="54" t="s">
        <v>100</v>
      </c>
      <c r="AD52" s="201">
        <v>0</v>
      </c>
      <c r="AE52" s="201">
        <v>0</v>
      </c>
      <c r="AF52" s="54" t="s">
        <v>100</v>
      </c>
      <c r="AG52" s="54" t="s">
        <v>100</v>
      </c>
      <c r="AH52" s="201">
        <v>0</v>
      </c>
      <c r="AI52" s="210">
        <f t="shared" si="0"/>
        <v>0</v>
      </c>
      <c r="AJ52" s="214">
        <v>60084.56</v>
      </c>
      <c r="AK52" s="215">
        <v>0</v>
      </c>
      <c r="AL52" s="187"/>
      <c r="AM52" s="57"/>
      <c r="AN52" s="57"/>
      <c r="AO52" s="57"/>
      <c r="AP52" s="57"/>
      <c r="AQ52" s="57"/>
      <c r="AR52" s="57"/>
      <c r="AS52" s="57"/>
      <c r="AT52" s="57"/>
      <c r="AU52" s="57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7"/>
    </row>
    <row r="53" spans="1:1023 1031:2047 2055:3071 3079:4095 4103:5119 5127:6143 6151:7167 7175:8191 8199:9215 9223:10239 10247:11263 11271:12287 12295:13311 13319:14335 14343:15359 15367:16359">
      <c r="A53" s="91"/>
      <c r="B53" s="57"/>
      <c r="C53" s="57"/>
      <c r="D53" s="57"/>
      <c r="E53" s="57"/>
      <c r="F53" s="113"/>
      <c r="G53" s="92"/>
      <c r="H53" s="134"/>
      <c r="I53" s="120"/>
      <c r="J53" s="57"/>
      <c r="K53" s="93"/>
      <c r="L53" s="186"/>
      <c r="M53" s="92"/>
      <c r="N53" s="93"/>
      <c r="O53" s="93"/>
      <c r="P53" s="57"/>
      <c r="Q53" s="60"/>
      <c r="R53" s="194"/>
      <c r="S53" s="194"/>
      <c r="T53" s="57"/>
      <c r="U53" s="57"/>
      <c r="V53" s="54" t="s">
        <v>103</v>
      </c>
      <c r="W53" s="54">
        <v>44895</v>
      </c>
      <c r="X53" s="55" t="s">
        <v>286</v>
      </c>
      <c r="Y53" s="54" t="s">
        <v>287</v>
      </c>
      <c r="Z53" s="54">
        <v>44895</v>
      </c>
      <c r="AA53" s="54">
        <v>44926</v>
      </c>
      <c r="AB53" s="54" t="s">
        <v>100</v>
      </c>
      <c r="AC53" s="54" t="s">
        <v>100</v>
      </c>
      <c r="AD53" s="201">
        <v>0</v>
      </c>
      <c r="AE53" s="201">
        <v>0</v>
      </c>
      <c r="AF53" s="54" t="s">
        <v>100</v>
      </c>
      <c r="AG53" s="54" t="s">
        <v>100</v>
      </c>
      <c r="AH53" s="201">
        <v>0</v>
      </c>
      <c r="AI53" s="210">
        <f t="shared" si="0"/>
        <v>0</v>
      </c>
      <c r="AJ53" s="214">
        <v>185720.78</v>
      </c>
      <c r="AK53" s="215">
        <f>25579.68+4304.46</f>
        <v>29884.14</v>
      </c>
      <c r="AL53" s="187"/>
      <c r="AM53" s="57"/>
      <c r="AN53" s="57"/>
      <c r="AO53" s="57"/>
      <c r="AP53" s="57"/>
      <c r="AQ53" s="57"/>
      <c r="AR53" s="57"/>
      <c r="AS53" s="57"/>
      <c r="AT53" s="57"/>
      <c r="AU53" s="57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7"/>
    </row>
    <row r="54" spans="1:1023 1031:2047 2055:3071 3079:4095 4103:5119 5127:6143 6151:7167 7175:8191 8199:9215 9223:10239 10247:11263 11271:12287 12295:13311 13319:14335 14343:15359 15367:16359">
      <c r="A54" s="91">
        <v>9</v>
      </c>
      <c r="B54" s="57" t="s">
        <v>464</v>
      </c>
      <c r="C54" s="57" t="s">
        <v>174</v>
      </c>
      <c r="D54" s="57" t="s">
        <v>97</v>
      </c>
      <c r="E54" s="57" t="s">
        <v>99</v>
      </c>
      <c r="F54" s="113" t="s">
        <v>175</v>
      </c>
      <c r="G54" s="92">
        <v>12971</v>
      </c>
      <c r="H54" s="134" t="s">
        <v>208</v>
      </c>
      <c r="I54" s="120" t="s">
        <v>172</v>
      </c>
      <c r="J54" s="57" t="s">
        <v>173</v>
      </c>
      <c r="K54" s="93">
        <v>44221</v>
      </c>
      <c r="L54" s="186">
        <v>161062.32</v>
      </c>
      <c r="M54" s="92">
        <v>12971</v>
      </c>
      <c r="N54" s="93">
        <v>44221</v>
      </c>
      <c r="O54" s="93">
        <v>44585</v>
      </c>
      <c r="P54" s="57" t="s">
        <v>432</v>
      </c>
      <c r="Q54" s="60" t="s">
        <v>100</v>
      </c>
      <c r="R54" s="194" t="s">
        <v>100</v>
      </c>
      <c r="S54" s="194" t="s">
        <v>100</v>
      </c>
      <c r="T54" s="57" t="s">
        <v>177</v>
      </c>
      <c r="U54" s="57" t="s">
        <v>100</v>
      </c>
      <c r="V54" s="54" t="s">
        <v>100</v>
      </c>
      <c r="W54" s="54" t="s">
        <v>100</v>
      </c>
      <c r="X54" s="54" t="s">
        <v>100</v>
      </c>
      <c r="Y54" s="54" t="s">
        <v>100</v>
      </c>
      <c r="Z54" s="54" t="s">
        <v>100</v>
      </c>
      <c r="AA54" s="54" t="s">
        <v>100</v>
      </c>
      <c r="AB54" s="54" t="s">
        <v>100</v>
      </c>
      <c r="AC54" s="54" t="s">
        <v>100</v>
      </c>
      <c r="AD54" s="201">
        <v>0</v>
      </c>
      <c r="AE54" s="201">
        <v>0</v>
      </c>
      <c r="AF54" s="54" t="s">
        <v>100</v>
      </c>
      <c r="AG54" s="54" t="s">
        <v>100</v>
      </c>
      <c r="AH54" s="201">
        <v>0</v>
      </c>
      <c r="AI54" s="210">
        <f t="shared" si="0"/>
        <v>161062.32</v>
      </c>
      <c r="AJ54" s="214">
        <v>167509.91</v>
      </c>
      <c r="AK54" s="215">
        <v>0</v>
      </c>
      <c r="AL54" s="187">
        <f>AJ54+AJ55+AK55</f>
        <v>322525.52</v>
      </c>
      <c r="AM54" s="57" t="s">
        <v>100</v>
      </c>
      <c r="AN54" s="57" t="s">
        <v>100</v>
      </c>
      <c r="AO54" s="57" t="s">
        <v>100</v>
      </c>
      <c r="AP54" s="57" t="s">
        <v>100</v>
      </c>
      <c r="AQ54" s="57" t="s">
        <v>100</v>
      </c>
      <c r="AR54" s="57" t="s">
        <v>100</v>
      </c>
      <c r="AS54" s="57" t="s">
        <v>100</v>
      </c>
      <c r="AT54" s="57" t="s">
        <v>100</v>
      </c>
      <c r="AU54" s="57" t="s">
        <v>100</v>
      </c>
      <c r="AV54" s="58" t="s">
        <v>100</v>
      </c>
      <c r="AW54" s="58" t="s">
        <v>100</v>
      </c>
      <c r="AX54" s="58" t="s">
        <v>100</v>
      </c>
      <c r="AY54" s="58" t="s">
        <v>100</v>
      </c>
      <c r="AZ54" s="58" t="s">
        <v>100</v>
      </c>
      <c r="BA54" s="58" t="s">
        <v>100</v>
      </c>
      <c r="BB54" s="58" t="s">
        <v>100</v>
      </c>
      <c r="BC54" s="58" t="s">
        <v>100</v>
      </c>
      <c r="BD54" s="58" t="s">
        <v>100</v>
      </c>
      <c r="BE54" s="58" t="s">
        <v>100</v>
      </c>
      <c r="BF54" s="58" t="s">
        <v>100</v>
      </c>
      <c r="BG54" s="58" t="s">
        <v>100</v>
      </c>
      <c r="BH54" s="57" t="s">
        <v>100</v>
      </c>
    </row>
    <row r="55" spans="1:1023 1031:2047 2055:3071 3079:4095 4103:5119 5127:6143 6151:7167 7175:8191 8199:9215 9223:10239 10247:11263 11271:12287 12295:13311 13319:14335 14343:15359 15367:16359" ht="25.5">
      <c r="A55" s="91"/>
      <c r="B55" s="57"/>
      <c r="C55" s="57"/>
      <c r="D55" s="57"/>
      <c r="E55" s="57"/>
      <c r="F55" s="113"/>
      <c r="G55" s="92"/>
      <c r="H55" s="134"/>
      <c r="I55" s="120"/>
      <c r="J55" s="57"/>
      <c r="K55" s="93"/>
      <c r="L55" s="186"/>
      <c r="M55" s="92"/>
      <c r="N55" s="93"/>
      <c r="O55" s="93"/>
      <c r="P55" s="57"/>
      <c r="Q55" s="60"/>
      <c r="R55" s="194"/>
      <c r="S55" s="194"/>
      <c r="T55" s="57"/>
      <c r="U55" s="57"/>
      <c r="V55" s="54" t="s">
        <v>101</v>
      </c>
      <c r="W55" s="54">
        <v>44579</v>
      </c>
      <c r="X55" s="63" t="s">
        <v>282</v>
      </c>
      <c r="Y55" s="54" t="s">
        <v>283</v>
      </c>
      <c r="Z55" s="69">
        <v>44586</v>
      </c>
      <c r="AA55" s="54">
        <v>44950</v>
      </c>
      <c r="AB55" s="70" t="s">
        <v>100</v>
      </c>
      <c r="AC55" s="70" t="s">
        <v>100</v>
      </c>
      <c r="AD55" s="196">
        <v>0</v>
      </c>
      <c r="AE55" s="196">
        <v>0</v>
      </c>
      <c r="AF55" s="70" t="s">
        <v>100</v>
      </c>
      <c r="AG55" s="71" t="s">
        <v>100</v>
      </c>
      <c r="AH55" s="196">
        <v>0</v>
      </c>
      <c r="AI55" s="210">
        <f t="shared" si="0"/>
        <v>0</v>
      </c>
      <c r="AJ55" s="214">
        <v>54483.24</v>
      </c>
      <c r="AK55" s="215">
        <f>97224.44+3307.93</f>
        <v>100532.37</v>
      </c>
      <c r="AL55" s="187"/>
      <c r="AM55" s="57"/>
      <c r="AN55" s="57"/>
      <c r="AO55" s="57"/>
      <c r="AP55" s="57"/>
      <c r="AQ55" s="57"/>
      <c r="AR55" s="57"/>
      <c r="AS55" s="57"/>
      <c r="AT55" s="57"/>
      <c r="AU55" s="57"/>
      <c r="AV55" s="58"/>
      <c r="AW55" s="58"/>
      <c r="AX55" s="58"/>
      <c r="AY55" s="58"/>
      <c r="AZ55" s="58"/>
      <c r="BA55" s="58"/>
      <c r="BB55" s="58"/>
      <c r="BC55" s="58"/>
      <c r="BD55" s="58"/>
      <c r="BE55" s="58"/>
      <c r="BF55" s="58"/>
      <c r="BG55" s="58"/>
      <c r="BH55" s="57"/>
    </row>
    <row r="56" spans="1:1023 1031:2047 2055:3071 3079:4095 4103:5119 5127:6143 6151:7167 7175:8191 8199:9215 9223:10239 10247:11263 11271:12287 12295:13311 13319:14335 14343:15359 15367:16359">
      <c r="A56" s="91">
        <v>10</v>
      </c>
      <c r="B56" s="57" t="s">
        <v>449</v>
      </c>
      <c r="C56" s="57" t="s">
        <v>299</v>
      </c>
      <c r="D56" s="57" t="s">
        <v>141</v>
      </c>
      <c r="E56" s="57" t="s">
        <v>306</v>
      </c>
      <c r="F56" s="113" t="s">
        <v>307</v>
      </c>
      <c r="G56" s="92">
        <v>13123</v>
      </c>
      <c r="H56" s="134" t="s">
        <v>308</v>
      </c>
      <c r="I56" s="120" t="s">
        <v>172</v>
      </c>
      <c r="J56" s="57" t="s">
        <v>173</v>
      </c>
      <c r="K56" s="93">
        <v>44743</v>
      </c>
      <c r="L56" s="186">
        <v>938629.68</v>
      </c>
      <c r="M56" s="92">
        <v>13318</v>
      </c>
      <c r="N56" s="93">
        <v>44743</v>
      </c>
      <c r="O56" s="93">
        <v>45108</v>
      </c>
      <c r="P56" s="57" t="s">
        <v>434</v>
      </c>
      <c r="Q56" s="60" t="s">
        <v>100</v>
      </c>
      <c r="R56" s="194" t="s">
        <v>100</v>
      </c>
      <c r="S56" s="194" t="s">
        <v>100</v>
      </c>
      <c r="T56" s="57" t="s">
        <v>177</v>
      </c>
      <c r="U56" s="57" t="s">
        <v>100</v>
      </c>
      <c r="V56" s="54" t="s">
        <v>100</v>
      </c>
      <c r="W56" s="54" t="s">
        <v>100</v>
      </c>
      <c r="X56" s="54" t="s">
        <v>100</v>
      </c>
      <c r="Y56" s="54" t="s">
        <v>100</v>
      </c>
      <c r="Z56" s="54" t="s">
        <v>100</v>
      </c>
      <c r="AA56" s="54" t="s">
        <v>100</v>
      </c>
      <c r="AB56" s="54" t="s">
        <v>100</v>
      </c>
      <c r="AC56" s="54" t="s">
        <v>100</v>
      </c>
      <c r="AD56" s="201">
        <v>0</v>
      </c>
      <c r="AE56" s="201">
        <v>0</v>
      </c>
      <c r="AF56" s="54" t="s">
        <v>100</v>
      </c>
      <c r="AG56" s="54" t="s">
        <v>100</v>
      </c>
      <c r="AH56" s="201">
        <v>0</v>
      </c>
      <c r="AI56" s="210">
        <f t="shared" si="0"/>
        <v>938629.68</v>
      </c>
      <c r="AJ56" s="214">
        <v>0</v>
      </c>
      <c r="AK56" s="215">
        <v>0</v>
      </c>
      <c r="AL56" s="187">
        <f>AJ57+AK58</f>
        <v>1037714.5800000001</v>
      </c>
      <c r="AM56" s="57" t="s">
        <v>247</v>
      </c>
      <c r="AN56" s="58">
        <v>13157</v>
      </c>
      <c r="AO56" s="57" t="s">
        <v>309</v>
      </c>
      <c r="AP56" s="58">
        <v>13157</v>
      </c>
      <c r="AQ56" s="57" t="s">
        <v>100</v>
      </c>
      <c r="AR56" s="57" t="s">
        <v>100</v>
      </c>
      <c r="AS56" s="57" t="s">
        <v>100</v>
      </c>
      <c r="AT56" s="57" t="s">
        <v>100</v>
      </c>
      <c r="AU56" s="57" t="s">
        <v>100</v>
      </c>
      <c r="AV56" s="57" t="s">
        <v>100</v>
      </c>
      <c r="AW56" s="57" t="s">
        <v>100</v>
      </c>
      <c r="AX56" s="57" t="s">
        <v>100</v>
      </c>
      <c r="AY56" s="57" t="s">
        <v>100</v>
      </c>
      <c r="AZ56" s="57" t="s">
        <v>100</v>
      </c>
      <c r="BA56" s="57" t="s">
        <v>100</v>
      </c>
      <c r="BB56" s="57" t="s">
        <v>100</v>
      </c>
      <c r="BC56" s="57" t="s">
        <v>100</v>
      </c>
      <c r="BD56" s="57" t="s">
        <v>100</v>
      </c>
      <c r="BE56" s="57" t="s">
        <v>100</v>
      </c>
      <c r="BF56" s="57" t="s">
        <v>100</v>
      </c>
      <c r="BG56" s="57" t="s">
        <v>100</v>
      </c>
      <c r="BH56" s="57" t="s">
        <v>100</v>
      </c>
    </row>
    <row r="57" spans="1:1023 1031:2047 2055:3071 3079:4095 4103:5119 5127:6143 6151:7167 7175:8191 8199:9215 9223:10239 10247:11263 11271:12287 12295:13311 13319:14335 14343:15359 15367:16359">
      <c r="A57" s="91"/>
      <c r="B57" s="57"/>
      <c r="C57" s="57"/>
      <c r="D57" s="57"/>
      <c r="E57" s="57"/>
      <c r="F57" s="113"/>
      <c r="G57" s="92"/>
      <c r="H57" s="134"/>
      <c r="I57" s="120"/>
      <c r="J57" s="57"/>
      <c r="K57" s="93"/>
      <c r="L57" s="186"/>
      <c r="M57" s="92"/>
      <c r="N57" s="93"/>
      <c r="O57" s="93"/>
      <c r="P57" s="57"/>
      <c r="Q57" s="60"/>
      <c r="R57" s="194"/>
      <c r="S57" s="194"/>
      <c r="T57" s="57"/>
      <c r="U57" s="57"/>
      <c r="V57" s="54" t="s">
        <v>101</v>
      </c>
      <c r="W57" s="54">
        <v>44868</v>
      </c>
      <c r="X57" s="63" t="s">
        <v>310</v>
      </c>
      <c r="Y57" s="54" t="s">
        <v>287</v>
      </c>
      <c r="Z57" s="69">
        <v>44868</v>
      </c>
      <c r="AA57" s="54">
        <v>45108</v>
      </c>
      <c r="AB57" s="70" t="s">
        <v>100</v>
      </c>
      <c r="AC57" s="70" t="s">
        <v>100</v>
      </c>
      <c r="AD57" s="196">
        <v>283196.15999999997</v>
      </c>
      <c r="AE57" s="196">
        <v>0</v>
      </c>
      <c r="AF57" s="70" t="s">
        <v>100</v>
      </c>
      <c r="AG57" s="71" t="s">
        <v>100</v>
      </c>
      <c r="AH57" s="196">
        <v>0</v>
      </c>
      <c r="AI57" s="210">
        <f t="shared" si="0"/>
        <v>283196.15999999997</v>
      </c>
      <c r="AJ57" s="214">
        <v>480991.68</v>
      </c>
      <c r="AK57" s="215"/>
      <c r="AL57" s="187"/>
      <c r="AM57" s="57"/>
      <c r="AN57" s="58"/>
      <c r="AO57" s="57"/>
      <c r="AP57" s="58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</row>
    <row r="58" spans="1:1023 1031:2047 2055:3071 3079:4095 4103:5119 5127:6143 6151:7167 7175:8191 8199:9215 9223:10239 10247:11263 11271:12287 12295:13311 13319:14335 14343:15359 15367:16359" ht="25.5">
      <c r="A58" s="91"/>
      <c r="B58" s="57"/>
      <c r="C58" s="57"/>
      <c r="D58" s="57"/>
      <c r="E58" s="57"/>
      <c r="F58" s="113"/>
      <c r="G58" s="92"/>
      <c r="H58" s="134"/>
      <c r="I58" s="120"/>
      <c r="J58" s="57"/>
      <c r="K58" s="93"/>
      <c r="L58" s="186"/>
      <c r="M58" s="92"/>
      <c r="N58" s="93"/>
      <c r="O58" s="93"/>
      <c r="P58" s="57"/>
      <c r="Q58" s="60"/>
      <c r="R58" s="194"/>
      <c r="S58" s="194"/>
      <c r="T58" s="57"/>
      <c r="U58" s="57"/>
      <c r="V58" s="54" t="s">
        <v>103</v>
      </c>
      <c r="W58" s="54">
        <v>45098</v>
      </c>
      <c r="X58" s="55" t="s">
        <v>587</v>
      </c>
      <c r="Y58" s="54" t="s">
        <v>588</v>
      </c>
      <c r="Z58" s="54">
        <v>45109</v>
      </c>
      <c r="AA58" s="54">
        <v>45474</v>
      </c>
      <c r="AB58" s="85" t="s">
        <v>100</v>
      </c>
      <c r="AC58" s="54" t="s">
        <v>100</v>
      </c>
      <c r="AD58" s="201">
        <v>0</v>
      </c>
      <c r="AE58" s="201">
        <v>0</v>
      </c>
      <c r="AF58" s="54" t="s">
        <v>100</v>
      </c>
      <c r="AG58" s="54" t="s">
        <v>100</v>
      </c>
      <c r="AH58" s="201">
        <v>0</v>
      </c>
      <c r="AI58" s="210">
        <f t="shared" si="0"/>
        <v>0</v>
      </c>
      <c r="AJ58" s="214">
        <v>0</v>
      </c>
      <c r="AK58" s="215">
        <v>556722.9</v>
      </c>
      <c r="AL58" s="18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</row>
    <row r="59" spans="1:1023 1031:2047 2055:3071 3079:4095 4103:5119 5127:6143 6151:7167 7175:8191 8199:9215 9223:10239 10247:11263 11271:12287 12295:13311 13319:14335 14343:15359 15367:16359" ht="25.5">
      <c r="A59" s="91">
        <v>11</v>
      </c>
      <c r="B59" s="57" t="s">
        <v>454</v>
      </c>
      <c r="C59" s="57" t="s">
        <v>142</v>
      </c>
      <c r="D59" s="57" t="s">
        <v>97</v>
      </c>
      <c r="E59" s="57" t="s">
        <v>99</v>
      </c>
      <c r="F59" s="113" t="s">
        <v>192</v>
      </c>
      <c r="G59" s="92">
        <v>11968</v>
      </c>
      <c r="H59" s="134" t="s">
        <v>145</v>
      </c>
      <c r="I59" s="120" t="s">
        <v>143</v>
      </c>
      <c r="J59" s="57" t="s">
        <v>144</v>
      </c>
      <c r="K59" s="93">
        <v>42781</v>
      </c>
      <c r="L59" s="186">
        <v>234420</v>
      </c>
      <c r="M59" s="92">
        <v>12027</v>
      </c>
      <c r="N59" s="93">
        <v>42781</v>
      </c>
      <c r="O59" s="93">
        <v>43146</v>
      </c>
      <c r="P59" s="57" t="s">
        <v>435</v>
      </c>
      <c r="Q59" s="60" t="s">
        <v>100</v>
      </c>
      <c r="R59" s="194" t="s">
        <v>100</v>
      </c>
      <c r="S59" s="194" t="s">
        <v>100</v>
      </c>
      <c r="T59" s="57" t="s">
        <v>98</v>
      </c>
      <c r="U59" s="57" t="s">
        <v>100</v>
      </c>
      <c r="V59" s="54" t="s">
        <v>101</v>
      </c>
      <c r="W59" s="54">
        <v>43146</v>
      </c>
      <c r="X59" s="63">
        <v>12276</v>
      </c>
      <c r="Y59" s="54" t="s">
        <v>146</v>
      </c>
      <c r="Z59" s="69">
        <v>43146</v>
      </c>
      <c r="AA59" s="54">
        <v>43511</v>
      </c>
      <c r="AB59" s="70" t="s">
        <v>100</v>
      </c>
      <c r="AC59" s="70" t="s">
        <v>100</v>
      </c>
      <c r="AD59" s="196">
        <v>0</v>
      </c>
      <c r="AE59" s="196">
        <v>0</v>
      </c>
      <c r="AF59" s="70" t="s">
        <v>100</v>
      </c>
      <c r="AG59" s="71" t="s">
        <v>100</v>
      </c>
      <c r="AH59" s="196">
        <v>0</v>
      </c>
      <c r="AI59" s="210">
        <f t="shared" si="0"/>
        <v>234420</v>
      </c>
      <c r="AJ59" s="215">
        <v>426850.06</v>
      </c>
      <c r="AK59" s="215">
        <v>0</v>
      </c>
      <c r="AL59" s="217">
        <f>AJ59+AJ60+AK64+AJ63+AJ61+AJ64</f>
        <v>1485045.55</v>
      </c>
      <c r="AM59" s="94" t="s">
        <v>100</v>
      </c>
      <c r="AN59" s="94" t="s">
        <v>100</v>
      </c>
      <c r="AO59" s="94" t="s">
        <v>100</v>
      </c>
      <c r="AP59" s="94" t="s">
        <v>100</v>
      </c>
      <c r="AQ59" s="94" t="s">
        <v>100</v>
      </c>
      <c r="AR59" s="94" t="s">
        <v>100</v>
      </c>
      <c r="AS59" s="94" t="s">
        <v>100</v>
      </c>
      <c r="AT59" s="94" t="s">
        <v>100</v>
      </c>
      <c r="AU59" s="94" t="s">
        <v>100</v>
      </c>
      <c r="AV59" s="94" t="s">
        <v>100</v>
      </c>
      <c r="AW59" s="94" t="s">
        <v>100</v>
      </c>
      <c r="AX59" s="94" t="s">
        <v>100</v>
      </c>
      <c r="AY59" s="94" t="s">
        <v>100</v>
      </c>
      <c r="AZ59" s="94" t="s">
        <v>100</v>
      </c>
      <c r="BA59" s="94" t="s">
        <v>100</v>
      </c>
      <c r="BB59" s="94" t="s">
        <v>100</v>
      </c>
      <c r="BC59" s="94" t="s">
        <v>100</v>
      </c>
      <c r="BD59" s="94" t="s">
        <v>100</v>
      </c>
      <c r="BE59" s="94" t="s">
        <v>100</v>
      </c>
      <c r="BF59" s="94" t="s">
        <v>100</v>
      </c>
      <c r="BG59" s="94" t="s">
        <v>100</v>
      </c>
      <c r="BH59" s="57" t="s">
        <v>100</v>
      </c>
      <c r="KA59" s="78"/>
      <c r="KI59" s="78"/>
      <c r="KQ59" s="78"/>
      <c r="KY59" s="78"/>
      <c r="LG59" s="78"/>
      <c r="LO59" s="78"/>
      <c r="LW59" s="78"/>
      <c r="ME59" s="78"/>
      <c r="MM59" s="78"/>
      <c r="MU59" s="78"/>
      <c r="NC59" s="78"/>
      <c r="NK59" s="78"/>
      <c r="NS59" s="78"/>
      <c r="OA59" s="78"/>
      <c r="OI59" s="78"/>
      <c r="OQ59" s="78"/>
      <c r="OY59" s="78"/>
      <c r="PG59" s="78"/>
      <c r="PO59" s="78"/>
      <c r="PW59" s="78"/>
      <c r="QE59" s="78"/>
      <c r="QM59" s="78"/>
      <c r="QU59" s="78"/>
      <c r="RC59" s="78"/>
      <c r="RK59" s="78"/>
      <c r="RS59" s="78"/>
      <c r="SA59" s="78"/>
      <c r="SI59" s="78"/>
      <c r="SQ59" s="78"/>
      <c r="SY59" s="78"/>
      <c r="TG59" s="78"/>
      <c r="TO59" s="78"/>
      <c r="TW59" s="78"/>
      <c r="UE59" s="78"/>
      <c r="UM59" s="78"/>
      <c r="UU59" s="78"/>
      <c r="VC59" s="78"/>
      <c r="VK59" s="78"/>
      <c r="VS59" s="78"/>
      <c r="WA59" s="78"/>
      <c r="WI59" s="78"/>
      <c r="WQ59" s="78"/>
      <c r="WY59" s="78"/>
      <c r="XG59" s="78"/>
      <c r="XO59" s="78"/>
      <c r="XW59" s="78"/>
      <c r="YE59" s="78"/>
      <c r="YM59" s="78"/>
      <c r="YU59" s="78"/>
      <c r="ZC59" s="78"/>
      <c r="ZK59" s="78"/>
      <c r="ZS59" s="78"/>
      <c r="AAA59" s="78"/>
      <c r="AAI59" s="78"/>
      <c r="AAQ59" s="78"/>
      <c r="AAY59" s="78"/>
      <c r="ABG59" s="78"/>
      <c r="ABO59" s="78"/>
      <c r="ABW59" s="78"/>
      <c r="ACE59" s="78"/>
      <c r="ACM59" s="78"/>
      <c r="ACU59" s="78"/>
      <c r="ADC59" s="78"/>
      <c r="ADK59" s="78"/>
      <c r="ADS59" s="78"/>
      <c r="AEA59" s="78"/>
      <c r="AEI59" s="78"/>
      <c r="AEQ59" s="78"/>
      <c r="AEY59" s="78"/>
      <c r="AFG59" s="78"/>
      <c r="AFO59" s="78"/>
      <c r="AFW59" s="78"/>
      <c r="AGE59" s="78"/>
      <c r="AGM59" s="78"/>
      <c r="AGU59" s="78"/>
      <c r="AHC59" s="78"/>
      <c r="AHK59" s="78"/>
      <c r="AHS59" s="78"/>
      <c r="AIA59" s="78"/>
      <c r="AII59" s="78"/>
      <c r="AIQ59" s="78"/>
      <c r="AIY59" s="78"/>
      <c r="AJG59" s="78"/>
      <c r="AJO59" s="78"/>
      <c r="AJW59" s="78"/>
      <c r="AKE59" s="78"/>
      <c r="AKM59" s="78"/>
      <c r="AKU59" s="78"/>
      <c r="ALC59" s="78"/>
      <c r="ALK59" s="78"/>
      <c r="ALS59" s="78"/>
      <c r="AMA59" s="78"/>
      <c r="AMI59" s="78"/>
      <c r="AMQ59" s="78"/>
      <c r="AMY59" s="78"/>
      <c r="ANG59" s="78"/>
      <c r="ANO59" s="78"/>
      <c r="ANW59" s="78"/>
      <c r="AOE59" s="78"/>
      <c r="AOM59" s="78"/>
      <c r="AOU59" s="78"/>
      <c r="APC59" s="78"/>
      <c r="APK59" s="78"/>
      <c r="APS59" s="78"/>
      <c r="AQA59" s="78"/>
      <c r="AQI59" s="78"/>
      <c r="AQQ59" s="78"/>
      <c r="AQY59" s="78"/>
      <c r="ARG59" s="78"/>
      <c r="ARO59" s="78"/>
      <c r="ARW59" s="78"/>
      <c r="ASE59" s="78"/>
      <c r="ASM59" s="78"/>
      <c r="ASU59" s="78"/>
      <c r="ATC59" s="78"/>
      <c r="ATK59" s="78"/>
      <c r="ATS59" s="78"/>
      <c r="AUA59" s="78"/>
      <c r="AUI59" s="78"/>
      <c r="AUQ59" s="78"/>
      <c r="AUY59" s="78"/>
      <c r="AVG59" s="78"/>
      <c r="AVO59" s="78"/>
      <c r="AVW59" s="78"/>
      <c r="AWE59" s="78"/>
      <c r="AWM59" s="78"/>
      <c r="AWU59" s="78"/>
      <c r="AXC59" s="78"/>
      <c r="AXK59" s="78"/>
      <c r="AXS59" s="78"/>
      <c r="AYA59" s="78"/>
      <c r="AYI59" s="78"/>
      <c r="AYQ59" s="78"/>
      <c r="AYY59" s="78"/>
      <c r="AZG59" s="78"/>
      <c r="AZO59" s="78"/>
      <c r="AZW59" s="78"/>
      <c r="BAE59" s="78"/>
      <c r="BAM59" s="78"/>
      <c r="BAU59" s="78"/>
      <c r="BBC59" s="78"/>
      <c r="BBK59" s="78"/>
      <c r="BBS59" s="78"/>
      <c r="BCA59" s="78"/>
      <c r="BCI59" s="78"/>
      <c r="BCQ59" s="78"/>
      <c r="BCY59" s="78"/>
      <c r="BDG59" s="78"/>
      <c r="BDO59" s="78"/>
      <c r="BDW59" s="78"/>
      <c r="BEE59" s="78"/>
      <c r="BEM59" s="78"/>
      <c r="BEU59" s="78"/>
      <c r="BFC59" s="78"/>
      <c r="BFK59" s="78"/>
      <c r="BFS59" s="78"/>
      <c r="BGA59" s="78"/>
      <c r="BGI59" s="78"/>
      <c r="BGQ59" s="78"/>
      <c r="BGY59" s="78"/>
      <c r="BHG59" s="78"/>
      <c r="BHO59" s="78"/>
      <c r="BHW59" s="78"/>
      <c r="BIE59" s="78"/>
      <c r="BIM59" s="78"/>
      <c r="BIU59" s="78"/>
      <c r="BJC59" s="78"/>
      <c r="BJK59" s="78"/>
      <c r="BJS59" s="78"/>
      <c r="BKA59" s="78"/>
      <c r="BKI59" s="78"/>
      <c r="BKQ59" s="78"/>
      <c r="BKY59" s="78"/>
      <c r="BLG59" s="78"/>
      <c r="BLO59" s="78"/>
      <c r="BLW59" s="78"/>
      <c r="BME59" s="78"/>
      <c r="BMM59" s="78"/>
      <c r="BMU59" s="78"/>
      <c r="BNC59" s="78"/>
      <c r="BNK59" s="78"/>
      <c r="BNS59" s="78"/>
      <c r="BOA59" s="78"/>
      <c r="BOI59" s="78"/>
      <c r="BOQ59" s="78"/>
      <c r="BOY59" s="78"/>
      <c r="BPG59" s="78"/>
      <c r="BPO59" s="78"/>
      <c r="BPW59" s="78"/>
      <c r="BQE59" s="78"/>
      <c r="BQM59" s="78"/>
      <c r="BQU59" s="78"/>
      <c r="BRC59" s="78"/>
      <c r="BRK59" s="78"/>
      <c r="BRS59" s="78"/>
      <c r="BSA59" s="78"/>
      <c r="BSI59" s="78"/>
      <c r="BSQ59" s="78"/>
      <c r="BSY59" s="78"/>
      <c r="BTG59" s="78"/>
      <c r="BTO59" s="78"/>
      <c r="BTW59" s="78"/>
      <c r="BUE59" s="78"/>
      <c r="BUM59" s="78"/>
      <c r="BUU59" s="78"/>
      <c r="BVC59" s="78"/>
      <c r="BVK59" s="78"/>
      <c r="BVS59" s="78"/>
      <c r="BWA59" s="78"/>
      <c r="BWI59" s="78"/>
      <c r="BWQ59" s="78"/>
      <c r="BWY59" s="78"/>
      <c r="BXG59" s="78"/>
      <c r="BXO59" s="78"/>
      <c r="BXW59" s="78"/>
      <c r="BYE59" s="78"/>
      <c r="BYM59" s="78"/>
      <c r="BYU59" s="78"/>
      <c r="BZC59" s="78"/>
      <c r="BZK59" s="78"/>
      <c r="BZS59" s="78"/>
      <c r="CAA59" s="78"/>
      <c r="CAI59" s="78"/>
      <c r="CAQ59" s="78"/>
      <c r="CAY59" s="78"/>
      <c r="CBG59" s="78"/>
      <c r="CBO59" s="78"/>
      <c r="CBW59" s="78"/>
      <c r="CCE59" s="78"/>
      <c r="CCM59" s="78"/>
      <c r="CCU59" s="78"/>
      <c r="CDC59" s="78"/>
      <c r="CDK59" s="78"/>
      <c r="CDS59" s="78"/>
      <c r="CEA59" s="78"/>
      <c r="CEI59" s="78"/>
      <c r="CEQ59" s="78"/>
      <c r="CEY59" s="78"/>
      <c r="CFG59" s="78"/>
      <c r="CFO59" s="78"/>
      <c r="CFW59" s="78"/>
      <c r="CGE59" s="78"/>
      <c r="CGM59" s="78"/>
      <c r="CGU59" s="78"/>
      <c r="CHC59" s="78"/>
      <c r="CHK59" s="78"/>
      <c r="CHS59" s="78"/>
      <c r="CIA59" s="78"/>
      <c r="CII59" s="78"/>
      <c r="CIQ59" s="78"/>
      <c r="CIY59" s="78"/>
      <c r="CJG59" s="78"/>
      <c r="CJO59" s="78"/>
      <c r="CJW59" s="78"/>
      <c r="CKE59" s="78"/>
      <c r="CKM59" s="78"/>
      <c r="CKU59" s="78"/>
      <c r="CLC59" s="78"/>
      <c r="CLK59" s="78"/>
      <c r="CLS59" s="78"/>
      <c r="CMA59" s="78"/>
      <c r="CMI59" s="78"/>
      <c r="CMQ59" s="78"/>
      <c r="CMY59" s="78"/>
      <c r="CNG59" s="78"/>
      <c r="CNO59" s="78"/>
      <c r="CNW59" s="78"/>
      <c r="COE59" s="78"/>
      <c r="COM59" s="78"/>
      <c r="COU59" s="78"/>
      <c r="CPC59" s="78"/>
      <c r="CPK59" s="78"/>
      <c r="CPS59" s="78"/>
      <c r="CQA59" s="78"/>
      <c r="CQI59" s="78"/>
      <c r="CQQ59" s="78"/>
      <c r="CQY59" s="78"/>
      <c r="CRG59" s="78"/>
      <c r="CRO59" s="78"/>
      <c r="CRW59" s="78"/>
      <c r="CSE59" s="78"/>
      <c r="CSM59" s="78"/>
      <c r="CSU59" s="78"/>
      <c r="CTC59" s="78"/>
      <c r="CTK59" s="78"/>
      <c r="CTS59" s="78"/>
      <c r="CUA59" s="78"/>
      <c r="CUI59" s="78"/>
      <c r="CUQ59" s="78"/>
      <c r="CUY59" s="78"/>
      <c r="CVG59" s="78"/>
      <c r="CVO59" s="78"/>
      <c r="CVW59" s="78"/>
      <c r="CWE59" s="78"/>
      <c r="CWM59" s="78"/>
      <c r="CWU59" s="78"/>
      <c r="CXC59" s="78"/>
      <c r="CXK59" s="78"/>
      <c r="CXS59" s="78"/>
      <c r="CYA59" s="78"/>
      <c r="CYI59" s="78"/>
      <c r="CYQ59" s="78"/>
      <c r="CYY59" s="78"/>
      <c r="CZG59" s="78"/>
      <c r="CZO59" s="78"/>
      <c r="CZW59" s="78"/>
      <c r="DAE59" s="78"/>
      <c r="DAM59" s="78"/>
      <c r="DAU59" s="78"/>
      <c r="DBC59" s="78"/>
      <c r="DBK59" s="78"/>
      <c r="DBS59" s="78"/>
      <c r="DCA59" s="78"/>
      <c r="DCI59" s="78"/>
      <c r="DCQ59" s="78"/>
      <c r="DCY59" s="78"/>
      <c r="DDG59" s="78"/>
      <c r="DDO59" s="78"/>
      <c r="DDW59" s="78"/>
      <c r="DEE59" s="78"/>
      <c r="DEM59" s="78"/>
      <c r="DEU59" s="78"/>
      <c r="DFC59" s="78"/>
      <c r="DFK59" s="78"/>
      <c r="DFS59" s="78"/>
      <c r="DGA59" s="78"/>
      <c r="DGI59" s="78"/>
      <c r="DGQ59" s="78"/>
      <c r="DGY59" s="78"/>
      <c r="DHG59" s="78"/>
      <c r="DHO59" s="78"/>
      <c r="DHW59" s="78"/>
      <c r="DIE59" s="78"/>
      <c r="DIM59" s="78"/>
      <c r="DIU59" s="78"/>
      <c r="DJC59" s="78"/>
      <c r="DJK59" s="78"/>
      <c r="DJS59" s="78"/>
      <c r="DKA59" s="78"/>
      <c r="DKI59" s="78"/>
      <c r="DKQ59" s="78"/>
      <c r="DKY59" s="78"/>
      <c r="DLG59" s="78"/>
      <c r="DLO59" s="78"/>
      <c r="DLW59" s="78"/>
      <c r="DME59" s="78"/>
      <c r="DMM59" s="78"/>
      <c r="DMU59" s="78"/>
      <c r="DNC59" s="78"/>
      <c r="DNK59" s="78"/>
      <c r="DNS59" s="78"/>
      <c r="DOA59" s="78"/>
      <c r="DOI59" s="78"/>
      <c r="DOQ59" s="78"/>
      <c r="DOY59" s="78"/>
      <c r="DPG59" s="78"/>
      <c r="DPO59" s="78"/>
      <c r="DPW59" s="78"/>
      <c r="DQE59" s="78"/>
      <c r="DQM59" s="78"/>
      <c r="DQU59" s="78"/>
      <c r="DRC59" s="78"/>
      <c r="DRK59" s="78"/>
      <c r="DRS59" s="78"/>
      <c r="DSA59" s="78"/>
      <c r="DSI59" s="78"/>
      <c r="DSQ59" s="78"/>
      <c r="DSY59" s="78"/>
      <c r="DTG59" s="78"/>
      <c r="DTO59" s="78"/>
      <c r="DTW59" s="78"/>
      <c r="DUE59" s="78"/>
      <c r="DUM59" s="78"/>
      <c r="DUU59" s="78"/>
      <c r="DVC59" s="78"/>
      <c r="DVK59" s="78"/>
      <c r="DVS59" s="78"/>
      <c r="DWA59" s="78"/>
      <c r="DWI59" s="78"/>
      <c r="DWQ59" s="78"/>
      <c r="DWY59" s="78"/>
      <c r="DXG59" s="78"/>
      <c r="DXO59" s="78"/>
      <c r="DXW59" s="78"/>
      <c r="DYE59" s="78"/>
      <c r="DYM59" s="78"/>
      <c r="DYU59" s="78"/>
      <c r="DZC59" s="78"/>
      <c r="DZK59" s="78"/>
      <c r="DZS59" s="78"/>
      <c r="EAA59" s="78"/>
      <c r="EAI59" s="78"/>
      <c r="EAQ59" s="78"/>
      <c r="EAY59" s="78"/>
      <c r="EBG59" s="78"/>
      <c r="EBO59" s="78"/>
      <c r="EBW59" s="78"/>
      <c r="ECE59" s="78"/>
      <c r="ECM59" s="78"/>
      <c r="ECU59" s="78"/>
      <c r="EDC59" s="78"/>
      <c r="EDK59" s="78"/>
      <c r="EDS59" s="78"/>
      <c r="EEA59" s="78"/>
      <c r="EEI59" s="78"/>
      <c r="EEQ59" s="78"/>
      <c r="EEY59" s="78"/>
      <c r="EFG59" s="78"/>
      <c r="EFO59" s="78"/>
      <c r="EFW59" s="78"/>
      <c r="EGE59" s="78"/>
      <c r="EGM59" s="78"/>
      <c r="EGU59" s="78"/>
      <c r="EHC59" s="78"/>
      <c r="EHK59" s="78"/>
      <c r="EHS59" s="78"/>
      <c r="EIA59" s="78"/>
      <c r="EII59" s="78"/>
      <c r="EIQ59" s="78"/>
      <c r="EIY59" s="78"/>
      <c r="EJG59" s="78"/>
      <c r="EJO59" s="78"/>
      <c r="EJW59" s="78"/>
      <c r="EKE59" s="78"/>
      <c r="EKM59" s="78"/>
      <c r="EKU59" s="78"/>
      <c r="ELC59" s="78"/>
      <c r="ELK59" s="78"/>
      <c r="ELS59" s="78"/>
      <c r="EMA59" s="78"/>
      <c r="EMI59" s="78"/>
      <c r="EMQ59" s="78"/>
      <c r="EMY59" s="78"/>
      <c r="ENG59" s="78"/>
      <c r="ENO59" s="78"/>
      <c r="ENW59" s="78"/>
      <c r="EOE59" s="78"/>
      <c r="EOM59" s="78"/>
      <c r="EOU59" s="78"/>
      <c r="EPC59" s="78"/>
      <c r="EPK59" s="78"/>
      <c r="EPS59" s="78"/>
      <c r="EQA59" s="78"/>
      <c r="EQI59" s="78"/>
      <c r="EQQ59" s="78"/>
      <c r="EQY59" s="78"/>
      <c r="ERG59" s="78"/>
      <c r="ERO59" s="78"/>
      <c r="ERW59" s="78"/>
      <c r="ESE59" s="78"/>
      <c r="ESM59" s="78"/>
      <c r="ESU59" s="78"/>
      <c r="ETC59" s="78"/>
      <c r="ETK59" s="78"/>
      <c r="ETS59" s="78"/>
      <c r="EUA59" s="78"/>
      <c r="EUI59" s="78"/>
      <c r="EUQ59" s="78"/>
      <c r="EUY59" s="78"/>
      <c r="EVG59" s="78"/>
      <c r="EVO59" s="78"/>
      <c r="EVW59" s="78"/>
      <c r="EWE59" s="78"/>
      <c r="EWM59" s="78"/>
      <c r="EWU59" s="78"/>
      <c r="EXC59" s="78"/>
      <c r="EXK59" s="78"/>
      <c r="EXS59" s="78"/>
      <c r="EYA59" s="78"/>
      <c r="EYI59" s="78"/>
      <c r="EYQ59" s="78"/>
      <c r="EYY59" s="78"/>
      <c r="EZG59" s="78"/>
      <c r="EZO59" s="78"/>
      <c r="EZW59" s="78"/>
      <c r="FAE59" s="78"/>
      <c r="FAM59" s="78"/>
      <c r="FAU59" s="78"/>
      <c r="FBC59" s="78"/>
      <c r="FBK59" s="78"/>
      <c r="FBS59" s="78"/>
      <c r="FCA59" s="78"/>
      <c r="FCI59" s="78"/>
      <c r="FCQ59" s="78"/>
      <c r="FCY59" s="78"/>
      <c r="FDG59" s="78"/>
      <c r="FDO59" s="78"/>
      <c r="FDW59" s="78"/>
      <c r="FEE59" s="78"/>
      <c r="FEM59" s="78"/>
      <c r="FEU59" s="78"/>
      <c r="FFC59" s="78"/>
      <c r="FFK59" s="78"/>
      <c r="FFS59" s="78"/>
      <c r="FGA59" s="78"/>
      <c r="FGI59" s="78"/>
      <c r="FGQ59" s="78"/>
      <c r="FGY59" s="78"/>
      <c r="FHG59" s="78"/>
      <c r="FHO59" s="78"/>
      <c r="FHW59" s="78"/>
      <c r="FIE59" s="78"/>
      <c r="FIM59" s="78"/>
      <c r="FIU59" s="78"/>
      <c r="FJC59" s="78"/>
      <c r="FJK59" s="78"/>
      <c r="FJS59" s="78"/>
      <c r="FKA59" s="78"/>
      <c r="FKI59" s="78"/>
      <c r="FKQ59" s="78"/>
      <c r="FKY59" s="78"/>
      <c r="FLG59" s="78"/>
      <c r="FLO59" s="78"/>
      <c r="FLW59" s="78"/>
      <c r="FME59" s="78"/>
      <c r="FMM59" s="78"/>
      <c r="FMU59" s="78"/>
      <c r="FNC59" s="78"/>
      <c r="FNK59" s="78"/>
      <c r="FNS59" s="78"/>
      <c r="FOA59" s="78"/>
      <c r="FOI59" s="78"/>
      <c r="FOQ59" s="78"/>
      <c r="FOY59" s="78"/>
      <c r="FPG59" s="78"/>
      <c r="FPO59" s="78"/>
      <c r="FPW59" s="78"/>
      <c r="FQE59" s="78"/>
      <c r="FQM59" s="78"/>
      <c r="FQU59" s="78"/>
      <c r="FRC59" s="78"/>
      <c r="FRK59" s="78"/>
      <c r="FRS59" s="78"/>
      <c r="FSA59" s="78"/>
      <c r="FSI59" s="78"/>
      <c r="FSQ59" s="78"/>
      <c r="FSY59" s="78"/>
      <c r="FTG59" s="78"/>
      <c r="FTO59" s="78"/>
      <c r="FTW59" s="78"/>
      <c r="FUE59" s="78"/>
      <c r="FUM59" s="78"/>
      <c r="FUU59" s="78"/>
      <c r="FVC59" s="78"/>
      <c r="FVK59" s="78"/>
      <c r="FVS59" s="78"/>
      <c r="FWA59" s="78"/>
      <c r="FWI59" s="78"/>
      <c r="FWQ59" s="78"/>
      <c r="FWY59" s="78"/>
      <c r="FXG59" s="78"/>
      <c r="FXO59" s="78"/>
      <c r="FXW59" s="78"/>
      <c r="FYE59" s="78"/>
      <c r="FYM59" s="78"/>
      <c r="FYU59" s="78"/>
      <c r="FZC59" s="78"/>
      <c r="FZK59" s="78"/>
      <c r="FZS59" s="78"/>
      <c r="GAA59" s="78"/>
      <c r="GAI59" s="78"/>
      <c r="GAQ59" s="78"/>
      <c r="GAY59" s="78"/>
      <c r="GBG59" s="78"/>
      <c r="GBO59" s="78"/>
      <c r="GBW59" s="78"/>
      <c r="GCE59" s="78"/>
      <c r="GCM59" s="78"/>
      <c r="GCU59" s="78"/>
      <c r="GDC59" s="78"/>
      <c r="GDK59" s="78"/>
      <c r="GDS59" s="78"/>
      <c r="GEA59" s="78"/>
      <c r="GEI59" s="78"/>
      <c r="GEQ59" s="78"/>
      <c r="GEY59" s="78"/>
      <c r="GFG59" s="78"/>
      <c r="GFO59" s="78"/>
      <c r="GFW59" s="78"/>
      <c r="GGE59" s="78"/>
      <c r="GGM59" s="78"/>
      <c r="GGU59" s="78"/>
      <c r="GHC59" s="78"/>
      <c r="GHK59" s="78"/>
      <c r="GHS59" s="78"/>
      <c r="GIA59" s="78"/>
      <c r="GII59" s="78"/>
      <c r="GIQ59" s="78"/>
      <c r="GIY59" s="78"/>
      <c r="GJG59" s="78"/>
      <c r="GJO59" s="78"/>
      <c r="GJW59" s="78"/>
      <c r="GKE59" s="78"/>
      <c r="GKM59" s="78"/>
      <c r="GKU59" s="78"/>
      <c r="GLC59" s="78"/>
      <c r="GLK59" s="78"/>
      <c r="GLS59" s="78"/>
      <c r="GMA59" s="78"/>
      <c r="GMI59" s="78"/>
      <c r="GMQ59" s="78"/>
      <c r="GMY59" s="78"/>
      <c r="GNG59" s="78"/>
      <c r="GNO59" s="78"/>
      <c r="GNW59" s="78"/>
      <c r="GOE59" s="78"/>
      <c r="GOM59" s="78"/>
      <c r="GOU59" s="78"/>
      <c r="GPC59" s="78"/>
      <c r="GPK59" s="78"/>
      <c r="GPS59" s="78"/>
      <c r="GQA59" s="78"/>
      <c r="GQI59" s="78"/>
      <c r="GQQ59" s="78"/>
      <c r="GQY59" s="78"/>
      <c r="GRG59" s="78"/>
      <c r="GRO59" s="78"/>
      <c r="GRW59" s="78"/>
      <c r="GSE59" s="78"/>
      <c r="GSM59" s="78"/>
      <c r="GSU59" s="78"/>
      <c r="GTC59" s="78"/>
      <c r="GTK59" s="78"/>
      <c r="GTS59" s="78"/>
      <c r="GUA59" s="78"/>
      <c r="GUI59" s="78"/>
      <c r="GUQ59" s="78"/>
      <c r="GUY59" s="78"/>
      <c r="GVG59" s="78"/>
      <c r="GVO59" s="78"/>
      <c r="GVW59" s="78"/>
      <c r="GWE59" s="78"/>
      <c r="GWM59" s="78"/>
      <c r="GWU59" s="78"/>
      <c r="GXC59" s="78"/>
      <c r="GXK59" s="78"/>
      <c r="GXS59" s="78"/>
      <c r="GYA59" s="78"/>
      <c r="GYI59" s="78"/>
      <c r="GYQ59" s="78"/>
      <c r="GYY59" s="78"/>
      <c r="GZG59" s="78"/>
      <c r="GZO59" s="78"/>
      <c r="GZW59" s="78"/>
      <c r="HAE59" s="78"/>
      <c r="HAM59" s="78"/>
      <c r="HAU59" s="78"/>
      <c r="HBC59" s="78"/>
      <c r="HBK59" s="78"/>
      <c r="HBS59" s="78"/>
      <c r="HCA59" s="78"/>
      <c r="HCI59" s="78"/>
      <c r="HCQ59" s="78"/>
      <c r="HCY59" s="78"/>
      <c r="HDG59" s="78"/>
      <c r="HDO59" s="78"/>
      <c r="HDW59" s="78"/>
      <c r="HEE59" s="78"/>
      <c r="HEM59" s="78"/>
      <c r="HEU59" s="78"/>
      <c r="HFC59" s="78"/>
      <c r="HFK59" s="78"/>
      <c r="HFS59" s="78"/>
      <c r="HGA59" s="78"/>
      <c r="HGI59" s="78"/>
      <c r="HGQ59" s="78"/>
      <c r="HGY59" s="78"/>
      <c r="HHG59" s="78"/>
      <c r="HHO59" s="78"/>
      <c r="HHW59" s="78"/>
      <c r="HIE59" s="78"/>
      <c r="HIM59" s="78"/>
      <c r="HIU59" s="78"/>
      <c r="HJC59" s="78"/>
      <c r="HJK59" s="78"/>
      <c r="HJS59" s="78"/>
      <c r="HKA59" s="78"/>
      <c r="HKI59" s="78"/>
      <c r="HKQ59" s="78"/>
      <c r="HKY59" s="78"/>
      <c r="HLG59" s="78"/>
      <c r="HLO59" s="78"/>
      <c r="HLW59" s="78"/>
      <c r="HME59" s="78"/>
      <c r="HMM59" s="78"/>
      <c r="HMU59" s="78"/>
      <c r="HNC59" s="78"/>
      <c r="HNK59" s="78"/>
      <c r="HNS59" s="78"/>
      <c r="HOA59" s="78"/>
      <c r="HOI59" s="78"/>
      <c r="HOQ59" s="78"/>
      <c r="HOY59" s="78"/>
      <c r="HPG59" s="78"/>
      <c r="HPO59" s="78"/>
      <c r="HPW59" s="78"/>
      <c r="HQE59" s="78"/>
      <c r="HQM59" s="78"/>
      <c r="HQU59" s="78"/>
      <c r="HRC59" s="78"/>
      <c r="HRK59" s="78"/>
      <c r="HRS59" s="78"/>
      <c r="HSA59" s="78"/>
      <c r="HSI59" s="78"/>
      <c r="HSQ59" s="78"/>
      <c r="HSY59" s="78"/>
      <c r="HTG59" s="78"/>
      <c r="HTO59" s="78"/>
      <c r="HTW59" s="78"/>
      <c r="HUE59" s="78"/>
      <c r="HUM59" s="78"/>
      <c r="HUU59" s="78"/>
      <c r="HVC59" s="78"/>
      <c r="HVK59" s="78"/>
      <c r="HVS59" s="78"/>
      <c r="HWA59" s="78"/>
      <c r="HWI59" s="78"/>
      <c r="HWQ59" s="78"/>
      <c r="HWY59" s="78"/>
      <c r="HXG59" s="78"/>
      <c r="HXO59" s="78"/>
      <c r="HXW59" s="78"/>
      <c r="HYE59" s="78"/>
      <c r="HYM59" s="78"/>
      <c r="HYU59" s="78"/>
      <c r="HZC59" s="78"/>
      <c r="HZK59" s="78"/>
      <c r="HZS59" s="78"/>
      <c r="IAA59" s="78"/>
      <c r="IAI59" s="78"/>
      <c r="IAQ59" s="78"/>
      <c r="IAY59" s="78"/>
      <c r="IBG59" s="78"/>
      <c r="IBO59" s="78"/>
      <c r="IBW59" s="78"/>
      <c r="ICE59" s="78"/>
      <c r="ICM59" s="78"/>
      <c r="ICU59" s="78"/>
      <c r="IDC59" s="78"/>
      <c r="IDK59" s="78"/>
      <c r="IDS59" s="78"/>
      <c r="IEA59" s="78"/>
      <c r="IEI59" s="78"/>
      <c r="IEQ59" s="78"/>
      <c r="IEY59" s="78"/>
      <c r="IFG59" s="78"/>
      <c r="IFO59" s="78"/>
      <c r="IFW59" s="78"/>
      <c r="IGE59" s="78"/>
      <c r="IGM59" s="78"/>
      <c r="IGU59" s="78"/>
      <c r="IHC59" s="78"/>
      <c r="IHK59" s="78"/>
      <c r="IHS59" s="78"/>
      <c r="IIA59" s="78"/>
      <c r="III59" s="78"/>
      <c r="IIQ59" s="78"/>
      <c r="IIY59" s="78"/>
      <c r="IJG59" s="78"/>
      <c r="IJO59" s="78"/>
      <c r="IJW59" s="78"/>
      <c r="IKE59" s="78"/>
      <c r="IKM59" s="78"/>
      <c r="IKU59" s="78"/>
      <c r="ILC59" s="78"/>
      <c r="ILK59" s="78"/>
      <c r="ILS59" s="78"/>
      <c r="IMA59" s="78"/>
      <c r="IMI59" s="78"/>
      <c r="IMQ59" s="78"/>
      <c r="IMY59" s="78"/>
      <c r="ING59" s="78"/>
      <c r="INO59" s="78"/>
      <c r="INW59" s="78"/>
      <c r="IOE59" s="78"/>
      <c r="IOM59" s="78"/>
      <c r="IOU59" s="78"/>
      <c r="IPC59" s="78"/>
      <c r="IPK59" s="78"/>
      <c r="IPS59" s="78"/>
      <c r="IQA59" s="78"/>
      <c r="IQI59" s="78"/>
      <c r="IQQ59" s="78"/>
      <c r="IQY59" s="78"/>
      <c r="IRG59" s="78"/>
      <c r="IRO59" s="78"/>
      <c r="IRW59" s="78"/>
      <c r="ISE59" s="78"/>
      <c r="ISM59" s="78"/>
      <c r="ISU59" s="78"/>
      <c r="ITC59" s="78"/>
      <c r="ITK59" s="78"/>
      <c r="ITS59" s="78"/>
      <c r="IUA59" s="78"/>
      <c r="IUI59" s="78"/>
      <c r="IUQ59" s="78"/>
      <c r="IUY59" s="78"/>
      <c r="IVG59" s="78"/>
      <c r="IVO59" s="78"/>
      <c r="IVW59" s="78"/>
      <c r="IWE59" s="78"/>
      <c r="IWM59" s="78"/>
      <c r="IWU59" s="78"/>
      <c r="IXC59" s="78"/>
      <c r="IXK59" s="78"/>
      <c r="IXS59" s="78"/>
      <c r="IYA59" s="78"/>
      <c r="IYI59" s="78"/>
      <c r="IYQ59" s="78"/>
      <c r="IYY59" s="78"/>
      <c r="IZG59" s="78"/>
      <c r="IZO59" s="78"/>
      <c r="IZW59" s="78"/>
      <c r="JAE59" s="78"/>
      <c r="JAM59" s="78"/>
      <c r="JAU59" s="78"/>
      <c r="JBC59" s="78"/>
      <c r="JBK59" s="78"/>
      <c r="JBS59" s="78"/>
      <c r="JCA59" s="78"/>
      <c r="JCI59" s="78"/>
      <c r="JCQ59" s="78"/>
      <c r="JCY59" s="78"/>
      <c r="JDG59" s="78"/>
      <c r="JDO59" s="78"/>
      <c r="JDW59" s="78"/>
      <c r="JEE59" s="78"/>
      <c r="JEM59" s="78"/>
      <c r="JEU59" s="78"/>
      <c r="JFC59" s="78"/>
      <c r="JFK59" s="78"/>
      <c r="JFS59" s="78"/>
      <c r="JGA59" s="78"/>
      <c r="JGI59" s="78"/>
      <c r="JGQ59" s="78"/>
      <c r="JGY59" s="78"/>
      <c r="JHG59" s="78"/>
      <c r="JHO59" s="78"/>
      <c r="JHW59" s="78"/>
      <c r="JIE59" s="78"/>
      <c r="JIM59" s="78"/>
      <c r="JIU59" s="78"/>
      <c r="JJC59" s="78"/>
      <c r="JJK59" s="78"/>
      <c r="JJS59" s="78"/>
      <c r="JKA59" s="78"/>
      <c r="JKI59" s="78"/>
      <c r="JKQ59" s="78"/>
      <c r="JKY59" s="78"/>
      <c r="JLG59" s="78"/>
      <c r="JLO59" s="78"/>
      <c r="JLW59" s="78"/>
      <c r="JME59" s="78"/>
      <c r="JMM59" s="78"/>
      <c r="JMU59" s="78"/>
      <c r="JNC59" s="78"/>
      <c r="JNK59" s="78"/>
      <c r="JNS59" s="78"/>
      <c r="JOA59" s="78"/>
      <c r="JOI59" s="78"/>
      <c r="JOQ59" s="78"/>
      <c r="JOY59" s="78"/>
      <c r="JPG59" s="78"/>
      <c r="JPO59" s="78"/>
      <c r="JPW59" s="78"/>
      <c r="JQE59" s="78"/>
      <c r="JQM59" s="78"/>
      <c r="JQU59" s="78"/>
      <c r="JRC59" s="78"/>
      <c r="JRK59" s="78"/>
      <c r="JRS59" s="78"/>
      <c r="JSA59" s="78"/>
      <c r="JSI59" s="78"/>
      <c r="JSQ59" s="78"/>
      <c r="JSY59" s="78"/>
      <c r="JTG59" s="78"/>
      <c r="JTO59" s="78"/>
      <c r="JTW59" s="78"/>
      <c r="JUE59" s="78"/>
      <c r="JUM59" s="78"/>
      <c r="JUU59" s="78"/>
      <c r="JVC59" s="78"/>
      <c r="JVK59" s="78"/>
      <c r="JVS59" s="78"/>
      <c r="JWA59" s="78"/>
      <c r="JWI59" s="78"/>
      <c r="JWQ59" s="78"/>
      <c r="JWY59" s="78"/>
      <c r="JXG59" s="78"/>
      <c r="JXO59" s="78"/>
      <c r="JXW59" s="78"/>
      <c r="JYE59" s="78"/>
      <c r="JYM59" s="78"/>
      <c r="JYU59" s="78"/>
      <c r="JZC59" s="78"/>
      <c r="JZK59" s="78"/>
      <c r="JZS59" s="78"/>
      <c r="KAA59" s="78"/>
      <c r="KAI59" s="78"/>
      <c r="KAQ59" s="78"/>
      <c r="KAY59" s="78"/>
      <c r="KBG59" s="78"/>
      <c r="KBO59" s="78"/>
      <c r="KBW59" s="78"/>
      <c r="KCE59" s="78"/>
      <c r="KCM59" s="78"/>
      <c r="KCU59" s="78"/>
      <c r="KDC59" s="78"/>
      <c r="KDK59" s="78"/>
      <c r="KDS59" s="78"/>
      <c r="KEA59" s="78"/>
      <c r="KEI59" s="78"/>
      <c r="KEQ59" s="78"/>
      <c r="KEY59" s="78"/>
      <c r="KFG59" s="78"/>
      <c r="KFO59" s="78"/>
      <c r="KFW59" s="78"/>
      <c r="KGE59" s="78"/>
      <c r="KGM59" s="78"/>
      <c r="KGU59" s="78"/>
      <c r="KHC59" s="78"/>
      <c r="KHK59" s="78"/>
      <c r="KHS59" s="78"/>
      <c r="KIA59" s="78"/>
      <c r="KII59" s="78"/>
      <c r="KIQ59" s="78"/>
      <c r="KIY59" s="78"/>
      <c r="KJG59" s="78"/>
      <c r="KJO59" s="78"/>
      <c r="KJW59" s="78"/>
      <c r="KKE59" s="78"/>
      <c r="KKM59" s="78"/>
      <c r="KKU59" s="78"/>
      <c r="KLC59" s="78"/>
      <c r="KLK59" s="78"/>
      <c r="KLS59" s="78"/>
      <c r="KMA59" s="78"/>
      <c r="KMI59" s="78"/>
      <c r="KMQ59" s="78"/>
      <c r="KMY59" s="78"/>
      <c r="KNG59" s="78"/>
      <c r="KNO59" s="78"/>
      <c r="KNW59" s="78"/>
      <c r="KOE59" s="78"/>
      <c r="KOM59" s="78"/>
      <c r="KOU59" s="78"/>
      <c r="KPC59" s="78"/>
      <c r="KPK59" s="78"/>
      <c r="KPS59" s="78"/>
      <c r="KQA59" s="78"/>
      <c r="KQI59" s="78"/>
      <c r="KQQ59" s="78"/>
      <c r="KQY59" s="78"/>
      <c r="KRG59" s="78"/>
      <c r="KRO59" s="78"/>
      <c r="KRW59" s="78"/>
      <c r="KSE59" s="78"/>
      <c r="KSM59" s="78"/>
      <c r="KSU59" s="78"/>
      <c r="KTC59" s="78"/>
      <c r="KTK59" s="78"/>
      <c r="KTS59" s="78"/>
      <c r="KUA59" s="78"/>
      <c r="KUI59" s="78"/>
      <c r="KUQ59" s="78"/>
      <c r="KUY59" s="78"/>
      <c r="KVG59" s="78"/>
      <c r="KVO59" s="78"/>
      <c r="KVW59" s="78"/>
      <c r="KWE59" s="78"/>
      <c r="KWM59" s="78"/>
      <c r="KWU59" s="78"/>
      <c r="KXC59" s="78"/>
      <c r="KXK59" s="78"/>
      <c r="KXS59" s="78"/>
      <c r="KYA59" s="78"/>
      <c r="KYI59" s="78"/>
      <c r="KYQ59" s="78"/>
      <c r="KYY59" s="78"/>
      <c r="KZG59" s="78"/>
      <c r="KZO59" s="78"/>
      <c r="KZW59" s="78"/>
      <c r="LAE59" s="78"/>
      <c r="LAM59" s="78"/>
      <c r="LAU59" s="78"/>
      <c r="LBC59" s="78"/>
      <c r="LBK59" s="78"/>
      <c r="LBS59" s="78"/>
      <c r="LCA59" s="78"/>
      <c r="LCI59" s="78"/>
      <c r="LCQ59" s="78"/>
      <c r="LCY59" s="78"/>
      <c r="LDG59" s="78"/>
      <c r="LDO59" s="78"/>
      <c r="LDW59" s="78"/>
      <c r="LEE59" s="78"/>
      <c r="LEM59" s="78"/>
      <c r="LEU59" s="78"/>
      <c r="LFC59" s="78"/>
      <c r="LFK59" s="78"/>
      <c r="LFS59" s="78"/>
      <c r="LGA59" s="78"/>
      <c r="LGI59" s="78"/>
      <c r="LGQ59" s="78"/>
      <c r="LGY59" s="78"/>
      <c r="LHG59" s="78"/>
      <c r="LHO59" s="78"/>
      <c r="LHW59" s="78"/>
      <c r="LIE59" s="78"/>
      <c r="LIM59" s="78"/>
      <c r="LIU59" s="78"/>
      <c r="LJC59" s="78"/>
      <c r="LJK59" s="78"/>
      <c r="LJS59" s="78"/>
      <c r="LKA59" s="78"/>
      <c r="LKI59" s="78"/>
      <c r="LKQ59" s="78"/>
      <c r="LKY59" s="78"/>
      <c r="LLG59" s="78"/>
      <c r="LLO59" s="78"/>
      <c r="LLW59" s="78"/>
      <c r="LME59" s="78"/>
      <c r="LMM59" s="78"/>
      <c r="LMU59" s="78"/>
      <c r="LNC59" s="78"/>
      <c r="LNK59" s="78"/>
      <c r="LNS59" s="78"/>
      <c r="LOA59" s="78"/>
      <c r="LOI59" s="78"/>
      <c r="LOQ59" s="78"/>
      <c r="LOY59" s="78"/>
      <c r="LPG59" s="78"/>
      <c r="LPO59" s="78"/>
      <c r="LPW59" s="78"/>
      <c r="LQE59" s="78"/>
      <c r="LQM59" s="78"/>
      <c r="LQU59" s="78"/>
      <c r="LRC59" s="78"/>
      <c r="LRK59" s="78"/>
      <c r="LRS59" s="78"/>
      <c r="LSA59" s="78"/>
      <c r="LSI59" s="78"/>
      <c r="LSQ59" s="78"/>
      <c r="LSY59" s="78"/>
      <c r="LTG59" s="78"/>
      <c r="LTO59" s="78"/>
      <c r="LTW59" s="78"/>
      <c r="LUE59" s="78"/>
      <c r="LUM59" s="78"/>
      <c r="LUU59" s="78"/>
      <c r="LVC59" s="78"/>
      <c r="LVK59" s="78"/>
      <c r="LVS59" s="78"/>
      <c r="LWA59" s="78"/>
      <c r="LWI59" s="78"/>
      <c r="LWQ59" s="78"/>
      <c r="LWY59" s="78"/>
      <c r="LXG59" s="78"/>
      <c r="LXO59" s="78"/>
      <c r="LXW59" s="78"/>
      <c r="LYE59" s="78"/>
      <c r="LYM59" s="78"/>
      <c r="LYU59" s="78"/>
      <c r="LZC59" s="78"/>
      <c r="LZK59" s="78"/>
      <c r="LZS59" s="78"/>
      <c r="MAA59" s="78"/>
      <c r="MAI59" s="78"/>
      <c r="MAQ59" s="78"/>
      <c r="MAY59" s="78"/>
      <c r="MBG59" s="78"/>
      <c r="MBO59" s="78"/>
      <c r="MBW59" s="78"/>
      <c r="MCE59" s="78"/>
      <c r="MCM59" s="78"/>
      <c r="MCU59" s="78"/>
      <c r="MDC59" s="78"/>
      <c r="MDK59" s="78"/>
      <c r="MDS59" s="78"/>
      <c r="MEA59" s="78"/>
      <c r="MEI59" s="78"/>
      <c r="MEQ59" s="78"/>
      <c r="MEY59" s="78"/>
      <c r="MFG59" s="78"/>
      <c r="MFO59" s="78"/>
      <c r="MFW59" s="78"/>
      <c r="MGE59" s="78"/>
      <c r="MGM59" s="78"/>
      <c r="MGU59" s="78"/>
      <c r="MHC59" s="78"/>
      <c r="MHK59" s="78"/>
      <c r="MHS59" s="78"/>
      <c r="MIA59" s="78"/>
      <c r="MII59" s="78"/>
      <c r="MIQ59" s="78"/>
      <c r="MIY59" s="78"/>
      <c r="MJG59" s="78"/>
      <c r="MJO59" s="78"/>
      <c r="MJW59" s="78"/>
      <c r="MKE59" s="78"/>
      <c r="MKM59" s="78"/>
      <c r="MKU59" s="78"/>
      <c r="MLC59" s="78"/>
      <c r="MLK59" s="78"/>
      <c r="MLS59" s="78"/>
      <c r="MMA59" s="78"/>
      <c r="MMI59" s="78"/>
      <c r="MMQ59" s="78"/>
      <c r="MMY59" s="78"/>
      <c r="MNG59" s="78"/>
      <c r="MNO59" s="78"/>
      <c r="MNW59" s="78"/>
      <c r="MOE59" s="78"/>
      <c r="MOM59" s="78"/>
      <c r="MOU59" s="78"/>
      <c r="MPC59" s="78"/>
      <c r="MPK59" s="78"/>
      <c r="MPS59" s="78"/>
      <c r="MQA59" s="78"/>
      <c r="MQI59" s="78"/>
      <c r="MQQ59" s="78"/>
      <c r="MQY59" s="78"/>
      <c r="MRG59" s="78"/>
      <c r="MRO59" s="78"/>
      <c r="MRW59" s="78"/>
      <c r="MSE59" s="78"/>
      <c r="MSM59" s="78"/>
      <c r="MSU59" s="78"/>
      <c r="MTC59" s="78"/>
      <c r="MTK59" s="78"/>
      <c r="MTS59" s="78"/>
      <c r="MUA59" s="78"/>
      <c r="MUI59" s="78"/>
      <c r="MUQ59" s="78"/>
      <c r="MUY59" s="78"/>
      <c r="MVG59" s="78"/>
      <c r="MVO59" s="78"/>
      <c r="MVW59" s="78"/>
      <c r="MWE59" s="78"/>
      <c r="MWM59" s="78"/>
      <c r="MWU59" s="78"/>
      <c r="MXC59" s="78"/>
      <c r="MXK59" s="78"/>
      <c r="MXS59" s="78"/>
      <c r="MYA59" s="78"/>
      <c r="MYI59" s="78"/>
      <c r="MYQ59" s="78"/>
      <c r="MYY59" s="78"/>
      <c r="MZG59" s="78"/>
      <c r="MZO59" s="78"/>
      <c r="MZW59" s="78"/>
      <c r="NAE59" s="78"/>
      <c r="NAM59" s="78"/>
      <c r="NAU59" s="78"/>
      <c r="NBC59" s="78"/>
      <c r="NBK59" s="78"/>
      <c r="NBS59" s="78"/>
      <c r="NCA59" s="78"/>
      <c r="NCI59" s="78"/>
      <c r="NCQ59" s="78"/>
      <c r="NCY59" s="78"/>
      <c r="NDG59" s="78"/>
      <c r="NDO59" s="78"/>
      <c r="NDW59" s="78"/>
      <c r="NEE59" s="78"/>
      <c r="NEM59" s="78"/>
      <c r="NEU59" s="78"/>
      <c r="NFC59" s="78"/>
      <c r="NFK59" s="78"/>
      <c r="NFS59" s="78"/>
      <c r="NGA59" s="78"/>
      <c r="NGI59" s="78"/>
      <c r="NGQ59" s="78"/>
      <c r="NGY59" s="78"/>
      <c r="NHG59" s="78"/>
      <c r="NHO59" s="78"/>
      <c r="NHW59" s="78"/>
      <c r="NIE59" s="78"/>
      <c r="NIM59" s="78"/>
      <c r="NIU59" s="78"/>
      <c r="NJC59" s="78"/>
      <c r="NJK59" s="78"/>
      <c r="NJS59" s="78"/>
      <c r="NKA59" s="78"/>
      <c r="NKI59" s="78"/>
      <c r="NKQ59" s="78"/>
      <c r="NKY59" s="78"/>
      <c r="NLG59" s="78"/>
      <c r="NLO59" s="78"/>
      <c r="NLW59" s="78"/>
      <c r="NME59" s="78"/>
      <c r="NMM59" s="78"/>
      <c r="NMU59" s="78"/>
      <c r="NNC59" s="78"/>
      <c r="NNK59" s="78"/>
      <c r="NNS59" s="78"/>
      <c r="NOA59" s="78"/>
      <c r="NOI59" s="78"/>
      <c r="NOQ59" s="78"/>
      <c r="NOY59" s="78"/>
      <c r="NPG59" s="78"/>
      <c r="NPO59" s="78"/>
      <c r="NPW59" s="78"/>
      <c r="NQE59" s="78"/>
      <c r="NQM59" s="78"/>
      <c r="NQU59" s="78"/>
      <c r="NRC59" s="78"/>
      <c r="NRK59" s="78"/>
      <c r="NRS59" s="78"/>
      <c r="NSA59" s="78"/>
      <c r="NSI59" s="78"/>
      <c r="NSQ59" s="78"/>
      <c r="NSY59" s="78"/>
      <c r="NTG59" s="78"/>
      <c r="NTO59" s="78"/>
      <c r="NTW59" s="78"/>
      <c r="NUE59" s="78"/>
      <c r="NUM59" s="78"/>
      <c r="NUU59" s="78"/>
      <c r="NVC59" s="78"/>
      <c r="NVK59" s="78"/>
      <c r="NVS59" s="78"/>
      <c r="NWA59" s="78"/>
      <c r="NWI59" s="78"/>
      <c r="NWQ59" s="78"/>
      <c r="NWY59" s="78"/>
      <c r="NXG59" s="78"/>
      <c r="NXO59" s="78"/>
      <c r="NXW59" s="78"/>
      <c r="NYE59" s="78"/>
      <c r="NYM59" s="78"/>
      <c r="NYU59" s="78"/>
      <c r="NZC59" s="78"/>
      <c r="NZK59" s="78"/>
      <c r="NZS59" s="78"/>
      <c r="OAA59" s="78"/>
      <c r="OAI59" s="78"/>
      <c r="OAQ59" s="78"/>
      <c r="OAY59" s="78"/>
      <c r="OBG59" s="78"/>
      <c r="OBO59" s="78"/>
      <c r="OBW59" s="78"/>
      <c r="OCE59" s="78"/>
      <c r="OCM59" s="78"/>
      <c r="OCU59" s="78"/>
      <c r="ODC59" s="78"/>
      <c r="ODK59" s="78"/>
      <c r="ODS59" s="78"/>
      <c r="OEA59" s="78"/>
      <c r="OEI59" s="78"/>
      <c r="OEQ59" s="78"/>
      <c r="OEY59" s="78"/>
      <c r="OFG59" s="78"/>
      <c r="OFO59" s="78"/>
      <c r="OFW59" s="78"/>
      <c r="OGE59" s="78"/>
      <c r="OGM59" s="78"/>
      <c r="OGU59" s="78"/>
      <c r="OHC59" s="78"/>
      <c r="OHK59" s="78"/>
      <c r="OHS59" s="78"/>
      <c r="OIA59" s="78"/>
      <c r="OII59" s="78"/>
      <c r="OIQ59" s="78"/>
      <c r="OIY59" s="78"/>
      <c r="OJG59" s="78"/>
      <c r="OJO59" s="78"/>
      <c r="OJW59" s="78"/>
      <c r="OKE59" s="78"/>
      <c r="OKM59" s="78"/>
      <c r="OKU59" s="78"/>
      <c r="OLC59" s="78"/>
      <c r="OLK59" s="78"/>
      <c r="OLS59" s="78"/>
      <c r="OMA59" s="78"/>
      <c r="OMI59" s="78"/>
      <c r="OMQ59" s="78"/>
      <c r="OMY59" s="78"/>
      <c r="ONG59" s="78"/>
      <c r="ONO59" s="78"/>
      <c r="ONW59" s="78"/>
      <c r="OOE59" s="78"/>
      <c r="OOM59" s="78"/>
      <c r="OOU59" s="78"/>
      <c r="OPC59" s="78"/>
      <c r="OPK59" s="78"/>
      <c r="OPS59" s="78"/>
      <c r="OQA59" s="78"/>
      <c r="OQI59" s="78"/>
      <c r="OQQ59" s="78"/>
      <c r="OQY59" s="78"/>
      <c r="ORG59" s="78"/>
      <c r="ORO59" s="78"/>
      <c r="ORW59" s="78"/>
      <c r="OSE59" s="78"/>
      <c r="OSM59" s="78"/>
      <c r="OSU59" s="78"/>
      <c r="OTC59" s="78"/>
      <c r="OTK59" s="78"/>
      <c r="OTS59" s="78"/>
      <c r="OUA59" s="78"/>
      <c r="OUI59" s="78"/>
      <c r="OUQ59" s="78"/>
      <c r="OUY59" s="78"/>
      <c r="OVG59" s="78"/>
      <c r="OVO59" s="78"/>
      <c r="OVW59" s="78"/>
      <c r="OWE59" s="78"/>
      <c r="OWM59" s="78"/>
      <c r="OWU59" s="78"/>
      <c r="OXC59" s="78"/>
      <c r="OXK59" s="78"/>
      <c r="OXS59" s="78"/>
      <c r="OYA59" s="78"/>
      <c r="OYI59" s="78"/>
      <c r="OYQ59" s="78"/>
      <c r="OYY59" s="78"/>
      <c r="OZG59" s="78"/>
      <c r="OZO59" s="78"/>
      <c r="OZW59" s="78"/>
      <c r="PAE59" s="78"/>
      <c r="PAM59" s="78"/>
      <c r="PAU59" s="78"/>
      <c r="PBC59" s="78"/>
      <c r="PBK59" s="78"/>
      <c r="PBS59" s="78"/>
      <c r="PCA59" s="78"/>
      <c r="PCI59" s="78"/>
      <c r="PCQ59" s="78"/>
      <c r="PCY59" s="78"/>
      <c r="PDG59" s="78"/>
      <c r="PDO59" s="78"/>
      <c r="PDW59" s="78"/>
      <c r="PEE59" s="78"/>
      <c r="PEM59" s="78"/>
      <c r="PEU59" s="78"/>
      <c r="PFC59" s="78"/>
      <c r="PFK59" s="78"/>
      <c r="PFS59" s="78"/>
      <c r="PGA59" s="78"/>
      <c r="PGI59" s="78"/>
      <c r="PGQ59" s="78"/>
      <c r="PGY59" s="78"/>
      <c r="PHG59" s="78"/>
      <c r="PHO59" s="78"/>
      <c r="PHW59" s="78"/>
      <c r="PIE59" s="78"/>
      <c r="PIM59" s="78"/>
      <c r="PIU59" s="78"/>
      <c r="PJC59" s="78"/>
      <c r="PJK59" s="78"/>
      <c r="PJS59" s="78"/>
      <c r="PKA59" s="78"/>
      <c r="PKI59" s="78"/>
      <c r="PKQ59" s="78"/>
      <c r="PKY59" s="78"/>
      <c r="PLG59" s="78"/>
      <c r="PLO59" s="78"/>
      <c r="PLW59" s="78"/>
      <c r="PME59" s="78"/>
      <c r="PMM59" s="78"/>
      <c r="PMU59" s="78"/>
      <c r="PNC59" s="78"/>
      <c r="PNK59" s="78"/>
      <c r="PNS59" s="78"/>
      <c r="POA59" s="78"/>
      <c r="POI59" s="78"/>
      <c r="POQ59" s="78"/>
      <c r="POY59" s="78"/>
      <c r="PPG59" s="78"/>
      <c r="PPO59" s="78"/>
      <c r="PPW59" s="78"/>
      <c r="PQE59" s="78"/>
      <c r="PQM59" s="78"/>
      <c r="PQU59" s="78"/>
      <c r="PRC59" s="78"/>
      <c r="PRK59" s="78"/>
      <c r="PRS59" s="78"/>
      <c r="PSA59" s="78"/>
      <c r="PSI59" s="78"/>
      <c r="PSQ59" s="78"/>
      <c r="PSY59" s="78"/>
      <c r="PTG59" s="78"/>
      <c r="PTO59" s="78"/>
      <c r="PTW59" s="78"/>
      <c r="PUE59" s="78"/>
      <c r="PUM59" s="78"/>
      <c r="PUU59" s="78"/>
      <c r="PVC59" s="78"/>
      <c r="PVK59" s="78"/>
      <c r="PVS59" s="78"/>
      <c r="PWA59" s="78"/>
      <c r="PWI59" s="78"/>
      <c r="PWQ59" s="78"/>
      <c r="PWY59" s="78"/>
      <c r="PXG59" s="78"/>
      <c r="PXO59" s="78"/>
      <c r="PXW59" s="78"/>
      <c r="PYE59" s="78"/>
      <c r="PYM59" s="78"/>
      <c r="PYU59" s="78"/>
      <c r="PZC59" s="78"/>
      <c r="PZK59" s="78"/>
      <c r="PZS59" s="78"/>
      <c r="QAA59" s="78"/>
      <c r="QAI59" s="78"/>
      <c r="QAQ59" s="78"/>
      <c r="QAY59" s="78"/>
      <c r="QBG59" s="78"/>
      <c r="QBO59" s="78"/>
      <c r="QBW59" s="78"/>
      <c r="QCE59" s="78"/>
      <c r="QCM59" s="78"/>
      <c r="QCU59" s="78"/>
      <c r="QDC59" s="78"/>
      <c r="QDK59" s="78"/>
      <c r="QDS59" s="78"/>
      <c r="QEA59" s="78"/>
      <c r="QEI59" s="78"/>
      <c r="QEQ59" s="78"/>
      <c r="QEY59" s="78"/>
      <c r="QFG59" s="78"/>
      <c r="QFO59" s="78"/>
      <c r="QFW59" s="78"/>
      <c r="QGE59" s="78"/>
      <c r="QGM59" s="78"/>
      <c r="QGU59" s="78"/>
      <c r="QHC59" s="78"/>
      <c r="QHK59" s="78"/>
      <c r="QHS59" s="78"/>
      <c r="QIA59" s="78"/>
      <c r="QII59" s="78"/>
      <c r="QIQ59" s="78"/>
      <c r="QIY59" s="78"/>
      <c r="QJG59" s="78"/>
      <c r="QJO59" s="78"/>
      <c r="QJW59" s="78"/>
      <c r="QKE59" s="78"/>
      <c r="QKM59" s="78"/>
      <c r="QKU59" s="78"/>
      <c r="QLC59" s="78"/>
      <c r="QLK59" s="78"/>
      <c r="QLS59" s="78"/>
      <c r="QMA59" s="78"/>
      <c r="QMI59" s="78"/>
      <c r="QMQ59" s="78"/>
      <c r="QMY59" s="78"/>
      <c r="QNG59" s="78"/>
      <c r="QNO59" s="78"/>
      <c r="QNW59" s="78"/>
      <c r="QOE59" s="78"/>
      <c r="QOM59" s="78"/>
      <c r="QOU59" s="78"/>
      <c r="QPC59" s="78"/>
      <c r="QPK59" s="78"/>
      <c r="QPS59" s="78"/>
      <c r="QQA59" s="78"/>
      <c r="QQI59" s="78"/>
      <c r="QQQ59" s="78"/>
      <c r="QQY59" s="78"/>
      <c r="QRG59" s="78"/>
      <c r="QRO59" s="78"/>
      <c r="QRW59" s="78"/>
      <c r="QSE59" s="78"/>
      <c r="QSM59" s="78"/>
      <c r="QSU59" s="78"/>
      <c r="QTC59" s="78"/>
      <c r="QTK59" s="78"/>
      <c r="QTS59" s="78"/>
      <c r="QUA59" s="78"/>
      <c r="QUI59" s="78"/>
      <c r="QUQ59" s="78"/>
      <c r="QUY59" s="78"/>
      <c r="QVG59" s="78"/>
      <c r="QVO59" s="78"/>
      <c r="QVW59" s="78"/>
      <c r="QWE59" s="78"/>
      <c r="QWM59" s="78"/>
      <c r="QWU59" s="78"/>
      <c r="QXC59" s="78"/>
      <c r="QXK59" s="78"/>
      <c r="QXS59" s="78"/>
      <c r="QYA59" s="78"/>
      <c r="QYI59" s="78"/>
      <c r="QYQ59" s="78"/>
      <c r="QYY59" s="78"/>
      <c r="QZG59" s="78"/>
      <c r="QZO59" s="78"/>
      <c r="QZW59" s="78"/>
      <c r="RAE59" s="78"/>
      <c r="RAM59" s="78"/>
      <c r="RAU59" s="78"/>
      <c r="RBC59" s="78"/>
      <c r="RBK59" s="78"/>
      <c r="RBS59" s="78"/>
      <c r="RCA59" s="78"/>
      <c r="RCI59" s="78"/>
      <c r="RCQ59" s="78"/>
      <c r="RCY59" s="78"/>
      <c r="RDG59" s="78"/>
      <c r="RDO59" s="78"/>
      <c r="RDW59" s="78"/>
      <c r="REE59" s="78"/>
      <c r="REM59" s="78"/>
      <c r="REU59" s="78"/>
      <c r="RFC59" s="78"/>
      <c r="RFK59" s="78"/>
      <c r="RFS59" s="78"/>
      <c r="RGA59" s="78"/>
      <c r="RGI59" s="78"/>
      <c r="RGQ59" s="78"/>
      <c r="RGY59" s="78"/>
      <c r="RHG59" s="78"/>
      <c r="RHO59" s="78"/>
      <c r="RHW59" s="78"/>
      <c r="RIE59" s="78"/>
      <c r="RIM59" s="78"/>
      <c r="RIU59" s="78"/>
      <c r="RJC59" s="78"/>
      <c r="RJK59" s="78"/>
      <c r="RJS59" s="78"/>
      <c r="RKA59" s="78"/>
      <c r="RKI59" s="78"/>
      <c r="RKQ59" s="78"/>
      <c r="RKY59" s="78"/>
      <c r="RLG59" s="78"/>
      <c r="RLO59" s="78"/>
      <c r="RLW59" s="78"/>
      <c r="RME59" s="78"/>
      <c r="RMM59" s="78"/>
      <c r="RMU59" s="78"/>
      <c r="RNC59" s="78"/>
      <c r="RNK59" s="78"/>
      <c r="RNS59" s="78"/>
      <c r="ROA59" s="78"/>
      <c r="ROI59" s="78"/>
      <c r="ROQ59" s="78"/>
      <c r="ROY59" s="78"/>
      <c r="RPG59" s="78"/>
      <c r="RPO59" s="78"/>
      <c r="RPW59" s="78"/>
      <c r="RQE59" s="78"/>
      <c r="RQM59" s="78"/>
      <c r="RQU59" s="78"/>
      <c r="RRC59" s="78"/>
      <c r="RRK59" s="78"/>
      <c r="RRS59" s="78"/>
      <c r="RSA59" s="78"/>
      <c r="RSI59" s="78"/>
      <c r="RSQ59" s="78"/>
      <c r="RSY59" s="78"/>
      <c r="RTG59" s="78"/>
      <c r="RTO59" s="78"/>
      <c r="RTW59" s="78"/>
      <c r="RUE59" s="78"/>
      <c r="RUM59" s="78"/>
      <c r="RUU59" s="78"/>
      <c r="RVC59" s="78"/>
      <c r="RVK59" s="78"/>
      <c r="RVS59" s="78"/>
      <c r="RWA59" s="78"/>
      <c r="RWI59" s="78"/>
      <c r="RWQ59" s="78"/>
      <c r="RWY59" s="78"/>
      <c r="RXG59" s="78"/>
      <c r="RXO59" s="78"/>
      <c r="RXW59" s="78"/>
      <c r="RYE59" s="78"/>
      <c r="RYM59" s="78"/>
      <c r="RYU59" s="78"/>
      <c r="RZC59" s="78"/>
      <c r="RZK59" s="78"/>
      <c r="RZS59" s="78"/>
      <c r="SAA59" s="78"/>
      <c r="SAI59" s="78"/>
      <c r="SAQ59" s="78"/>
      <c r="SAY59" s="78"/>
      <c r="SBG59" s="78"/>
      <c r="SBO59" s="78"/>
      <c r="SBW59" s="78"/>
      <c r="SCE59" s="78"/>
      <c r="SCM59" s="78"/>
      <c r="SCU59" s="78"/>
      <c r="SDC59" s="78"/>
      <c r="SDK59" s="78"/>
      <c r="SDS59" s="78"/>
      <c r="SEA59" s="78"/>
      <c r="SEI59" s="78"/>
      <c r="SEQ59" s="78"/>
      <c r="SEY59" s="78"/>
      <c r="SFG59" s="78"/>
      <c r="SFO59" s="78"/>
      <c r="SFW59" s="78"/>
      <c r="SGE59" s="78"/>
      <c r="SGM59" s="78"/>
      <c r="SGU59" s="78"/>
      <c r="SHC59" s="78"/>
      <c r="SHK59" s="78"/>
      <c r="SHS59" s="78"/>
      <c r="SIA59" s="78"/>
      <c r="SII59" s="78"/>
      <c r="SIQ59" s="78"/>
      <c r="SIY59" s="78"/>
      <c r="SJG59" s="78"/>
      <c r="SJO59" s="78"/>
      <c r="SJW59" s="78"/>
      <c r="SKE59" s="78"/>
      <c r="SKM59" s="78"/>
      <c r="SKU59" s="78"/>
      <c r="SLC59" s="78"/>
      <c r="SLK59" s="78"/>
      <c r="SLS59" s="78"/>
      <c r="SMA59" s="78"/>
      <c r="SMI59" s="78"/>
      <c r="SMQ59" s="78"/>
      <c r="SMY59" s="78"/>
      <c r="SNG59" s="78"/>
      <c r="SNO59" s="78"/>
      <c r="SNW59" s="78"/>
      <c r="SOE59" s="78"/>
      <c r="SOM59" s="78"/>
      <c r="SOU59" s="78"/>
      <c r="SPC59" s="78"/>
      <c r="SPK59" s="78"/>
      <c r="SPS59" s="78"/>
      <c r="SQA59" s="78"/>
      <c r="SQI59" s="78"/>
      <c r="SQQ59" s="78"/>
      <c r="SQY59" s="78"/>
      <c r="SRG59" s="78"/>
      <c r="SRO59" s="78"/>
      <c r="SRW59" s="78"/>
      <c r="SSE59" s="78"/>
      <c r="SSM59" s="78"/>
      <c r="SSU59" s="78"/>
      <c r="STC59" s="78"/>
      <c r="STK59" s="78"/>
      <c r="STS59" s="78"/>
      <c r="SUA59" s="78"/>
      <c r="SUI59" s="78"/>
      <c r="SUQ59" s="78"/>
      <c r="SUY59" s="78"/>
      <c r="SVG59" s="78"/>
      <c r="SVO59" s="78"/>
      <c r="SVW59" s="78"/>
      <c r="SWE59" s="78"/>
      <c r="SWM59" s="78"/>
      <c r="SWU59" s="78"/>
      <c r="SXC59" s="78"/>
      <c r="SXK59" s="78"/>
      <c r="SXS59" s="78"/>
      <c r="SYA59" s="78"/>
      <c r="SYI59" s="78"/>
      <c r="SYQ59" s="78"/>
      <c r="SYY59" s="78"/>
      <c r="SZG59" s="78"/>
      <c r="SZO59" s="78"/>
      <c r="SZW59" s="78"/>
      <c r="TAE59" s="78"/>
      <c r="TAM59" s="78"/>
      <c r="TAU59" s="78"/>
      <c r="TBC59" s="78"/>
      <c r="TBK59" s="78"/>
      <c r="TBS59" s="78"/>
      <c r="TCA59" s="78"/>
      <c r="TCI59" s="78"/>
      <c r="TCQ59" s="78"/>
      <c r="TCY59" s="78"/>
      <c r="TDG59" s="78"/>
      <c r="TDO59" s="78"/>
      <c r="TDW59" s="78"/>
      <c r="TEE59" s="78"/>
      <c r="TEM59" s="78"/>
      <c r="TEU59" s="78"/>
      <c r="TFC59" s="78"/>
      <c r="TFK59" s="78"/>
      <c r="TFS59" s="78"/>
      <c r="TGA59" s="78"/>
      <c r="TGI59" s="78"/>
      <c r="TGQ59" s="78"/>
      <c r="TGY59" s="78"/>
      <c r="THG59" s="78"/>
      <c r="THO59" s="78"/>
      <c r="THW59" s="78"/>
      <c r="TIE59" s="78"/>
      <c r="TIM59" s="78"/>
      <c r="TIU59" s="78"/>
      <c r="TJC59" s="78"/>
      <c r="TJK59" s="78"/>
      <c r="TJS59" s="78"/>
      <c r="TKA59" s="78"/>
      <c r="TKI59" s="78"/>
      <c r="TKQ59" s="78"/>
      <c r="TKY59" s="78"/>
      <c r="TLG59" s="78"/>
      <c r="TLO59" s="78"/>
      <c r="TLW59" s="78"/>
      <c r="TME59" s="78"/>
      <c r="TMM59" s="78"/>
      <c r="TMU59" s="78"/>
      <c r="TNC59" s="78"/>
      <c r="TNK59" s="78"/>
      <c r="TNS59" s="78"/>
      <c r="TOA59" s="78"/>
      <c r="TOI59" s="78"/>
      <c r="TOQ59" s="78"/>
      <c r="TOY59" s="78"/>
      <c r="TPG59" s="78"/>
      <c r="TPO59" s="78"/>
      <c r="TPW59" s="78"/>
      <c r="TQE59" s="78"/>
      <c r="TQM59" s="78"/>
      <c r="TQU59" s="78"/>
      <c r="TRC59" s="78"/>
      <c r="TRK59" s="78"/>
      <c r="TRS59" s="78"/>
      <c r="TSA59" s="78"/>
      <c r="TSI59" s="78"/>
      <c r="TSQ59" s="78"/>
      <c r="TSY59" s="78"/>
      <c r="TTG59" s="78"/>
      <c r="TTO59" s="78"/>
      <c r="TTW59" s="78"/>
      <c r="TUE59" s="78"/>
      <c r="TUM59" s="78"/>
      <c r="TUU59" s="78"/>
      <c r="TVC59" s="78"/>
      <c r="TVK59" s="78"/>
      <c r="TVS59" s="78"/>
      <c r="TWA59" s="78"/>
      <c r="TWI59" s="78"/>
      <c r="TWQ59" s="78"/>
      <c r="TWY59" s="78"/>
      <c r="TXG59" s="78"/>
      <c r="TXO59" s="78"/>
      <c r="TXW59" s="78"/>
      <c r="TYE59" s="78"/>
      <c r="TYM59" s="78"/>
      <c r="TYU59" s="78"/>
      <c r="TZC59" s="78"/>
      <c r="TZK59" s="78"/>
      <c r="TZS59" s="78"/>
      <c r="UAA59" s="78"/>
      <c r="UAI59" s="78"/>
      <c r="UAQ59" s="78"/>
      <c r="UAY59" s="78"/>
      <c r="UBG59" s="78"/>
      <c r="UBO59" s="78"/>
      <c r="UBW59" s="78"/>
      <c r="UCE59" s="78"/>
      <c r="UCM59" s="78"/>
      <c r="UCU59" s="78"/>
      <c r="UDC59" s="78"/>
      <c r="UDK59" s="78"/>
      <c r="UDS59" s="78"/>
      <c r="UEA59" s="78"/>
      <c r="UEI59" s="78"/>
      <c r="UEQ59" s="78"/>
      <c r="UEY59" s="78"/>
      <c r="UFG59" s="78"/>
      <c r="UFO59" s="78"/>
      <c r="UFW59" s="78"/>
      <c r="UGE59" s="78"/>
      <c r="UGM59" s="78"/>
      <c r="UGU59" s="78"/>
      <c r="UHC59" s="78"/>
      <c r="UHK59" s="78"/>
      <c r="UHS59" s="78"/>
      <c r="UIA59" s="78"/>
      <c r="UII59" s="78"/>
      <c r="UIQ59" s="78"/>
      <c r="UIY59" s="78"/>
      <c r="UJG59" s="78"/>
      <c r="UJO59" s="78"/>
      <c r="UJW59" s="78"/>
      <c r="UKE59" s="78"/>
      <c r="UKM59" s="78"/>
      <c r="UKU59" s="78"/>
      <c r="ULC59" s="78"/>
      <c r="ULK59" s="78"/>
      <c r="ULS59" s="78"/>
      <c r="UMA59" s="78"/>
      <c r="UMI59" s="78"/>
      <c r="UMQ59" s="78"/>
      <c r="UMY59" s="78"/>
      <c r="UNG59" s="78"/>
      <c r="UNO59" s="78"/>
      <c r="UNW59" s="78"/>
      <c r="UOE59" s="78"/>
      <c r="UOM59" s="78"/>
      <c r="UOU59" s="78"/>
      <c r="UPC59" s="78"/>
      <c r="UPK59" s="78"/>
      <c r="UPS59" s="78"/>
      <c r="UQA59" s="78"/>
      <c r="UQI59" s="78"/>
      <c r="UQQ59" s="78"/>
      <c r="UQY59" s="78"/>
      <c r="URG59" s="78"/>
      <c r="URO59" s="78"/>
      <c r="URW59" s="78"/>
      <c r="USE59" s="78"/>
      <c r="USM59" s="78"/>
      <c r="USU59" s="78"/>
      <c r="UTC59" s="78"/>
      <c r="UTK59" s="78"/>
      <c r="UTS59" s="78"/>
      <c r="UUA59" s="78"/>
      <c r="UUI59" s="78"/>
      <c r="UUQ59" s="78"/>
      <c r="UUY59" s="78"/>
      <c r="UVG59" s="78"/>
      <c r="UVO59" s="78"/>
      <c r="UVW59" s="78"/>
      <c r="UWE59" s="78"/>
      <c r="UWM59" s="78"/>
      <c r="UWU59" s="78"/>
      <c r="UXC59" s="78"/>
      <c r="UXK59" s="78"/>
      <c r="UXS59" s="78"/>
      <c r="UYA59" s="78"/>
      <c r="UYI59" s="78"/>
      <c r="UYQ59" s="78"/>
      <c r="UYY59" s="78"/>
      <c r="UZG59" s="78"/>
      <c r="UZO59" s="78"/>
      <c r="UZW59" s="78"/>
      <c r="VAE59" s="78"/>
      <c r="VAM59" s="78"/>
      <c r="VAU59" s="78"/>
      <c r="VBC59" s="78"/>
      <c r="VBK59" s="78"/>
      <c r="VBS59" s="78"/>
      <c r="VCA59" s="78"/>
      <c r="VCI59" s="78"/>
      <c r="VCQ59" s="78"/>
      <c r="VCY59" s="78"/>
      <c r="VDG59" s="78"/>
      <c r="VDO59" s="78"/>
      <c r="VDW59" s="78"/>
      <c r="VEE59" s="78"/>
      <c r="VEM59" s="78"/>
      <c r="VEU59" s="78"/>
      <c r="VFC59" s="78"/>
      <c r="VFK59" s="78"/>
      <c r="VFS59" s="78"/>
      <c r="VGA59" s="78"/>
      <c r="VGI59" s="78"/>
      <c r="VGQ59" s="78"/>
      <c r="VGY59" s="78"/>
      <c r="VHG59" s="78"/>
      <c r="VHO59" s="78"/>
      <c r="VHW59" s="78"/>
      <c r="VIE59" s="78"/>
      <c r="VIM59" s="78"/>
      <c r="VIU59" s="78"/>
      <c r="VJC59" s="78"/>
      <c r="VJK59" s="78"/>
      <c r="VJS59" s="78"/>
      <c r="VKA59" s="78"/>
      <c r="VKI59" s="78"/>
      <c r="VKQ59" s="78"/>
      <c r="VKY59" s="78"/>
      <c r="VLG59" s="78"/>
      <c r="VLO59" s="78"/>
      <c r="VLW59" s="78"/>
      <c r="VME59" s="78"/>
      <c r="VMM59" s="78"/>
      <c r="VMU59" s="78"/>
      <c r="VNC59" s="78"/>
      <c r="VNK59" s="78"/>
      <c r="VNS59" s="78"/>
      <c r="VOA59" s="78"/>
      <c r="VOI59" s="78"/>
      <c r="VOQ59" s="78"/>
      <c r="VOY59" s="78"/>
      <c r="VPG59" s="78"/>
      <c r="VPO59" s="78"/>
      <c r="VPW59" s="78"/>
      <c r="VQE59" s="78"/>
      <c r="VQM59" s="78"/>
      <c r="VQU59" s="78"/>
      <c r="VRC59" s="78"/>
      <c r="VRK59" s="78"/>
      <c r="VRS59" s="78"/>
      <c r="VSA59" s="78"/>
      <c r="VSI59" s="78"/>
      <c r="VSQ59" s="78"/>
      <c r="VSY59" s="78"/>
      <c r="VTG59" s="78"/>
      <c r="VTO59" s="78"/>
      <c r="VTW59" s="78"/>
      <c r="VUE59" s="78"/>
      <c r="VUM59" s="78"/>
      <c r="VUU59" s="78"/>
      <c r="VVC59" s="78"/>
      <c r="VVK59" s="78"/>
      <c r="VVS59" s="78"/>
      <c r="VWA59" s="78"/>
      <c r="VWI59" s="78"/>
      <c r="VWQ59" s="78"/>
      <c r="VWY59" s="78"/>
      <c r="VXG59" s="78"/>
      <c r="VXO59" s="78"/>
      <c r="VXW59" s="78"/>
      <c r="VYE59" s="78"/>
      <c r="VYM59" s="78"/>
      <c r="VYU59" s="78"/>
      <c r="VZC59" s="78"/>
      <c r="VZK59" s="78"/>
      <c r="VZS59" s="78"/>
      <c r="WAA59" s="78"/>
      <c r="WAI59" s="78"/>
      <c r="WAQ59" s="78"/>
      <c r="WAY59" s="78"/>
      <c r="WBG59" s="78"/>
      <c r="WBO59" s="78"/>
      <c r="WBW59" s="78"/>
      <c r="WCE59" s="78"/>
      <c r="WCM59" s="78"/>
      <c r="WCU59" s="78"/>
      <c r="WDC59" s="78"/>
      <c r="WDK59" s="78"/>
      <c r="WDS59" s="78"/>
      <c r="WEA59" s="78"/>
      <c r="WEI59" s="78"/>
      <c r="WEQ59" s="78"/>
      <c r="WEY59" s="78"/>
      <c r="WFG59" s="78"/>
      <c r="WFO59" s="78"/>
      <c r="WFW59" s="78"/>
      <c r="WGE59" s="78"/>
      <c r="WGM59" s="78"/>
      <c r="WGU59" s="78"/>
      <c r="WHC59" s="78"/>
      <c r="WHK59" s="78"/>
      <c r="WHS59" s="78"/>
      <c r="WIA59" s="78"/>
      <c r="WII59" s="78"/>
      <c r="WIQ59" s="78"/>
      <c r="WIY59" s="78"/>
      <c r="WJG59" s="78"/>
      <c r="WJO59" s="78"/>
      <c r="WJW59" s="78"/>
      <c r="WKE59" s="78"/>
      <c r="WKM59" s="78"/>
      <c r="WKU59" s="78"/>
      <c r="WLC59" s="78"/>
      <c r="WLK59" s="78"/>
      <c r="WLS59" s="78"/>
      <c r="WMA59" s="78"/>
      <c r="WMI59" s="78"/>
      <c r="WMQ59" s="78"/>
      <c r="WMY59" s="78"/>
      <c r="WNG59" s="78"/>
      <c r="WNO59" s="78"/>
      <c r="WNW59" s="78"/>
      <c r="WOE59" s="78"/>
      <c r="WOM59" s="78"/>
      <c r="WOU59" s="78"/>
      <c r="WPC59" s="78"/>
      <c r="WPK59" s="78"/>
      <c r="WPS59" s="78"/>
      <c r="WQA59" s="78"/>
      <c r="WQI59" s="78"/>
      <c r="WQQ59" s="78"/>
      <c r="WQY59" s="78"/>
      <c r="WRG59" s="78"/>
      <c r="WRO59" s="78"/>
      <c r="WRW59" s="78"/>
      <c r="WSE59" s="78"/>
      <c r="WSM59" s="78"/>
      <c r="WSU59" s="78"/>
      <c r="WTC59" s="78"/>
      <c r="WTK59" s="78"/>
      <c r="WTS59" s="78"/>
      <c r="WUA59" s="78"/>
      <c r="WUI59" s="78"/>
      <c r="WUQ59" s="78"/>
      <c r="WUY59" s="78"/>
      <c r="WVG59" s="78"/>
      <c r="WVO59" s="78"/>
      <c r="WVW59" s="78"/>
      <c r="WWE59" s="78"/>
      <c r="WWM59" s="78"/>
      <c r="WWU59" s="78"/>
      <c r="WXC59" s="78"/>
      <c r="WXK59" s="78"/>
      <c r="WXS59" s="78"/>
      <c r="WYA59" s="78"/>
      <c r="WYI59" s="78"/>
      <c r="WYQ59" s="78"/>
      <c r="WYY59" s="78"/>
      <c r="WZG59" s="78"/>
      <c r="WZO59" s="78"/>
      <c r="WZW59" s="78"/>
      <c r="XAE59" s="78"/>
      <c r="XAM59" s="78"/>
      <c r="XAU59" s="78"/>
      <c r="XBC59" s="78"/>
      <c r="XBK59" s="78"/>
      <c r="XBS59" s="78"/>
      <c r="XCA59" s="78"/>
      <c r="XCI59" s="78"/>
      <c r="XCQ59" s="78"/>
      <c r="XCY59" s="78"/>
      <c r="XDG59" s="78"/>
      <c r="XDO59" s="78"/>
      <c r="XDW59" s="78"/>
      <c r="XEE59" s="78"/>
    </row>
    <row r="60" spans="1:1023 1031:2047 2055:3071 3079:4095 4103:5119 5127:6143 6151:7167 7175:8191 8199:9215 9223:10239 10247:11263 11271:12287 12295:13311 13319:14335 14343:15359 15367:16359" ht="25.5">
      <c r="A60" s="91"/>
      <c r="B60" s="57"/>
      <c r="C60" s="57"/>
      <c r="D60" s="57"/>
      <c r="E60" s="57"/>
      <c r="F60" s="113"/>
      <c r="G60" s="92"/>
      <c r="H60" s="134"/>
      <c r="I60" s="120"/>
      <c r="J60" s="57"/>
      <c r="K60" s="93"/>
      <c r="L60" s="186"/>
      <c r="M60" s="92"/>
      <c r="N60" s="93"/>
      <c r="O60" s="93"/>
      <c r="P60" s="57"/>
      <c r="Q60" s="60"/>
      <c r="R60" s="194"/>
      <c r="S60" s="194"/>
      <c r="T60" s="57"/>
      <c r="U60" s="57"/>
      <c r="V60" s="54" t="s">
        <v>103</v>
      </c>
      <c r="W60" s="54">
        <v>43454</v>
      </c>
      <c r="X60" s="63">
        <v>12467</v>
      </c>
      <c r="Y60" s="54" t="s">
        <v>193</v>
      </c>
      <c r="Z60" s="69">
        <v>43512</v>
      </c>
      <c r="AA60" s="54">
        <v>43877</v>
      </c>
      <c r="AB60" s="70" t="s">
        <v>100</v>
      </c>
      <c r="AC60" s="70" t="s">
        <v>100</v>
      </c>
      <c r="AD60" s="196">
        <v>0</v>
      </c>
      <c r="AE60" s="196">
        <v>0</v>
      </c>
      <c r="AF60" s="70" t="s">
        <v>100</v>
      </c>
      <c r="AG60" s="71" t="s">
        <v>100</v>
      </c>
      <c r="AH60" s="196">
        <v>0</v>
      </c>
      <c r="AI60" s="210">
        <f t="shared" si="0"/>
        <v>0</v>
      </c>
      <c r="AJ60" s="215">
        <f>234419.97+19535</f>
        <v>253954.97</v>
      </c>
      <c r="AK60" s="215">
        <v>0</v>
      </c>
      <c r="AL60" s="217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57"/>
      <c r="KA60" s="78"/>
      <c r="KI60" s="78"/>
      <c r="KQ60" s="78"/>
      <c r="KY60" s="78"/>
      <c r="LG60" s="78"/>
      <c r="LO60" s="78"/>
      <c r="LW60" s="78"/>
      <c r="ME60" s="78"/>
      <c r="MM60" s="78"/>
      <c r="MU60" s="78"/>
      <c r="NC60" s="78"/>
      <c r="NK60" s="78"/>
      <c r="NS60" s="78"/>
      <c r="OA60" s="78"/>
      <c r="OI60" s="78"/>
      <c r="OQ60" s="78"/>
      <c r="OY60" s="78"/>
      <c r="PG60" s="78"/>
      <c r="PO60" s="78"/>
      <c r="PW60" s="78"/>
      <c r="QE60" s="78"/>
      <c r="QM60" s="78"/>
      <c r="QU60" s="78"/>
      <c r="RC60" s="78"/>
      <c r="RK60" s="78"/>
      <c r="RS60" s="78"/>
      <c r="SA60" s="78"/>
      <c r="SI60" s="78"/>
      <c r="SQ60" s="78"/>
      <c r="SY60" s="78"/>
      <c r="TG60" s="78"/>
      <c r="TO60" s="78"/>
      <c r="TW60" s="78"/>
      <c r="UE60" s="78"/>
      <c r="UM60" s="78"/>
      <c r="UU60" s="78"/>
      <c r="VC60" s="78"/>
      <c r="VK60" s="78"/>
      <c r="VS60" s="78"/>
      <c r="WA60" s="78"/>
      <c r="WI60" s="78"/>
      <c r="WQ60" s="78"/>
      <c r="WY60" s="78"/>
      <c r="XG60" s="78"/>
      <c r="XO60" s="78"/>
      <c r="XW60" s="78"/>
      <c r="YE60" s="78"/>
      <c r="YM60" s="78"/>
      <c r="YU60" s="78"/>
      <c r="ZC60" s="78"/>
      <c r="ZK60" s="78"/>
      <c r="ZS60" s="78"/>
      <c r="AAA60" s="78"/>
      <c r="AAI60" s="78"/>
      <c r="AAQ60" s="78"/>
      <c r="AAY60" s="78"/>
      <c r="ABG60" s="78"/>
      <c r="ABO60" s="78"/>
      <c r="ABW60" s="78"/>
      <c r="ACE60" s="78"/>
      <c r="ACM60" s="78"/>
      <c r="ACU60" s="78"/>
      <c r="ADC60" s="78"/>
      <c r="ADK60" s="78"/>
      <c r="ADS60" s="78"/>
      <c r="AEA60" s="78"/>
      <c r="AEI60" s="78"/>
      <c r="AEQ60" s="78"/>
      <c r="AEY60" s="78"/>
      <c r="AFG60" s="78"/>
      <c r="AFO60" s="78"/>
      <c r="AFW60" s="78"/>
      <c r="AGE60" s="78"/>
      <c r="AGM60" s="78"/>
      <c r="AGU60" s="78"/>
      <c r="AHC60" s="78"/>
      <c r="AHK60" s="78"/>
      <c r="AHS60" s="78"/>
      <c r="AIA60" s="78"/>
      <c r="AII60" s="78"/>
      <c r="AIQ60" s="78"/>
      <c r="AIY60" s="78"/>
      <c r="AJG60" s="78"/>
      <c r="AJO60" s="78"/>
      <c r="AJW60" s="78"/>
      <c r="AKE60" s="78"/>
      <c r="AKM60" s="78"/>
      <c r="AKU60" s="78"/>
      <c r="ALC60" s="78"/>
      <c r="ALK60" s="78"/>
      <c r="ALS60" s="78"/>
      <c r="AMA60" s="78"/>
      <c r="AMI60" s="78"/>
      <c r="AMQ60" s="78"/>
      <c r="AMY60" s="78"/>
      <c r="ANG60" s="78"/>
      <c r="ANO60" s="78"/>
      <c r="ANW60" s="78"/>
      <c r="AOE60" s="78"/>
      <c r="AOM60" s="78"/>
      <c r="AOU60" s="78"/>
      <c r="APC60" s="78"/>
      <c r="APK60" s="78"/>
      <c r="APS60" s="78"/>
      <c r="AQA60" s="78"/>
      <c r="AQI60" s="78"/>
      <c r="AQQ60" s="78"/>
      <c r="AQY60" s="78"/>
      <c r="ARG60" s="78"/>
      <c r="ARO60" s="78"/>
      <c r="ARW60" s="78"/>
      <c r="ASE60" s="78"/>
      <c r="ASM60" s="78"/>
      <c r="ASU60" s="78"/>
      <c r="ATC60" s="78"/>
      <c r="ATK60" s="78"/>
      <c r="ATS60" s="78"/>
      <c r="AUA60" s="78"/>
      <c r="AUI60" s="78"/>
      <c r="AUQ60" s="78"/>
      <c r="AUY60" s="78"/>
      <c r="AVG60" s="78"/>
      <c r="AVO60" s="78"/>
      <c r="AVW60" s="78"/>
      <c r="AWE60" s="78"/>
      <c r="AWM60" s="78"/>
      <c r="AWU60" s="78"/>
      <c r="AXC60" s="78"/>
      <c r="AXK60" s="78"/>
      <c r="AXS60" s="78"/>
      <c r="AYA60" s="78"/>
      <c r="AYI60" s="78"/>
      <c r="AYQ60" s="78"/>
      <c r="AYY60" s="78"/>
      <c r="AZG60" s="78"/>
      <c r="AZO60" s="78"/>
      <c r="AZW60" s="78"/>
      <c r="BAE60" s="78"/>
      <c r="BAM60" s="78"/>
      <c r="BAU60" s="78"/>
      <c r="BBC60" s="78"/>
      <c r="BBK60" s="78"/>
      <c r="BBS60" s="78"/>
      <c r="BCA60" s="78"/>
      <c r="BCI60" s="78"/>
      <c r="BCQ60" s="78"/>
      <c r="BCY60" s="78"/>
      <c r="BDG60" s="78"/>
      <c r="BDO60" s="78"/>
      <c r="BDW60" s="78"/>
      <c r="BEE60" s="78"/>
      <c r="BEM60" s="78"/>
      <c r="BEU60" s="78"/>
      <c r="BFC60" s="78"/>
      <c r="BFK60" s="78"/>
      <c r="BFS60" s="78"/>
      <c r="BGA60" s="78"/>
      <c r="BGI60" s="78"/>
      <c r="BGQ60" s="78"/>
      <c r="BGY60" s="78"/>
      <c r="BHG60" s="78"/>
      <c r="BHO60" s="78"/>
      <c r="BHW60" s="78"/>
      <c r="BIE60" s="78"/>
      <c r="BIM60" s="78"/>
      <c r="BIU60" s="78"/>
      <c r="BJC60" s="78"/>
      <c r="BJK60" s="78"/>
      <c r="BJS60" s="78"/>
      <c r="BKA60" s="78"/>
      <c r="BKI60" s="78"/>
      <c r="BKQ60" s="78"/>
      <c r="BKY60" s="78"/>
      <c r="BLG60" s="78"/>
      <c r="BLO60" s="78"/>
      <c r="BLW60" s="78"/>
      <c r="BME60" s="78"/>
      <c r="BMM60" s="78"/>
      <c r="BMU60" s="78"/>
      <c r="BNC60" s="78"/>
      <c r="BNK60" s="78"/>
      <c r="BNS60" s="78"/>
      <c r="BOA60" s="78"/>
      <c r="BOI60" s="78"/>
      <c r="BOQ60" s="78"/>
      <c r="BOY60" s="78"/>
      <c r="BPG60" s="78"/>
      <c r="BPO60" s="78"/>
      <c r="BPW60" s="78"/>
      <c r="BQE60" s="78"/>
      <c r="BQM60" s="78"/>
      <c r="BQU60" s="78"/>
      <c r="BRC60" s="78"/>
      <c r="BRK60" s="78"/>
      <c r="BRS60" s="78"/>
      <c r="BSA60" s="78"/>
      <c r="BSI60" s="78"/>
      <c r="BSQ60" s="78"/>
      <c r="BSY60" s="78"/>
      <c r="BTG60" s="78"/>
      <c r="BTO60" s="78"/>
      <c r="BTW60" s="78"/>
      <c r="BUE60" s="78"/>
      <c r="BUM60" s="78"/>
      <c r="BUU60" s="78"/>
      <c r="BVC60" s="78"/>
      <c r="BVK60" s="78"/>
      <c r="BVS60" s="78"/>
      <c r="BWA60" s="78"/>
      <c r="BWI60" s="78"/>
      <c r="BWQ60" s="78"/>
      <c r="BWY60" s="78"/>
      <c r="BXG60" s="78"/>
      <c r="BXO60" s="78"/>
      <c r="BXW60" s="78"/>
      <c r="BYE60" s="78"/>
      <c r="BYM60" s="78"/>
      <c r="BYU60" s="78"/>
      <c r="BZC60" s="78"/>
      <c r="BZK60" s="78"/>
      <c r="BZS60" s="78"/>
      <c r="CAA60" s="78"/>
      <c r="CAI60" s="78"/>
      <c r="CAQ60" s="78"/>
      <c r="CAY60" s="78"/>
      <c r="CBG60" s="78"/>
      <c r="CBO60" s="78"/>
      <c r="CBW60" s="78"/>
      <c r="CCE60" s="78"/>
      <c r="CCM60" s="78"/>
      <c r="CCU60" s="78"/>
      <c r="CDC60" s="78"/>
      <c r="CDK60" s="78"/>
      <c r="CDS60" s="78"/>
      <c r="CEA60" s="78"/>
      <c r="CEI60" s="78"/>
      <c r="CEQ60" s="78"/>
      <c r="CEY60" s="78"/>
      <c r="CFG60" s="78"/>
      <c r="CFO60" s="78"/>
      <c r="CFW60" s="78"/>
      <c r="CGE60" s="78"/>
      <c r="CGM60" s="78"/>
      <c r="CGU60" s="78"/>
      <c r="CHC60" s="78"/>
      <c r="CHK60" s="78"/>
      <c r="CHS60" s="78"/>
      <c r="CIA60" s="78"/>
      <c r="CII60" s="78"/>
      <c r="CIQ60" s="78"/>
      <c r="CIY60" s="78"/>
      <c r="CJG60" s="78"/>
      <c r="CJO60" s="78"/>
      <c r="CJW60" s="78"/>
      <c r="CKE60" s="78"/>
      <c r="CKM60" s="78"/>
      <c r="CKU60" s="78"/>
      <c r="CLC60" s="78"/>
      <c r="CLK60" s="78"/>
      <c r="CLS60" s="78"/>
      <c r="CMA60" s="78"/>
      <c r="CMI60" s="78"/>
      <c r="CMQ60" s="78"/>
      <c r="CMY60" s="78"/>
      <c r="CNG60" s="78"/>
      <c r="CNO60" s="78"/>
      <c r="CNW60" s="78"/>
      <c r="COE60" s="78"/>
      <c r="COM60" s="78"/>
      <c r="COU60" s="78"/>
      <c r="CPC60" s="78"/>
      <c r="CPK60" s="78"/>
      <c r="CPS60" s="78"/>
      <c r="CQA60" s="78"/>
      <c r="CQI60" s="78"/>
      <c r="CQQ60" s="78"/>
      <c r="CQY60" s="78"/>
      <c r="CRG60" s="78"/>
      <c r="CRO60" s="78"/>
      <c r="CRW60" s="78"/>
      <c r="CSE60" s="78"/>
      <c r="CSM60" s="78"/>
      <c r="CSU60" s="78"/>
      <c r="CTC60" s="78"/>
      <c r="CTK60" s="78"/>
      <c r="CTS60" s="78"/>
      <c r="CUA60" s="78"/>
      <c r="CUI60" s="78"/>
      <c r="CUQ60" s="78"/>
      <c r="CUY60" s="78"/>
      <c r="CVG60" s="78"/>
      <c r="CVO60" s="78"/>
      <c r="CVW60" s="78"/>
      <c r="CWE60" s="78"/>
      <c r="CWM60" s="78"/>
      <c r="CWU60" s="78"/>
      <c r="CXC60" s="78"/>
      <c r="CXK60" s="78"/>
      <c r="CXS60" s="78"/>
      <c r="CYA60" s="78"/>
      <c r="CYI60" s="78"/>
      <c r="CYQ60" s="78"/>
      <c r="CYY60" s="78"/>
      <c r="CZG60" s="78"/>
      <c r="CZO60" s="78"/>
      <c r="CZW60" s="78"/>
      <c r="DAE60" s="78"/>
      <c r="DAM60" s="78"/>
      <c r="DAU60" s="78"/>
      <c r="DBC60" s="78"/>
      <c r="DBK60" s="78"/>
      <c r="DBS60" s="78"/>
      <c r="DCA60" s="78"/>
      <c r="DCI60" s="78"/>
      <c r="DCQ60" s="78"/>
      <c r="DCY60" s="78"/>
      <c r="DDG60" s="78"/>
      <c r="DDO60" s="78"/>
      <c r="DDW60" s="78"/>
      <c r="DEE60" s="78"/>
      <c r="DEM60" s="78"/>
      <c r="DEU60" s="78"/>
      <c r="DFC60" s="78"/>
      <c r="DFK60" s="78"/>
      <c r="DFS60" s="78"/>
      <c r="DGA60" s="78"/>
      <c r="DGI60" s="78"/>
      <c r="DGQ60" s="78"/>
      <c r="DGY60" s="78"/>
      <c r="DHG60" s="78"/>
      <c r="DHO60" s="78"/>
      <c r="DHW60" s="78"/>
      <c r="DIE60" s="78"/>
      <c r="DIM60" s="78"/>
      <c r="DIU60" s="78"/>
      <c r="DJC60" s="78"/>
      <c r="DJK60" s="78"/>
      <c r="DJS60" s="78"/>
      <c r="DKA60" s="78"/>
      <c r="DKI60" s="78"/>
      <c r="DKQ60" s="78"/>
      <c r="DKY60" s="78"/>
      <c r="DLG60" s="78"/>
      <c r="DLO60" s="78"/>
      <c r="DLW60" s="78"/>
      <c r="DME60" s="78"/>
      <c r="DMM60" s="78"/>
      <c r="DMU60" s="78"/>
      <c r="DNC60" s="78"/>
      <c r="DNK60" s="78"/>
      <c r="DNS60" s="78"/>
      <c r="DOA60" s="78"/>
      <c r="DOI60" s="78"/>
      <c r="DOQ60" s="78"/>
      <c r="DOY60" s="78"/>
      <c r="DPG60" s="78"/>
      <c r="DPO60" s="78"/>
      <c r="DPW60" s="78"/>
      <c r="DQE60" s="78"/>
      <c r="DQM60" s="78"/>
      <c r="DQU60" s="78"/>
      <c r="DRC60" s="78"/>
      <c r="DRK60" s="78"/>
      <c r="DRS60" s="78"/>
      <c r="DSA60" s="78"/>
      <c r="DSI60" s="78"/>
      <c r="DSQ60" s="78"/>
      <c r="DSY60" s="78"/>
      <c r="DTG60" s="78"/>
      <c r="DTO60" s="78"/>
      <c r="DTW60" s="78"/>
      <c r="DUE60" s="78"/>
      <c r="DUM60" s="78"/>
      <c r="DUU60" s="78"/>
      <c r="DVC60" s="78"/>
      <c r="DVK60" s="78"/>
      <c r="DVS60" s="78"/>
      <c r="DWA60" s="78"/>
      <c r="DWI60" s="78"/>
      <c r="DWQ60" s="78"/>
      <c r="DWY60" s="78"/>
      <c r="DXG60" s="78"/>
      <c r="DXO60" s="78"/>
      <c r="DXW60" s="78"/>
      <c r="DYE60" s="78"/>
      <c r="DYM60" s="78"/>
      <c r="DYU60" s="78"/>
      <c r="DZC60" s="78"/>
      <c r="DZK60" s="78"/>
      <c r="DZS60" s="78"/>
      <c r="EAA60" s="78"/>
      <c r="EAI60" s="78"/>
      <c r="EAQ60" s="78"/>
      <c r="EAY60" s="78"/>
      <c r="EBG60" s="78"/>
      <c r="EBO60" s="78"/>
      <c r="EBW60" s="78"/>
      <c r="ECE60" s="78"/>
      <c r="ECM60" s="78"/>
      <c r="ECU60" s="78"/>
      <c r="EDC60" s="78"/>
      <c r="EDK60" s="78"/>
      <c r="EDS60" s="78"/>
      <c r="EEA60" s="78"/>
      <c r="EEI60" s="78"/>
      <c r="EEQ60" s="78"/>
      <c r="EEY60" s="78"/>
      <c r="EFG60" s="78"/>
      <c r="EFO60" s="78"/>
      <c r="EFW60" s="78"/>
      <c r="EGE60" s="78"/>
      <c r="EGM60" s="78"/>
      <c r="EGU60" s="78"/>
      <c r="EHC60" s="78"/>
      <c r="EHK60" s="78"/>
      <c r="EHS60" s="78"/>
      <c r="EIA60" s="78"/>
      <c r="EII60" s="78"/>
      <c r="EIQ60" s="78"/>
      <c r="EIY60" s="78"/>
      <c r="EJG60" s="78"/>
      <c r="EJO60" s="78"/>
      <c r="EJW60" s="78"/>
      <c r="EKE60" s="78"/>
      <c r="EKM60" s="78"/>
      <c r="EKU60" s="78"/>
      <c r="ELC60" s="78"/>
      <c r="ELK60" s="78"/>
      <c r="ELS60" s="78"/>
      <c r="EMA60" s="78"/>
      <c r="EMI60" s="78"/>
      <c r="EMQ60" s="78"/>
      <c r="EMY60" s="78"/>
      <c r="ENG60" s="78"/>
      <c r="ENO60" s="78"/>
      <c r="ENW60" s="78"/>
      <c r="EOE60" s="78"/>
      <c r="EOM60" s="78"/>
      <c r="EOU60" s="78"/>
      <c r="EPC60" s="78"/>
      <c r="EPK60" s="78"/>
      <c r="EPS60" s="78"/>
      <c r="EQA60" s="78"/>
      <c r="EQI60" s="78"/>
      <c r="EQQ60" s="78"/>
      <c r="EQY60" s="78"/>
      <c r="ERG60" s="78"/>
      <c r="ERO60" s="78"/>
      <c r="ERW60" s="78"/>
      <c r="ESE60" s="78"/>
      <c r="ESM60" s="78"/>
      <c r="ESU60" s="78"/>
      <c r="ETC60" s="78"/>
      <c r="ETK60" s="78"/>
      <c r="ETS60" s="78"/>
      <c r="EUA60" s="78"/>
      <c r="EUI60" s="78"/>
      <c r="EUQ60" s="78"/>
      <c r="EUY60" s="78"/>
      <c r="EVG60" s="78"/>
      <c r="EVO60" s="78"/>
      <c r="EVW60" s="78"/>
      <c r="EWE60" s="78"/>
      <c r="EWM60" s="78"/>
      <c r="EWU60" s="78"/>
      <c r="EXC60" s="78"/>
      <c r="EXK60" s="78"/>
      <c r="EXS60" s="78"/>
      <c r="EYA60" s="78"/>
      <c r="EYI60" s="78"/>
      <c r="EYQ60" s="78"/>
      <c r="EYY60" s="78"/>
      <c r="EZG60" s="78"/>
      <c r="EZO60" s="78"/>
      <c r="EZW60" s="78"/>
      <c r="FAE60" s="78"/>
      <c r="FAM60" s="78"/>
      <c r="FAU60" s="78"/>
      <c r="FBC60" s="78"/>
      <c r="FBK60" s="78"/>
      <c r="FBS60" s="78"/>
      <c r="FCA60" s="78"/>
      <c r="FCI60" s="78"/>
      <c r="FCQ60" s="78"/>
      <c r="FCY60" s="78"/>
      <c r="FDG60" s="78"/>
      <c r="FDO60" s="78"/>
      <c r="FDW60" s="78"/>
      <c r="FEE60" s="78"/>
      <c r="FEM60" s="78"/>
      <c r="FEU60" s="78"/>
      <c r="FFC60" s="78"/>
      <c r="FFK60" s="78"/>
      <c r="FFS60" s="78"/>
      <c r="FGA60" s="78"/>
      <c r="FGI60" s="78"/>
      <c r="FGQ60" s="78"/>
      <c r="FGY60" s="78"/>
      <c r="FHG60" s="78"/>
      <c r="FHO60" s="78"/>
      <c r="FHW60" s="78"/>
      <c r="FIE60" s="78"/>
      <c r="FIM60" s="78"/>
      <c r="FIU60" s="78"/>
      <c r="FJC60" s="78"/>
      <c r="FJK60" s="78"/>
      <c r="FJS60" s="78"/>
      <c r="FKA60" s="78"/>
      <c r="FKI60" s="78"/>
      <c r="FKQ60" s="78"/>
      <c r="FKY60" s="78"/>
      <c r="FLG60" s="78"/>
      <c r="FLO60" s="78"/>
      <c r="FLW60" s="78"/>
      <c r="FME60" s="78"/>
      <c r="FMM60" s="78"/>
      <c r="FMU60" s="78"/>
      <c r="FNC60" s="78"/>
      <c r="FNK60" s="78"/>
      <c r="FNS60" s="78"/>
      <c r="FOA60" s="78"/>
      <c r="FOI60" s="78"/>
      <c r="FOQ60" s="78"/>
      <c r="FOY60" s="78"/>
      <c r="FPG60" s="78"/>
      <c r="FPO60" s="78"/>
      <c r="FPW60" s="78"/>
      <c r="FQE60" s="78"/>
      <c r="FQM60" s="78"/>
      <c r="FQU60" s="78"/>
      <c r="FRC60" s="78"/>
      <c r="FRK60" s="78"/>
      <c r="FRS60" s="78"/>
      <c r="FSA60" s="78"/>
      <c r="FSI60" s="78"/>
      <c r="FSQ60" s="78"/>
      <c r="FSY60" s="78"/>
      <c r="FTG60" s="78"/>
      <c r="FTO60" s="78"/>
      <c r="FTW60" s="78"/>
      <c r="FUE60" s="78"/>
      <c r="FUM60" s="78"/>
      <c r="FUU60" s="78"/>
      <c r="FVC60" s="78"/>
      <c r="FVK60" s="78"/>
      <c r="FVS60" s="78"/>
      <c r="FWA60" s="78"/>
      <c r="FWI60" s="78"/>
      <c r="FWQ60" s="78"/>
      <c r="FWY60" s="78"/>
      <c r="FXG60" s="78"/>
      <c r="FXO60" s="78"/>
      <c r="FXW60" s="78"/>
      <c r="FYE60" s="78"/>
      <c r="FYM60" s="78"/>
      <c r="FYU60" s="78"/>
      <c r="FZC60" s="78"/>
      <c r="FZK60" s="78"/>
      <c r="FZS60" s="78"/>
      <c r="GAA60" s="78"/>
      <c r="GAI60" s="78"/>
      <c r="GAQ60" s="78"/>
      <c r="GAY60" s="78"/>
      <c r="GBG60" s="78"/>
      <c r="GBO60" s="78"/>
      <c r="GBW60" s="78"/>
      <c r="GCE60" s="78"/>
      <c r="GCM60" s="78"/>
      <c r="GCU60" s="78"/>
      <c r="GDC60" s="78"/>
      <c r="GDK60" s="78"/>
      <c r="GDS60" s="78"/>
      <c r="GEA60" s="78"/>
      <c r="GEI60" s="78"/>
      <c r="GEQ60" s="78"/>
      <c r="GEY60" s="78"/>
      <c r="GFG60" s="78"/>
      <c r="GFO60" s="78"/>
      <c r="GFW60" s="78"/>
      <c r="GGE60" s="78"/>
      <c r="GGM60" s="78"/>
      <c r="GGU60" s="78"/>
      <c r="GHC60" s="78"/>
      <c r="GHK60" s="78"/>
      <c r="GHS60" s="78"/>
      <c r="GIA60" s="78"/>
      <c r="GII60" s="78"/>
      <c r="GIQ60" s="78"/>
      <c r="GIY60" s="78"/>
      <c r="GJG60" s="78"/>
      <c r="GJO60" s="78"/>
      <c r="GJW60" s="78"/>
      <c r="GKE60" s="78"/>
      <c r="GKM60" s="78"/>
      <c r="GKU60" s="78"/>
      <c r="GLC60" s="78"/>
      <c r="GLK60" s="78"/>
      <c r="GLS60" s="78"/>
      <c r="GMA60" s="78"/>
      <c r="GMI60" s="78"/>
      <c r="GMQ60" s="78"/>
      <c r="GMY60" s="78"/>
      <c r="GNG60" s="78"/>
      <c r="GNO60" s="78"/>
      <c r="GNW60" s="78"/>
      <c r="GOE60" s="78"/>
      <c r="GOM60" s="78"/>
      <c r="GOU60" s="78"/>
      <c r="GPC60" s="78"/>
      <c r="GPK60" s="78"/>
      <c r="GPS60" s="78"/>
      <c r="GQA60" s="78"/>
      <c r="GQI60" s="78"/>
      <c r="GQQ60" s="78"/>
      <c r="GQY60" s="78"/>
      <c r="GRG60" s="78"/>
      <c r="GRO60" s="78"/>
      <c r="GRW60" s="78"/>
      <c r="GSE60" s="78"/>
      <c r="GSM60" s="78"/>
      <c r="GSU60" s="78"/>
      <c r="GTC60" s="78"/>
      <c r="GTK60" s="78"/>
      <c r="GTS60" s="78"/>
      <c r="GUA60" s="78"/>
      <c r="GUI60" s="78"/>
      <c r="GUQ60" s="78"/>
      <c r="GUY60" s="78"/>
      <c r="GVG60" s="78"/>
      <c r="GVO60" s="78"/>
      <c r="GVW60" s="78"/>
      <c r="GWE60" s="78"/>
      <c r="GWM60" s="78"/>
      <c r="GWU60" s="78"/>
      <c r="GXC60" s="78"/>
      <c r="GXK60" s="78"/>
      <c r="GXS60" s="78"/>
      <c r="GYA60" s="78"/>
      <c r="GYI60" s="78"/>
      <c r="GYQ60" s="78"/>
      <c r="GYY60" s="78"/>
      <c r="GZG60" s="78"/>
      <c r="GZO60" s="78"/>
      <c r="GZW60" s="78"/>
      <c r="HAE60" s="78"/>
      <c r="HAM60" s="78"/>
      <c r="HAU60" s="78"/>
      <c r="HBC60" s="78"/>
      <c r="HBK60" s="78"/>
      <c r="HBS60" s="78"/>
      <c r="HCA60" s="78"/>
      <c r="HCI60" s="78"/>
      <c r="HCQ60" s="78"/>
      <c r="HCY60" s="78"/>
      <c r="HDG60" s="78"/>
      <c r="HDO60" s="78"/>
      <c r="HDW60" s="78"/>
      <c r="HEE60" s="78"/>
      <c r="HEM60" s="78"/>
      <c r="HEU60" s="78"/>
      <c r="HFC60" s="78"/>
      <c r="HFK60" s="78"/>
      <c r="HFS60" s="78"/>
      <c r="HGA60" s="78"/>
      <c r="HGI60" s="78"/>
      <c r="HGQ60" s="78"/>
      <c r="HGY60" s="78"/>
      <c r="HHG60" s="78"/>
      <c r="HHO60" s="78"/>
      <c r="HHW60" s="78"/>
      <c r="HIE60" s="78"/>
      <c r="HIM60" s="78"/>
      <c r="HIU60" s="78"/>
      <c r="HJC60" s="78"/>
      <c r="HJK60" s="78"/>
      <c r="HJS60" s="78"/>
      <c r="HKA60" s="78"/>
      <c r="HKI60" s="78"/>
      <c r="HKQ60" s="78"/>
      <c r="HKY60" s="78"/>
      <c r="HLG60" s="78"/>
      <c r="HLO60" s="78"/>
      <c r="HLW60" s="78"/>
      <c r="HME60" s="78"/>
      <c r="HMM60" s="78"/>
      <c r="HMU60" s="78"/>
      <c r="HNC60" s="78"/>
      <c r="HNK60" s="78"/>
      <c r="HNS60" s="78"/>
      <c r="HOA60" s="78"/>
      <c r="HOI60" s="78"/>
      <c r="HOQ60" s="78"/>
      <c r="HOY60" s="78"/>
      <c r="HPG60" s="78"/>
      <c r="HPO60" s="78"/>
      <c r="HPW60" s="78"/>
      <c r="HQE60" s="78"/>
      <c r="HQM60" s="78"/>
      <c r="HQU60" s="78"/>
      <c r="HRC60" s="78"/>
      <c r="HRK60" s="78"/>
      <c r="HRS60" s="78"/>
      <c r="HSA60" s="78"/>
      <c r="HSI60" s="78"/>
      <c r="HSQ60" s="78"/>
      <c r="HSY60" s="78"/>
      <c r="HTG60" s="78"/>
      <c r="HTO60" s="78"/>
      <c r="HTW60" s="78"/>
      <c r="HUE60" s="78"/>
      <c r="HUM60" s="78"/>
      <c r="HUU60" s="78"/>
      <c r="HVC60" s="78"/>
      <c r="HVK60" s="78"/>
      <c r="HVS60" s="78"/>
      <c r="HWA60" s="78"/>
      <c r="HWI60" s="78"/>
      <c r="HWQ60" s="78"/>
      <c r="HWY60" s="78"/>
      <c r="HXG60" s="78"/>
      <c r="HXO60" s="78"/>
      <c r="HXW60" s="78"/>
      <c r="HYE60" s="78"/>
      <c r="HYM60" s="78"/>
      <c r="HYU60" s="78"/>
      <c r="HZC60" s="78"/>
      <c r="HZK60" s="78"/>
      <c r="HZS60" s="78"/>
      <c r="IAA60" s="78"/>
      <c r="IAI60" s="78"/>
      <c r="IAQ60" s="78"/>
      <c r="IAY60" s="78"/>
      <c r="IBG60" s="78"/>
      <c r="IBO60" s="78"/>
      <c r="IBW60" s="78"/>
      <c r="ICE60" s="78"/>
      <c r="ICM60" s="78"/>
      <c r="ICU60" s="78"/>
      <c r="IDC60" s="78"/>
      <c r="IDK60" s="78"/>
      <c r="IDS60" s="78"/>
      <c r="IEA60" s="78"/>
      <c r="IEI60" s="78"/>
      <c r="IEQ60" s="78"/>
      <c r="IEY60" s="78"/>
      <c r="IFG60" s="78"/>
      <c r="IFO60" s="78"/>
      <c r="IFW60" s="78"/>
      <c r="IGE60" s="78"/>
      <c r="IGM60" s="78"/>
      <c r="IGU60" s="78"/>
      <c r="IHC60" s="78"/>
      <c r="IHK60" s="78"/>
      <c r="IHS60" s="78"/>
      <c r="IIA60" s="78"/>
      <c r="III60" s="78"/>
      <c r="IIQ60" s="78"/>
      <c r="IIY60" s="78"/>
      <c r="IJG60" s="78"/>
      <c r="IJO60" s="78"/>
      <c r="IJW60" s="78"/>
      <c r="IKE60" s="78"/>
      <c r="IKM60" s="78"/>
      <c r="IKU60" s="78"/>
      <c r="ILC60" s="78"/>
      <c r="ILK60" s="78"/>
      <c r="ILS60" s="78"/>
      <c r="IMA60" s="78"/>
      <c r="IMI60" s="78"/>
      <c r="IMQ60" s="78"/>
      <c r="IMY60" s="78"/>
      <c r="ING60" s="78"/>
      <c r="INO60" s="78"/>
      <c r="INW60" s="78"/>
      <c r="IOE60" s="78"/>
      <c r="IOM60" s="78"/>
      <c r="IOU60" s="78"/>
      <c r="IPC60" s="78"/>
      <c r="IPK60" s="78"/>
      <c r="IPS60" s="78"/>
      <c r="IQA60" s="78"/>
      <c r="IQI60" s="78"/>
      <c r="IQQ60" s="78"/>
      <c r="IQY60" s="78"/>
      <c r="IRG60" s="78"/>
      <c r="IRO60" s="78"/>
      <c r="IRW60" s="78"/>
      <c r="ISE60" s="78"/>
      <c r="ISM60" s="78"/>
      <c r="ISU60" s="78"/>
      <c r="ITC60" s="78"/>
      <c r="ITK60" s="78"/>
      <c r="ITS60" s="78"/>
      <c r="IUA60" s="78"/>
      <c r="IUI60" s="78"/>
      <c r="IUQ60" s="78"/>
      <c r="IUY60" s="78"/>
      <c r="IVG60" s="78"/>
      <c r="IVO60" s="78"/>
      <c r="IVW60" s="78"/>
      <c r="IWE60" s="78"/>
      <c r="IWM60" s="78"/>
      <c r="IWU60" s="78"/>
      <c r="IXC60" s="78"/>
      <c r="IXK60" s="78"/>
      <c r="IXS60" s="78"/>
      <c r="IYA60" s="78"/>
      <c r="IYI60" s="78"/>
      <c r="IYQ60" s="78"/>
      <c r="IYY60" s="78"/>
      <c r="IZG60" s="78"/>
      <c r="IZO60" s="78"/>
      <c r="IZW60" s="78"/>
      <c r="JAE60" s="78"/>
      <c r="JAM60" s="78"/>
      <c r="JAU60" s="78"/>
      <c r="JBC60" s="78"/>
      <c r="JBK60" s="78"/>
      <c r="JBS60" s="78"/>
      <c r="JCA60" s="78"/>
      <c r="JCI60" s="78"/>
      <c r="JCQ60" s="78"/>
      <c r="JCY60" s="78"/>
      <c r="JDG60" s="78"/>
      <c r="JDO60" s="78"/>
      <c r="JDW60" s="78"/>
      <c r="JEE60" s="78"/>
      <c r="JEM60" s="78"/>
      <c r="JEU60" s="78"/>
      <c r="JFC60" s="78"/>
      <c r="JFK60" s="78"/>
      <c r="JFS60" s="78"/>
      <c r="JGA60" s="78"/>
      <c r="JGI60" s="78"/>
      <c r="JGQ60" s="78"/>
      <c r="JGY60" s="78"/>
      <c r="JHG60" s="78"/>
      <c r="JHO60" s="78"/>
      <c r="JHW60" s="78"/>
      <c r="JIE60" s="78"/>
      <c r="JIM60" s="78"/>
      <c r="JIU60" s="78"/>
      <c r="JJC60" s="78"/>
      <c r="JJK60" s="78"/>
      <c r="JJS60" s="78"/>
      <c r="JKA60" s="78"/>
      <c r="JKI60" s="78"/>
      <c r="JKQ60" s="78"/>
      <c r="JKY60" s="78"/>
      <c r="JLG60" s="78"/>
      <c r="JLO60" s="78"/>
      <c r="JLW60" s="78"/>
      <c r="JME60" s="78"/>
      <c r="JMM60" s="78"/>
      <c r="JMU60" s="78"/>
      <c r="JNC60" s="78"/>
      <c r="JNK60" s="78"/>
      <c r="JNS60" s="78"/>
      <c r="JOA60" s="78"/>
      <c r="JOI60" s="78"/>
      <c r="JOQ60" s="78"/>
      <c r="JOY60" s="78"/>
      <c r="JPG60" s="78"/>
      <c r="JPO60" s="78"/>
      <c r="JPW60" s="78"/>
      <c r="JQE60" s="78"/>
      <c r="JQM60" s="78"/>
      <c r="JQU60" s="78"/>
      <c r="JRC60" s="78"/>
      <c r="JRK60" s="78"/>
      <c r="JRS60" s="78"/>
      <c r="JSA60" s="78"/>
      <c r="JSI60" s="78"/>
      <c r="JSQ60" s="78"/>
      <c r="JSY60" s="78"/>
      <c r="JTG60" s="78"/>
      <c r="JTO60" s="78"/>
      <c r="JTW60" s="78"/>
      <c r="JUE60" s="78"/>
      <c r="JUM60" s="78"/>
      <c r="JUU60" s="78"/>
      <c r="JVC60" s="78"/>
      <c r="JVK60" s="78"/>
      <c r="JVS60" s="78"/>
      <c r="JWA60" s="78"/>
      <c r="JWI60" s="78"/>
      <c r="JWQ60" s="78"/>
      <c r="JWY60" s="78"/>
      <c r="JXG60" s="78"/>
      <c r="JXO60" s="78"/>
      <c r="JXW60" s="78"/>
      <c r="JYE60" s="78"/>
      <c r="JYM60" s="78"/>
      <c r="JYU60" s="78"/>
      <c r="JZC60" s="78"/>
      <c r="JZK60" s="78"/>
      <c r="JZS60" s="78"/>
      <c r="KAA60" s="78"/>
      <c r="KAI60" s="78"/>
      <c r="KAQ60" s="78"/>
      <c r="KAY60" s="78"/>
      <c r="KBG60" s="78"/>
      <c r="KBO60" s="78"/>
      <c r="KBW60" s="78"/>
      <c r="KCE60" s="78"/>
      <c r="KCM60" s="78"/>
      <c r="KCU60" s="78"/>
      <c r="KDC60" s="78"/>
      <c r="KDK60" s="78"/>
      <c r="KDS60" s="78"/>
      <c r="KEA60" s="78"/>
      <c r="KEI60" s="78"/>
      <c r="KEQ60" s="78"/>
      <c r="KEY60" s="78"/>
      <c r="KFG60" s="78"/>
      <c r="KFO60" s="78"/>
      <c r="KFW60" s="78"/>
      <c r="KGE60" s="78"/>
      <c r="KGM60" s="78"/>
      <c r="KGU60" s="78"/>
      <c r="KHC60" s="78"/>
      <c r="KHK60" s="78"/>
      <c r="KHS60" s="78"/>
      <c r="KIA60" s="78"/>
      <c r="KII60" s="78"/>
      <c r="KIQ60" s="78"/>
      <c r="KIY60" s="78"/>
      <c r="KJG60" s="78"/>
      <c r="KJO60" s="78"/>
      <c r="KJW60" s="78"/>
      <c r="KKE60" s="78"/>
      <c r="KKM60" s="78"/>
      <c r="KKU60" s="78"/>
      <c r="KLC60" s="78"/>
      <c r="KLK60" s="78"/>
      <c r="KLS60" s="78"/>
      <c r="KMA60" s="78"/>
      <c r="KMI60" s="78"/>
      <c r="KMQ60" s="78"/>
      <c r="KMY60" s="78"/>
      <c r="KNG60" s="78"/>
      <c r="KNO60" s="78"/>
      <c r="KNW60" s="78"/>
      <c r="KOE60" s="78"/>
      <c r="KOM60" s="78"/>
      <c r="KOU60" s="78"/>
      <c r="KPC60" s="78"/>
      <c r="KPK60" s="78"/>
      <c r="KPS60" s="78"/>
      <c r="KQA60" s="78"/>
      <c r="KQI60" s="78"/>
      <c r="KQQ60" s="78"/>
      <c r="KQY60" s="78"/>
      <c r="KRG60" s="78"/>
      <c r="KRO60" s="78"/>
      <c r="KRW60" s="78"/>
      <c r="KSE60" s="78"/>
      <c r="KSM60" s="78"/>
      <c r="KSU60" s="78"/>
      <c r="KTC60" s="78"/>
      <c r="KTK60" s="78"/>
      <c r="KTS60" s="78"/>
      <c r="KUA60" s="78"/>
      <c r="KUI60" s="78"/>
      <c r="KUQ60" s="78"/>
      <c r="KUY60" s="78"/>
      <c r="KVG60" s="78"/>
      <c r="KVO60" s="78"/>
      <c r="KVW60" s="78"/>
      <c r="KWE60" s="78"/>
      <c r="KWM60" s="78"/>
      <c r="KWU60" s="78"/>
      <c r="KXC60" s="78"/>
      <c r="KXK60" s="78"/>
      <c r="KXS60" s="78"/>
      <c r="KYA60" s="78"/>
      <c r="KYI60" s="78"/>
      <c r="KYQ60" s="78"/>
      <c r="KYY60" s="78"/>
      <c r="KZG60" s="78"/>
      <c r="KZO60" s="78"/>
      <c r="KZW60" s="78"/>
      <c r="LAE60" s="78"/>
      <c r="LAM60" s="78"/>
      <c r="LAU60" s="78"/>
      <c r="LBC60" s="78"/>
      <c r="LBK60" s="78"/>
      <c r="LBS60" s="78"/>
      <c r="LCA60" s="78"/>
      <c r="LCI60" s="78"/>
      <c r="LCQ60" s="78"/>
      <c r="LCY60" s="78"/>
      <c r="LDG60" s="78"/>
      <c r="LDO60" s="78"/>
      <c r="LDW60" s="78"/>
      <c r="LEE60" s="78"/>
      <c r="LEM60" s="78"/>
      <c r="LEU60" s="78"/>
      <c r="LFC60" s="78"/>
      <c r="LFK60" s="78"/>
      <c r="LFS60" s="78"/>
      <c r="LGA60" s="78"/>
      <c r="LGI60" s="78"/>
      <c r="LGQ60" s="78"/>
      <c r="LGY60" s="78"/>
      <c r="LHG60" s="78"/>
      <c r="LHO60" s="78"/>
      <c r="LHW60" s="78"/>
      <c r="LIE60" s="78"/>
      <c r="LIM60" s="78"/>
      <c r="LIU60" s="78"/>
      <c r="LJC60" s="78"/>
      <c r="LJK60" s="78"/>
      <c r="LJS60" s="78"/>
      <c r="LKA60" s="78"/>
      <c r="LKI60" s="78"/>
      <c r="LKQ60" s="78"/>
      <c r="LKY60" s="78"/>
      <c r="LLG60" s="78"/>
      <c r="LLO60" s="78"/>
      <c r="LLW60" s="78"/>
      <c r="LME60" s="78"/>
      <c r="LMM60" s="78"/>
      <c r="LMU60" s="78"/>
      <c r="LNC60" s="78"/>
      <c r="LNK60" s="78"/>
      <c r="LNS60" s="78"/>
      <c r="LOA60" s="78"/>
      <c r="LOI60" s="78"/>
      <c r="LOQ60" s="78"/>
      <c r="LOY60" s="78"/>
      <c r="LPG60" s="78"/>
      <c r="LPO60" s="78"/>
      <c r="LPW60" s="78"/>
      <c r="LQE60" s="78"/>
      <c r="LQM60" s="78"/>
      <c r="LQU60" s="78"/>
      <c r="LRC60" s="78"/>
      <c r="LRK60" s="78"/>
      <c r="LRS60" s="78"/>
      <c r="LSA60" s="78"/>
      <c r="LSI60" s="78"/>
      <c r="LSQ60" s="78"/>
      <c r="LSY60" s="78"/>
      <c r="LTG60" s="78"/>
      <c r="LTO60" s="78"/>
      <c r="LTW60" s="78"/>
      <c r="LUE60" s="78"/>
      <c r="LUM60" s="78"/>
      <c r="LUU60" s="78"/>
      <c r="LVC60" s="78"/>
      <c r="LVK60" s="78"/>
      <c r="LVS60" s="78"/>
      <c r="LWA60" s="78"/>
      <c r="LWI60" s="78"/>
      <c r="LWQ60" s="78"/>
      <c r="LWY60" s="78"/>
      <c r="LXG60" s="78"/>
      <c r="LXO60" s="78"/>
      <c r="LXW60" s="78"/>
      <c r="LYE60" s="78"/>
      <c r="LYM60" s="78"/>
      <c r="LYU60" s="78"/>
      <c r="LZC60" s="78"/>
      <c r="LZK60" s="78"/>
      <c r="LZS60" s="78"/>
      <c r="MAA60" s="78"/>
      <c r="MAI60" s="78"/>
      <c r="MAQ60" s="78"/>
      <c r="MAY60" s="78"/>
      <c r="MBG60" s="78"/>
      <c r="MBO60" s="78"/>
      <c r="MBW60" s="78"/>
      <c r="MCE60" s="78"/>
      <c r="MCM60" s="78"/>
      <c r="MCU60" s="78"/>
      <c r="MDC60" s="78"/>
      <c r="MDK60" s="78"/>
      <c r="MDS60" s="78"/>
      <c r="MEA60" s="78"/>
      <c r="MEI60" s="78"/>
      <c r="MEQ60" s="78"/>
      <c r="MEY60" s="78"/>
      <c r="MFG60" s="78"/>
      <c r="MFO60" s="78"/>
      <c r="MFW60" s="78"/>
      <c r="MGE60" s="78"/>
      <c r="MGM60" s="78"/>
      <c r="MGU60" s="78"/>
      <c r="MHC60" s="78"/>
      <c r="MHK60" s="78"/>
      <c r="MHS60" s="78"/>
      <c r="MIA60" s="78"/>
      <c r="MII60" s="78"/>
      <c r="MIQ60" s="78"/>
      <c r="MIY60" s="78"/>
      <c r="MJG60" s="78"/>
      <c r="MJO60" s="78"/>
      <c r="MJW60" s="78"/>
      <c r="MKE60" s="78"/>
      <c r="MKM60" s="78"/>
      <c r="MKU60" s="78"/>
      <c r="MLC60" s="78"/>
      <c r="MLK60" s="78"/>
      <c r="MLS60" s="78"/>
      <c r="MMA60" s="78"/>
      <c r="MMI60" s="78"/>
      <c r="MMQ60" s="78"/>
      <c r="MMY60" s="78"/>
      <c r="MNG60" s="78"/>
      <c r="MNO60" s="78"/>
      <c r="MNW60" s="78"/>
      <c r="MOE60" s="78"/>
      <c r="MOM60" s="78"/>
      <c r="MOU60" s="78"/>
      <c r="MPC60" s="78"/>
      <c r="MPK60" s="78"/>
      <c r="MPS60" s="78"/>
      <c r="MQA60" s="78"/>
      <c r="MQI60" s="78"/>
      <c r="MQQ60" s="78"/>
      <c r="MQY60" s="78"/>
      <c r="MRG60" s="78"/>
      <c r="MRO60" s="78"/>
      <c r="MRW60" s="78"/>
      <c r="MSE60" s="78"/>
      <c r="MSM60" s="78"/>
      <c r="MSU60" s="78"/>
      <c r="MTC60" s="78"/>
      <c r="MTK60" s="78"/>
      <c r="MTS60" s="78"/>
      <c r="MUA60" s="78"/>
      <c r="MUI60" s="78"/>
      <c r="MUQ60" s="78"/>
      <c r="MUY60" s="78"/>
      <c r="MVG60" s="78"/>
      <c r="MVO60" s="78"/>
      <c r="MVW60" s="78"/>
      <c r="MWE60" s="78"/>
      <c r="MWM60" s="78"/>
      <c r="MWU60" s="78"/>
      <c r="MXC60" s="78"/>
      <c r="MXK60" s="78"/>
      <c r="MXS60" s="78"/>
      <c r="MYA60" s="78"/>
      <c r="MYI60" s="78"/>
      <c r="MYQ60" s="78"/>
      <c r="MYY60" s="78"/>
      <c r="MZG60" s="78"/>
      <c r="MZO60" s="78"/>
      <c r="MZW60" s="78"/>
      <c r="NAE60" s="78"/>
      <c r="NAM60" s="78"/>
      <c r="NAU60" s="78"/>
      <c r="NBC60" s="78"/>
      <c r="NBK60" s="78"/>
      <c r="NBS60" s="78"/>
      <c r="NCA60" s="78"/>
      <c r="NCI60" s="78"/>
      <c r="NCQ60" s="78"/>
      <c r="NCY60" s="78"/>
      <c r="NDG60" s="78"/>
      <c r="NDO60" s="78"/>
      <c r="NDW60" s="78"/>
      <c r="NEE60" s="78"/>
      <c r="NEM60" s="78"/>
      <c r="NEU60" s="78"/>
      <c r="NFC60" s="78"/>
      <c r="NFK60" s="78"/>
      <c r="NFS60" s="78"/>
      <c r="NGA60" s="78"/>
      <c r="NGI60" s="78"/>
      <c r="NGQ60" s="78"/>
      <c r="NGY60" s="78"/>
      <c r="NHG60" s="78"/>
      <c r="NHO60" s="78"/>
      <c r="NHW60" s="78"/>
      <c r="NIE60" s="78"/>
      <c r="NIM60" s="78"/>
      <c r="NIU60" s="78"/>
      <c r="NJC60" s="78"/>
      <c r="NJK60" s="78"/>
      <c r="NJS60" s="78"/>
      <c r="NKA60" s="78"/>
      <c r="NKI60" s="78"/>
      <c r="NKQ60" s="78"/>
      <c r="NKY60" s="78"/>
      <c r="NLG60" s="78"/>
      <c r="NLO60" s="78"/>
      <c r="NLW60" s="78"/>
      <c r="NME60" s="78"/>
      <c r="NMM60" s="78"/>
      <c r="NMU60" s="78"/>
      <c r="NNC60" s="78"/>
      <c r="NNK60" s="78"/>
      <c r="NNS60" s="78"/>
      <c r="NOA60" s="78"/>
      <c r="NOI60" s="78"/>
      <c r="NOQ60" s="78"/>
      <c r="NOY60" s="78"/>
      <c r="NPG60" s="78"/>
      <c r="NPO60" s="78"/>
      <c r="NPW60" s="78"/>
      <c r="NQE60" s="78"/>
      <c r="NQM60" s="78"/>
      <c r="NQU60" s="78"/>
      <c r="NRC60" s="78"/>
      <c r="NRK60" s="78"/>
      <c r="NRS60" s="78"/>
      <c r="NSA60" s="78"/>
      <c r="NSI60" s="78"/>
      <c r="NSQ60" s="78"/>
      <c r="NSY60" s="78"/>
      <c r="NTG60" s="78"/>
      <c r="NTO60" s="78"/>
      <c r="NTW60" s="78"/>
      <c r="NUE60" s="78"/>
      <c r="NUM60" s="78"/>
      <c r="NUU60" s="78"/>
      <c r="NVC60" s="78"/>
      <c r="NVK60" s="78"/>
      <c r="NVS60" s="78"/>
      <c r="NWA60" s="78"/>
      <c r="NWI60" s="78"/>
      <c r="NWQ60" s="78"/>
      <c r="NWY60" s="78"/>
      <c r="NXG60" s="78"/>
      <c r="NXO60" s="78"/>
      <c r="NXW60" s="78"/>
      <c r="NYE60" s="78"/>
      <c r="NYM60" s="78"/>
      <c r="NYU60" s="78"/>
      <c r="NZC60" s="78"/>
      <c r="NZK60" s="78"/>
      <c r="NZS60" s="78"/>
      <c r="OAA60" s="78"/>
      <c r="OAI60" s="78"/>
      <c r="OAQ60" s="78"/>
      <c r="OAY60" s="78"/>
      <c r="OBG60" s="78"/>
      <c r="OBO60" s="78"/>
      <c r="OBW60" s="78"/>
      <c r="OCE60" s="78"/>
      <c r="OCM60" s="78"/>
      <c r="OCU60" s="78"/>
      <c r="ODC60" s="78"/>
      <c r="ODK60" s="78"/>
      <c r="ODS60" s="78"/>
      <c r="OEA60" s="78"/>
      <c r="OEI60" s="78"/>
      <c r="OEQ60" s="78"/>
      <c r="OEY60" s="78"/>
      <c r="OFG60" s="78"/>
      <c r="OFO60" s="78"/>
      <c r="OFW60" s="78"/>
      <c r="OGE60" s="78"/>
      <c r="OGM60" s="78"/>
      <c r="OGU60" s="78"/>
      <c r="OHC60" s="78"/>
      <c r="OHK60" s="78"/>
      <c r="OHS60" s="78"/>
      <c r="OIA60" s="78"/>
      <c r="OII60" s="78"/>
      <c r="OIQ60" s="78"/>
      <c r="OIY60" s="78"/>
      <c r="OJG60" s="78"/>
      <c r="OJO60" s="78"/>
      <c r="OJW60" s="78"/>
      <c r="OKE60" s="78"/>
      <c r="OKM60" s="78"/>
      <c r="OKU60" s="78"/>
      <c r="OLC60" s="78"/>
      <c r="OLK60" s="78"/>
      <c r="OLS60" s="78"/>
      <c r="OMA60" s="78"/>
      <c r="OMI60" s="78"/>
      <c r="OMQ60" s="78"/>
      <c r="OMY60" s="78"/>
      <c r="ONG60" s="78"/>
      <c r="ONO60" s="78"/>
      <c r="ONW60" s="78"/>
      <c r="OOE60" s="78"/>
      <c r="OOM60" s="78"/>
      <c r="OOU60" s="78"/>
      <c r="OPC60" s="78"/>
      <c r="OPK60" s="78"/>
      <c r="OPS60" s="78"/>
      <c r="OQA60" s="78"/>
      <c r="OQI60" s="78"/>
      <c r="OQQ60" s="78"/>
      <c r="OQY60" s="78"/>
      <c r="ORG60" s="78"/>
      <c r="ORO60" s="78"/>
      <c r="ORW60" s="78"/>
      <c r="OSE60" s="78"/>
      <c r="OSM60" s="78"/>
      <c r="OSU60" s="78"/>
      <c r="OTC60" s="78"/>
      <c r="OTK60" s="78"/>
      <c r="OTS60" s="78"/>
      <c r="OUA60" s="78"/>
      <c r="OUI60" s="78"/>
      <c r="OUQ60" s="78"/>
      <c r="OUY60" s="78"/>
      <c r="OVG60" s="78"/>
      <c r="OVO60" s="78"/>
      <c r="OVW60" s="78"/>
      <c r="OWE60" s="78"/>
      <c r="OWM60" s="78"/>
      <c r="OWU60" s="78"/>
      <c r="OXC60" s="78"/>
      <c r="OXK60" s="78"/>
      <c r="OXS60" s="78"/>
      <c r="OYA60" s="78"/>
      <c r="OYI60" s="78"/>
      <c r="OYQ60" s="78"/>
      <c r="OYY60" s="78"/>
      <c r="OZG60" s="78"/>
      <c r="OZO60" s="78"/>
      <c r="OZW60" s="78"/>
      <c r="PAE60" s="78"/>
      <c r="PAM60" s="78"/>
      <c r="PAU60" s="78"/>
      <c r="PBC60" s="78"/>
      <c r="PBK60" s="78"/>
      <c r="PBS60" s="78"/>
      <c r="PCA60" s="78"/>
      <c r="PCI60" s="78"/>
      <c r="PCQ60" s="78"/>
      <c r="PCY60" s="78"/>
      <c r="PDG60" s="78"/>
      <c r="PDO60" s="78"/>
      <c r="PDW60" s="78"/>
      <c r="PEE60" s="78"/>
      <c r="PEM60" s="78"/>
      <c r="PEU60" s="78"/>
      <c r="PFC60" s="78"/>
      <c r="PFK60" s="78"/>
      <c r="PFS60" s="78"/>
      <c r="PGA60" s="78"/>
      <c r="PGI60" s="78"/>
      <c r="PGQ60" s="78"/>
      <c r="PGY60" s="78"/>
      <c r="PHG60" s="78"/>
      <c r="PHO60" s="78"/>
      <c r="PHW60" s="78"/>
      <c r="PIE60" s="78"/>
      <c r="PIM60" s="78"/>
      <c r="PIU60" s="78"/>
      <c r="PJC60" s="78"/>
      <c r="PJK60" s="78"/>
      <c r="PJS60" s="78"/>
      <c r="PKA60" s="78"/>
      <c r="PKI60" s="78"/>
      <c r="PKQ60" s="78"/>
      <c r="PKY60" s="78"/>
      <c r="PLG60" s="78"/>
      <c r="PLO60" s="78"/>
      <c r="PLW60" s="78"/>
      <c r="PME60" s="78"/>
      <c r="PMM60" s="78"/>
      <c r="PMU60" s="78"/>
      <c r="PNC60" s="78"/>
      <c r="PNK60" s="78"/>
      <c r="PNS60" s="78"/>
      <c r="POA60" s="78"/>
      <c r="POI60" s="78"/>
      <c r="POQ60" s="78"/>
      <c r="POY60" s="78"/>
      <c r="PPG60" s="78"/>
      <c r="PPO60" s="78"/>
      <c r="PPW60" s="78"/>
      <c r="PQE60" s="78"/>
      <c r="PQM60" s="78"/>
      <c r="PQU60" s="78"/>
      <c r="PRC60" s="78"/>
      <c r="PRK60" s="78"/>
      <c r="PRS60" s="78"/>
      <c r="PSA60" s="78"/>
      <c r="PSI60" s="78"/>
      <c r="PSQ60" s="78"/>
      <c r="PSY60" s="78"/>
      <c r="PTG60" s="78"/>
      <c r="PTO60" s="78"/>
      <c r="PTW60" s="78"/>
      <c r="PUE60" s="78"/>
      <c r="PUM60" s="78"/>
      <c r="PUU60" s="78"/>
      <c r="PVC60" s="78"/>
      <c r="PVK60" s="78"/>
      <c r="PVS60" s="78"/>
      <c r="PWA60" s="78"/>
      <c r="PWI60" s="78"/>
      <c r="PWQ60" s="78"/>
      <c r="PWY60" s="78"/>
      <c r="PXG60" s="78"/>
      <c r="PXO60" s="78"/>
      <c r="PXW60" s="78"/>
      <c r="PYE60" s="78"/>
      <c r="PYM60" s="78"/>
      <c r="PYU60" s="78"/>
      <c r="PZC60" s="78"/>
      <c r="PZK60" s="78"/>
      <c r="PZS60" s="78"/>
      <c r="QAA60" s="78"/>
      <c r="QAI60" s="78"/>
      <c r="QAQ60" s="78"/>
      <c r="QAY60" s="78"/>
      <c r="QBG60" s="78"/>
      <c r="QBO60" s="78"/>
      <c r="QBW60" s="78"/>
      <c r="QCE60" s="78"/>
      <c r="QCM60" s="78"/>
      <c r="QCU60" s="78"/>
      <c r="QDC60" s="78"/>
      <c r="QDK60" s="78"/>
      <c r="QDS60" s="78"/>
      <c r="QEA60" s="78"/>
      <c r="QEI60" s="78"/>
      <c r="QEQ60" s="78"/>
      <c r="QEY60" s="78"/>
      <c r="QFG60" s="78"/>
      <c r="QFO60" s="78"/>
      <c r="QFW60" s="78"/>
      <c r="QGE60" s="78"/>
      <c r="QGM60" s="78"/>
      <c r="QGU60" s="78"/>
      <c r="QHC60" s="78"/>
      <c r="QHK60" s="78"/>
      <c r="QHS60" s="78"/>
      <c r="QIA60" s="78"/>
      <c r="QII60" s="78"/>
      <c r="QIQ60" s="78"/>
      <c r="QIY60" s="78"/>
      <c r="QJG60" s="78"/>
      <c r="QJO60" s="78"/>
      <c r="QJW60" s="78"/>
      <c r="QKE60" s="78"/>
      <c r="QKM60" s="78"/>
      <c r="QKU60" s="78"/>
      <c r="QLC60" s="78"/>
      <c r="QLK60" s="78"/>
      <c r="QLS60" s="78"/>
      <c r="QMA60" s="78"/>
      <c r="QMI60" s="78"/>
      <c r="QMQ60" s="78"/>
      <c r="QMY60" s="78"/>
      <c r="QNG60" s="78"/>
      <c r="QNO60" s="78"/>
      <c r="QNW60" s="78"/>
      <c r="QOE60" s="78"/>
      <c r="QOM60" s="78"/>
      <c r="QOU60" s="78"/>
      <c r="QPC60" s="78"/>
      <c r="QPK60" s="78"/>
      <c r="QPS60" s="78"/>
      <c r="QQA60" s="78"/>
      <c r="QQI60" s="78"/>
      <c r="QQQ60" s="78"/>
      <c r="QQY60" s="78"/>
      <c r="QRG60" s="78"/>
      <c r="QRO60" s="78"/>
      <c r="QRW60" s="78"/>
      <c r="QSE60" s="78"/>
      <c r="QSM60" s="78"/>
      <c r="QSU60" s="78"/>
      <c r="QTC60" s="78"/>
      <c r="QTK60" s="78"/>
      <c r="QTS60" s="78"/>
      <c r="QUA60" s="78"/>
      <c r="QUI60" s="78"/>
      <c r="QUQ60" s="78"/>
      <c r="QUY60" s="78"/>
      <c r="QVG60" s="78"/>
      <c r="QVO60" s="78"/>
      <c r="QVW60" s="78"/>
      <c r="QWE60" s="78"/>
      <c r="QWM60" s="78"/>
      <c r="QWU60" s="78"/>
      <c r="QXC60" s="78"/>
      <c r="QXK60" s="78"/>
      <c r="QXS60" s="78"/>
      <c r="QYA60" s="78"/>
      <c r="QYI60" s="78"/>
      <c r="QYQ60" s="78"/>
      <c r="QYY60" s="78"/>
      <c r="QZG60" s="78"/>
      <c r="QZO60" s="78"/>
      <c r="QZW60" s="78"/>
      <c r="RAE60" s="78"/>
      <c r="RAM60" s="78"/>
      <c r="RAU60" s="78"/>
      <c r="RBC60" s="78"/>
      <c r="RBK60" s="78"/>
      <c r="RBS60" s="78"/>
      <c r="RCA60" s="78"/>
      <c r="RCI60" s="78"/>
      <c r="RCQ60" s="78"/>
      <c r="RCY60" s="78"/>
      <c r="RDG60" s="78"/>
      <c r="RDO60" s="78"/>
      <c r="RDW60" s="78"/>
      <c r="REE60" s="78"/>
      <c r="REM60" s="78"/>
      <c r="REU60" s="78"/>
      <c r="RFC60" s="78"/>
      <c r="RFK60" s="78"/>
      <c r="RFS60" s="78"/>
      <c r="RGA60" s="78"/>
      <c r="RGI60" s="78"/>
      <c r="RGQ60" s="78"/>
      <c r="RGY60" s="78"/>
      <c r="RHG60" s="78"/>
      <c r="RHO60" s="78"/>
      <c r="RHW60" s="78"/>
      <c r="RIE60" s="78"/>
      <c r="RIM60" s="78"/>
      <c r="RIU60" s="78"/>
      <c r="RJC60" s="78"/>
      <c r="RJK60" s="78"/>
      <c r="RJS60" s="78"/>
      <c r="RKA60" s="78"/>
      <c r="RKI60" s="78"/>
      <c r="RKQ60" s="78"/>
      <c r="RKY60" s="78"/>
      <c r="RLG60" s="78"/>
      <c r="RLO60" s="78"/>
      <c r="RLW60" s="78"/>
      <c r="RME60" s="78"/>
      <c r="RMM60" s="78"/>
      <c r="RMU60" s="78"/>
      <c r="RNC60" s="78"/>
      <c r="RNK60" s="78"/>
      <c r="RNS60" s="78"/>
      <c r="ROA60" s="78"/>
      <c r="ROI60" s="78"/>
      <c r="ROQ60" s="78"/>
      <c r="ROY60" s="78"/>
      <c r="RPG60" s="78"/>
      <c r="RPO60" s="78"/>
      <c r="RPW60" s="78"/>
      <c r="RQE60" s="78"/>
      <c r="RQM60" s="78"/>
      <c r="RQU60" s="78"/>
      <c r="RRC60" s="78"/>
      <c r="RRK60" s="78"/>
      <c r="RRS60" s="78"/>
      <c r="RSA60" s="78"/>
      <c r="RSI60" s="78"/>
      <c r="RSQ60" s="78"/>
      <c r="RSY60" s="78"/>
      <c r="RTG60" s="78"/>
      <c r="RTO60" s="78"/>
      <c r="RTW60" s="78"/>
      <c r="RUE60" s="78"/>
      <c r="RUM60" s="78"/>
      <c r="RUU60" s="78"/>
      <c r="RVC60" s="78"/>
      <c r="RVK60" s="78"/>
      <c r="RVS60" s="78"/>
      <c r="RWA60" s="78"/>
      <c r="RWI60" s="78"/>
      <c r="RWQ60" s="78"/>
      <c r="RWY60" s="78"/>
      <c r="RXG60" s="78"/>
      <c r="RXO60" s="78"/>
      <c r="RXW60" s="78"/>
      <c r="RYE60" s="78"/>
      <c r="RYM60" s="78"/>
      <c r="RYU60" s="78"/>
      <c r="RZC60" s="78"/>
      <c r="RZK60" s="78"/>
      <c r="RZS60" s="78"/>
      <c r="SAA60" s="78"/>
      <c r="SAI60" s="78"/>
      <c r="SAQ60" s="78"/>
      <c r="SAY60" s="78"/>
      <c r="SBG60" s="78"/>
      <c r="SBO60" s="78"/>
      <c r="SBW60" s="78"/>
      <c r="SCE60" s="78"/>
      <c r="SCM60" s="78"/>
      <c r="SCU60" s="78"/>
      <c r="SDC60" s="78"/>
      <c r="SDK60" s="78"/>
      <c r="SDS60" s="78"/>
      <c r="SEA60" s="78"/>
      <c r="SEI60" s="78"/>
      <c r="SEQ60" s="78"/>
      <c r="SEY60" s="78"/>
      <c r="SFG60" s="78"/>
      <c r="SFO60" s="78"/>
      <c r="SFW60" s="78"/>
      <c r="SGE60" s="78"/>
      <c r="SGM60" s="78"/>
      <c r="SGU60" s="78"/>
      <c r="SHC60" s="78"/>
      <c r="SHK60" s="78"/>
      <c r="SHS60" s="78"/>
      <c r="SIA60" s="78"/>
      <c r="SII60" s="78"/>
      <c r="SIQ60" s="78"/>
      <c r="SIY60" s="78"/>
      <c r="SJG60" s="78"/>
      <c r="SJO60" s="78"/>
      <c r="SJW60" s="78"/>
      <c r="SKE60" s="78"/>
      <c r="SKM60" s="78"/>
      <c r="SKU60" s="78"/>
      <c r="SLC60" s="78"/>
      <c r="SLK60" s="78"/>
      <c r="SLS60" s="78"/>
      <c r="SMA60" s="78"/>
      <c r="SMI60" s="78"/>
      <c r="SMQ60" s="78"/>
      <c r="SMY60" s="78"/>
      <c r="SNG60" s="78"/>
      <c r="SNO60" s="78"/>
      <c r="SNW60" s="78"/>
      <c r="SOE60" s="78"/>
      <c r="SOM60" s="78"/>
      <c r="SOU60" s="78"/>
      <c r="SPC60" s="78"/>
      <c r="SPK60" s="78"/>
      <c r="SPS60" s="78"/>
      <c r="SQA60" s="78"/>
      <c r="SQI60" s="78"/>
      <c r="SQQ60" s="78"/>
      <c r="SQY60" s="78"/>
      <c r="SRG60" s="78"/>
      <c r="SRO60" s="78"/>
      <c r="SRW60" s="78"/>
      <c r="SSE60" s="78"/>
      <c r="SSM60" s="78"/>
      <c r="SSU60" s="78"/>
      <c r="STC60" s="78"/>
      <c r="STK60" s="78"/>
      <c r="STS60" s="78"/>
      <c r="SUA60" s="78"/>
      <c r="SUI60" s="78"/>
      <c r="SUQ60" s="78"/>
      <c r="SUY60" s="78"/>
      <c r="SVG60" s="78"/>
      <c r="SVO60" s="78"/>
      <c r="SVW60" s="78"/>
      <c r="SWE60" s="78"/>
      <c r="SWM60" s="78"/>
      <c r="SWU60" s="78"/>
      <c r="SXC60" s="78"/>
      <c r="SXK60" s="78"/>
      <c r="SXS60" s="78"/>
      <c r="SYA60" s="78"/>
      <c r="SYI60" s="78"/>
      <c r="SYQ60" s="78"/>
      <c r="SYY60" s="78"/>
      <c r="SZG60" s="78"/>
      <c r="SZO60" s="78"/>
      <c r="SZW60" s="78"/>
      <c r="TAE60" s="78"/>
      <c r="TAM60" s="78"/>
      <c r="TAU60" s="78"/>
      <c r="TBC60" s="78"/>
      <c r="TBK60" s="78"/>
      <c r="TBS60" s="78"/>
      <c r="TCA60" s="78"/>
      <c r="TCI60" s="78"/>
      <c r="TCQ60" s="78"/>
      <c r="TCY60" s="78"/>
      <c r="TDG60" s="78"/>
      <c r="TDO60" s="78"/>
      <c r="TDW60" s="78"/>
      <c r="TEE60" s="78"/>
      <c r="TEM60" s="78"/>
      <c r="TEU60" s="78"/>
      <c r="TFC60" s="78"/>
      <c r="TFK60" s="78"/>
      <c r="TFS60" s="78"/>
      <c r="TGA60" s="78"/>
      <c r="TGI60" s="78"/>
      <c r="TGQ60" s="78"/>
      <c r="TGY60" s="78"/>
      <c r="THG60" s="78"/>
      <c r="THO60" s="78"/>
      <c r="THW60" s="78"/>
      <c r="TIE60" s="78"/>
      <c r="TIM60" s="78"/>
      <c r="TIU60" s="78"/>
      <c r="TJC60" s="78"/>
      <c r="TJK60" s="78"/>
      <c r="TJS60" s="78"/>
      <c r="TKA60" s="78"/>
      <c r="TKI60" s="78"/>
      <c r="TKQ60" s="78"/>
      <c r="TKY60" s="78"/>
      <c r="TLG60" s="78"/>
      <c r="TLO60" s="78"/>
      <c r="TLW60" s="78"/>
      <c r="TME60" s="78"/>
      <c r="TMM60" s="78"/>
      <c r="TMU60" s="78"/>
      <c r="TNC60" s="78"/>
      <c r="TNK60" s="78"/>
      <c r="TNS60" s="78"/>
      <c r="TOA60" s="78"/>
      <c r="TOI60" s="78"/>
      <c r="TOQ60" s="78"/>
      <c r="TOY60" s="78"/>
      <c r="TPG60" s="78"/>
      <c r="TPO60" s="78"/>
      <c r="TPW60" s="78"/>
      <c r="TQE60" s="78"/>
      <c r="TQM60" s="78"/>
      <c r="TQU60" s="78"/>
      <c r="TRC60" s="78"/>
      <c r="TRK60" s="78"/>
      <c r="TRS60" s="78"/>
      <c r="TSA60" s="78"/>
      <c r="TSI60" s="78"/>
      <c r="TSQ60" s="78"/>
      <c r="TSY60" s="78"/>
      <c r="TTG60" s="78"/>
      <c r="TTO60" s="78"/>
      <c r="TTW60" s="78"/>
      <c r="TUE60" s="78"/>
      <c r="TUM60" s="78"/>
      <c r="TUU60" s="78"/>
      <c r="TVC60" s="78"/>
      <c r="TVK60" s="78"/>
      <c r="TVS60" s="78"/>
      <c r="TWA60" s="78"/>
      <c r="TWI60" s="78"/>
      <c r="TWQ60" s="78"/>
      <c r="TWY60" s="78"/>
      <c r="TXG60" s="78"/>
      <c r="TXO60" s="78"/>
      <c r="TXW60" s="78"/>
      <c r="TYE60" s="78"/>
      <c r="TYM60" s="78"/>
      <c r="TYU60" s="78"/>
      <c r="TZC60" s="78"/>
      <c r="TZK60" s="78"/>
      <c r="TZS60" s="78"/>
      <c r="UAA60" s="78"/>
      <c r="UAI60" s="78"/>
      <c r="UAQ60" s="78"/>
      <c r="UAY60" s="78"/>
      <c r="UBG60" s="78"/>
      <c r="UBO60" s="78"/>
      <c r="UBW60" s="78"/>
      <c r="UCE60" s="78"/>
      <c r="UCM60" s="78"/>
      <c r="UCU60" s="78"/>
      <c r="UDC60" s="78"/>
      <c r="UDK60" s="78"/>
      <c r="UDS60" s="78"/>
      <c r="UEA60" s="78"/>
      <c r="UEI60" s="78"/>
      <c r="UEQ60" s="78"/>
      <c r="UEY60" s="78"/>
      <c r="UFG60" s="78"/>
      <c r="UFO60" s="78"/>
      <c r="UFW60" s="78"/>
      <c r="UGE60" s="78"/>
      <c r="UGM60" s="78"/>
      <c r="UGU60" s="78"/>
      <c r="UHC60" s="78"/>
      <c r="UHK60" s="78"/>
      <c r="UHS60" s="78"/>
      <c r="UIA60" s="78"/>
      <c r="UII60" s="78"/>
      <c r="UIQ60" s="78"/>
      <c r="UIY60" s="78"/>
      <c r="UJG60" s="78"/>
      <c r="UJO60" s="78"/>
      <c r="UJW60" s="78"/>
      <c r="UKE60" s="78"/>
      <c r="UKM60" s="78"/>
      <c r="UKU60" s="78"/>
      <c r="ULC60" s="78"/>
      <c r="ULK60" s="78"/>
      <c r="ULS60" s="78"/>
      <c r="UMA60" s="78"/>
      <c r="UMI60" s="78"/>
      <c r="UMQ60" s="78"/>
      <c r="UMY60" s="78"/>
      <c r="UNG60" s="78"/>
      <c r="UNO60" s="78"/>
      <c r="UNW60" s="78"/>
      <c r="UOE60" s="78"/>
      <c r="UOM60" s="78"/>
      <c r="UOU60" s="78"/>
      <c r="UPC60" s="78"/>
      <c r="UPK60" s="78"/>
      <c r="UPS60" s="78"/>
      <c r="UQA60" s="78"/>
      <c r="UQI60" s="78"/>
      <c r="UQQ60" s="78"/>
      <c r="UQY60" s="78"/>
      <c r="URG60" s="78"/>
      <c r="URO60" s="78"/>
      <c r="URW60" s="78"/>
      <c r="USE60" s="78"/>
      <c r="USM60" s="78"/>
      <c r="USU60" s="78"/>
      <c r="UTC60" s="78"/>
      <c r="UTK60" s="78"/>
      <c r="UTS60" s="78"/>
      <c r="UUA60" s="78"/>
      <c r="UUI60" s="78"/>
      <c r="UUQ60" s="78"/>
      <c r="UUY60" s="78"/>
      <c r="UVG60" s="78"/>
      <c r="UVO60" s="78"/>
      <c r="UVW60" s="78"/>
      <c r="UWE60" s="78"/>
      <c r="UWM60" s="78"/>
      <c r="UWU60" s="78"/>
      <c r="UXC60" s="78"/>
      <c r="UXK60" s="78"/>
      <c r="UXS60" s="78"/>
      <c r="UYA60" s="78"/>
      <c r="UYI60" s="78"/>
      <c r="UYQ60" s="78"/>
      <c r="UYY60" s="78"/>
      <c r="UZG60" s="78"/>
      <c r="UZO60" s="78"/>
      <c r="UZW60" s="78"/>
      <c r="VAE60" s="78"/>
      <c r="VAM60" s="78"/>
      <c r="VAU60" s="78"/>
      <c r="VBC60" s="78"/>
      <c r="VBK60" s="78"/>
      <c r="VBS60" s="78"/>
      <c r="VCA60" s="78"/>
      <c r="VCI60" s="78"/>
      <c r="VCQ60" s="78"/>
      <c r="VCY60" s="78"/>
      <c r="VDG60" s="78"/>
      <c r="VDO60" s="78"/>
      <c r="VDW60" s="78"/>
      <c r="VEE60" s="78"/>
      <c r="VEM60" s="78"/>
      <c r="VEU60" s="78"/>
      <c r="VFC60" s="78"/>
      <c r="VFK60" s="78"/>
      <c r="VFS60" s="78"/>
      <c r="VGA60" s="78"/>
      <c r="VGI60" s="78"/>
      <c r="VGQ60" s="78"/>
      <c r="VGY60" s="78"/>
      <c r="VHG60" s="78"/>
      <c r="VHO60" s="78"/>
      <c r="VHW60" s="78"/>
      <c r="VIE60" s="78"/>
      <c r="VIM60" s="78"/>
      <c r="VIU60" s="78"/>
      <c r="VJC60" s="78"/>
      <c r="VJK60" s="78"/>
      <c r="VJS60" s="78"/>
      <c r="VKA60" s="78"/>
      <c r="VKI60" s="78"/>
      <c r="VKQ60" s="78"/>
      <c r="VKY60" s="78"/>
      <c r="VLG60" s="78"/>
      <c r="VLO60" s="78"/>
      <c r="VLW60" s="78"/>
      <c r="VME60" s="78"/>
      <c r="VMM60" s="78"/>
      <c r="VMU60" s="78"/>
      <c r="VNC60" s="78"/>
      <c r="VNK60" s="78"/>
      <c r="VNS60" s="78"/>
      <c r="VOA60" s="78"/>
      <c r="VOI60" s="78"/>
      <c r="VOQ60" s="78"/>
      <c r="VOY60" s="78"/>
      <c r="VPG60" s="78"/>
      <c r="VPO60" s="78"/>
      <c r="VPW60" s="78"/>
      <c r="VQE60" s="78"/>
      <c r="VQM60" s="78"/>
      <c r="VQU60" s="78"/>
      <c r="VRC60" s="78"/>
      <c r="VRK60" s="78"/>
      <c r="VRS60" s="78"/>
      <c r="VSA60" s="78"/>
      <c r="VSI60" s="78"/>
      <c r="VSQ60" s="78"/>
      <c r="VSY60" s="78"/>
      <c r="VTG60" s="78"/>
      <c r="VTO60" s="78"/>
      <c r="VTW60" s="78"/>
      <c r="VUE60" s="78"/>
      <c r="VUM60" s="78"/>
      <c r="VUU60" s="78"/>
      <c r="VVC60" s="78"/>
      <c r="VVK60" s="78"/>
      <c r="VVS60" s="78"/>
      <c r="VWA60" s="78"/>
      <c r="VWI60" s="78"/>
      <c r="VWQ60" s="78"/>
      <c r="VWY60" s="78"/>
      <c r="VXG60" s="78"/>
      <c r="VXO60" s="78"/>
      <c r="VXW60" s="78"/>
      <c r="VYE60" s="78"/>
      <c r="VYM60" s="78"/>
      <c r="VYU60" s="78"/>
      <c r="VZC60" s="78"/>
      <c r="VZK60" s="78"/>
      <c r="VZS60" s="78"/>
      <c r="WAA60" s="78"/>
      <c r="WAI60" s="78"/>
      <c r="WAQ60" s="78"/>
      <c r="WAY60" s="78"/>
      <c r="WBG60" s="78"/>
      <c r="WBO60" s="78"/>
      <c r="WBW60" s="78"/>
      <c r="WCE60" s="78"/>
      <c r="WCM60" s="78"/>
      <c r="WCU60" s="78"/>
      <c r="WDC60" s="78"/>
      <c r="WDK60" s="78"/>
      <c r="WDS60" s="78"/>
      <c r="WEA60" s="78"/>
      <c r="WEI60" s="78"/>
      <c r="WEQ60" s="78"/>
      <c r="WEY60" s="78"/>
      <c r="WFG60" s="78"/>
      <c r="WFO60" s="78"/>
      <c r="WFW60" s="78"/>
      <c r="WGE60" s="78"/>
      <c r="WGM60" s="78"/>
      <c r="WGU60" s="78"/>
      <c r="WHC60" s="78"/>
      <c r="WHK60" s="78"/>
      <c r="WHS60" s="78"/>
      <c r="WIA60" s="78"/>
      <c r="WII60" s="78"/>
      <c r="WIQ60" s="78"/>
      <c r="WIY60" s="78"/>
      <c r="WJG60" s="78"/>
      <c r="WJO60" s="78"/>
      <c r="WJW60" s="78"/>
      <c r="WKE60" s="78"/>
      <c r="WKM60" s="78"/>
      <c r="WKU60" s="78"/>
      <c r="WLC60" s="78"/>
      <c r="WLK60" s="78"/>
      <c r="WLS60" s="78"/>
      <c r="WMA60" s="78"/>
      <c r="WMI60" s="78"/>
      <c r="WMQ60" s="78"/>
      <c r="WMY60" s="78"/>
      <c r="WNG60" s="78"/>
      <c r="WNO60" s="78"/>
      <c r="WNW60" s="78"/>
      <c r="WOE60" s="78"/>
      <c r="WOM60" s="78"/>
      <c r="WOU60" s="78"/>
      <c r="WPC60" s="78"/>
      <c r="WPK60" s="78"/>
      <c r="WPS60" s="78"/>
      <c r="WQA60" s="78"/>
      <c r="WQI60" s="78"/>
      <c r="WQQ60" s="78"/>
      <c r="WQY60" s="78"/>
      <c r="WRG60" s="78"/>
      <c r="WRO60" s="78"/>
      <c r="WRW60" s="78"/>
      <c r="WSE60" s="78"/>
      <c r="WSM60" s="78"/>
      <c r="WSU60" s="78"/>
      <c r="WTC60" s="78"/>
      <c r="WTK60" s="78"/>
      <c r="WTS60" s="78"/>
      <c r="WUA60" s="78"/>
      <c r="WUI60" s="78"/>
      <c r="WUQ60" s="78"/>
      <c r="WUY60" s="78"/>
      <c r="WVG60" s="78"/>
      <c r="WVO60" s="78"/>
      <c r="WVW60" s="78"/>
      <c r="WWE60" s="78"/>
      <c r="WWM60" s="78"/>
      <c r="WWU60" s="78"/>
      <c r="WXC60" s="78"/>
      <c r="WXK60" s="78"/>
      <c r="WXS60" s="78"/>
      <c r="WYA60" s="78"/>
      <c r="WYI60" s="78"/>
      <c r="WYQ60" s="78"/>
      <c r="WYY60" s="78"/>
      <c r="WZG60" s="78"/>
      <c r="WZO60" s="78"/>
      <c r="WZW60" s="78"/>
      <c r="XAE60" s="78"/>
      <c r="XAM60" s="78"/>
      <c r="XAU60" s="78"/>
      <c r="XBC60" s="78"/>
      <c r="XBK60" s="78"/>
      <c r="XBS60" s="78"/>
      <c r="XCA60" s="78"/>
      <c r="XCI60" s="78"/>
      <c r="XCQ60" s="78"/>
      <c r="XCY60" s="78"/>
      <c r="XDG60" s="78"/>
      <c r="XDO60" s="78"/>
      <c r="XDW60" s="78"/>
      <c r="XEE60" s="78"/>
    </row>
    <row r="61" spans="1:1023 1031:2047 2055:3071 3079:4095 4103:5119 5127:6143 6151:7167 7175:8191 8199:9215 9223:10239 10247:11263 11271:12287 12295:13311 13319:14335 14343:15359 15367:16359" ht="25.5">
      <c r="A61" s="91"/>
      <c r="B61" s="57"/>
      <c r="C61" s="57"/>
      <c r="D61" s="57"/>
      <c r="E61" s="57"/>
      <c r="F61" s="113"/>
      <c r="G61" s="92"/>
      <c r="H61" s="134"/>
      <c r="I61" s="120"/>
      <c r="J61" s="57"/>
      <c r="K61" s="93"/>
      <c r="L61" s="186"/>
      <c r="M61" s="92"/>
      <c r="N61" s="93"/>
      <c r="O61" s="93"/>
      <c r="P61" s="57"/>
      <c r="Q61" s="60"/>
      <c r="R61" s="194"/>
      <c r="S61" s="194"/>
      <c r="T61" s="57"/>
      <c r="U61" s="57"/>
      <c r="V61" s="54" t="s">
        <v>104</v>
      </c>
      <c r="W61" s="54">
        <v>43818</v>
      </c>
      <c r="X61" s="63">
        <v>12711</v>
      </c>
      <c r="Y61" s="54" t="s">
        <v>194</v>
      </c>
      <c r="Z61" s="69">
        <v>43878</v>
      </c>
      <c r="AA61" s="54">
        <v>44244</v>
      </c>
      <c r="AB61" s="70" t="s">
        <v>100</v>
      </c>
      <c r="AC61" s="70" t="s">
        <v>100</v>
      </c>
      <c r="AD61" s="196">
        <v>0</v>
      </c>
      <c r="AE61" s="196">
        <v>0</v>
      </c>
      <c r="AF61" s="70" t="s">
        <v>100</v>
      </c>
      <c r="AG61" s="71" t="s">
        <v>100</v>
      </c>
      <c r="AH61" s="196">
        <v>0</v>
      </c>
      <c r="AI61" s="210">
        <f t="shared" si="0"/>
        <v>0</v>
      </c>
      <c r="AJ61" s="215">
        <v>202298.93</v>
      </c>
      <c r="AK61" s="215">
        <v>0</v>
      </c>
      <c r="AL61" s="217"/>
      <c r="AM61" s="94"/>
      <c r="AN61" s="94"/>
      <c r="AO61" s="94"/>
      <c r="AP61" s="94"/>
      <c r="AQ61" s="94"/>
      <c r="AR61" s="94"/>
      <c r="AS61" s="94"/>
      <c r="AT61" s="94"/>
      <c r="AU61" s="94"/>
      <c r="AV61" s="94"/>
      <c r="AW61" s="94"/>
      <c r="AX61" s="94"/>
      <c r="AY61" s="94"/>
      <c r="AZ61" s="94"/>
      <c r="BA61" s="94"/>
      <c r="BB61" s="94"/>
      <c r="BC61" s="94"/>
      <c r="BD61" s="94"/>
      <c r="BE61" s="94"/>
      <c r="BF61" s="94"/>
      <c r="BG61" s="94"/>
      <c r="BH61" s="57"/>
      <c r="KA61" s="78"/>
      <c r="KI61" s="78"/>
      <c r="KQ61" s="78"/>
      <c r="KY61" s="78"/>
      <c r="LG61" s="78"/>
      <c r="LO61" s="78"/>
      <c r="LW61" s="78"/>
      <c r="ME61" s="78"/>
      <c r="MM61" s="78"/>
      <c r="MU61" s="78"/>
      <c r="NC61" s="78"/>
      <c r="NK61" s="78"/>
      <c r="NS61" s="78"/>
      <c r="OA61" s="78"/>
      <c r="OI61" s="78"/>
      <c r="OQ61" s="78"/>
      <c r="OY61" s="78"/>
      <c r="PG61" s="78"/>
      <c r="PO61" s="78"/>
      <c r="PW61" s="78"/>
      <c r="QE61" s="78"/>
      <c r="QM61" s="78"/>
      <c r="QU61" s="78"/>
      <c r="RC61" s="78"/>
      <c r="RK61" s="78"/>
      <c r="RS61" s="78"/>
      <c r="SA61" s="78"/>
      <c r="SI61" s="78"/>
      <c r="SQ61" s="78"/>
      <c r="SY61" s="78"/>
      <c r="TG61" s="78"/>
      <c r="TO61" s="78"/>
      <c r="TW61" s="78"/>
      <c r="UE61" s="78"/>
      <c r="UM61" s="78"/>
      <c r="UU61" s="78"/>
      <c r="VC61" s="78"/>
      <c r="VK61" s="78"/>
      <c r="VS61" s="78"/>
      <c r="WA61" s="78"/>
      <c r="WI61" s="78"/>
      <c r="WQ61" s="78"/>
      <c r="WY61" s="78"/>
      <c r="XG61" s="78"/>
      <c r="XO61" s="78"/>
      <c r="XW61" s="78"/>
      <c r="YE61" s="78"/>
      <c r="YM61" s="78"/>
      <c r="YU61" s="78"/>
      <c r="ZC61" s="78"/>
      <c r="ZK61" s="78"/>
      <c r="ZS61" s="78"/>
      <c r="AAA61" s="78"/>
      <c r="AAI61" s="78"/>
      <c r="AAQ61" s="78"/>
      <c r="AAY61" s="78"/>
      <c r="ABG61" s="78"/>
      <c r="ABO61" s="78"/>
      <c r="ABW61" s="78"/>
      <c r="ACE61" s="78"/>
      <c r="ACM61" s="78"/>
      <c r="ACU61" s="78"/>
      <c r="ADC61" s="78"/>
      <c r="ADK61" s="78"/>
      <c r="ADS61" s="78"/>
      <c r="AEA61" s="78"/>
      <c r="AEI61" s="78"/>
      <c r="AEQ61" s="78"/>
      <c r="AEY61" s="78"/>
      <c r="AFG61" s="78"/>
      <c r="AFO61" s="78"/>
      <c r="AFW61" s="78"/>
      <c r="AGE61" s="78"/>
      <c r="AGM61" s="78"/>
      <c r="AGU61" s="78"/>
      <c r="AHC61" s="78"/>
      <c r="AHK61" s="78"/>
      <c r="AHS61" s="78"/>
      <c r="AIA61" s="78"/>
      <c r="AII61" s="78"/>
      <c r="AIQ61" s="78"/>
      <c r="AIY61" s="78"/>
      <c r="AJG61" s="78"/>
      <c r="AJO61" s="78"/>
      <c r="AJW61" s="78"/>
      <c r="AKE61" s="78"/>
      <c r="AKM61" s="78"/>
      <c r="AKU61" s="78"/>
      <c r="ALC61" s="78"/>
      <c r="ALK61" s="78"/>
      <c r="ALS61" s="78"/>
      <c r="AMA61" s="78"/>
      <c r="AMI61" s="78"/>
      <c r="AMQ61" s="78"/>
      <c r="AMY61" s="78"/>
      <c r="ANG61" s="78"/>
      <c r="ANO61" s="78"/>
      <c r="ANW61" s="78"/>
      <c r="AOE61" s="78"/>
      <c r="AOM61" s="78"/>
      <c r="AOU61" s="78"/>
      <c r="APC61" s="78"/>
      <c r="APK61" s="78"/>
      <c r="APS61" s="78"/>
      <c r="AQA61" s="78"/>
      <c r="AQI61" s="78"/>
      <c r="AQQ61" s="78"/>
      <c r="AQY61" s="78"/>
      <c r="ARG61" s="78"/>
      <c r="ARO61" s="78"/>
      <c r="ARW61" s="78"/>
      <c r="ASE61" s="78"/>
      <c r="ASM61" s="78"/>
      <c r="ASU61" s="78"/>
      <c r="ATC61" s="78"/>
      <c r="ATK61" s="78"/>
      <c r="ATS61" s="78"/>
      <c r="AUA61" s="78"/>
      <c r="AUI61" s="78"/>
      <c r="AUQ61" s="78"/>
      <c r="AUY61" s="78"/>
      <c r="AVG61" s="78"/>
      <c r="AVO61" s="78"/>
      <c r="AVW61" s="78"/>
      <c r="AWE61" s="78"/>
      <c r="AWM61" s="78"/>
      <c r="AWU61" s="78"/>
      <c r="AXC61" s="78"/>
      <c r="AXK61" s="78"/>
      <c r="AXS61" s="78"/>
      <c r="AYA61" s="78"/>
      <c r="AYI61" s="78"/>
      <c r="AYQ61" s="78"/>
      <c r="AYY61" s="78"/>
      <c r="AZG61" s="78"/>
      <c r="AZO61" s="78"/>
      <c r="AZW61" s="78"/>
      <c r="BAE61" s="78"/>
      <c r="BAM61" s="78"/>
      <c r="BAU61" s="78"/>
      <c r="BBC61" s="78"/>
      <c r="BBK61" s="78"/>
      <c r="BBS61" s="78"/>
      <c r="BCA61" s="78"/>
      <c r="BCI61" s="78"/>
      <c r="BCQ61" s="78"/>
      <c r="BCY61" s="78"/>
      <c r="BDG61" s="78"/>
      <c r="BDO61" s="78"/>
      <c r="BDW61" s="78"/>
      <c r="BEE61" s="78"/>
      <c r="BEM61" s="78"/>
      <c r="BEU61" s="78"/>
      <c r="BFC61" s="78"/>
      <c r="BFK61" s="78"/>
      <c r="BFS61" s="78"/>
      <c r="BGA61" s="78"/>
      <c r="BGI61" s="78"/>
      <c r="BGQ61" s="78"/>
      <c r="BGY61" s="78"/>
      <c r="BHG61" s="78"/>
      <c r="BHO61" s="78"/>
      <c r="BHW61" s="78"/>
      <c r="BIE61" s="78"/>
      <c r="BIM61" s="78"/>
      <c r="BIU61" s="78"/>
      <c r="BJC61" s="78"/>
      <c r="BJK61" s="78"/>
      <c r="BJS61" s="78"/>
      <c r="BKA61" s="78"/>
      <c r="BKI61" s="78"/>
      <c r="BKQ61" s="78"/>
      <c r="BKY61" s="78"/>
      <c r="BLG61" s="78"/>
      <c r="BLO61" s="78"/>
      <c r="BLW61" s="78"/>
      <c r="BME61" s="78"/>
      <c r="BMM61" s="78"/>
      <c r="BMU61" s="78"/>
      <c r="BNC61" s="78"/>
      <c r="BNK61" s="78"/>
      <c r="BNS61" s="78"/>
      <c r="BOA61" s="78"/>
      <c r="BOI61" s="78"/>
      <c r="BOQ61" s="78"/>
      <c r="BOY61" s="78"/>
      <c r="BPG61" s="78"/>
      <c r="BPO61" s="78"/>
      <c r="BPW61" s="78"/>
      <c r="BQE61" s="78"/>
      <c r="BQM61" s="78"/>
      <c r="BQU61" s="78"/>
      <c r="BRC61" s="78"/>
      <c r="BRK61" s="78"/>
      <c r="BRS61" s="78"/>
      <c r="BSA61" s="78"/>
      <c r="BSI61" s="78"/>
      <c r="BSQ61" s="78"/>
      <c r="BSY61" s="78"/>
      <c r="BTG61" s="78"/>
      <c r="BTO61" s="78"/>
      <c r="BTW61" s="78"/>
      <c r="BUE61" s="78"/>
      <c r="BUM61" s="78"/>
      <c r="BUU61" s="78"/>
      <c r="BVC61" s="78"/>
      <c r="BVK61" s="78"/>
      <c r="BVS61" s="78"/>
      <c r="BWA61" s="78"/>
      <c r="BWI61" s="78"/>
      <c r="BWQ61" s="78"/>
      <c r="BWY61" s="78"/>
      <c r="BXG61" s="78"/>
      <c r="BXO61" s="78"/>
      <c r="BXW61" s="78"/>
      <c r="BYE61" s="78"/>
      <c r="BYM61" s="78"/>
      <c r="BYU61" s="78"/>
      <c r="BZC61" s="78"/>
      <c r="BZK61" s="78"/>
      <c r="BZS61" s="78"/>
      <c r="CAA61" s="78"/>
      <c r="CAI61" s="78"/>
      <c r="CAQ61" s="78"/>
      <c r="CAY61" s="78"/>
      <c r="CBG61" s="78"/>
      <c r="CBO61" s="78"/>
      <c r="CBW61" s="78"/>
      <c r="CCE61" s="78"/>
      <c r="CCM61" s="78"/>
      <c r="CCU61" s="78"/>
      <c r="CDC61" s="78"/>
      <c r="CDK61" s="78"/>
      <c r="CDS61" s="78"/>
      <c r="CEA61" s="78"/>
      <c r="CEI61" s="78"/>
      <c r="CEQ61" s="78"/>
      <c r="CEY61" s="78"/>
      <c r="CFG61" s="78"/>
      <c r="CFO61" s="78"/>
      <c r="CFW61" s="78"/>
      <c r="CGE61" s="78"/>
      <c r="CGM61" s="78"/>
      <c r="CGU61" s="78"/>
      <c r="CHC61" s="78"/>
      <c r="CHK61" s="78"/>
      <c r="CHS61" s="78"/>
      <c r="CIA61" s="78"/>
      <c r="CII61" s="78"/>
      <c r="CIQ61" s="78"/>
      <c r="CIY61" s="78"/>
      <c r="CJG61" s="78"/>
      <c r="CJO61" s="78"/>
      <c r="CJW61" s="78"/>
      <c r="CKE61" s="78"/>
      <c r="CKM61" s="78"/>
      <c r="CKU61" s="78"/>
      <c r="CLC61" s="78"/>
      <c r="CLK61" s="78"/>
      <c r="CLS61" s="78"/>
      <c r="CMA61" s="78"/>
      <c r="CMI61" s="78"/>
      <c r="CMQ61" s="78"/>
      <c r="CMY61" s="78"/>
      <c r="CNG61" s="78"/>
      <c r="CNO61" s="78"/>
      <c r="CNW61" s="78"/>
      <c r="COE61" s="78"/>
      <c r="COM61" s="78"/>
      <c r="COU61" s="78"/>
      <c r="CPC61" s="78"/>
      <c r="CPK61" s="78"/>
      <c r="CPS61" s="78"/>
      <c r="CQA61" s="78"/>
      <c r="CQI61" s="78"/>
      <c r="CQQ61" s="78"/>
      <c r="CQY61" s="78"/>
      <c r="CRG61" s="78"/>
      <c r="CRO61" s="78"/>
      <c r="CRW61" s="78"/>
      <c r="CSE61" s="78"/>
      <c r="CSM61" s="78"/>
      <c r="CSU61" s="78"/>
      <c r="CTC61" s="78"/>
      <c r="CTK61" s="78"/>
      <c r="CTS61" s="78"/>
      <c r="CUA61" s="78"/>
      <c r="CUI61" s="78"/>
      <c r="CUQ61" s="78"/>
      <c r="CUY61" s="78"/>
      <c r="CVG61" s="78"/>
      <c r="CVO61" s="78"/>
      <c r="CVW61" s="78"/>
      <c r="CWE61" s="78"/>
      <c r="CWM61" s="78"/>
      <c r="CWU61" s="78"/>
      <c r="CXC61" s="78"/>
      <c r="CXK61" s="78"/>
      <c r="CXS61" s="78"/>
      <c r="CYA61" s="78"/>
      <c r="CYI61" s="78"/>
      <c r="CYQ61" s="78"/>
      <c r="CYY61" s="78"/>
      <c r="CZG61" s="78"/>
      <c r="CZO61" s="78"/>
      <c r="CZW61" s="78"/>
      <c r="DAE61" s="78"/>
      <c r="DAM61" s="78"/>
      <c r="DAU61" s="78"/>
      <c r="DBC61" s="78"/>
      <c r="DBK61" s="78"/>
      <c r="DBS61" s="78"/>
      <c r="DCA61" s="78"/>
      <c r="DCI61" s="78"/>
      <c r="DCQ61" s="78"/>
      <c r="DCY61" s="78"/>
      <c r="DDG61" s="78"/>
      <c r="DDO61" s="78"/>
      <c r="DDW61" s="78"/>
      <c r="DEE61" s="78"/>
      <c r="DEM61" s="78"/>
      <c r="DEU61" s="78"/>
      <c r="DFC61" s="78"/>
      <c r="DFK61" s="78"/>
      <c r="DFS61" s="78"/>
      <c r="DGA61" s="78"/>
      <c r="DGI61" s="78"/>
      <c r="DGQ61" s="78"/>
      <c r="DGY61" s="78"/>
      <c r="DHG61" s="78"/>
      <c r="DHO61" s="78"/>
      <c r="DHW61" s="78"/>
      <c r="DIE61" s="78"/>
      <c r="DIM61" s="78"/>
      <c r="DIU61" s="78"/>
      <c r="DJC61" s="78"/>
      <c r="DJK61" s="78"/>
      <c r="DJS61" s="78"/>
      <c r="DKA61" s="78"/>
      <c r="DKI61" s="78"/>
      <c r="DKQ61" s="78"/>
      <c r="DKY61" s="78"/>
      <c r="DLG61" s="78"/>
      <c r="DLO61" s="78"/>
      <c r="DLW61" s="78"/>
      <c r="DME61" s="78"/>
      <c r="DMM61" s="78"/>
      <c r="DMU61" s="78"/>
      <c r="DNC61" s="78"/>
      <c r="DNK61" s="78"/>
      <c r="DNS61" s="78"/>
      <c r="DOA61" s="78"/>
      <c r="DOI61" s="78"/>
      <c r="DOQ61" s="78"/>
      <c r="DOY61" s="78"/>
      <c r="DPG61" s="78"/>
      <c r="DPO61" s="78"/>
      <c r="DPW61" s="78"/>
      <c r="DQE61" s="78"/>
      <c r="DQM61" s="78"/>
      <c r="DQU61" s="78"/>
      <c r="DRC61" s="78"/>
      <c r="DRK61" s="78"/>
      <c r="DRS61" s="78"/>
      <c r="DSA61" s="78"/>
      <c r="DSI61" s="78"/>
      <c r="DSQ61" s="78"/>
      <c r="DSY61" s="78"/>
      <c r="DTG61" s="78"/>
      <c r="DTO61" s="78"/>
      <c r="DTW61" s="78"/>
      <c r="DUE61" s="78"/>
      <c r="DUM61" s="78"/>
      <c r="DUU61" s="78"/>
      <c r="DVC61" s="78"/>
      <c r="DVK61" s="78"/>
      <c r="DVS61" s="78"/>
      <c r="DWA61" s="78"/>
      <c r="DWI61" s="78"/>
      <c r="DWQ61" s="78"/>
      <c r="DWY61" s="78"/>
      <c r="DXG61" s="78"/>
      <c r="DXO61" s="78"/>
      <c r="DXW61" s="78"/>
      <c r="DYE61" s="78"/>
      <c r="DYM61" s="78"/>
      <c r="DYU61" s="78"/>
      <c r="DZC61" s="78"/>
      <c r="DZK61" s="78"/>
      <c r="DZS61" s="78"/>
      <c r="EAA61" s="78"/>
      <c r="EAI61" s="78"/>
      <c r="EAQ61" s="78"/>
      <c r="EAY61" s="78"/>
      <c r="EBG61" s="78"/>
      <c r="EBO61" s="78"/>
      <c r="EBW61" s="78"/>
      <c r="ECE61" s="78"/>
      <c r="ECM61" s="78"/>
      <c r="ECU61" s="78"/>
      <c r="EDC61" s="78"/>
      <c r="EDK61" s="78"/>
      <c r="EDS61" s="78"/>
      <c r="EEA61" s="78"/>
      <c r="EEI61" s="78"/>
      <c r="EEQ61" s="78"/>
      <c r="EEY61" s="78"/>
      <c r="EFG61" s="78"/>
      <c r="EFO61" s="78"/>
      <c r="EFW61" s="78"/>
      <c r="EGE61" s="78"/>
      <c r="EGM61" s="78"/>
      <c r="EGU61" s="78"/>
      <c r="EHC61" s="78"/>
      <c r="EHK61" s="78"/>
      <c r="EHS61" s="78"/>
      <c r="EIA61" s="78"/>
      <c r="EII61" s="78"/>
      <c r="EIQ61" s="78"/>
      <c r="EIY61" s="78"/>
      <c r="EJG61" s="78"/>
      <c r="EJO61" s="78"/>
      <c r="EJW61" s="78"/>
      <c r="EKE61" s="78"/>
      <c r="EKM61" s="78"/>
      <c r="EKU61" s="78"/>
      <c r="ELC61" s="78"/>
      <c r="ELK61" s="78"/>
      <c r="ELS61" s="78"/>
      <c r="EMA61" s="78"/>
      <c r="EMI61" s="78"/>
      <c r="EMQ61" s="78"/>
      <c r="EMY61" s="78"/>
      <c r="ENG61" s="78"/>
      <c r="ENO61" s="78"/>
      <c r="ENW61" s="78"/>
      <c r="EOE61" s="78"/>
      <c r="EOM61" s="78"/>
      <c r="EOU61" s="78"/>
      <c r="EPC61" s="78"/>
      <c r="EPK61" s="78"/>
      <c r="EPS61" s="78"/>
      <c r="EQA61" s="78"/>
      <c r="EQI61" s="78"/>
      <c r="EQQ61" s="78"/>
      <c r="EQY61" s="78"/>
      <c r="ERG61" s="78"/>
      <c r="ERO61" s="78"/>
      <c r="ERW61" s="78"/>
      <c r="ESE61" s="78"/>
      <c r="ESM61" s="78"/>
      <c r="ESU61" s="78"/>
      <c r="ETC61" s="78"/>
      <c r="ETK61" s="78"/>
      <c r="ETS61" s="78"/>
      <c r="EUA61" s="78"/>
      <c r="EUI61" s="78"/>
      <c r="EUQ61" s="78"/>
      <c r="EUY61" s="78"/>
      <c r="EVG61" s="78"/>
      <c r="EVO61" s="78"/>
      <c r="EVW61" s="78"/>
      <c r="EWE61" s="78"/>
      <c r="EWM61" s="78"/>
      <c r="EWU61" s="78"/>
      <c r="EXC61" s="78"/>
      <c r="EXK61" s="78"/>
      <c r="EXS61" s="78"/>
      <c r="EYA61" s="78"/>
      <c r="EYI61" s="78"/>
      <c r="EYQ61" s="78"/>
      <c r="EYY61" s="78"/>
      <c r="EZG61" s="78"/>
      <c r="EZO61" s="78"/>
      <c r="EZW61" s="78"/>
      <c r="FAE61" s="78"/>
      <c r="FAM61" s="78"/>
      <c r="FAU61" s="78"/>
      <c r="FBC61" s="78"/>
      <c r="FBK61" s="78"/>
      <c r="FBS61" s="78"/>
      <c r="FCA61" s="78"/>
      <c r="FCI61" s="78"/>
      <c r="FCQ61" s="78"/>
      <c r="FCY61" s="78"/>
      <c r="FDG61" s="78"/>
      <c r="FDO61" s="78"/>
      <c r="FDW61" s="78"/>
      <c r="FEE61" s="78"/>
      <c r="FEM61" s="78"/>
      <c r="FEU61" s="78"/>
      <c r="FFC61" s="78"/>
      <c r="FFK61" s="78"/>
      <c r="FFS61" s="78"/>
      <c r="FGA61" s="78"/>
      <c r="FGI61" s="78"/>
      <c r="FGQ61" s="78"/>
      <c r="FGY61" s="78"/>
      <c r="FHG61" s="78"/>
      <c r="FHO61" s="78"/>
      <c r="FHW61" s="78"/>
      <c r="FIE61" s="78"/>
      <c r="FIM61" s="78"/>
      <c r="FIU61" s="78"/>
      <c r="FJC61" s="78"/>
      <c r="FJK61" s="78"/>
      <c r="FJS61" s="78"/>
      <c r="FKA61" s="78"/>
      <c r="FKI61" s="78"/>
      <c r="FKQ61" s="78"/>
      <c r="FKY61" s="78"/>
      <c r="FLG61" s="78"/>
      <c r="FLO61" s="78"/>
      <c r="FLW61" s="78"/>
      <c r="FME61" s="78"/>
      <c r="FMM61" s="78"/>
      <c r="FMU61" s="78"/>
      <c r="FNC61" s="78"/>
      <c r="FNK61" s="78"/>
      <c r="FNS61" s="78"/>
      <c r="FOA61" s="78"/>
      <c r="FOI61" s="78"/>
      <c r="FOQ61" s="78"/>
      <c r="FOY61" s="78"/>
      <c r="FPG61" s="78"/>
      <c r="FPO61" s="78"/>
      <c r="FPW61" s="78"/>
      <c r="FQE61" s="78"/>
      <c r="FQM61" s="78"/>
      <c r="FQU61" s="78"/>
      <c r="FRC61" s="78"/>
      <c r="FRK61" s="78"/>
      <c r="FRS61" s="78"/>
      <c r="FSA61" s="78"/>
      <c r="FSI61" s="78"/>
      <c r="FSQ61" s="78"/>
      <c r="FSY61" s="78"/>
      <c r="FTG61" s="78"/>
      <c r="FTO61" s="78"/>
      <c r="FTW61" s="78"/>
      <c r="FUE61" s="78"/>
      <c r="FUM61" s="78"/>
      <c r="FUU61" s="78"/>
      <c r="FVC61" s="78"/>
      <c r="FVK61" s="78"/>
      <c r="FVS61" s="78"/>
      <c r="FWA61" s="78"/>
      <c r="FWI61" s="78"/>
      <c r="FWQ61" s="78"/>
      <c r="FWY61" s="78"/>
      <c r="FXG61" s="78"/>
      <c r="FXO61" s="78"/>
      <c r="FXW61" s="78"/>
      <c r="FYE61" s="78"/>
      <c r="FYM61" s="78"/>
      <c r="FYU61" s="78"/>
      <c r="FZC61" s="78"/>
      <c r="FZK61" s="78"/>
      <c r="FZS61" s="78"/>
      <c r="GAA61" s="78"/>
      <c r="GAI61" s="78"/>
      <c r="GAQ61" s="78"/>
      <c r="GAY61" s="78"/>
      <c r="GBG61" s="78"/>
      <c r="GBO61" s="78"/>
      <c r="GBW61" s="78"/>
      <c r="GCE61" s="78"/>
      <c r="GCM61" s="78"/>
      <c r="GCU61" s="78"/>
      <c r="GDC61" s="78"/>
      <c r="GDK61" s="78"/>
      <c r="GDS61" s="78"/>
      <c r="GEA61" s="78"/>
      <c r="GEI61" s="78"/>
      <c r="GEQ61" s="78"/>
      <c r="GEY61" s="78"/>
      <c r="GFG61" s="78"/>
      <c r="GFO61" s="78"/>
      <c r="GFW61" s="78"/>
      <c r="GGE61" s="78"/>
      <c r="GGM61" s="78"/>
      <c r="GGU61" s="78"/>
      <c r="GHC61" s="78"/>
      <c r="GHK61" s="78"/>
      <c r="GHS61" s="78"/>
      <c r="GIA61" s="78"/>
      <c r="GII61" s="78"/>
      <c r="GIQ61" s="78"/>
      <c r="GIY61" s="78"/>
      <c r="GJG61" s="78"/>
      <c r="GJO61" s="78"/>
      <c r="GJW61" s="78"/>
      <c r="GKE61" s="78"/>
      <c r="GKM61" s="78"/>
      <c r="GKU61" s="78"/>
      <c r="GLC61" s="78"/>
      <c r="GLK61" s="78"/>
      <c r="GLS61" s="78"/>
      <c r="GMA61" s="78"/>
      <c r="GMI61" s="78"/>
      <c r="GMQ61" s="78"/>
      <c r="GMY61" s="78"/>
      <c r="GNG61" s="78"/>
      <c r="GNO61" s="78"/>
      <c r="GNW61" s="78"/>
      <c r="GOE61" s="78"/>
      <c r="GOM61" s="78"/>
      <c r="GOU61" s="78"/>
      <c r="GPC61" s="78"/>
      <c r="GPK61" s="78"/>
      <c r="GPS61" s="78"/>
      <c r="GQA61" s="78"/>
      <c r="GQI61" s="78"/>
      <c r="GQQ61" s="78"/>
      <c r="GQY61" s="78"/>
      <c r="GRG61" s="78"/>
      <c r="GRO61" s="78"/>
      <c r="GRW61" s="78"/>
      <c r="GSE61" s="78"/>
      <c r="GSM61" s="78"/>
      <c r="GSU61" s="78"/>
      <c r="GTC61" s="78"/>
      <c r="GTK61" s="78"/>
      <c r="GTS61" s="78"/>
      <c r="GUA61" s="78"/>
      <c r="GUI61" s="78"/>
      <c r="GUQ61" s="78"/>
      <c r="GUY61" s="78"/>
      <c r="GVG61" s="78"/>
      <c r="GVO61" s="78"/>
      <c r="GVW61" s="78"/>
      <c r="GWE61" s="78"/>
      <c r="GWM61" s="78"/>
      <c r="GWU61" s="78"/>
      <c r="GXC61" s="78"/>
      <c r="GXK61" s="78"/>
      <c r="GXS61" s="78"/>
      <c r="GYA61" s="78"/>
      <c r="GYI61" s="78"/>
      <c r="GYQ61" s="78"/>
      <c r="GYY61" s="78"/>
      <c r="GZG61" s="78"/>
      <c r="GZO61" s="78"/>
      <c r="GZW61" s="78"/>
      <c r="HAE61" s="78"/>
      <c r="HAM61" s="78"/>
      <c r="HAU61" s="78"/>
      <c r="HBC61" s="78"/>
      <c r="HBK61" s="78"/>
      <c r="HBS61" s="78"/>
      <c r="HCA61" s="78"/>
      <c r="HCI61" s="78"/>
      <c r="HCQ61" s="78"/>
      <c r="HCY61" s="78"/>
      <c r="HDG61" s="78"/>
      <c r="HDO61" s="78"/>
      <c r="HDW61" s="78"/>
      <c r="HEE61" s="78"/>
      <c r="HEM61" s="78"/>
      <c r="HEU61" s="78"/>
      <c r="HFC61" s="78"/>
      <c r="HFK61" s="78"/>
      <c r="HFS61" s="78"/>
      <c r="HGA61" s="78"/>
      <c r="HGI61" s="78"/>
      <c r="HGQ61" s="78"/>
      <c r="HGY61" s="78"/>
      <c r="HHG61" s="78"/>
      <c r="HHO61" s="78"/>
      <c r="HHW61" s="78"/>
      <c r="HIE61" s="78"/>
      <c r="HIM61" s="78"/>
      <c r="HIU61" s="78"/>
      <c r="HJC61" s="78"/>
      <c r="HJK61" s="78"/>
      <c r="HJS61" s="78"/>
      <c r="HKA61" s="78"/>
      <c r="HKI61" s="78"/>
      <c r="HKQ61" s="78"/>
      <c r="HKY61" s="78"/>
      <c r="HLG61" s="78"/>
      <c r="HLO61" s="78"/>
      <c r="HLW61" s="78"/>
      <c r="HME61" s="78"/>
      <c r="HMM61" s="78"/>
      <c r="HMU61" s="78"/>
      <c r="HNC61" s="78"/>
      <c r="HNK61" s="78"/>
      <c r="HNS61" s="78"/>
      <c r="HOA61" s="78"/>
      <c r="HOI61" s="78"/>
      <c r="HOQ61" s="78"/>
      <c r="HOY61" s="78"/>
      <c r="HPG61" s="78"/>
      <c r="HPO61" s="78"/>
      <c r="HPW61" s="78"/>
      <c r="HQE61" s="78"/>
      <c r="HQM61" s="78"/>
      <c r="HQU61" s="78"/>
      <c r="HRC61" s="78"/>
      <c r="HRK61" s="78"/>
      <c r="HRS61" s="78"/>
      <c r="HSA61" s="78"/>
      <c r="HSI61" s="78"/>
      <c r="HSQ61" s="78"/>
      <c r="HSY61" s="78"/>
      <c r="HTG61" s="78"/>
      <c r="HTO61" s="78"/>
      <c r="HTW61" s="78"/>
      <c r="HUE61" s="78"/>
      <c r="HUM61" s="78"/>
      <c r="HUU61" s="78"/>
      <c r="HVC61" s="78"/>
      <c r="HVK61" s="78"/>
      <c r="HVS61" s="78"/>
      <c r="HWA61" s="78"/>
      <c r="HWI61" s="78"/>
      <c r="HWQ61" s="78"/>
      <c r="HWY61" s="78"/>
      <c r="HXG61" s="78"/>
      <c r="HXO61" s="78"/>
      <c r="HXW61" s="78"/>
      <c r="HYE61" s="78"/>
      <c r="HYM61" s="78"/>
      <c r="HYU61" s="78"/>
      <c r="HZC61" s="78"/>
      <c r="HZK61" s="78"/>
      <c r="HZS61" s="78"/>
      <c r="IAA61" s="78"/>
      <c r="IAI61" s="78"/>
      <c r="IAQ61" s="78"/>
      <c r="IAY61" s="78"/>
      <c r="IBG61" s="78"/>
      <c r="IBO61" s="78"/>
      <c r="IBW61" s="78"/>
      <c r="ICE61" s="78"/>
      <c r="ICM61" s="78"/>
      <c r="ICU61" s="78"/>
      <c r="IDC61" s="78"/>
      <c r="IDK61" s="78"/>
      <c r="IDS61" s="78"/>
      <c r="IEA61" s="78"/>
      <c r="IEI61" s="78"/>
      <c r="IEQ61" s="78"/>
      <c r="IEY61" s="78"/>
      <c r="IFG61" s="78"/>
      <c r="IFO61" s="78"/>
      <c r="IFW61" s="78"/>
      <c r="IGE61" s="78"/>
      <c r="IGM61" s="78"/>
      <c r="IGU61" s="78"/>
      <c r="IHC61" s="78"/>
      <c r="IHK61" s="78"/>
      <c r="IHS61" s="78"/>
      <c r="IIA61" s="78"/>
      <c r="III61" s="78"/>
      <c r="IIQ61" s="78"/>
      <c r="IIY61" s="78"/>
      <c r="IJG61" s="78"/>
      <c r="IJO61" s="78"/>
      <c r="IJW61" s="78"/>
      <c r="IKE61" s="78"/>
      <c r="IKM61" s="78"/>
      <c r="IKU61" s="78"/>
      <c r="ILC61" s="78"/>
      <c r="ILK61" s="78"/>
      <c r="ILS61" s="78"/>
      <c r="IMA61" s="78"/>
      <c r="IMI61" s="78"/>
      <c r="IMQ61" s="78"/>
      <c r="IMY61" s="78"/>
      <c r="ING61" s="78"/>
      <c r="INO61" s="78"/>
      <c r="INW61" s="78"/>
      <c r="IOE61" s="78"/>
      <c r="IOM61" s="78"/>
      <c r="IOU61" s="78"/>
      <c r="IPC61" s="78"/>
      <c r="IPK61" s="78"/>
      <c r="IPS61" s="78"/>
      <c r="IQA61" s="78"/>
      <c r="IQI61" s="78"/>
      <c r="IQQ61" s="78"/>
      <c r="IQY61" s="78"/>
      <c r="IRG61" s="78"/>
      <c r="IRO61" s="78"/>
      <c r="IRW61" s="78"/>
      <c r="ISE61" s="78"/>
      <c r="ISM61" s="78"/>
      <c r="ISU61" s="78"/>
      <c r="ITC61" s="78"/>
      <c r="ITK61" s="78"/>
      <c r="ITS61" s="78"/>
      <c r="IUA61" s="78"/>
      <c r="IUI61" s="78"/>
      <c r="IUQ61" s="78"/>
      <c r="IUY61" s="78"/>
      <c r="IVG61" s="78"/>
      <c r="IVO61" s="78"/>
      <c r="IVW61" s="78"/>
      <c r="IWE61" s="78"/>
      <c r="IWM61" s="78"/>
      <c r="IWU61" s="78"/>
      <c r="IXC61" s="78"/>
      <c r="IXK61" s="78"/>
      <c r="IXS61" s="78"/>
      <c r="IYA61" s="78"/>
      <c r="IYI61" s="78"/>
      <c r="IYQ61" s="78"/>
      <c r="IYY61" s="78"/>
      <c r="IZG61" s="78"/>
      <c r="IZO61" s="78"/>
      <c r="IZW61" s="78"/>
      <c r="JAE61" s="78"/>
      <c r="JAM61" s="78"/>
      <c r="JAU61" s="78"/>
      <c r="JBC61" s="78"/>
      <c r="JBK61" s="78"/>
      <c r="JBS61" s="78"/>
      <c r="JCA61" s="78"/>
      <c r="JCI61" s="78"/>
      <c r="JCQ61" s="78"/>
      <c r="JCY61" s="78"/>
      <c r="JDG61" s="78"/>
      <c r="JDO61" s="78"/>
      <c r="JDW61" s="78"/>
      <c r="JEE61" s="78"/>
      <c r="JEM61" s="78"/>
      <c r="JEU61" s="78"/>
      <c r="JFC61" s="78"/>
      <c r="JFK61" s="78"/>
      <c r="JFS61" s="78"/>
      <c r="JGA61" s="78"/>
      <c r="JGI61" s="78"/>
      <c r="JGQ61" s="78"/>
      <c r="JGY61" s="78"/>
      <c r="JHG61" s="78"/>
      <c r="JHO61" s="78"/>
      <c r="JHW61" s="78"/>
      <c r="JIE61" s="78"/>
      <c r="JIM61" s="78"/>
      <c r="JIU61" s="78"/>
      <c r="JJC61" s="78"/>
      <c r="JJK61" s="78"/>
      <c r="JJS61" s="78"/>
      <c r="JKA61" s="78"/>
      <c r="JKI61" s="78"/>
      <c r="JKQ61" s="78"/>
      <c r="JKY61" s="78"/>
      <c r="JLG61" s="78"/>
      <c r="JLO61" s="78"/>
      <c r="JLW61" s="78"/>
      <c r="JME61" s="78"/>
      <c r="JMM61" s="78"/>
      <c r="JMU61" s="78"/>
      <c r="JNC61" s="78"/>
      <c r="JNK61" s="78"/>
      <c r="JNS61" s="78"/>
      <c r="JOA61" s="78"/>
      <c r="JOI61" s="78"/>
      <c r="JOQ61" s="78"/>
      <c r="JOY61" s="78"/>
      <c r="JPG61" s="78"/>
      <c r="JPO61" s="78"/>
      <c r="JPW61" s="78"/>
      <c r="JQE61" s="78"/>
      <c r="JQM61" s="78"/>
      <c r="JQU61" s="78"/>
      <c r="JRC61" s="78"/>
      <c r="JRK61" s="78"/>
      <c r="JRS61" s="78"/>
      <c r="JSA61" s="78"/>
      <c r="JSI61" s="78"/>
      <c r="JSQ61" s="78"/>
      <c r="JSY61" s="78"/>
      <c r="JTG61" s="78"/>
      <c r="JTO61" s="78"/>
      <c r="JTW61" s="78"/>
      <c r="JUE61" s="78"/>
      <c r="JUM61" s="78"/>
      <c r="JUU61" s="78"/>
      <c r="JVC61" s="78"/>
      <c r="JVK61" s="78"/>
      <c r="JVS61" s="78"/>
      <c r="JWA61" s="78"/>
      <c r="JWI61" s="78"/>
      <c r="JWQ61" s="78"/>
      <c r="JWY61" s="78"/>
      <c r="JXG61" s="78"/>
      <c r="JXO61" s="78"/>
      <c r="JXW61" s="78"/>
      <c r="JYE61" s="78"/>
      <c r="JYM61" s="78"/>
      <c r="JYU61" s="78"/>
      <c r="JZC61" s="78"/>
      <c r="JZK61" s="78"/>
      <c r="JZS61" s="78"/>
      <c r="KAA61" s="78"/>
      <c r="KAI61" s="78"/>
      <c r="KAQ61" s="78"/>
      <c r="KAY61" s="78"/>
      <c r="KBG61" s="78"/>
      <c r="KBO61" s="78"/>
      <c r="KBW61" s="78"/>
      <c r="KCE61" s="78"/>
      <c r="KCM61" s="78"/>
      <c r="KCU61" s="78"/>
      <c r="KDC61" s="78"/>
      <c r="KDK61" s="78"/>
      <c r="KDS61" s="78"/>
      <c r="KEA61" s="78"/>
      <c r="KEI61" s="78"/>
      <c r="KEQ61" s="78"/>
      <c r="KEY61" s="78"/>
      <c r="KFG61" s="78"/>
      <c r="KFO61" s="78"/>
      <c r="KFW61" s="78"/>
      <c r="KGE61" s="78"/>
      <c r="KGM61" s="78"/>
      <c r="KGU61" s="78"/>
      <c r="KHC61" s="78"/>
      <c r="KHK61" s="78"/>
      <c r="KHS61" s="78"/>
      <c r="KIA61" s="78"/>
      <c r="KII61" s="78"/>
      <c r="KIQ61" s="78"/>
      <c r="KIY61" s="78"/>
      <c r="KJG61" s="78"/>
      <c r="KJO61" s="78"/>
      <c r="KJW61" s="78"/>
      <c r="KKE61" s="78"/>
      <c r="KKM61" s="78"/>
      <c r="KKU61" s="78"/>
      <c r="KLC61" s="78"/>
      <c r="KLK61" s="78"/>
      <c r="KLS61" s="78"/>
      <c r="KMA61" s="78"/>
      <c r="KMI61" s="78"/>
      <c r="KMQ61" s="78"/>
      <c r="KMY61" s="78"/>
      <c r="KNG61" s="78"/>
      <c r="KNO61" s="78"/>
      <c r="KNW61" s="78"/>
      <c r="KOE61" s="78"/>
      <c r="KOM61" s="78"/>
      <c r="KOU61" s="78"/>
      <c r="KPC61" s="78"/>
      <c r="KPK61" s="78"/>
      <c r="KPS61" s="78"/>
      <c r="KQA61" s="78"/>
      <c r="KQI61" s="78"/>
      <c r="KQQ61" s="78"/>
      <c r="KQY61" s="78"/>
      <c r="KRG61" s="78"/>
      <c r="KRO61" s="78"/>
      <c r="KRW61" s="78"/>
      <c r="KSE61" s="78"/>
      <c r="KSM61" s="78"/>
      <c r="KSU61" s="78"/>
      <c r="KTC61" s="78"/>
      <c r="KTK61" s="78"/>
      <c r="KTS61" s="78"/>
      <c r="KUA61" s="78"/>
      <c r="KUI61" s="78"/>
      <c r="KUQ61" s="78"/>
      <c r="KUY61" s="78"/>
      <c r="KVG61" s="78"/>
      <c r="KVO61" s="78"/>
      <c r="KVW61" s="78"/>
      <c r="KWE61" s="78"/>
      <c r="KWM61" s="78"/>
      <c r="KWU61" s="78"/>
      <c r="KXC61" s="78"/>
      <c r="KXK61" s="78"/>
      <c r="KXS61" s="78"/>
      <c r="KYA61" s="78"/>
      <c r="KYI61" s="78"/>
      <c r="KYQ61" s="78"/>
      <c r="KYY61" s="78"/>
      <c r="KZG61" s="78"/>
      <c r="KZO61" s="78"/>
      <c r="KZW61" s="78"/>
      <c r="LAE61" s="78"/>
      <c r="LAM61" s="78"/>
      <c r="LAU61" s="78"/>
      <c r="LBC61" s="78"/>
      <c r="LBK61" s="78"/>
      <c r="LBS61" s="78"/>
      <c r="LCA61" s="78"/>
      <c r="LCI61" s="78"/>
      <c r="LCQ61" s="78"/>
      <c r="LCY61" s="78"/>
      <c r="LDG61" s="78"/>
      <c r="LDO61" s="78"/>
      <c r="LDW61" s="78"/>
      <c r="LEE61" s="78"/>
      <c r="LEM61" s="78"/>
      <c r="LEU61" s="78"/>
      <c r="LFC61" s="78"/>
      <c r="LFK61" s="78"/>
      <c r="LFS61" s="78"/>
      <c r="LGA61" s="78"/>
      <c r="LGI61" s="78"/>
      <c r="LGQ61" s="78"/>
      <c r="LGY61" s="78"/>
      <c r="LHG61" s="78"/>
      <c r="LHO61" s="78"/>
      <c r="LHW61" s="78"/>
      <c r="LIE61" s="78"/>
      <c r="LIM61" s="78"/>
      <c r="LIU61" s="78"/>
      <c r="LJC61" s="78"/>
      <c r="LJK61" s="78"/>
      <c r="LJS61" s="78"/>
      <c r="LKA61" s="78"/>
      <c r="LKI61" s="78"/>
      <c r="LKQ61" s="78"/>
      <c r="LKY61" s="78"/>
      <c r="LLG61" s="78"/>
      <c r="LLO61" s="78"/>
      <c r="LLW61" s="78"/>
      <c r="LME61" s="78"/>
      <c r="LMM61" s="78"/>
      <c r="LMU61" s="78"/>
      <c r="LNC61" s="78"/>
      <c r="LNK61" s="78"/>
      <c r="LNS61" s="78"/>
      <c r="LOA61" s="78"/>
      <c r="LOI61" s="78"/>
      <c r="LOQ61" s="78"/>
      <c r="LOY61" s="78"/>
      <c r="LPG61" s="78"/>
      <c r="LPO61" s="78"/>
      <c r="LPW61" s="78"/>
      <c r="LQE61" s="78"/>
      <c r="LQM61" s="78"/>
      <c r="LQU61" s="78"/>
      <c r="LRC61" s="78"/>
      <c r="LRK61" s="78"/>
      <c r="LRS61" s="78"/>
      <c r="LSA61" s="78"/>
      <c r="LSI61" s="78"/>
      <c r="LSQ61" s="78"/>
      <c r="LSY61" s="78"/>
      <c r="LTG61" s="78"/>
      <c r="LTO61" s="78"/>
      <c r="LTW61" s="78"/>
      <c r="LUE61" s="78"/>
      <c r="LUM61" s="78"/>
      <c r="LUU61" s="78"/>
      <c r="LVC61" s="78"/>
      <c r="LVK61" s="78"/>
      <c r="LVS61" s="78"/>
      <c r="LWA61" s="78"/>
      <c r="LWI61" s="78"/>
      <c r="LWQ61" s="78"/>
      <c r="LWY61" s="78"/>
      <c r="LXG61" s="78"/>
      <c r="LXO61" s="78"/>
      <c r="LXW61" s="78"/>
      <c r="LYE61" s="78"/>
      <c r="LYM61" s="78"/>
      <c r="LYU61" s="78"/>
      <c r="LZC61" s="78"/>
      <c r="LZK61" s="78"/>
      <c r="LZS61" s="78"/>
      <c r="MAA61" s="78"/>
      <c r="MAI61" s="78"/>
      <c r="MAQ61" s="78"/>
      <c r="MAY61" s="78"/>
      <c r="MBG61" s="78"/>
      <c r="MBO61" s="78"/>
      <c r="MBW61" s="78"/>
      <c r="MCE61" s="78"/>
      <c r="MCM61" s="78"/>
      <c r="MCU61" s="78"/>
      <c r="MDC61" s="78"/>
      <c r="MDK61" s="78"/>
      <c r="MDS61" s="78"/>
      <c r="MEA61" s="78"/>
      <c r="MEI61" s="78"/>
      <c r="MEQ61" s="78"/>
      <c r="MEY61" s="78"/>
      <c r="MFG61" s="78"/>
      <c r="MFO61" s="78"/>
      <c r="MFW61" s="78"/>
      <c r="MGE61" s="78"/>
      <c r="MGM61" s="78"/>
      <c r="MGU61" s="78"/>
      <c r="MHC61" s="78"/>
      <c r="MHK61" s="78"/>
      <c r="MHS61" s="78"/>
      <c r="MIA61" s="78"/>
      <c r="MII61" s="78"/>
      <c r="MIQ61" s="78"/>
      <c r="MIY61" s="78"/>
      <c r="MJG61" s="78"/>
      <c r="MJO61" s="78"/>
      <c r="MJW61" s="78"/>
      <c r="MKE61" s="78"/>
      <c r="MKM61" s="78"/>
      <c r="MKU61" s="78"/>
      <c r="MLC61" s="78"/>
      <c r="MLK61" s="78"/>
      <c r="MLS61" s="78"/>
      <c r="MMA61" s="78"/>
      <c r="MMI61" s="78"/>
      <c r="MMQ61" s="78"/>
      <c r="MMY61" s="78"/>
      <c r="MNG61" s="78"/>
      <c r="MNO61" s="78"/>
      <c r="MNW61" s="78"/>
      <c r="MOE61" s="78"/>
      <c r="MOM61" s="78"/>
      <c r="MOU61" s="78"/>
      <c r="MPC61" s="78"/>
      <c r="MPK61" s="78"/>
      <c r="MPS61" s="78"/>
      <c r="MQA61" s="78"/>
      <c r="MQI61" s="78"/>
      <c r="MQQ61" s="78"/>
      <c r="MQY61" s="78"/>
      <c r="MRG61" s="78"/>
      <c r="MRO61" s="78"/>
      <c r="MRW61" s="78"/>
      <c r="MSE61" s="78"/>
      <c r="MSM61" s="78"/>
      <c r="MSU61" s="78"/>
      <c r="MTC61" s="78"/>
      <c r="MTK61" s="78"/>
      <c r="MTS61" s="78"/>
      <c r="MUA61" s="78"/>
      <c r="MUI61" s="78"/>
      <c r="MUQ61" s="78"/>
      <c r="MUY61" s="78"/>
      <c r="MVG61" s="78"/>
      <c r="MVO61" s="78"/>
      <c r="MVW61" s="78"/>
      <c r="MWE61" s="78"/>
      <c r="MWM61" s="78"/>
      <c r="MWU61" s="78"/>
      <c r="MXC61" s="78"/>
      <c r="MXK61" s="78"/>
      <c r="MXS61" s="78"/>
      <c r="MYA61" s="78"/>
      <c r="MYI61" s="78"/>
      <c r="MYQ61" s="78"/>
      <c r="MYY61" s="78"/>
      <c r="MZG61" s="78"/>
      <c r="MZO61" s="78"/>
      <c r="MZW61" s="78"/>
      <c r="NAE61" s="78"/>
      <c r="NAM61" s="78"/>
      <c r="NAU61" s="78"/>
      <c r="NBC61" s="78"/>
      <c r="NBK61" s="78"/>
      <c r="NBS61" s="78"/>
      <c r="NCA61" s="78"/>
      <c r="NCI61" s="78"/>
      <c r="NCQ61" s="78"/>
      <c r="NCY61" s="78"/>
      <c r="NDG61" s="78"/>
      <c r="NDO61" s="78"/>
      <c r="NDW61" s="78"/>
      <c r="NEE61" s="78"/>
      <c r="NEM61" s="78"/>
      <c r="NEU61" s="78"/>
      <c r="NFC61" s="78"/>
      <c r="NFK61" s="78"/>
      <c r="NFS61" s="78"/>
      <c r="NGA61" s="78"/>
      <c r="NGI61" s="78"/>
      <c r="NGQ61" s="78"/>
      <c r="NGY61" s="78"/>
      <c r="NHG61" s="78"/>
      <c r="NHO61" s="78"/>
      <c r="NHW61" s="78"/>
      <c r="NIE61" s="78"/>
      <c r="NIM61" s="78"/>
      <c r="NIU61" s="78"/>
      <c r="NJC61" s="78"/>
      <c r="NJK61" s="78"/>
      <c r="NJS61" s="78"/>
      <c r="NKA61" s="78"/>
      <c r="NKI61" s="78"/>
      <c r="NKQ61" s="78"/>
      <c r="NKY61" s="78"/>
      <c r="NLG61" s="78"/>
      <c r="NLO61" s="78"/>
      <c r="NLW61" s="78"/>
      <c r="NME61" s="78"/>
      <c r="NMM61" s="78"/>
      <c r="NMU61" s="78"/>
      <c r="NNC61" s="78"/>
      <c r="NNK61" s="78"/>
      <c r="NNS61" s="78"/>
      <c r="NOA61" s="78"/>
      <c r="NOI61" s="78"/>
      <c r="NOQ61" s="78"/>
      <c r="NOY61" s="78"/>
      <c r="NPG61" s="78"/>
      <c r="NPO61" s="78"/>
      <c r="NPW61" s="78"/>
      <c r="NQE61" s="78"/>
      <c r="NQM61" s="78"/>
      <c r="NQU61" s="78"/>
      <c r="NRC61" s="78"/>
      <c r="NRK61" s="78"/>
      <c r="NRS61" s="78"/>
      <c r="NSA61" s="78"/>
      <c r="NSI61" s="78"/>
      <c r="NSQ61" s="78"/>
      <c r="NSY61" s="78"/>
      <c r="NTG61" s="78"/>
      <c r="NTO61" s="78"/>
      <c r="NTW61" s="78"/>
      <c r="NUE61" s="78"/>
      <c r="NUM61" s="78"/>
      <c r="NUU61" s="78"/>
      <c r="NVC61" s="78"/>
      <c r="NVK61" s="78"/>
      <c r="NVS61" s="78"/>
      <c r="NWA61" s="78"/>
      <c r="NWI61" s="78"/>
      <c r="NWQ61" s="78"/>
      <c r="NWY61" s="78"/>
      <c r="NXG61" s="78"/>
      <c r="NXO61" s="78"/>
      <c r="NXW61" s="78"/>
      <c r="NYE61" s="78"/>
      <c r="NYM61" s="78"/>
      <c r="NYU61" s="78"/>
      <c r="NZC61" s="78"/>
      <c r="NZK61" s="78"/>
      <c r="NZS61" s="78"/>
      <c r="OAA61" s="78"/>
      <c r="OAI61" s="78"/>
      <c r="OAQ61" s="78"/>
      <c r="OAY61" s="78"/>
      <c r="OBG61" s="78"/>
      <c r="OBO61" s="78"/>
      <c r="OBW61" s="78"/>
      <c r="OCE61" s="78"/>
      <c r="OCM61" s="78"/>
      <c r="OCU61" s="78"/>
      <c r="ODC61" s="78"/>
      <c r="ODK61" s="78"/>
      <c r="ODS61" s="78"/>
      <c r="OEA61" s="78"/>
      <c r="OEI61" s="78"/>
      <c r="OEQ61" s="78"/>
      <c r="OEY61" s="78"/>
      <c r="OFG61" s="78"/>
      <c r="OFO61" s="78"/>
      <c r="OFW61" s="78"/>
      <c r="OGE61" s="78"/>
      <c r="OGM61" s="78"/>
      <c r="OGU61" s="78"/>
      <c r="OHC61" s="78"/>
      <c r="OHK61" s="78"/>
      <c r="OHS61" s="78"/>
      <c r="OIA61" s="78"/>
      <c r="OII61" s="78"/>
      <c r="OIQ61" s="78"/>
      <c r="OIY61" s="78"/>
      <c r="OJG61" s="78"/>
      <c r="OJO61" s="78"/>
      <c r="OJW61" s="78"/>
      <c r="OKE61" s="78"/>
      <c r="OKM61" s="78"/>
      <c r="OKU61" s="78"/>
      <c r="OLC61" s="78"/>
      <c r="OLK61" s="78"/>
      <c r="OLS61" s="78"/>
      <c r="OMA61" s="78"/>
      <c r="OMI61" s="78"/>
      <c r="OMQ61" s="78"/>
      <c r="OMY61" s="78"/>
      <c r="ONG61" s="78"/>
      <c r="ONO61" s="78"/>
      <c r="ONW61" s="78"/>
      <c r="OOE61" s="78"/>
      <c r="OOM61" s="78"/>
      <c r="OOU61" s="78"/>
      <c r="OPC61" s="78"/>
      <c r="OPK61" s="78"/>
      <c r="OPS61" s="78"/>
      <c r="OQA61" s="78"/>
      <c r="OQI61" s="78"/>
      <c r="OQQ61" s="78"/>
      <c r="OQY61" s="78"/>
      <c r="ORG61" s="78"/>
      <c r="ORO61" s="78"/>
      <c r="ORW61" s="78"/>
      <c r="OSE61" s="78"/>
      <c r="OSM61" s="78"/>
      <c r="OSU61" s="78"/>
      <c r="OTC61" s="78"/>
      <c r="OTK61" s="78"/>
      <c r="OTS61" s="78"/>
      <c r="OUA61" s="78"/>
      <c r="OUI61" s="78"/>
      <c r="OUQ61" s="78"/>
      <c r="OUY61" s="78"/>
      <c r="OVG61" s="78"/>
      <c r="OVO61" s="78"/>
      <c r="OVW61" s="78"/>
      <c r="OWE61" s="78"/>
      <c r="OWM61" s="78"/>
      <c r="OWU61" s="78"/>
      <c r="OXC61" s="78"/>
      <c r="OXK61" s="78"/>
      <c r="OXS61" s="78"/>
      <c r="OYA61" s="78"/>
      <c r="OYI61" s="78"/>
      <c r="OYQ61" s="78"/>
      <c r="OYY61" s="78"/>
      <c r="OZG61" s="78"/>
      <c r="OZO61" s="78"/>
      <c r="OZW61" s="78"/>
      <c r="PAE61" s="78"/>
      <c r="PAM61" s="78"/>
      <c r="PAU61" s="78"/>
      <c r="PBC61" s="78"/>
      <c r="PBK61" s="78"/>
      <c r="PBS61" s="78"/>
      <c r="PCA61" s="78"/>
      <c r="PCI61" s="78"/>
      <c r="PCQ61" s="78"/>
      <c r="PCY61" s="78"/>
      <c r="PDG61" s="78"/>
      <c r="PDO61" s="78"/>
      <c r="PDW61" s="78"/>
      <c r="PEE61" s="78"/>
      <c r="PEM61" s="78"/>
      <c r="PEU61" s="78"/>
      <c r="PFC61" s="78"/>
      <c r="PFK61" s="78"/>
      <c r="PFS61" s="78"/>
      <c r="PGA61" s="78"/>
      <c r="PGI61" s="78"/>
      <c r="PGQ61" s="78"/>
      <c r="PGY61" s="78"/>
      <c r="PHG61" s="78"/>
      <c r="PHO61" s="78"/>
      <c r="PHW61" s="78"/>
      <c r="PIE61" s="78"/>
      <c r="PIM61" s="78"/>
      <c r="PIU61" s="78"/>
      <c r="PJC61" s="78"/>
      <c r="PJK61" s="78"/>
      <c r="PJS61" s="78"/>
      <c r="PKA61" s="78"/>
      <c r="PKI61" s="78"/>
      <c r="PKQ61" s="78"/>
      <c r="PKY61" s="78"/>
      <c r="PLG61" s="78"/>
      <c r="PLO61" s="78"/>
      <c r="PLW61" s="78"/>
      <c r="PME61" s="78"/>
      <c r="PMM61" s="78"/>
      <c r="PMU61" s="78"/>
      <c r="PNC61" s="78"/>
      <c r="PNK61" s="78"/>
      <c r="PNS61" s="78"/>
      <c r="POA61" s="78"/>
      <c r="POI61" s="78"/>
      <c r="POQ61" s="78"/>
      <c r="POY61" s="78"/>
      <c r="PPG61" s="78"/>
      <c r="PPO61" s="78"/>
      <c r="PPW61" s="78"/>
      <c r="PQE61" s="78"/>
      <c r="PQM61" s="78"/>
      <c r="PQU61" s="78"/>
      <c r="PRC61" s="78"/>
      <c r="PRK61" s="78"/>
      <c r="PRS61" s="78"/>
      <c r="PSA61" s="78"/>
      <c r="PSI61" s="78"/>
      <c r="PSQ61" s="78"/>
      <c r="PSY61" s="78"/>
      <c r="PTG61" s="78"/>
      <c r="PTO61" s="78"/>
      <c r="PTW61" s="78"/>
      <c r="PUE61" s="78"/>
      <c r="PUM61" s="78"/>
      <c r="PUU61" s="78"/>
      <c r="PVC61" s="78"/>
      <c r="PVK61" s="78"/>
      <c r="PVS61" s="78"/>
      <c r="PWA61" s="78"/>
      <c r="PWI61" s="78"/>
      <c r="PWQ61" s="78"/>
      <c r="PWY61" s="78"/>
      <c r="PXG61" s="78"/>
      <c r="PXO61" s="78"/>
      <c r="PXW61" s="78"/>
      <c r="PYE61" s="78"/>
      <c r="PYM61" s="78"/>
      <c r="PYU61" s="78"/>
      <c r="PZC61" s="78"/>
      <c r="PZK61" s="78"/>
      <c r="PZS61" s="78"/>
      <c r="QAA61" s="78"/>
      <c r="QAI61" s="78"/>
      <c r="QAQ61" s="78"/>
      <c r="QAY61" s="78"/>
      <c r="QBG61" s="78"/>
      <c r="QBO61" s="78"/>
      <c r="QBW61" s="78"/>
      <c r="QCE61" s="78"/>
      <c r="QCM61" s="78"/>
      <c r="QCU61" s="78"/>
      <c r="QDC61" s="78"/>
      <c r="QDK61" s="78"/>
      <c r="QDS61" s="78"/>
      <c r="QEA61" s="78"/>
      <c r="QEI61" s="78"/>
      <c r="QEQ61" s="78"/>
      <c r="QEY61" s="78"/>
      <c r="QFG61" s="78"/>
      <c r="QFO61" s="78"/>
      <c r="QFW61" s="78"/>
      <c r="QGE61" s="78"/>
      <c r="QGM61" s="78"/>
      <c r="QGU61" s="78"/>
      <c r="QHC61" s="78"/>
      <c r="QHK61" s="78"/>
      <c r="QHS61" s="78"/>
      <c r="QIA61" s="78"/>
      <c r="QII61" s="78"/>
      <c r="QIQ61" s="78"/>
      <c r="QIY61" s="78"/>
      <c r="QJG61" s="78"/>
      <c r="QJO61" s="78"/>
      <c r="QJW61" s="78"/>
      <c r="QKE61" s="78"/>
      <c r="QKM61" s="78"/>
      <c r="QKU61" s="78"/>
      <c r="QLC61" s="78"/>
      <c r="QLK61" s="78"/>
      <c r="QLS61" s="78"/>
      <c r="QMA61" s="78"/>
      <c r="QMI61" s="78"/>
      <c r="QMQ61" s="78"/>
      <c r="QMY61" s="78"/>
      <c r="QNG61" s="78"/>
      <c r="QNO61" s="78"/>
      <c r="QNW61" s="78"/>
      <c r="QOE61" s="78"/>
      <c r="QOM61" s="78"/>
      <c r="QOU61" s="78"/>
      <c r="QPC61" s="78"/>
      <c r="QPK61" s="78"/>
      <c r="QPS61" s="78"/>
      <c r="QQA61" s="78"/>
      <c r="QQI61" s="78"/>
      <c r="QQQ61" s="78"/>
      <c r="QQY61" s="78"/>
      <c r="QRG61" s="78"/>
      <c r="QRO61" s="78"/>
      <c r="QRW61" s="78"/>
      <c r="QSE61" s="78"/>
      <c r="QSM61" s="78"/>
      <c r="QSU61" s="78"/>
      <c r="QTC61" s="78"/>
      <c r="QTK61" s="78"/>
      <c r="QTS61" s="78"/>
      <c r="QUA61" s="78"/>
      <c r="QUI61" s="78"/>
      <c r="QUQ61" s="78"/>
      <c r="QUY61" s="78"/>
      <c r="QVG61" s="78"/>
      <c r="QVO61" s="78"/>
      <c r="QVW61" s="78"/>
      <c r="QWE61" s="78"/>
      <c r="QWM61" s="78"/>
      <c r="QWU61" s="78"/>
      <c r="QXC61" s="78"/>
      <c r="QXK61" s="78"/>
      <c r="QXS61" s="78"/>
      <c r="QYA61" s="78"/>
      <c r="QYI61" s="78"/>
      <c r="QYQ61" s="78"/>
      <c r="QYY61" s="78"/>
      <c r="QZG61" s="78"/>
      <c r="QZO61" s="78"/>
      <c r="QZW61" s="78"/>
      <c r="RAE61" s="78"/>
      <c r="RAM61" s="78"/>
      <c r="RAU61" s="78"/>
      <c r="RBC61" s="78"/>
      <c r="RBK61" s="78"/>
      <c r="RBS61" s="78"/>
      <c r="RCA61" s="78"/>
      <c r="RCI61" s="78"/>
      <c r="RCQ61" s="78"/>
      <c r="RCY61" s="78"/>
      <c r="RDG61" s="78"/>
      <c r="RDO61" s="78"/>
      <c r="RDW61" s="78"/>
      <c r="REE61" s="78"/>
      <c r="REM61" s="78"/>
      <c r="REU61" s="78"/>
      <c r="RFC61" s="78"/>
      <c r="RFK61" s="78"/>
      <c r="RFS61" s="78"/>
      <c r="RGA61" s="78"/>
      <c r="RGI61" s="78"/>
      <c r="RGQ61" s="78"/>
      <c r="RGY61" s="78"/>
      <c r="RHG61" s="78"/>
      <c r="RHO61" s="78"/>
      <c r="RHW61" s="78"/>
      <c r="RIE61" s="78"/>
      <c r="RIM61" s="78"/>
      <c r="RIU61" s="78"/>
      <c r="RJC61" s="78"/>
      <c r="RJK61" s="78"/>
      <c r="RJS61" s="78"/>
      <c r="RKA61" s="78"/>
      <c r="RKI61" s="78"/>
      <c r="RKQ61" s="78"/>
      <c r="RKY61" s="78"/>
      <c r="RLG61" s="78"/>
      <c r="RLO61" s="78"/>
      <c r="RLW61" s="78"/>
      <c r="RME61" s="78"/>
      <c r="RMM61" s="78"/>
      <c r="RMU61" s="78"/>
      <c r="RNC61" s="78"/>
      <c r="RNK61" s="78"/>
      <c r="RNS61" s="78"/>
      <c r="ROA61" s="78"/>
      <c r="ROI61" s="78"/>
      <c r="ROQ61" s="78"/>
      <c r="ROY61" s="78"/>
      <c r="RPG61" s="78"/>
      <c r="RPO61" s="78"/>
      <c r="RPW61" s="78"/>
      <c r="RQE61" s="78"/>
      <c r="RQM61" s="78"/>
      <c r="RQU61" s="78"/>
      <c r="RRC61" s="78"/>
      <c r="RRK61" s="78"/>
      <c r="RRS61" s="78"/>
      <c r="RSA61" s="78"/>
      <c r="RSI61" s="78"/>
      <c r="RSQ61" s="78"/>
      <c r="RSY61" s="78"/>
      <c r="RTG61" s="78"/>
      <c r="RTO61" s="78"/>
      <c r="RTW61" s="78"/>
      <c r="RUE61" s="78"/>
      <c r="RUM61" s="78"/>
      <c r="RUU61" s="78"/>
      <c r="RVC61" s="78"/>
      <c r="RVK61" s="78"/>
      <c r="RVS61" s="78"/>
      <c r="RWA61" s="78"/>
      <c r="RWI61" s="78"/>
      <c r="RWQ61" s="78"/>
      <c r="RWY61" s="78"/>
      <c r="RXG61" s="78"/>
      <c r="RXO61" s="78"/>
      <c r="RXW61" s="78"/>
      <c r="RYE61" s="78"/>
      <c r="RYM61" s="78"/>
      <c r="RYU61" s="78"/>
      <c r="RZC61" s="78"/>
      <c r="RZK61" s="78"/>
      <c r="RZS61" s="78"/>
      <c r="SAA61" s="78"/>
      <c r="SAI61" s="78"/>
      <c r="SAQ61" s="78"/>
      <c r="SAY61" s="78"/>
      <c r="SBG61" s="78"/>
      <c r="SBO61" s="78"/>
      <c r="SBW61" s="78"/>
      <c r="SCE61" s="78"/>
      <c r="SCM61" s="78"/>
      <c r="SCU61" s="78"/>
      <c r="SDC61" s="78"/>
      <c r="SDK61" s="78"/>
      <c r="SDS61" s="78"/>
      <c r="SEA61" s="78"/>
      <c r="SEI61" s="78"/>
      <c r="SEQ61" s="78"/>
      <c r="SEY61" s="78"/>
      <c r="SFG61" s="78"/>
      <c r="SFO61" s="78"/>
      <c r="SFW61" s="78"/>
      <c r="SGE61" s="78"/>
      <c r="SGM61" s="78"/>
      <c r="SGU61" s="78"/>
      <c r="SHC61" s="78"/>
      <c r="SHK61" s="78"/>
      <c r="SHS61" s="78"/>
      <c r="SIA61" s="78"/>
      <c r="SII61" s="78"/>
      <c r="SIQ61" s="78"/>
      <c r="SIY61" s="78"/>
      <c r="SJG61" s="78"/>
      <c r="SJO61" s="78"/>
      <c r="SJW61" s="78"/>
      <c r="SKE61" s="78"/>
      <c r="SKM61" s="78"/>
      <c r="SKU61" s="78"/>
      <c r="SLC61" s="78"/>
      <c r="SLK61" s="78"/>
      <c r="SLS61" s="78"/>
      <c r="SMA61" s="78"/>
      <c r="SMI61" s="78"/>
      <c r="SMQ61" s="78"/>
      <c r="SMY61" s="78"/>
      <c r="SNG61" s="78"/>
      <c r="SNO61" s="78"/>
      <c r="SNW61" s="78"/>
      <c r="SOE61" s="78"/>
      <c r="SOM61" s="78"/>
      <c r="SOU61" s="78"/>
      <c r="SPC61" s="78"/>
      <c r="SPK61" s="78"/>
      <c r="SPS61" s="78"/>
      <c r="SQA61" s="78"/>
      <c r="SQI61" s="78"/>
      <c r="SQQ61" s="78"/>
      <c r="SQY61" s="78"/>
      <c r="SRG61" s="78"/>
      <c r="SRO61" s="78"/>
      <c r="SRW61" s="78"/>
      <c r="SSE61" s="78"/>
      <c r="SSM61" s="78"/>
      <c r="SSU61" s="78"/>
      <c r="STC61" s="78"/>
      <c r="STK61" s="78"/>
      <c r="STS61" s="78"/>
      <c r="SUA61" s="78"/>
      <c r="SUI61" s="78"/>
      <c r="SUQ61" s="78"/>
      <c r="SUY61" s="78"/>
      <c r="SVG61" s="78"/>
      <c r="SVO61" s="78"/>
      <c r="SVW61" s="78"/>
      <c r="SWE61" s="78"/>
      <c r="SWM61" s="78"/>
      <c r="SWU61" s="78"/>
      <c r="SXC61" s="78"/>
      <c r="SXK61" s="78"/>
      <c r="SXS61" s="78"/>
      <c r="SYA61" s="78"/>
      <c r="SYI61" s="78"/>
      <c r="SYQ61" s="78"/>
      <c r="SYY61" s="78"/>
      <c r="SZG61" s="78"/>
      <c r="SZO61" s="78"/>
      <c r="SZW61" s="78"/>
      <c r="TAE61" s="78"/>
      <c r="TAM61" s="78"/>
      <c r="TAU61" s="78"/>
      <c r="TBC61" s="78"/>
      <c r="TBK61" s="78"/>
      <c r="TBS61" s="78"/>
      <c r="TCA61" s="78"/>
      <c r="TCI61" s="78"/>
      <c r="TCQ61" s="78"/>
      <c r="TCY61" s="78"/>
      <c r="TDG61" s="78"/>
      <c r="TDO61" s="78"/>
      <c r="TDW61" s="78"/>
      <c r="TEE61" s="78"/>
      <c r="TEM61" s="78"/>
      <c r="TEU61" s="78"/>
      <c r="TFC61" s="78"/>
      <c r="TFK61" s="78"/>
      <c r="TFS61" s="78"/>
      <c r="TGA61" s="78"/>
      <c r="TGI61" s="78"/>
      <c r="TGQ61" s="78"/>
      <c r="TGY61" s="78"/>
      <c r="THG61" s="78"/>
      <c r="THO61" s="78"/>
      <c r="THW61" s="78"/>
      <c r="TIE61" s="78"/>
      <c r="TIM61" s="78"/>
      <c r="TIU61" s="78"/>
      <c r="TJC61" s="78"/>
      <c r="TJK61" s="78"/>
      <c r="TJS61" s="78"/>
      <c r="TKA61" s="78"/>
      <c r="TKI61" s="78"/>
      <c r="TKQ61" s="78"/>
      <c r="TKY61" s="78"/>
      <c r="TLG61" s="78"/>
      <c r="TLO61" s="78"/>
      <c r="TLW61" s="78"/>
      <c r="TME61" s="78"/>
      <c r="TMM61" s="78"/>
      <c r="TMU61" s="78"/>
      <c r="TNC61" s="78"/>
      <c r="TNK61" s="78"/>
      <c r="TNS61" s="78"/>
      <c r="TOA61" s="78"/>
      <c r="TOI61" s="78"/>
      <c r="TOQ61" s="78"/>
      <c r="TOY61" s="78"/>
      <c r="TPG61" s="78"/>
      <c r="TPO61" s="78"/>
      <c r="TPW61" s="78"/>
      <c r="TQE61" s="78"/>
      <c r="TQM61" s="78"/>
      <c r="TQU61" s="78"/>
      <c r="TRC61" s="78"/>
      <c r="TRK61" s="78"/>
      <c r="TRS61" s="78"/>
      <c r="TSA61" s="78"/>
      <c r="TSI61" s="78"/>
      <c r="TSQ61" s="78"/>
      <c r="TSY61" s="78"/>
      <c r="TTG61" s="78"/>
      <c r="TTO61" s="78"/>
      <c r="TTW61" s="78"/>
      <c r="TUE61" s="78"/>
      <c r="TUM61" s="78"/>
      <c r="TUU61" s="78"/>
      <c r="TVC61" s="78"/>
      <c r="TVK61" s="78"/>
      <c r="TVS61" s="78"/>
      <c r="TWA61" s="78"/>
      <c r="TWI61" s="78"/>
      <c r="TWQ61" s="78"/>
      <c r="TWY61" s="78"/>
      <c r="TXG61" s="78"/>
      <c r="TXO61" s="78"/>
      <c r="TXW61" s="78"/>
      <c r="TYE61" s="78"/>
      <c r="TYM61" s="78"/>
      <c r="TYU61" s="78"/>
      <c r="TZC61" s="78"/>
      <c r="TZK61" s="78"/>
      <c r="TZS61" s="78"/>
      <c r="UAA61" s="78"/>
      <c r="UAI61" s="78"/>
      <c r="UAQ61" s="78"/>
      <c r="UAY61" s="78"/>
      <c r="UBG61" s="78"/>
      <c r="UBO61" s="78"/>
      <c r="UBW61" s="78"/>
      <c r="UCE61" s="78"/>
      <c r="UCM61" s="78"/>
      <c r="UCU61" s="78"/>
      <c r="UDC61" s="78"/>
      <c r="UDK61" s="78"/>
      <c r="UDS61" s="78"/>
      <c r="UEA61" s="78"/>
      <c r="UEI61" s="78"/>
      <c r="UEQ61" s="78"/>
      <c r="UEY61" s="78"/>
      <c r="UFG61" s="78"/>
      <c r="UFO61" s="78"/>
      <c r="UFW61" s="78"/>
      <c r="UGE61" s="78"/>
      <c r="UGM61" s="78"/>
      <c r="UGU61" s="78"/>
      <c r="UHC61" s="78"/>
      <c r="UHK61" s="78"/>
      <c r="UHS61" s="78"/>
      <c r="UIA61" s="78"/>
      <c r="UII61" s="78"/>
      <c r="UIQ61" s="78"/>
      <c r="UIY61" s="78"/>
      <c r="UJG61" s="78"/>
      <c r="UJO61" s="78"/>
      <c r="UJW61" s="78"/>
      <c r="UKE61" s="78"/>
      <c r="UKM61" s="78"/>
      <c r="UKU61" s="78"/>
      <c r="ULC61" s="78"/>
      <c r="ULK61" s="78"/>
      <c r="ULS61" s="78"/>
      <c r="UMA61" s="78"/>
      <c r="UMI61" s="78"/>
      <c r="UMQ61" s="78"/>
      <c r="UMY61" s="78"/>
      <c r="UNG61" s="78"/>
      <c r="UNO61" s="78"/>
      <c r="UNW61" s="78"/>
      <c r="UOE61" s="78"/>
      <c r="UOM61" s="78"/>
      <c r="UOU61" s="78"/>
      <c r="UPC61" s="78"/>
      <c r="UPK61" s="78"/>
      <c r="UPS61" s="78"/>
      <c r="UQA61" s="78"/>
      <c r="UQI61" s="78"/>
      <c r="UQQ61" s="78"/>
      <c r="UQY61" s="78"/>
      <c r="URG61" s="78"/>
      <c r="URO61" s="78"/>
      <c r="URW61" s="78"/>
      <c r="USE61" s="78"/>
      <c r="USM61" s="78"/>
      <c r="USU61" s="78"/>
      <c r="UTC61" s="78"/>
      <c r="UTK61" s="78"/>
      <c r="UTS61" s="78"/>
      <c r="UUA61" s="78"/>
      <c r="UUI61" s="78"/>
      <c r="UUQ61" s="78"/>
      <c r="UUY61" s="78"/>
      <c r="UVG61" s="78"/>
      <c r="UVO61" s="78"/>
      <c r="UVW61" s="78"/>
      <c r="UWE61" s="78"/>
      <c r="UWM61" s="78"/>
      <c r="UWU61" s="78"/>
      <c r="UXC61" s="78"/>
      <c r="UXK61" s="78"/>
      <c r="UXS61" s="78"/>
      <c r="UYA61" s="78"/>
      <c r="UYI61" s="78"/>
      <c r="UYQ61" s="78"/>
      <c r="UYY61" s="78"/>
      <c r="UZG61" s="78"/>
      <c r="UZO61" s="78"/>
      <c r="UZW61" s="78"/>
      <c r="VAE61" s="78"/>
      <c r="VAM61" s="78"/>
      <c r="VAU61" s="78"/>
      <c r="VBC61" s="78"/>
      <c r="VBK61" s="78"/>
      <c r="VBS61" s="78"/>
      <c r="VCA61" s="78"/>
      <c r="VCI61" s="78"/>
      <c r="VCQ61" s="78"/>
      <c r="VCY61" s="78"/>
      <c r="VDG61" s="78"/>
      <c r="VDO61" s="78"/>
      <c r="VDW61" s="78"/>
      <c r="VEE61" s="78"/>
      <c r="VEM61" s="78"/>
      <c r="VEU61" s="78"/>
      <c r="VFC61" s="78"/>
      <c r="VFK61" s="78"/>
      <c r="VFS61" s="78"/>
      <c r="VGA61" s="78"/>
      <c r="VGI61" s="78"/>
      <c r="VGQ61" s="78"/>
      <c r="VGY61" s="78"/>
      <c r="VHG61" s="78"/>
      <c r="VHO61" s="78"/>
      <c r="VHW61" s="78"/>
      <c r="VIE61" s="78"/>
      <c r="VIM61" s="78"/>
      <c r="VIU61" s="78"/>
      <c r="VJC61" s="78"/>
      <c r="VJK61" s="78"/>
      <c r="VJS61" s="78"/>
      <c r="VKA61" s="78"/>
      <c r="VKI61" s="78"/>
      <c r="VKQ61" s="78"/>
      <c r="VKY61" s="78"/>
      <c r="VLG61" s="78"/>
      <c r="VLO61" s="78"/>
      <c r="VLW61" s="78"/>
      <c r="VME61" s="78"/>
      <c r="VMM61" s="78"/>
      <c r="VMU61" s="78"/>
      <c r="VNC61" s="78"/>
      <c r="VNK61" s="78"/>
      <c r="VNS61" s="78"/>
      <c r="VOA61" s="78"/>
      <c r="VOI61" s="78"/>
      <c r="VOQ61" s="78"/>
      <c r="VOY61" s="78"/>
      <c r="VPG61" s="78"/>
      <c r="VPO61" s="78"/>
      <c r="VPW61" s="78"/>
      <c r="VQE61" s="78"/>
      <c r="VQM61" s="78"/>
      <c r="VQU61" s="78"/>
      <c r="VRC61" s="78"/>
      <c r="VRK61" s="78"/>
      <c r="VRS61" s="78"/>
      <c r="VSA61" s="78"/>
      <c r="VSI61" s="78"/>
      <c r="VSQ61" s="78"/>
      <c r="VSY61" s="78"/>
      <c r="VTG61" s="78"/>
      <c r="VTO61" s="78"/>
      <c r="VTW61" s="78"/>
      <c r="VUE61" s="78"/>
      <c r="VUM61" s="78"/>
      <c r="VUU61" s="78"/>
      <c r="VVC61" s="78"/>
      <c r="VVK61" s="78"/>
      <c r="VVS61" s="78"/>
      <c r="VWA61" s="78"/>
      <c r="VWI61" s="78"/>
      <c r="VWQ61" s="78"/>
      <c r="VWY61" s="78"/>
      <c r="VXG61" s="78"/>
      <c r="VXO61" s="78"/>
      <c r="VXW61" s="78"/>
      <c r="VYE61" s="78"/>
      <c r="VYM61" s="78"/>
      <c r="VYU61" s="78"/>
      <c r="VZC61" s="78"/>
      <c r="VZK61" s="78"/>
      <c r="VZS61" s="78"/>
      <c r="WAA61" s="78"/>
      <c r="WAI61" s="78"/>
      <c r="WAQ61" s="78"/>
      <c r="WAY61" s="78"/>
      <c r="WBG61" s="78"/>
      <c r="WBO61" s="78"/>
      <c r="WBW61" s="78"/>
      <c r="WCE61" s="78"/>
      <c r="WCM61" s="78"/>
      <c r="WCU61" s="78"/>
      <c r="WDC61" s="78"/>
      <c r="WDK61" s="78"/>
      <c r="WDS61" s="78"/>
      <c r="WEA61" s="78"/>
      <c r="WEI61" s="78"/>
      <c r="WEQ61" s="78"/>
      <c r="WEY61" s="78"/>
      <c r="WFG61" s="78"/>
      <c r="WFO61" s="78"/>
      <c r="WFW61" s="78"/>
      <c r="WGE61" s="78"/>
      <c r="WGM61" s="78"/>
      <c r="WGU61" s="78"/>
      <c r="WHC61" s="78"/>
      <c r="WHK61" s="78"/>
      <c r="WHS61" s="78"/>
      <c r="WIA61" s="78"/>
      <c r="WII61" s="78"/>
      <c r="WIQ61" s="78"/>
      <c r="WIY61" s="78"/>
      <c r="WJG61" s="78"/>
      <c r="WJO61" s="78"/>
      <c r="WJW61" s="78"/>
      <c r="WKE61" s="78"/>
      <c r="WKM61" s="78"/>
      <c r="WKU61" s="78"/>
      <c r="WLC61" s="78"/>
      <c r="WLK61" s="78"/>
      <c r="WLS61" s="78"/>
      <c r="WMA61" s="78"/>
      <c r="WMI61" s="78"/>
      <c r="WMQ61" s="78"/>
      <c r="WMY61" s="78"/>
      <c r="WNG61" s="78"/>
      <c r="WNO61" s="78"/>
      <c r="WNW61" s="78"/>
      <c r="WOE61" s="78"/>
      <c r="WOM61" s="78"/>
      <c r="WOU61" s="78"/>
      <c r="WPC61" s="78"/>
      <c r="WPK61" s="78"/>
      <c r="WPS61" s="78"/>
      <c r="WQA61" s="78"/>
      <c r="WQI61" s="78"/>
      <c r="WQQ61" s="78"/>
      <c r="WQY61" s="78"/>
      <c r="WRG61" s="78"/>
      <c r="WRO61" s="78"/>
      <c r="WRW61" s="78"/>
      <c r="WSE61" s="78"/>
      <c r="WSM61" s="78"/>
      <c r="WSU61" s="78"/>
      <c r="WTC61" s="78"/>
      <c r="WTK61" s="78"/>
      <c r="WTS61" s="78"/>
      <c r="WUA61" s="78"/>
      <c r="WUI61" s="78"/>
      <c r="WUQ61" s="78"/>
      <c r="WUY61" s="78"/>
      <c r="WVG61" s="78"/>
      <c r="WVO61" s="78"/>
      <c r="WVW61" s="78"/>
      <c r="WWE61" s="78"/>
      <c r="WWM61" s="78"/>
      <c r="WWU61" s="78"/>
      <c r="WXC61" s="78"/>
      <c r="WXK61" s="78"/>
      <c r="WXS61" s="78"/>
      <c r="WYA61" s="78"/>
      <c r="WYI61" s="78"/>
      <c r="WYQ61" s="78"/>
      <c r="WYY61" s="78"/>
      <c r="WZG61" s="78"/>
      <c r="WZO61" s="78"/>
      <c r="WZW61" s="78"/>
      <c r="XAE61" s="78"/>
      <c r="XAM61" s="78"/>
      <c r="XAU61" s="78"/>
      <c r="XBC61" s="78"/>
      <c r="XBK61" s="78"/>
      <c r="XBS61" s="78"/>
      <c r="XCA61" s="78"/>
      <c r="XCI61" s="78"/>
      <c r="XCQ61" s="78"/>
      <c r="XCY61" s="78"/>
      <c r="XDG61" s="78"/>
      <c r="XDO61" s="78"/>
      <c r="XDW61" s="78"/>
      <c r="XEE61" s="78"/>
    </row>
    <row r="62" spans="1:1023 1031:2047 2055:3071 3079:4095 4103:5119 5127:6143 6151:7167 7175:8191 8199:9215 9223:10239 10247:11263 11271:12287 12295:13311 13319:14335 14343:15359 15367:16359">
      <c r="A62" s="91"/>
      <c r="B62" s="57"/>
      <c r="C62" s="57"/>
      <c r="D62" s="57"/>
      <c r="E62" s="57"/>
      <c r="F62" s="113"/>
      <c r="G62" s="92"/>
      <c r="H62" s="134"/>
      <c r="I62" s="120"/>
      <c r="J62" s="57"/>
      <c r="K62" s="93"/>
      <c r="L62" s="186"/>
      <c r="M62" s="92"/>
      <c r="N62" s="93"/>
      <c r="O62" s="93"/>
      <c r="P62" s="57"/>
      <c r="Q62" s="60"/>
      <c r="R62" s="194"/>
      <c r="S62" s="194"/>
      <c r="T62" s="57"/>
      <c r="U62" s="57"/>
      <c r="V62" s="54" t="s">
        <v>105</v>
      </c>
      <c r="W62" s="54">
        <v>44144</v>
      </c>
      <c r="X62" s="63">
        <v>12919</v>
      </c>
      <c r="Y62" s="54" t="s">
        <v>248</v>
      </c>
      <c r="Z62" s="69">
        <v>43878</v>
      </c>
      <c r="AA62" s="54">
        <v>44244</v>
      </c>
      <c r="AB62" s="70" t="s">
        <v>100</v>
      </c>
      <c r="AC62" s="70" t="s">
        <v>100</v>
      </c>
      <c r="AD62" s="196">
        <v>0</v>
      </c>
      <c r="AE62" s="196">
        <v>0</v>
      </c>
      <c r="AF62" s="70" t="s">
        <v>100</v>
      </c>
      <c r="AG62" s="71" t="s">
        <v>100</v>
      </c>
      <c r="AH62" s="196">
        <v>0</v>
      </c>
      <c r="AI62" s="210">
        <f t="shared" si="0"/>
        <v>0</v>
      </c>
      <c r="AJ62" s="215">
        <v>0</v>
      </c>
      <c r="AK62" s="215">
        <v>0</v>
      </c>
      <c r="AL62" s="217"/>
      <c r="AM62" s="94"/>
      <c r="AN62" s="94"/>
      <c r="AO62" s="94"/>
      <c r="AP62" s="94"/>
      <c r="AQ62" s="94"/>
      <c r="AR62" s="94"/>
      <c r="AS62" s="94"/>
      <c r="AT62" s="94"/>
      <c r="AU62" s="94"/>
      <c r="AV62" s="94"/>
      <c r="AW62" s="94"/>
      <c r="AX62" s="94"/>
      <c r="AY62" s="94"/>
      <c r="AZ62" s="94"/>
      <c r="BA62" s="94"/>
      <c r="BB62" s="94"/>
      <c r="BC62" s="94"/>
      <c r="BD62" s="94"/>
      <c r="BE62" s="94"/>
      <c r="BF62" s="94"/>
      <c r="BG62" s="94"/>
      <c r="BH62" s="57"/>
      <c r="KA62" s="78"/>
      <c r="KI62" s="78"/>
      <c r="KQ62" s="78"/>
      <c r="KY62" s="78"/>
      <c r="LG62" s="78"/>
      <c r="LO62" s="78"/>
      <c r="LW62" s="78"/>
      <c r="ME62" s="78"/>
      <c r="MM62" s="78"/>
      <c r="MU62" s="78"/>
      <c r="NC62" s="78"/>
      <c r="NK62" s="78"/>
      <c r="NS62" s="78"/>
      <c r="OA62" s="78"/>
      <c r="OI62" s="78"/>
      <c r="OQ62" s="78"/>
      <c r="OY62" s="78"/>
      <c r="PG62" s="78"/>
      <c r="PO62" s="78"/>
      <c r="PW62" s="78"/>
      <c r="QE62" s="78"/>
      <c r="QM62" s="78"/>
      <c r="QU62" s="78"/>
      <c r="RC62" s="78"/>
      <c r="RK62" s="78"/>
      <c r="RS62" s="78"/>
      <c r="SA62" s="78"/>
      <c r="SI62" s="78"/>
      <c r="SQ62" s="78"/>
      <c r="SY62" s="78"/>
      <c r="TG62" s="78"/>
      <c r="TO62" s="78"/>
      <c r="TW62" s="78"/>
      <c r="UE62" s="78"/>
      <c r="UM62" s="78"/>
      <c r="UU62" s="78"/>
      <c r="VC62" s="78"/>
      <c r="VK62" s="78"/>
      <c r="VS62" s="78"/>
      <c r="WA62" s="78"/>
      <c r="WI62" s="78"/>
      <c r="WQ62" s="78"/>
      <c r="WY62" s="78"/>
      <c r="XG62" s="78"/>
      <c r="XO62" s="78"/>
      <c r="XW62" s="78"/>
      <c r="YE62" s="78"/>
      <c r="YM62" s="78"/>
      <c r="YU62" s="78"/>
      <c r="ZC62" s="78"/>
      <c r="ZK62" s="78"/>
      <c r="ZS62" s="78"/>
      <c r="AAA62" s="78"/>
      <c r="AAI62" s="78"/>
      <c r="AAQ62" s="78"/>
      <c r="AAY62" s="78"/>
      <c r="ABG62" s="78"/>
      <c r="ABO62" s="78"/>
      <c r="ABW62" s="78"/>
      <c r="ACE62" s="78"/>
      <c r="ACM62" s="78"/>
      <c r="ACU62" s="78"/>
      <c r="ADC62" s="78"/>
      <c r="ADK62" s="78"/>
      <c r="ADS62" s="78"/>
      <c r="AEA62" s="78"/>
      <c r="AEI62" s="78"/>
      <c r="AEQ62" s="78"/>
      <c r="AEY62" s="78"/>
      <c r="AFG62" s="78"/>
      <c r="AFO62" s="78"/>
      <c r="AFW62" s="78"/>
      <c r="AGE62" s="78"/>
      <c r="AGM62" s="78"/>
      <c r="AGU62" s="78"/>
      <c r="AHC62" s="78"/>
      <c r="AHK62" s="78"/>
      <c r="AHS62" s="78"/>
      <c r="AIA62" s="78"/>
      <c r="AII62" s="78"/>
      <c r="AIQ62" s="78"/>
      <c r="AIY62" s="78"/>
      <c r="AJG62" s="78"/>
      <c r="AJO62" s="78"/>
      <c r="AJW62" s="78"/>
      <c r="AKE62" s="78"/>
      <c r="AKM62" s="78"/>
      <c r="AKU62" s="78"/>
      <c r="ALC62" s="78"/>
      <c r="ALK62" s="78"/>
      <c r="ALS62" s="78"/>
      <c r="AMA62" s="78"/>
      <c r="AMI62" s="78"/>
      <c r="AMQ62" s="78"/>
      <c r="AMY62" s="78"/>
      <c r="ANG62" s="78"/>
      <c r="ANO62" s="78"/>
      <c r="ANW62" s="78"/>
      <c r="AOE62" s="78"/>
      <c r="AOM62" s="78"/>
      <c r="AOU62" s="78"/>
      <c r="APC62" s="78"/>
      <c r="APK62" s="78"/>
      <c r="APS62" s="78"/>
      <c r="AQA62" s="78"/>
      <c r="AQI62" s="78"/>
      <c r="AQQ62" s="78"/>
      <c r="AQY62" s="78"/>
      <c r="ARG62" s="78"/>
      <c r="ARO62" s="78"/>
      <c r="ARW62" s="78"/>
      <c r="ASE62" s="78"/>
      <c r="ASM62" s="78"/>
      <c r="ASU62" s="78"/>
      <c r="ATC62" s="78"/>
      <c r="ATK62" s="78"/>
      <c r="ATS62" s="78"/>
      <c r="AUA62" s="78"/>
      <c r="AUI62" s="78"/>
      <c r="AUQ62" s="78"/>
      <c r="AUY62" s="78"/>
      <c r="AVG62" s="78"/>
      <c r="AVO62" s="78"/>
      <c r="AVW62" s="78"/>
      <c r="AWE62" s="78"/>
      <c r="AWM62" s="78"/>
      <c r="AWU62" s="78"/>
      <c r="AXC62" s="78"/>
      <c r="AXK62" s="78"/>
      <c r="AXS62" s="78"/>
      <c r="AYA62" s="78"/>
      <c r="AYI62" s="78"/>
      <c r="AYQ62" s="78"/>
      <c r="AYY62" s="78"/>
      <c r="AZG62" s="78"/>
      <c r="AZO62" s="78"/>
      <c r="AZW62" s="78"/>
      <c r="BAE62" s="78"/>
      <c r="BAM62" s="78"/>
      <c r="BAU62" s="78"/>
      <c r="BBC62" s="78"/>
      <c r="BBK62" s="78"/>
      <c r="BBS62" s="78"/>
      <c r="BCA62" s="78"/>
      <c r="BCI62" s="78"/>
      <c r="BCQ62" s="78"/>
      <c r="BCY62" s="78"/>
      <c r="BDG62" s="78"/>
      <c r="BDO62" s="78"/>
      <c r="BDW62" s="78"/>
      <c r="BEE62" s="78"/>
      <c r="BEM62" s="78"/>
      <c r="BEU62" s="78"/>
      <c r="BFC62" s="78"/>
      <c r="BFK62" s="78"/>
      <c r="BFS62" s="78"/>
      <c r="BGA62" s="78"/>
      <c r="BGI62" s="78"/>
      <c r="BGQ62" s="78"/>
      <c r="BGY62" s="78"/>
      <c r="BHG62" s="78"/>
      <c r="BHO62" s="78"/>
      <c r="BHW62" s="78"/>
      <c r="BIE62" s="78"/>
      <c r="BIM62" s="78"/>
      <c r="BIU62" s="78"/>
      <c r="BJC62" s="78"/>
      <c r="BJK62" s="78"/>
      <c r="BJS62" s="78"/>
      <c r="BKA62" s="78"/>
      <c r="BKI62" s="78"/>
      <c r="BKQ62" s="78"/>
      <c r="BKY62" s="78"/>
      <c r="BLG62" s="78"/>
      <c r="BLO62" s="78"/>
      <c r="BLW62" s="78"/>
      <c r="BME62" s="78"/>
      <c r="BMM62" s="78"/>
      <c r="BMU62" s="78"/>
      <c r="BNC62" s="78"/>
      <c r="BNK62" s="78"/>
      <c r="BNS62" s="78"/>
      <c r="BOA62" s="78"/>
      <c r="BOI62" s="78"/>
      <c r="BOQ62" s="78"/>
      <c r="BOY62" s="78"/>
      <c r="BPG62" s="78"/>
      <c r="BPO62" s="78"/>
      <c r="BPW62" s="78"/>
      <c r="BQE62" s="78"/>
      <c r="BQM62" s="78"/>
      <c r="BQU62" s="78"/>
      <c r="BRC62" s="78"/>
      <c r="BRK62" s="78"/>
      <c r="BRS62" s="78"/>
      <c r="BSA62" s="78"/>
      <c r="BSI62" s="78"/>
      <c r="BSQ62" s="78"/>
      <c r="BSY62" s="78"/>
      <c r="BTG62" s="78"/>
      <c r="BTO62" s="78"/>
      <c r="BTW62" s="78"/>
      <c r="BUE62" s="78"/>
      <c r="BUM62" s="78"/>
      <c r="BUU62" s="78"/>
      <c r="BVC62" s="78"/>
      <c r="BVK62" s="78"/>
      <c r="BVS62" s="78"/>
      <c r="BWA62" s="78"/>
      <c r="BWI62" s="78"/>
      <c r="BWQ62" s="78"/>
      <c r="BWY62" s="78"/>
      <c r="BXG62" s="78"/>
      <c r="BXO62" s="78"/>
      <c r="BXW62" s="78"/>
      <c r="BYE62" s="78"/>
      <c r="BYM62" s="78"/>
      <c r="BYU62" s="78"/>
      <c r="BZC62" s="78"/>
      <c r="BZK62" s="78"/>
      <c r="BZS62" s="78"/>
      <c r="CAA62" s="78"/>
      <c r="CAI62" s="78"/>
      <c r="CAQ62" s="78"/>
      <c r="CAY62" s="78"/>
      <c r="CBG62" s="78"/>
      <c r="CBO62" s="78"/>
      <c r="CBW62" s="78"/>
      <c r="CCE62" s="78"/>
      <c r="CCM62" s="78"/>
      <c r="CCU62" s="78"/>
      <c r="CDC62" s="78"/>
      <c r="CDK62" s="78"/>
      <c r="CDS62" s="78"/>
      <c r="CEA62" s="78"/>
      <c r="CEI62" s="78"/>
      <c r="CEQ62" s="78"/>
      <c r="CEY62" s="78"/>
      <c r="CFG62" s="78"/>
      <c r="CFO62" s="78"/>
      <c r="CFW62" s="78"/>
      <c r="CGE62" s="78"/>
      <c r="CGM62" s="78"/>
      <c r="CGU62" s="78"/>
      <c r="CHC62" s="78"/>
      <c r="CHK62" s="78"/>
      <c r="CHS62" s="78"/>
      <c r="CIA62" s="78"/>
      <c r="CII62" s="78"/>
      <c r="CIQ62" s="78"/>
      <c r="CIY62" s="78"/>
      <c r="CJG62" s="78"/>
      <c r="CJO62" s="78"/>
      <c r="CJW62" s="78"/>
      <c r="CKE62" s="78"/>
      <c r="CKM62" s="78"/>
      <c r="CKU62" s="78"/>
      <c r="CLC62" s="78"/>
      <c r="CLK62" s="78"/>
      <c r="CLS62" s="78"/>
      <c r="CMA62" s="78"/>
      <c r="CMI62" s="78"/>
      <c r="CMQ62" s="78"/>
      <c r="CMY62" s="78"/>
      <c r="CNG62" s="78"/>
      <c r="CNO62" s="78"/>
      <c r="CNW62" s="78"/>
      <c r="COE62" s="78"/>
      <c r="COM62" s="78"/>
      <c r="COU62" s="78"/>
      <c r="CPC62" s="78"/>
      <c r="CPK62" s="78"/>
      <c r="CPS62" s="78"/>
      <c r="CQA62" s="78"/>
      <c r="CQI62" s="78"/>
      <c r="CQQ62" s="78"/>
      <c r="CQY62" s="78"/>
      <c r="CRG62" s="78"/>
      <c r="CRO62" s="78"/>
      <c r="CRW62" s="78"/>
      <c r="CSE62" s="78"/>
      <c r="CSM62" s="78"/>
      <c r="CSU62" s="78"/>
      <c r="CTC62" s="78"/>
      <c r="CTK62" s="78"/>
      <c r="CTS62" s="78"/>
      <c r="CUA62" s="78"/>
      <c r="CUI62" s="78"/>
      <c r="CUQ62" s="78"/>
      <c r="CUY62" s="78"/>
      <c r="CVG62" s="78"/>
      <c r="CVO62" s="78"/>
      <c r="CVW62" s="78"/>
      <c r="CWE62" s="78"/>
      <c r="CWM62" s="78"/>
      <c r="CWU62" s="78"/>
      <c r="CXC62" s="78"/>
      <c r="CXK62" s="78"/>
      <c r="CXS62" s="78"/>
      <c r="CYA62" s="78"/>
      <c r="CYI62" s="78"/>
      <c r="CYQ62" s="78"/>
      <c r="CYY62" s="78"/>
      <c r="CZG62" s="78"/>
      <c r="CZO62" s="78"/>
      <c r="CZW62" s="78"/>
      <c r="DAE62" s="78"/>
      <c r="DAM62" s="78"/>
      <c r="DAU62" s="78"/>
      <c r="DBC62" s="78"/>
      <c r="DBK62" s="78"/>
      <c r="DBS62" s="78"/>
      <c r="DCA62" s="78"/>
      <c r="DCI62" s="78"/>
      <c r="DCQ62" s="78"/>
      <c r="DCY62" s="78"/>
      <c r="DDG62" s="78"/>
      <c r="DDO62" s="78"/>
      <c r="DDW62" s="78"/>
      <c r="DEE62" s="78"/>
      <c r="DEM62" s="78"/>
      <c r="DEU62" s="78"/>
      <c r="DFC62" s="78"/>
      <c r="DFK62" s="78"/>
      <c r="DFS62" s="78"/>
      <c r="DGA62" s="78"/>
      <c r="DGI62" s="78"/>
      <c r="DGQ62" s="78"/>
      <c r="DGY62" s="78"/>
      <c r="DHG62" s="78"/>
      <c r="DHO62" s="78"/>
      <c r="DHW62" s="78"/>
      <c r="DIE62" s="78"/>
      <c r="DIM62" s="78"/>
      <c r="DIU62" s="78"/>
      <c r="DJC62" s="78"/>
      <c r="DJK62" s="78"/>
      <c r="DJS62" s="78"/>
      <c r="DKA62" s="78"/>
      <c r="DKI62" s="78"/>
      <c r="DKQ62" s="78"/>
      <c r="DKY62" s="78"/>
      <c r="DLG62" s="78"/>
      <c r="DLO62" s="78"/>
      <c r="DLW62" s="78"/>
      <c r="DME62" s="78"/>
      <c r="DMM62" s="78"/>
      <c r="DMU62" s="78"/>
      <c r="DNC62" s="78"/>
      <c r="DNK62" s="78"/>
      <c r="DNS62" s="78"/>
      <c r="DOA62" s="78"/>
      <c r="DOI62" s="78"/>
      <c r="DOQ62" s="78"/>
      <c r="DOY62" s="78"/>
      <c r="DPG62" s="78"/>
      <c r="DPO62" s="78"/>
      <c r="DPW62" s="78"/>
      <c r="DQE62" s="78"/>
      <c r="DQM62" s="78"/>
      <c r="DQU62" s="78"/>
      <c r="DRC62" s="78"/>
      <c r="DRK62" s="78"/>
      <c r="DRS62" s="78"/>
      <c r="DSA62" s="78"/>
      <c r="DSI62" s="78"/>
      <c r="DSQ62" s="78"/>
      <c r="DSY62" s="78"/>
      <c r="DTG62" s="78"/>
      <c r="DTO62" s="78"/>
      <c r="DTW62" s="78"/>
      <c r="DUE62" s="78"/>
      <c r="DUM62" s="78"/>
      <c r="DUU62" s="78"/>
      <c r="DVC62" s="78"/>
      <c r="DVK62" s="78"/>
      <c r="DVS62" s="78"/>
      <c r="DWA62" s="78"/>
      <c r="DWI62" s="78"/>
      <c r="DWQ62" s="78"/>
      <c r="DWY62" s="78"/>
      <c r="DXG62" s="78"/>
      <c r="DXO62" s="78"/>
      <c r="DXW62" s="78"/>
      <c r="DYE62" s="78"/>
      <c r="DYM62" s="78"/>
      <c r="DYU62" s="78"/>
      <c r="DZC62" s="78"/>
      <c r="DZK62" s="78"/>
      <c r="DZS62" s="78"/>
      <c r="EAA62" s="78"/>
      <c r="EAI62" s="78"/>
      <c r="EAQ62" s="78"/>
      <c r="EAY62" s="78"/>
      <c r="EBG62" s="78"/>
      <c r="EBO62" s="78"/>
      <c r="EBW62" s="78"/>
      <c r="ECE62" s="78"/>
      <c r="ECM62" s="78"/>
      <c r="ECU62" s="78"/>
      <c r="EDC62" s="78"/>
      <c r="EDK62" s="78"/>
      <c r="EDS62" s="78"/>
      <c r="EEA62" s="78"/>
      <c r="EEI62" s="78"/>
      <c r="EEQ62" s="78"/>
      <c r="EEY62" s="78"/>
      <c r="EFG62" s="78"/>
      <c r="EFO62" s="78"/>
      <c r="EFW62" s="78"/>
      <c r="EGE62" s="78"/>
      <c r="EGM62" s="78"/>
      <c r="EGU62" s="78"/>
      <c r="EHC62" s="78"/>
      <c r="EHK62" s="78"/>
      <c r="EHS62" s="78"/>
      <c r="EIA62" s="78"/>
      <c r="EII62" s="78"/>
      <c r="EIQ62" s="78"/>
      <c r="EIY62" s="78"/>
      <c r="EJG62" s="78"/>
      <c r="EJO62" s="78"/>
      <c r="EJW62" s="78"/>
      <c r="EKE62" s="78"/>
      <c r="EKM62" s="78"/>
      <c r="EKU62" s="78"/>
      <c r="ELC62" s="78"/>
      <c r="ELK62" s="78"/>
      <c r="ELS62" s="78"/>
      <c r="EMA62" s="78"/>
      <c r="EMI62" s="78"/>
      <c r="EMQ62" s="78"/>
      <c r="EMY62" s="78"/>
      <c r="ENG62" s="78"/>
      <c r="ENO62" s="78"/>
      <c r="ENW62" s="78"/>
      <c r="EOE62" s="78"/>
      <c r="EOM62" s="78"/>
      <c r="EOU62" s="78"/>
      <c r="EPC62" s="78"/>
      <c r="EPK62" s="78"/>
      <c r="EPS62" s="78"/>
      <c r="EQA62" s="78"/>
      <c r="EQI62" s="78"/>
      <c r="EQQ62" s="78"/>
      <c r="EQY62" s="78"/>
      <c r="ERG62" s="78"/>
      <c r="ERO62" s="78"/>
      <c r="ERW62" s="78"/>
      <c r="ESE62" s="78"/>
      <c r="ESM62" s="78"/>
      <c r="ESU62" s="78"/>
      <c r="ETC62" s="78"/>
      <c r="ETK62" s="78"/>
      <c r="ETS62" s="78"/>
      <c r="EUA62" s="78"/>
      <c r="EUI62" s="78"/>
      <c r="EUQ62" s="78"/>
      <c r="EUY62" s="78"/>
      <c r="EVG62" s="78"/>
      <c r="EVO62" s="78"/>
      <c r="EVW62" s="78"/>
      <c r="EWE62" s="78"/>
      <c r="EWM62" s="78"/>
      <c r="EWU62" s="78"/>
      <c r="EXC62" s="78"/>
      <c r="EXK62" s="78"/>
      <c r="EXS62" s="78"/>
      <c r="EYA62" s="78"/>
      <c r="EYI62" s="78"/>
      <c r="EYQ62" s="78"/>
      <c r="EYY62" s="78"/>
      <c r="EZG62" s="78"/>
      <c r="EZO62" s="78"/>
      <c r="EZW62" s="78"/>
      <c r="FAE62" s="78"/>
      <c r="FAM62" s="78"/>
      <c r="FAU62" s="78"/>
      <c r="FBC62" s="78"/>
      <c r="FBK62" s="78"/>
      <c r="FBS62" s="78"/>
      <c r="FCA62" s="78"/>
      <c r="FCI62" s="78"/>
      <c r="FCQ62" s="78"/>
      <c r="FCY62" s="78"/>
      <c r="FDG62" s="78"/>
      <c r="FDO62" s="78"/>
      <c r="FDW62" s="78"/>
      <c r="FEE62" s="78"/>
      <c r="FEM62" s="78"/>
      <c r="FEU62" s="78"/>
      <c r="FFC62" s="78"/>
      <c r="FFK62" s="78"/>
      <c r="FFS62" s="78"/>
      <c r="FGA62" s="78"/>
      <c r="FGI62" s="78"/>
      <c r="FGQ62" s="78"/>
      <c r="FGY62" s="78"/>
      <c r="FHG62" s="78"/>
      <c r="FHO62" s="78"/>
      <c r="FHW62" s="78"/>
      <c r="FIE62" s="78"/>
      <c r="FIM62" s="78"/>
      <c r="FIU62" s="78"/>
      <c r="FJC62" s="78"/>
      <c r="FJK62" s="78"/>
      <c r="FJS62" s="78"/>
      <c r="FKA62" s="78"/>
      <c r="FKI62" s="78"/>
      <c r="FKQ62" s="78"/>
      <c r="FKY62" s="78"/>
      <c r="FLG62" s="78"/>
      <c r="FLO62" s="78"/>
      <c r="FLW62" s="78"/>
      <c r="FME62" s="78"/>
      <c r="FMM62" s="78"/>
      <c r="FMU62" s="78"/>
      <c r="FNC62" s="78"/>
      <c r="FNK62" s="78"/>
      <c r="FNS62" s="78"/>
      <c r="FOA62" s="78"/>
      <c r="FOI62" s="78"/>
      <c r="FOQ62" s="78"/>
      <c r="FOY62" s="78"/>
      <c r="FPG62" s="78"/>
      <c r="FPO62" s="78"/>
      <c r="FPW62" s="78"/>
      <c r="FQE62" s="78"/>
      <c r="FQM62" s="78"/>
      <c r="FQU62" s="78"/>
      <c r="FRC62" s="78"/>
      <c r="FRK62" s="78"/>
      <c r="FRS62" s="78"/>
      <c r="FSA62" s="78"/>
      <c r="FSI62" s="78"/>
      <c r="FSQ62" s="78"/>
      <c r="FSY62" s="78"/>
      <c r="FTG62" s="78"/>
      <c r="FTO62" s="78"/>
      <c r="FTW62" s="78"/>
      <c r="FUE62" s="78"/>
      <c r="FUM62" s="78"/>
      <c r="FUU62" s="78"/>
      <c r="FVC62" s="78"/>
      <c r="FVK62" s="78"/>
      <c r="FVS62" s="78"/>
      <c r="FWA62" s="78"/>
      <c r="FWI62" s="78"/>
      <c r="FWQ62" s="78"/>
      <c r="FWY62" s="78"/>
      <c r="FXG62" s="78"/>
      <c r="FXO62" s="78"/>
      <c r="FXW62" s="78"/>
      <c r="FYE62" s="78"/>
      <c r="FYM62" s="78"/>
      <c r="FYU62" s="78"/>
      <c r="FZC62" s="78"/>
      <c r="FZK62" s="78"/>
      <c r="FZS62" s="78"/>
      <c r="GAA62" s="78"/>
      <c r="GAI62" s="78"/>
      <c r="GAQ62" s="78"/>
      <c r="GAY62" s="78"/>
      <c r="GBG62" s="78"/>
      <c r="GBO62" s="78"/>
      <c r="GBW62" s="78"/>
      <c r="GCE62" s="78"/>
      <c r="GCM62" s="78"/>
      <c r="GCU62" s="78"/>
      <c r="GDC62" s="78"/>
      <c r="GDK62" s="78"/>
      <c r="GDS62" s="78"/>
      <c r="GEA62" s="78"/>
      <c r="GEI62" s="78"/>
      <c r="GEQ62" s="78"/>
      <c r="GEY62" s="78"/>
      <c r="GFG62" s="78"/>
      <c r="GFO62" s="78"/>
      <c r="GFW62" s="78"/>
      <c r="GGE62" s="78"/>
      <c r="GGM62" s="78"/>
      <c r="GGU62" s="78"/>
      <c r="GHC62" s="78"/>
      <c r="GHK62" s="78"/>
      <c r="GHS62" s="78"/>
      <c r="GIA62" s="78"/>
      <c r="GII62" s="78"/>
      <c r="GIQ62" s="78"/>
      <c r="GIY62" s="78"/>
      <c r="GJG62" s="78"/>
      <c r="GJO62" s="78"/>
      <c r="GJW62" s="78"/>
      <c r="GKE62" s="78"/>
      <c r="GKM62" s="78"/>
      <c r="GKU62" s="78"/>
      <c r="GLC62" s="78"/>
      <c r="GLK62" s="78"/>
      <c r="GLS62" s="78"/>
      <c r="GMA62" s="78"/>
      <c r="GMI62" s="78"/>
      <c r="GMQ62" s="78"/>
      <c r="GMY62" s="78"/>
      <c r="GNG62" s="78"/>
      <c r="GNO62" s="78"/>
      <c r="GNW62" s="78"/>
      <c r="GOE62" s="78"/>
      <c r="GOM62" s="78"/>
      <c r="GOU62" s="78"/>
      <c r="GPC62" s="78"/>
      <c r="GPK62" s="78"/>
      <c r="GPS62" s="78"/>
      <c r="GQA62" s="78"/>
      <c r="GQI62" s="78"/>
      <c r="GQQ62" s="78"/>
      <c r="GQY62" s="78"/>
      <c r="GRG62" s="78"/>
      <c r="GRO62" s="78"/>
      <c r="GRW62" s="78"/>
      <c r="GSE62" s="78"/>
      <c r="GSM62" s="78"/>
      <c r="GSU62" s="78"/>
      <c r="GTC62" s="78"/>
      <c r="GTK62" s="78"/>
      <c r="GTS62" s="78"/>
      <c r="GUA62" s="78"/>
      <c r="GUI62" s="78"/>
      <c r="GUQ62" s="78"/>
      <c r="GUY62" s="78"/>
      <c r="GVG62" s="78"/>
      <c r="GVO62" s="78"/>
      <c r="GVW62" s="78"/>
      <c r="GWE62" s="78"/>
      <c r="GWM62" s="78"/>
      <c r="GWU62" s="78"/>
      <c r="GXC62" s="78"/>
      <c r="GXK62" s="78"/>
      <c r="GXS62" s="78"/>
      <c r="GYA62" s="78"/>
      <c r="GYI62" s="78"/>
      <c r="GYQ62" s="78"/>
      <c r="GYY62" s="78"/>
      <c r="GZG62" s="78"/>
      <c r="GZO62" s="78"/>
      <c r="GZW62" s="78"/>
      <c r="HAE62" s="78"/>
      <c r="HAM62" s="78"/>
      <c r="HAU62" s="78"/>
      <c r="HBC62" s="78"/>
      <c r="HBK62" s="78"/>
      <c r="HBS62" s="78"/>
      <c r="HCA62" s="78"/>
      <c r="HCI62" s="78"/>
      <c r="HCQ62" s="78"/>
      <c r="HCY62" s="78"/>
      <c r="HDG62" s="78"/>
      <c r="HDO62" s="78"/>
      <c r="HDW62" s="78"/>
      <c r="HEE62" s="78"/>
      <c r="HEM62" s="78"/>
      <c r="HEU62" s="78"/>
      <c r="HFC62" s="78"/>
      <c r="HFK62" s="78"/>
      <c r="HFS62" s="78"/>
      <c r="HGA62" s="78"/>
      <c r="HGI62" s="78"/>
      <c r="HGQ62" s="78"/>
      <c r="HGY62" s="78"/>
      <c r="HHG62" s="78"/>
      <c r="HHO62" s="78"/>
      <c r="HHW62" s="78"/>
      <c r="HIE62" s="78"/>
      <c r="HIM62" s="78"/>
      <c r="HIU62" s="78"/>
      <c r="HJC62" s="78"/>
      <c r="HJK62" s="78"/>
      <c r="HJS62" s="78"/>
      <c r="HKA62" s="78"/>
      <c r="HKI62" s="78"/>
      <c r="HKQ62" s="78"/>
      <c r="HKY62" s="78"/>
      <c r="HLG62" s="78"/>
      <c r="HLO62" s="78"/>
      <c r="HLW62" s="78"/>
      <c r="HME62" s="78"/>
      <c r="HMM62" s="78"/>
      <c r="HMU62" s="78"/>
      <c r="HNC62" s="78"/>
      <c r="HNK62" s="78"/>
      <c r="HNS62" s="78"/>
      <c r="HOA62" s="78"/>
      <c r="HOI62" s="78"/>
      <c r="HOQ62" s="78"/>
      <c r="HOY62" s="78"/>
      <c r="HPG62" s="78"/>
      <c r="HPO62" s="78"/>
      <c r="HPW62" s="78"/>
      <c r="HQE62" s="78"/>
      <c r="HQM62" s="78"/>
      <c r="HQU62" s="78"/>
      <c r="HRC62" s="78"/>
      <c r="HRK62" s="78"/>
      <c r="HRS62" s="78"/>
      <c r="HSA62" s="78"/>
      <c r="HSI62" s="78"/>
      <c r="HSQ62" s="78"/>
      <c r="HSY62" s="78"/>
      <c r="HTG62" s="78"/>
      <c r="HTO62" s="78"/>
      <c r="HTW62" s="78"/>
      <c r="HUE62" s="78"/>
      <c r="HUM62" s="78"/>
      <c r="HUU62" s="78"/>
      <c r="HVC62" s="78"/>
      <c r="HVK62" s="78"/>
      <c r="HVS62" s="78"/>
      <c r="HWA62" s="78"/>
      <c r="HWI62" s="78"/>
      <c r="HWQ62" s="78"/>
      <c r="HWY62" s="78"/>
      <c r="HXG62" s="78"/>
      <c r="HXO62" s="78"/>
      <c r="HXW62" s="78"/>
      <c r="HYE62" s="78"/>
      <c r="HYM62" s="78"/>
      <c r="HYU62" s="78"/>
      <c r="HZC62" s="78"/>
      <c r="HZK62" s="78"/>
      <c r="HZS62" s="78"/>
      <c r="IAA62" s="78"/>
      <c r="IAI62" s="78"/>
      <c r="IAQ62" s="78"/>
      <c r="IAY62" s="78"/>
      <c r="IBG62" s="78"/>
      <c r="IBO62" s="78"/>
      <c r="IBW62" s="78"/>
      <c r="ICE62" s="78"/>
      <c r="ICM62" s="78"/>
      <c r="ICU62" s="78"/>
      <c r="IDC62" s="78"/>
      <c r="IDK62" s="78"/>
      <c r="IDS62" s="78"/>
      <c r="IEA62" s="78"/>
      <c r="IEI62" s="78"/>
      <c r="IEQ62" s="78"/>
      <c r="IEY62" s="78"/>
      <c r="IFG62" s="78"/>
      <c r="IFO62" s="78"/>
      <c r="IFW62" s="78"/>
      <c r="IGE62" s="78"/>
      <c r="IGM62" s="78"/>
      <c r="IGU62" s="78"/>
      <c r="IHC62" s="78"/>
      <c r="IHK62" s="78"/>
      <c r="IHS62" s="78"/>
      <c r="IIA62" s="78"/>
      <c r="III62" s="78"/>
      <c r="IIQ62" s="78"/>
      <c r="IIY62" s="78"/>
      <c r="IJG62" s="78"/>
      <c r="IJO62" s="78"/>
      <c r="IJW62" s="78"/>
      <c r="IKE62" s="78"/>
      <c r="IKM62" s="78"/>
      <c r="IKU62" s="78"/>
      <c r="ILC62" s="78"/>
      <c r="ILK62" s="78"/>
      <c r="ILS62" s="78"/>
      <c r="IMA62" s="78"/>
      <c r="IMI62" s="78"/>
      <c r="IMQ62" s="78"/>
      <c r="IMY62" s="78"/>
      <c r="ING62" s="78"/>
      <c r="INO62" s="78"/>
      <c r="INW62" s="78"/>
      <c r="IOE62" s="78"/>
      <c r="IOM62" s="78"/>
      <c r="IOU62" s="78"/>
      <c r="IPC62" s="78"/>
      <c r="IPK62" s="78"/>
      <c r="IPS62" s="78"/>
      <c r="IQA62" s="78"/>
      <c r="IQI62" s="78"/>
      <c r="IQQ62" s="78"/>
      <c r="IQY62" s="78"/>
      <c r="IRG62" s="78"/>
      <c r="IRO62" s="78"/>
      <c r="IRW62" s="78"/>
      <c r="ISE62" s="78"/>
      <c r="ISM62" s="78"/>
      <c r="ISU62" s="78"/>
      <c r="ITC62" s="78"/>
      <c r="ITK62" s="78"/>
      <c r="ITS62" s="78"/>
      <c r="IUA62" s="78"/>
      <c r="IUI62" s="78"/>
      <c r="IUQ62" s="78"/>
      <c r="IUY62" s="78"/>
      <c r="IVG62" s="78"/>
      <c r="IVO62" s="78"/>
      <c r="IVW62" s="78"/>
      <c r="IWE62" s="78"/>
      <c r="IWM62" s="78"/>
      <c r="IWU62" s="78"/>
      <c r="IXC62" s="78"/>
      <c r="IXK62" s="78"/>
      <c r="IXS62" s="78"/>
      <c r="IYA62" s="78"/>
      <c r="IYI62" s="78"/>
      <c r="IYQ62" s="78"/>
      <c r="IYY62" s="78"/>
      <c r="IZG62" s="78"/>
      <c r="IZO62" s="78"/>
      <c r="IZW62" s="78"/>
      <c r="JAE62" s="78"/>
      <c r="JAM62" s="78"/>
      <c r="JAU62" s="78"/>
      <c r="JBC62" s="78"/>
      <c r="JBK62" s="78"/>
      <c r="JBS62" s="78"/>
      <c r="JCA62" s="78"/>
      <c r="JCI62" s="78"/>
      <c r="JCQ62" s="78"/>
      <c r="JCY62" s="78"/>
      <c r="JDG62" s="78"/>
      <c r="JDO62" s="78"/>
      <c r="JDW62" s="78"/>
      <c r="JEE62" s="78"/>
      <c r="JEM62" s="78"/>
      <c r="JEU62" s="78"/>
      <c r="JFC62" s="78"/>
      <c r="JFK62" s="78"/>
      <c r="JFS62" s="78"/>
      <c r="JGA62" s="78"/>
      <c r="JGI62" s="78"/>
      <c r="JGQ62" s="78"/>
      <c r="JGY62" s="78"/>
      <c r="JHG62" s="78"/>
      <c r="JHO62" s="78"/>
      <c r="JHW62" s="78"/>
      <c r="JIE62" s="78"/>
      <c r="JIM62" s="78"/>
      <c r="JIU62" s="78"/>
      <c r="JJC62" s="78"/>
      <c r="JJK62" s="78"/>
      <c r="JJS62" s="78"/>
      <c r="JKA62" s="78"/>
      <c r="JKI62" s="78"/>
      <c r="JKQ62" s="78"/>
      <c r="JKY62" s="78"/>
      <c r="JLG62" s="78"/>
      <c r="JLO62" s="78"/>
      <c r="JLW62" s="78"/>
      <c r="JME62" s="78"/>
      <c r="JMM62" s="78"/>
      <c r="JMU62" s="78"/>
      <c r="JNC62" s="78"/>
      <c r="JNK62" s="78"/>
      <c r="JNS62" s="78"/>
      <c r="JOA62" s="78"/>
      <c r="JOI62" s="78"/>
      <c r="JOQ62" s="78"/>
      <c r="JOY62" s="78"/>
      <c r="JPG62" s="78"/>
      <c r="JPO62" s="78"/>
      <c r="JPW62" s="78"/>
      <c r="JQE62" s="78"/>
      <c r="JQM62" s="78"/>
      <c r="JQU62" s="78"/>
      <c r="JRC62" s="78"/>
      <c r="JRK62" s="78"/>
      <c r="JRS62" s="78"/>
      <c r="JSA62" s="78"/>
      <c r="JSI62" s="78"/>
      <c r="JSQ62" s="78"/>
      <c r="JSY62" s="78"/>
      <c r="JTG62" s="78"/>
      <c r="JTO62" s="78"/>
      <c r="JTW62" s="78"/>
      <c r="JUE62" s="78"/>
      <c r="JUM62" s="78"/>
      <c r="JUU62" s="78"/>
      <c r="JVC62" s="78"/>
      <c r="JVK62" s="78"/>
      <c r="JVS62" s="78"/>
      <c r="JWA62" s="78"/>
      <c r="JWI62" s="78"/>
      <c r="JWQ62" s="78"/>
      <c r="JWY62" s="78"/>
      <c r="JXG62" s="78"/>
      <c r="JXO62" s="78"/>
      <c r="JXW62" s="78"/>
      <c r="JYE62" s="78"/>
      <c r="JYM62" s="78"/>
      <c r="JYU62" s="78"/>
      <c r="JZC62" s="78"/>
      <c r="JZK62" s="78"/>
      <c r="JZS62" s="78"/>
      <c r="KAA62" s="78"/>
      <c r="KAI62" s="78"/>
      <c r="KAQ62" s="78"/>
      <c r="KAY62" s="78"/>
      <c r="KBG62" s="78"/>
      <c r="KBO62" s="78"/>
      <c r="KBW62" s="78"/>
      <c r="KCE62" s="78"/>
      <c r="KCM62" s="78"/>
      <c r="KCU62" s="78"/>
      <c r="KDC62" s="78"/>
      <c r="KDK62" s="78"/>
      <c r="KDS62" s="78"/>
      <c r="KEA62" s="78"/>
      <c r="KEI62" s="78"/>
      <c r="KEQ62" s="78"/>
      <c r="KEY62" s="78"/>
      <c r="KFG62" s="78"/>
      <c r="KFO62" s="78"/>
      <c r="KFW62" s="78"/>
      <c r="KGE62" s="78"/>
      <c r="KGM62" s="78"/>
      <c r="KGU62" s="78"/>
      <c r="KHC62" s="78"/>
      <c r="KHK62" s="78"/>
      <c r="KHS62" s="78"/>
      <c r="KIA62" s="78"/>
      <c r="KII62" s="78"/>
      <c r="KIQ62" s="78"/>
      <c r="KIY62" s="78"/>
      <c r="KJG62" s="78"/>
      <c r="KJO62" s="78"/>
      <c r="KJW62" s="78"/>
      <c r="KKE62" s="78"/>
      <c r="KKM62" s="78"/>
      <c r="KKU62" s="78"/>
      <c r="KLC62" s="78"/>
      <c r="KLK62" s="78"/>
      <c r="KLS62" s="78"/>
      <c r="KMA62" s="78"/>
      <c r="KMI62" s="78"/>
      <c r="KMQ62" s="78"/>
      <c r="KMY62" s="78"/>
      <c r="KNG62" s="78"/>
      <c r="KNO62" s="78"/>
      <c r="KNW62" s="78"/>
      <c r="KOE62" s="78"/>
      <c r="KOM62" s="78"/>
      <c r="KOU62" s="78"/>
      <c r="KPC62" s="78"/>
      <c r="KPK62" s="78"/>
      <c r="KPS62" s="78"/>
      <c r="KQA62" s="78"/>
      <c r="KQI62" s="78"/>
      <c r="KQQ62" s="78"/>
      <c r="KQY62" s="78"/>
      <c r="KRG62" s="78"/>
      <c r="KRO62" s="78"/>
      <c r="KRW62" s="78"/>
      <c r="KSE62" s="78"/>
      <c r="KSM62" s="78"/>
      <c r="KSU62" s="78"/>
      <c r="KTC62" s="78"/>
      <c r="KTK62" s="78"/>
      <c r="KTS62" s="78"/>
      <c r="KUA62" s="78"/>
      <c r="KUI62" s="78"/>
      <c r="KUQ62" s="78"/>
      <c r="KUY62" s="78"/>
      <c r="KVG62" s="78"/>
      <c r="KVO62" s="78"/>
      <c r="KVW62" s="78"/>
      <c r="KWE62" s="78"/>
      <c r="KWM62" s="78"/>
      <c r="KWU62" s="78"/>
      <c r="KXC62" s="78"/>
      <c r="KXK62" s="78"/>
      <c r="KXS62" s="78"/>
      <c r="KYA62" s="78"/>
      <c r="KYI62" s="78"/>
      <c r="KYQ62" s="78"/>
      <c r="KYY62" s="78"/>
      <c r="KZG62" s="78"/>
      <c r="KZO62" s="78"/>
      <c r="KZW62" s="78"/>
      <c r="LAE62" s="78"/>
      <c r="LAM62" s="78"/>
      <c r="LAU62" s="78"/>
      <c r="LBC62" s="78"/>
      <c r="LBK62" s="78"/>
      <c r="LBS62" s="78"/>
      <c r="LCA62" s="78"/>
      <c r="LCI62" s="78"/>
      <c r="LCQ62" s="78"/>
      <c r="LCY62" s="78"/>
      <c r="LDG62" s="78"/>
      <c r="LDO62" s="78"/>
      <c r="LDW62" s="78"/>
      <c r="LEE62" s="78"/>
      <c r="LEM62" s="78"/>
      <c r="LEU62" s="78"/>
      <c r="LFC62" s="78"/>
      <c r="LFK62" s="78"/>
      <c r="LFS62" s="78"/>
      <c r="LGA62" s="78"/>
      <c r="LGI62" s="78"/>
      <c r="LGQ62" s="78"/>
      <c r="LGY62" s="78"/>
      <c r="LHG62" s="78"/>
      <c r="LHO62" s="78"/>
      <c r="LHW62" s="78"/>
      <c r="LIE62" s="78"/>
      <c r="LIM62" s="78"/>
      <c r="LIU62" s="78"/>
      <c r="LJC62" s="78"/>
      <c r="LJK62" s="78"/>
      <c r="LJS62" s="78"/>
      <c r="LKA62" s="78"/>
      <c r="LKI62" s="78"/>
      <c r="LKQ62" s="78"/>
      <c r="LKY62" s="78"/>
      <c r="LLG62" s="78"/>
      <c r="LLO62" s="78"/>
      <c r="LLW62" s="78"/>
      <c r="LME62" s="78"/>
      <c r="LMM62" s="78"/>
      <c r="LMU62" s="78"/>
      <c r="LNC62" s="78"/>
      <c r="LNK62" s="78"/>
      <c r="LNS62" s="78"/>
      <c r="LOA62" s="78"/>
      <c r="LOI62" s="78"/>
      <c r="LOQ62" s="78"/>
      <c r="LOY62" s="78"/>
      <c r="LPG62" s="78"/>
      <c r="LPO62" s="78"/>
      <c r="LPW62" s="78"/>
      <c r="LQE62" s="78"/>
      <c r="LQM62" s="78"/>
      <c r="LQU62" s="78"/>
      <c r="LRC62" s="78"/>
      <c r="LRK62" s="78"/>
      <c r="LRS62" s="78"/>
      <c r="LSA62" s="78"/>
      <c r="LSI62" s="78"/>
      <c r="LSQ62" s="78"/>
      <c r="LSY62" s="78"/>
      <c r="LTG62" s="78"/>
      <c r="LTO62" s="78"/>
      <c r="LTW62" s="78"/>
      <c r="LUE62" s="78"/>
      <c r="LUM62" s="78"/>
      <c r="LUU62" s="78"/>
      <c r="LVC62" s="78"/>
      <c r="LVK62" s="78"/>
      <c r="LVS62" s="78"/>
      <c r="LWA62" s="78"/>
      <c r="LWI62" s="78"/>
      <c r="LWQ62" s="78"/>
      <c r="LWY62" s="78"/>
      <c r="LXG62" s="78"/>
      <c r="LXO62" s="78"/>
      <c r="LXW62" s="78"/>
      <c r="LYE62" s="78"/>
      <c r="LYM62" s="78"/>
      <c r="LYU62" s="78"/>
      <c r="LZC62" s="78"/>
      <c r="LZK62" s="78"/>
      <c r="LZS62" s="78"/>
      <c r="MAA62" s="78"/>
      <c r="MAI62" s="78"/>
      <c r="MAQ62" s="78"/>
      <c r="MAY62" s="78"/>
      <c r="MBG62" s="78"/>
      <c r="MBO62" s="78"/>
      <c r="MBW62" s="78"/>
      <c r="MCE62" s="78"/>
      <c r="MCM62" s="78"/>
      <c r="MCU62" s="78"/>
      <c r="MDC62" s="78"/>
      <c r="MDK62" s="78"/>
      <c r="MDS62" s="78"/>
      <c r="MEA62" s="78"/>
      <c r="MEI62" s="78"/>
      <c r="MEQ62" s="78"/>
      <c r="MEY62" s="78"/>
      <c r="MFG62" s="78"/>
      <c r="MFO62" s="78"/>
      <c r="MFW62" s="78"/>
      <c r="MGE62" s="78"/>
      <c r="MGM62" s="78"/>
      <c r="MGU62" s="78"/>
      <c r="MHC62" s="78"/>
      <c r="MHK62" s="78"/>
      <c r="MHS62" s="78"/>
      <c r="MIA62" s="78"/>
      <c r="MII62" s="78"/>
      <c r="MIQ62" s="78"/>
      <c r="MIY62" s="78"/>
      <c r="MJG62" s="78"/>
      <c r="MJO62" s="78"/>
      <c r="MJW62" s="78"/>
      <c r="MKE62" s="78"/>
      <c r="MKM62" s="78"/>
      <c r="MKU62" s="78"/>
      <c r="MLC62" s="78"/>
      <c r="MLK62" s="78"/>
      <c r="MLS62" s="78"/>
      <c r="MMA62" s="78"/>
      <c r="MMI62" s="78"/>
      <c r="MMQ62" s="78"/>
      <c r="MMY62" s="78"/>
      <c r="MNG62" s="78"/>
      <c r="MNO62" s="78"/>
      <c r="MNW62" s="78"/>
      <c r="MOE62" s="78"/>
      <c r="MOM62" s="78"/>
      <c r="MOU62" s="78"/>
      <c r="MPC62" s="78"/>
      <c r="MPK62" s="78"/>
      <c r="MPS62" s="78"/>
      <c r="MQA62" s="78"/>
      <c r="MQI62" s="78"/>
      <c r="MQQ62" s="78"/>
      <c r="MQY62" s="78"/>
      <c r="MRG62" s="78"/>
      <c r="MRO62" s="78"/>
      <c r="MRW62" s="78"/>
      <c r="MSE62" s="78"/>
      <c r="MSM62" s="78"/>
      <c r="MSU62" s="78"/>
      <c r="MTC62" s="78"/>
      <c r="MTK62" s="78"/>
      <c r="MTS62" s="78"/>
      <c r="MUA62" s="78"/>
      <c r="MUI62" s="78"/>
      <c r="MUQ62" s="78"/>
      <c r="MUY62" s="78"/>
      <c r="MVG62" s="78"/>
      <c r="MVO62" s="78"/>
      <c r="MVW62" s="78"/>
      <c r="MWE62" s="78"/>
      <c r="MWM62" s="78"/>
      <c r="MWU62" s="78"/>
      <c r="MXC62" s="78"/>
      <c r="MXK62" s="78"/>
      <c r="MXS62" s="78"/>
      <c r="MYA62" s="78"/>
      <c r="MYI62" s="78"/>
      <c r="MYQ62" s="78"/>
      <c r="MYY62" s="78"/>
      <c r="MZG62" s="78"/>
      <c r="MZO62" s="78"/>
      <c r="MZW62" s="78"/>
      <c r="NAE62" s="78"/>
      <c r="NAM62" s="78"/>
      <c r="NAU62" s="78"/>
      <c r="NBC62" s="78"/>
      <c r="NBK62" s="78"/>
      <c r="NBS62" s="78"/>
      <c r="NCA62" s="78"/>
      <c r="NCI62" s="78"/>
      <c r="NCQ62" s="78"/>
      <c r="NCY62" s="78"/>
      <c r="NDG62" s="78"/>
      <c r="NDO62" s="78"/>
      <c r="NDW62" s="78"/>
      <c r="NEE62" s="78"/>
      <c r="NEM62" s="78"/>
      <c r="NEU62" s="78"/>
      <c r="NFC62" s="78"/>
      <c r="NFK62" s="78"/>
      <c r="NFS62" s="78"/>
      <c r="NGA62" s="78"/>
      <c r="NGI62" s="78"/>
      <c r="NGQ62" s="78"/>
      <c r="NGY62" s="78"/>
      <c r="NHG62" s="78"/>
      <c r="NHO62" s="78"/>
      <c r="NHW62" s="78"/>
      <c r="NIE62" s="78"/>
      <c r="NIM62" s="78"/>
      <c r="NIU62" s="78"/>
      <c r="NJC62" s="78"/>
      <c r="NJK62" s="78"/>
      <c r="NJS62" s="78"/>
      <c r="NKA62" s="78"/>
      <c r="NKI62" s="78"/>
      <c r="NKQ62" s="78"/>
      <c r="NKY62" s="78"/>
      <c r="NLG62" s="78"/>
      <c r="NLO62" s="78"/>
      <c r="NLW62" s="78"/>
      <c r="NME62" s="78"/>
      <c r="NMM62" s="78"/>
      <c r="NMU62" s="78"/>
      <c r="NNC62" s="78"/>
      <c r="NNK62" s="78"/>
      <c r="NNS62" s="78"/>
      <c r="NOA62" s="78"/>
      <c r="NOI62" s="78"/>
      <c r="NOQ62" s="78"/>
      <c r="NOY62" s="78"/>
      <c r="NPG62" s="78"/>
      <c r="NPO62" s="78"/>
      <c r="NPW62" s="78"/>
      <c r="NQE62" s="78"/>
      <c r="NQM62" s="78"/>
      <c r="NQU62" s="78"/>
      <c r="NRC62" s="78"/>
      <c r="NRK62" s="78"/>
      <c r="NRS62" s="78"/>
      <c r="NSA62" s="78"/>
      <c r="NSI62" s="78"/>
      <c r="NSQ62" s="78"/>
      <c r="NSY62" s="78"/>
      <c r="NTG62" s="78"/>
      <c r="NTO62" s="78"/>
      <c r="NTW62" s="78"/>
      <c r="NUE62" s="78"/>
      <c r="NUM62" s="78"/>
      <c r="NUU62" s="78"/>
      <c r="NVC62" s="78"/>
      <c r="NVK62" s="78"/>
      <c r="NVS62" s="78"/>
      <c r="NWA62" s="78"/>
      <c r="NWI62" s="78"/>
      <c r="NWQ62" s="78"/>
      <c r="NWY62" s="78"/>
      <c r="NXG62" s="78"/>
      <c r="NXO62" s="78"/>
      <c r="NXW62" s="78"/>
      <c r="NYE62" s="78"/>
      <c r="NYM62" s="78"/>
      <c r="NYU62" s="78"/>
      <c r="NZC62" s="78"/>
      <c r="NZK62" s="78"/>
      <c r="NZS62" s="78"/>
      <c r="OAA62" s="78"/>
      <c r="OAI62" s="78"/>
      <c r="OAQ62" s="78"/>
      <c r="OAY62" s="78"/>
      <c r="OBG62" s="78"/>
      <c r="OBO62" s="78"/>
      <c r="OBW62" s="78"/>
      <c r="OCE62" s="78"/>
      <c r="OCM62" s="78"/>
      <c r="OCU62" s="78"/>
      <c r="ODC62" s="78"/>
      <c r="ODK62" s="78"/>
      <c r="ODS62" s="78"/>
      <c r="OEA62" s="78"/>
      <c r="OEI62" s="78"/>
      <c r="OEQ62" s="78"/>
      <c r="OEY62" s="78"/>
      <c r="OFG62" s="78"/>
      <c r="OFO62" s="78"/>
      <c r="OFW62" s="78"/>
      <c r="OGE62" s="78"/>
      <c r="OGM62" s="78"/>
      <c r="OGU62" s="78"/>
      <c r="OHC62" s="78"/>
      <c r="OHK62" s="78"/>
      <c r="OHS62" s="78"/>
      <c r="OIA62" s="78"/>
      <c r="OII62" s="78"/>
      <c r="OIQ62" s="78"/>
      <c r="OIY62" s="78"/>
      <c r="OJG62" s="78"/>
      <c r="OJO62" s="78"/>
      <c r="OJW62" s="78"/>
      <c r="OKE62" s="78"/>
      <c r="OKM62" s="78"/>
      <c r="OKU62" s="78"/>
      <c r="OLC62" s="78"/>
      <c r="OLK62" s="78"/>
      <c r="OLS62" s="78"/>
      <c r="OMA62" s="78"/>
      <c r="OMI62" s="78"/>
      <c r="OMQ62" s="78"/>
      <c r="OMY62" s="78"/>
      <c r="ONG62" s="78"/>
      <c r="ONO62" s="78"/>
      <c r="ONW62" s="78"/>
      <c r="OOE62" s="78"/>
      <c r="OOM62" s="78"/>
      <c r="OOU62" s="78"/>
      <c r="OPC62" s="78"/>
      <c r="OPK62" s="78"/>
      <c r="OPS62" s="78"/>
      <c r="OQA62" s="78"/>
      <c r="OQI62" s="78"/>
      <c r="OQQ62" s="78"/>
      <c r="OQY62" s="78"/>
      <c r="ORG62" s="78"/>
      <c r="ORO62" s="78"/>
      <c r="ORW62" s="78"/>
      <c r="OSE62" s="78"/>
      <c r="OSM62" s="78"/>
      <c r="OSU62" s="78"/>
      <c r="OTC62" s="78"/>
      <c r="OTK62" s="78"/>
      <c r="OTS62" s="78"/>
      <c r="OUA62" s="78"/>
      <c r="OUI62" s="78"/>
      <c r="OUQ62" s="78"/>
      <c r="OUY62" s="78"/>
      <c r="OVG62" s="78"/>
      <c r="OVO62" s="78"/>
      <c r="OVW62" s="78"/>
      <c r="OWE62" s="78"/>
      <c r="OWM62" s="78"/>
      <c r="OWU62" s="78"/>
      <c r="OXC62" s="78"/>
      <c r="OXK62" s="78"/>
      <c r="OXS62" s="78"/>
      <c r="OYA62" s="78"/>
      <c r="OYI62" s="78"/>
      <c r="OYQ62" s="78"/>
      <c r="OYY62" s="78"/>
      <c r="OZG62" s="78"/>
      <c r="OZO62" s="78"/>
      <c r="OZW62" s="78"/>
      <c r="PAE62" s="78"/>
      <c r="PAM62" s="78"/>
      <c r="PAU62" s="78"/>
      <c r="PBC62" s="78"/>
      <c r="PBK62" s="78"/>
      <c r="PBS62" s="78"/>
      <c r="PCA62" s="78"/>
      <c r="PCI62" s="78"/>
      <c r="PCQ62" s="78"/>
      <c r="PCY62" s="78"/>
      <c r="PDG62" s="78"/>
      <c r="PDO62" s="78"/>
      <c r="PDW62" s="78"/>
      <c r="PEE62" s="78"/>
      <c r="PEM62" s="78"/>
      <c r="PEU62" s="78"/>
      <c r="PFC62" s="78"/>
      <c r="PFK62" s="78"/>
      <c r="PFS62" s="78"/>
      <c r="PGA62" s="78"/>
      <c r="PGI62" s="78"/>
      <c r="PGQ62" s="78"/>
      <c r="PGY62" s="78"/>
      <c r="PHG62" s="78"/>
      <c r="PHO62" s="78"/>
      <c r="PHW62" s="78"/>
      <c r="PIE62" s="78"/>
      <c r="PIM62" s="78"/>
      <c r="PIU62" s="78"/>
      <c r="PJC62" s="78"/>
      <c r="PJK62" s="78"/>
      <c r="PJS62" s="78"/>
      <c r="PKA62" s="78"/>
      <c r="PKI62" s="78"/>
      <c r="PKQ62" s="78"/>
      <c r="PKY62" s="78"/>
      <c r="PLG62" s="78"/>
      <c r="PLO62" s="78"/>
      <c r="PLW62" s="78"/>
      <c r="PME62" s="78"/>
      <c r="PMM62" s="78"/>
      <c r="PMU62" s="78"/>
      <c r="PNC62" s="78"/>
      <c r="PNK62" s="78"/>
      <c r="PNS62" s="78"/>
      <c r="POA62" s="78"/>
      <c r="POI62" s="78"/>
      <c r="POQ62" s="78"/>
      <c r="POY62" s="78"/>
      <c r="PPG62" s="78"/>
      <c r="PPO62" s="78"/>
      <c r="PPW62" s="78"/>
      <c r="PQE62" s="78"/>
      <c r="PQM62" s="78"/>
      <c r="PQU62" s="78"/>
      <c r="PRC62" s="78"/>
      <c r="PRK62" s="78"/>
      <c r="PRS62" s="78"/>
      <c r="PSA62" s="78"/>
      <c r="PSI62" s="78"/>
      <c r="PSQ62" s="78"/>
      <c r="PSY62" s="78"/>
      <c r="PTG62" s="78"/>
      <c r="PTO62" s="78"/>
      <c r="PTW62" s="78"/>
      <c r="PUE62" s="78"/>
      <c r="PUM62" s="78"/>
      <c r="PUU62" s="78"/>
      <c r="PVC62" s="78"/>
      <c r="PVK62" s="78"/>
      <c r="PVS62" s="78"/>
      <c r="PWA62" s="78"/>
      <c r="PWI62" s="78"/>
      <c r="PWQ62" s="78"/>
      <c r="PWY62" s="78"/>
      <c r="PXG62" s="78"/>
      <c r="PXO62" s="78"/>
      <c r="PXW62" s="78"/>
      <c r="PYE62" s="78"/>
      <c r="PYM62" s="78"/>
      <c r="PYU62" s="78"/>
      <c r="PZC62" s="78"/>
      <c r="PZK62" s="78"/>
      <c r="PZS62" s="78"/>
      <c r="QAA62" s="78"/>
      <c r="QAI62" s="78"/>
      <c r="QAQ62" s="78"/>
      <c r="QAY62" s="78"/>
      <c r="QBG62" s="78"/>
      <c r="QBO62" s="78"/>
      <c r="QBW62" s="78"/>
      <c r="QCE62" s="78"/>
      <c r="QCM62" s="78"/>
      <c r="QCU62" s="78"/>
      <c r="QDC62" s="78"/>
      <c r="QDK62" s="78"/>
      <c r="QDS62" s="78"/>
      <c r="QEA62" s="78"/>
      <c r="QEI62" s="78"/>
      <c r="QEQ62" s="78"/>
      <c r="QEY62" s="78"/>
      <c r="QFG62" s="78"/>
      <c r="QFO62" s="78"/>
      <c r="QFW62" s="78"/>
      <c r="QGE62" s="78"/>
      <c r="QGM62" s="78"/>
      <c r="QGU62" s="78"/>
      <c r="QHC62" s="78"/>
      <c r="QHK62" s="78"/>
      <c r="QHS62" s="78"/>
      <c r="QIA62" s="78"/>
      <c r="QII62" s="78"/>
      <c r="QIQ62" s="78"/>
      <c r="QIY62" s="78"/>
      <c r="QJG62" s="78"/>
      <c r="QJO62" s="78"/>
      <c r="QJW62" s="78"/>
      <c r="QKE62" s="78"/>
      <c r="QKM62" s="78"/>
      <c r="QKU62" s="78"/>
      <c r="QLC62" s="78"/>
      <c r="QLK62" s="78"/>
      <c r="QLS62" s="78"/>
      <c r="QMA62" s="78"/>
      <c r="QMI62" s="78"/>
      <c r="QMQ62" s="78"/>
      <c r="QMY62" s="78"/>
      <c r="QNG62" s="78"/>
      <c r="QNO62" s="78"/>
      <c r="QNW62" s="78"/>
      <c r="QOE62" s="78"/>
      <c r="QOM62" s="78"/>
      <c r="QOU62" s="78"/>
      <c r="QPC62" s="78"/>
      <c r="QPK62" s="78"/>
      <c r="QPS62" s="78"/>
      <c r="QQA62" s="78"/>
      <c r="QQI62" s="78"/>
      <c r="QQQ62" s="78"/>
      <c r="QQY62" s="78"/>
      <c r="QRG62" s="78"/>
      <c r="QRO62" s="78"/>
      <c r="QRW62" s="78"/>
      <c r="QSE62" s="78"/>
      <c r="QSM62" s="78"/>
      <c r="QSU62" s="78"/>
      <c r="QTC62" s="78"/>
      <c r="QTK62" s="78"/>
      <c r="QTS62" s="78"/>
      <c r="QUA62" s="78"/>
      <c r="QUI62" s="78"/>
      <c r="QUQ62" s="78"/>
      <c r="QUY62" s="78"/>
      <c r="QVG62" s="78"/>
      <c r="QVO62" s="78"/>
      <c r="QVW62" s="78"/>
      <c r="QWE62" s="78"/>
      <c r="QWM62" s="78"/>
      <c r="QWU62" s="78"/>
      <c r="QXC62" s="78"/>
      <c r="QXK62" s="78"/>
      <c r="QXS62" s="78"/>
      <c r="QYA62" s="78"/>
      <c r="QYI62" s="78"/>
      <c r="QYQ62" s="78"/>
      <c r="QYY62" s="78"/>
      <c r="QZG62" s="78"/>
      <c r="QZO62" s="78"/>
      <c r="QZW62" s="78"/>
      <c r="RAE62" s="78"/>
      <c r="RAM62" s="78"/>
      <c r="RAU62" s="78"/>
      <c r="RBC62" s="78"/>
      <c r="RBK62" s="78"/>
      <c r="RBS62" s="78"/>
      <c r="RCA62" s="78"/>
      <c r="RCI62" s="78"/>
      <c r="RCQ62" s="78"/>
      <c r="RCY62" s="78"/>
      <c r="RDG62" s="78"/>
      <c r="RDO62" s="78"/>
      <c r="RDW62" s="78"/>
      <c r="REE62" s="78"/>
      <c r="REM62" s="78"/>
      <c r="REU62" s="78"/>
      <c r="RFC62" s="78"/>
      <c r="RFK62" s="78"/>
      <c r="RFS62" s="78"/>
      <c r="RGA62" s="78"/>
      <c r="RGI62" s="78"/>
      <c r="RGQ62" s="78"/>
      <c r="RGY62" s="78"/>
      <c r="RHG62" s="78"/>
      <c r="RHO62" s="78"/>
      <c r="RHW62" s="78"/>
      <c r="RIE62" s="78"/>
      <c r="RIM62" s="78"/>
      <c r="RIU62" s="78"/>
      <c r="RJC62" s="78"/>
      <c r="RJK62" s="78"/>
      <c r="RJS62" s="78"/>
      <c r="RKA62" s="78"/>
      <c r="RKI62" s="78"/>
      <c r="RKQ62" s="78"/>
      <c r="RKY62" s="78"/>
      <c r="RLG62" s="78"/>
      <c r="RLO62" s="78"/>
      <c r="RLW62" s="78"/>
      <c r="RME62" s="78"/>
      <c r="RMM62" s="78"/>
      <c r="RMU62" s="78"/>
      <c r="RNC62" s="78"/>
      <c r="RNK62" s="78"/>
      <c r="RNS62" s="78"/>
      <c r="ROA62" s="78"/>
      <c r="ROI62" s="78"/>
      <c r="ROQ62" s="78"/>
      <c r="ROY62" s="78"/>
      <c r="RPG62" s="78"/>
      <c r="RPO62" s="78"/>
      <c r="RPW62" s="78"/>
      <c r="RQE62" s="78"/>
      <c r="RQM62" s="78"/>
      <c r="RQU62" s="78"/>
      <c r="RRC62" s="78"/>
      <c r="RRK62" s="78"/>
      <c r="RRS62" s="78"/>
      <c r="RSA62" s="78"/>
      <c r="RSI62" s="78"/>
      <c r="RSQ62" s="78"/>
      <c r="RSY62" s="78"/>
      <c r="RTG62" s="78"/>
      <c r="RTO62" s="78"/>
      <c r="RTW62" s="78"/>
      <c r="RUE62" s="78"/>
      <c r="RUM62" s="78"/>
      <c r="RUU62" s="78"/>
      <c r="RVC62" s="78"/>
      <c r="RVK62" s="78"/>
      <c r="RVS62" s="78"/>
      <c r="RWA62" s="78"/>
      <c r="RWI62" s="78"/>
      <c r="RWQ62" s="78"/>
      <c r="RWY62" s="78"/>
      <c r="RXG62" s="78"/>
      <c r="RXO62" s="78"/>
      <c r="RXW62" s="78"/>
      <c r="RYE62" s="78"/>
      <c r="RYM62" s="78"/>
      <c r="RYU62" s="78"/>
      <c r="RZC62" s="78"/>
      <c r="RZK62" s="78"/>
      <c r="RZS62" s="78"/>
      <c r="SAA62" s="78"/>
      <c r="SAI62" s="78"/>
      <c r="SAQ62" s="78"/>
      <c r="SAY62" s="78"/>
      <c r="SBG62" s="78"/>
      <c r="SBO62" s="78"/>
      <c r="SBW62" s="78"/>
      <c r="SCE62" s="78"/>
      <c r="SCM62" s="78"/>
      <c r="SCU62" s="78"/>
      <c r="SDC62" s="78"/>
      <c r="SDK62" s="78"/>
      <c r="SDS62" s="78"/>
      <c r="SEA62" s="78"/>
      <c r="SEI62" s="78"/>
      <c r="SEQ62" s="78"/>
      <c r="SEY62" s="78"/>
      <c r="SFG62" s="78"/>
      <c r="SFO62" s="78"/>
      <c r="SFW62" s="78"/>
      <c r="SGE62" s="78"/>
      <c r="SGM62" s="78"/>
      <c r="SGU62" s="78"/>
      <c r="SHC62" s="78"/>
      <c r="SHK62" s="78"/>
      <c r="SHS62" s="78"/>
      <c r="SIA62" s="78"/>
      <c r="SII62" s="78"/>
      <c r="SIQ62" s="78"/>
      <c r="SIY62" s="78"/>
      <c r="SJG62" s="78"/>
      <c r="SJO62" s="78"/>
      <c r="SJW62" s="78"/>
      <c r="SKE62" s="78"/>
      <c r="SKM62" s="78"/>
      <c r="SKU62" s="78"/>
      <c r="SLC62" s="78"/>
      <c r="SLK62" s="78"/>
      <c r="SLS62" s="78"/>
      <c r="SMA62" s="78"/>
      <c r="SMI62" s="78"/>
      <c r="SMQ62" s="78"/>
      <c r="SMY62" s="78"/>
      <c r="SNG62" s="78"/>
      <c r="SNO62" s="78"/>
      <c r="SNW62" s="78"/>
      <c r="SOE62" s="78"/>
      <c r="SOM62" s="78"/>
      <c r="SOU62" s="78"/>
      <c r="SPC62" s="78"/>
      <c r="SPK62" s="78"/>
      <c r="SPS62" s="78"/>
      <c r="SQA62" s="78"/>
      <c r="SQI62" s="78"/>
      <c r="SQQ62" s="78"/>
      <c r="SQY62" s="78"/>
      <c r="SRG62" s="78"/>
      <c r="SRO62" s="78"/>
      <c r="SRW62" s="78"/>
      <c r="SSE62" s="78"/>
      <c r="SSM62" s="78"/>
      <c r="SSU62" s="78"/>
      <c r="STC62" s="78"/>
      <c r="STK62" s="78"/>
      <c r="STS62" s="78"/>
      <c r="SUA62" s="78"/>
      <c r="SUI62" s="78"/>
      <c r="SUQ62" s="78"/>
      <c r="SUY62" s="78"/>
      <c r="SVG62" s="78"/>
      <c r="SVO62" s="78"/>
      <c r="SVW62" s="78"/>
      <c r="SWE62" s="78"/>
      <c r="SWM62" s="78"/>
      <c r="SWU62" s="78"/>
      <c r="SXC62" s="78"/>
      <c r="SXK62" s="78"/>
      <c r="SXS62" s="78"/>
      <c r="SYA62" s="78"/>
      <c r="SYI62" s="78"/>
      <c r="SYQ62" s="78"/>
      <c r="SYY62" s="78"/>
      <c r="SZG62" s="78"/>
      <c r="SZO62" s="78"/>
      <c r="SZW62" s="78"/>
      <c r="TAE62" s="78"/>
      <c r="TAM62" s="78"/>
      <c r="TAU62" s="78"/>
      <c r="TBC62" s="78"/>
      <c r="TBK62" s="78"/>
      <c r="TBS62" s="78"/>
      <c r="TCA62" s="78"/>
      <c r="TCI62" s="78"/>
      <c r="TCQ62" s="78"/>
      <c r="TCY62" s="78"/>
      <c r="TDG62" s="78"/>
      <c r="TDO62" s="78"/>
      <c r="TDW62" s="78"/>
      <c r="TEE62" s="78"/>
      <c r="TEM62" s="78"/>
      <c r="TEU62" s="78"/>
      <c r="TFC62" s="78"/>
      <c r="TFK62" s="78"/>
      <c r="TFS62" s="78"/>
      <c r="TGA62" s="78"/>
      <c r="TGI62" s="78"/>
      <c r="TGQ62" s="78"/>
      <c r="TGY62" s="78"/>
      <c r="THG62" s="78"/>
      <c r="THO62" s="78"/>
      <c r="THW62" s="78"/>
      <c r="TIE62" s="78"/>
      <c r="TIM62" s="78"/>
      <c r="TIU62" s="78"/>
      <c r="TJC62" s="78"/>
      <c r="TJK62" s="78"/>
      <c r="TJS62" s="78"/>
      <c r="TKA62" s="78"/>
      <c r="TKI62" s="78"/>
      <c r="TKQ62" s="78"/>
      <c r="TKY62" s="78"/>
      <c r="TLG62" s="78"/>
      <c r="TLO62" s="78"/>
      <c r="TLW62" s="78"/>
      <c r="TME62" s="78"/>
      <c r="TMM62" s="78"/>
      <c r="TMU62" s="78"/>
      <c r="TNC62" s="78"/>
      <c r="TNK62" s="78"/>
      <c r="TNS62" s="78"/>
      <c r="TOA62" s="78"/>
      <c r="TOI62" s="78"/>
      <c r="TOQ62" s="78"/>
      <c r="TOY62" s="78"/>
      <c r="TPG62" s="78"/>
      <c r="TPO62" s="78"/>
      <c r="TPW62" s="78"/>
      <c r="TQE62" s="78"/>
      <c r="TQM62" s="78"/>
      <c r="TQU62" s="78"/>
      <c r="TRC62" s="78"/>
      <c r="TRK62" s="78"/>
      <c r="TRS62" s="78"/>
      <c r="TSA62" s="78"/>
      <c r="TSI62" s="78"/>
      <c r="TSQ62" s="78"/>
      <c r="TSY62" s="78"/>
      <c r="TTG62" s="78"/>
      <c r="TTO62" s="78"/>
      <c r="TTW62" s="78"/>
      <c r="TUE62" s="78"/>
      <c r="TUM62" s="78"/>
      <c r="TUU62" s="78"/>
      <c r="TVC62" s="78"/>
      <c r="TVK62" s="78"/>
      <c r="TVS62" s="78"/>
      <c r="TWA62" s="78"/>
      <c r="TWI62" s="78"/>
      <c r="TWQ62" s="78"/>
      <c r="TWY62" s="78"/>
      <c r="TXG62" s="78"/>
      <c r="TXO62" s="78"/>
      <c r="TXW62" s="78"/>
      <c r="TYE62" s="78"/>
      <c r="TYM62" s="78"/>
      <c r="TYU62" s="78"/>
      <c r="TZC62" s="78"/>
      <c r="TZK62" s="78"/>
      <c r="TZS62" s="78"/>
      <c r="UAA62" s="78"/>
      <c r="UAI62" s="78"/>
      <c r="UAQ62" s="78"/>
      <c r="UAY62" s="78"/>
      <c r="UBG62" s="78"/>
      <c r="UBO62" s="78"/>
      <c r="UBW62" s="78"/>
      <c r="UCE62" s="78"/>
      <c r="UCM62" s="78"/>
      <c r="UCU62" s="78"/>
      <c r="UDC62" s="78"/>
      <c r="UDK62" s="78"/>
      <c r="UDS62" s="78"/>
      <c r="UEA62" s="78"/>
      <c r="UEI62" s="78"/>
      <c r="UEQ62" s="78"/>
      <c r="UEY62" s="78"/>
      <c r="UFG62" s="78"/>
      <c r="UFO62" s="78"/>
      <c r="UFW62" s="78"/>
      <c r="UGE62" s="78"/>
      <c r="UGM62" s="78"/>
      <c r="UGU62" s="78"/>
      <c r="UHC62" s="78"/>
      <c r="UHK62" s="78"/>
      <c r="UHS62" s="78"/>
      <c r="UIA62" s="78"/>
      <c r="UII62" s="78"/>
      <c r="UIQ62" s="78"/>
      <c r="UIY62" s="78"/>
      <c r="UJG62" s="78"/>
      <c r="UJO62" s="78"/>
      <c r="UJW62" s="78"/>
      <c r="UKE62" s="78"/>
      <c r="UKM62" s="78"/>
      <c r="UKU62" s="78"/>
      <c r="ULC62" s="78"/>
      <c r="ULK62" s="78"/>
      <c r="ULS62" s="78"/>
      <c r="UMA62" s="78"/>
      <c r="UMI62" s="78"/>
      <c r="UMQ62" s="78"/>
      <c r="UMY62" s="78"/>
      <c r="UNG62" s="78"/>
      <c r="UNO62" s="78"/>
      <c r="UNW62" s="78"/>
      <c r="UOE62" s="78"/>
      <c r="UOM62" s="78"/>
      <c r="UOU62" s="78"/>
      <c r="UPC62" s="78"/>
      <c r="UPK62" s="78"/>
      <c r="UPS62" s="78"/>
      <c r="UQA62" s="78"/>
      <c r="UQI62" s="78"/>
      <c r="UQQ62" s="78"/>
      <c r="UQY62" s="78"/>
      <c r="URG62" s="78"/>
      <c r="URO62" s="78"/>
      <c r="URW62" s="78"/>
      <c r="USE62" s="78"/>
      <c r="USM62" s="78"/>
      <c r="USU62" s="78"/>
      <c r="UTC62" s="78"/>
      <c r="UTK62" s="78"/>
      <c r="UTS62" s="78"/>
      <c r="UUA62" s="78"/>
      <c r="UUI62" s="78"/>
      <c r="UUQ62" s="78"/>
      <c r="UUY62" s="78"/>
      <c r="UVG62" s="78"/>
      <c r="UVO62" s="78"/>
      <c r="UVW62" s="78"/>
      <c r="UWE62" s="78"/>
      <c r="UWM62" s="78"/>
      <c r="UWU62" s="78"/>
      <c r="UXC62" s="78"/>
      <c r="UXK62" s="78"/>
      <c r="UXS62" s="78"/>
      <c r="UYA62" s="78"/>
      <c r="UYI62" s="78"/>
      <c r="UYQ62" s="78"/>
      <c r="UYY62" s="78"/>
      <c r="UZG62" s="78"/>
      <c r="UZO62" s="78"/>
      <c r="UZW62" s="78"/>
      <c r="VAE62" s="78"/>
      <c r="VAM62" s="78"/>
      <c r="VAU62" s="78"/>
      <c r="VBC62" s="78"/>
      <c r="VBK62" s="78"/>
      <c r="VBS62" s="78"/>
      <c r="VCA62" s="78"/>
      <c r="VCI62" s="78"/>
      <c r="VCQ62" s="78"/>
      <c r="VCY62" s="78"/>
      <c r="VDG62" s="78"/>
      <c r="VDO62" s="78"/>
      <c r="VDW62" s="78"/>
      <c r="VEE62" s="78"/>
      <c r="VEM62" s="78"/>
      <c r="VEU62" s="78"/>
      <c r="VFC62" s="78"/>
      <c r="VFK62" s="78"/>
      <c r="VFS62" s="78"/>
      <c r="VGA62" s="78"/>
      <c r="VGI62" s="78"/>
      <c r="VGQ62" s="78"/>
      <c r="VGY62" s="78"/>
      <c r="VHG62" s="78"/>
      <c r="VHO62" s="78"/>
      <c r="VHW62" s="78"/>
      <c r="VIE62" s="78"/>
      <c r="VIM62" s="78"/>
      <c r="VIU62" s="78"/>
      <c r="VJC62" s="78"/>
      <c r="VJK62" s="78"/>
      <c r="VJS62" s="78"/>
      <c r="VKA62" s="78"/>
      <c r="VKI62" s="78"/>
      <c r="VKQ62" s="78"/>
      <c r="VKY62" s="78"/>
      <c r="VLG62" s="78"/>
      <c r="VLO62" s="78"/>
      <c r="VLW62" s="78"/>
      <c r="VME62" s="78"/>
      <c r="VMM62" s="78"/>
      <c r="VMU62" s="78"/>
      <c r="VNC62" s="78"/>
      <c r="VNK62" s="78"/>
      <c r="VNS62" s="78"/>
      <c r="VOA62" s="78"/>
      <c r="VOI62" s="78"/>
      <c r="VOQ62" s="78"/>
      <c r="VOY62" s="78"/>
      <c r="VPG62" s="78"/>
      <c r="VPO62" s="78"/>
      <c r="VPW62" s="78"/>
      <c r="VQE62" s="78"/>
      <c r="VQM62" s="78"/>
      <c r="VQU62" s="78"/>
      <c r="VRC62" s="78"/>
      <c r="VRK62" s="78"/>
      <c r="VRS62" s="78"/>
      <c r="VSA62" s="78"/>
      <c r="VSI62" s="78"/>
      <c r="VSQ62" s="78"/>
      <c r="VSY62" s="78"/>
      <c r="VTG62" s="78"/>
      <c r="VTO62" s="78"/>
      <c r="VTW62" s="78"/>
      <c r="VUE62" s="78"/>
      <c r="VUM62" s="78"/>
      <c r="VUU62" s="78"/>
      <c r="VVC62" s="78"/>
      <c r="VVK62" s="78"/>
      <c r="VVS62" s="78"/>
      <c r="VWA62" s="78"/>
      <c r="VWI62" s="78"/>
      <c r="VWQ62" s="78"/>
      <c r="VWY62" s="78"/>
      <c r="VXG62" s="78"/>
      <c r="VXO62" s="78"/>
      <c r="VXW62" s="78"/>
      <c r="VYE62" s="78"/>
      <c r="VYM62" s="78"/>
      <c r="VYU62" s="78"/>
      <c r="VZC62" s="78"/>
      <c r="VZK62" s="78"/>
      <c r="VZS62" s="78"/>
      <c r="WAA62" s="78"/>
      <c r="WAI62" s="78"/>
      <c r="WAQ62" s="78"/>
      <c r="WAY62" s="78"/>
      <c r="WBG62" s="78"/>
      <c r="WBO62" s="78"/>
      <c r="WBW62" s="78"/>
      <c r="WCE62" s="78"/>
      <c r="WCM62" s="78"/>
      <c r="WCU62" s="78"/>
      <c r="WDC62" s="78"/>
      <c r="WDK62" s="78"/>
      <c r="WDS62" s="78"/>
      <c r="WEA62" s="78"/>
      <c r="WEI62" s="78"/>
      <c r="WEQ62" s="78"/>
      <c r="WEY62" s="78"/>
      <c r="WFG62" s="78"/>
      <c r="WFO62" s="78"/>
      <c r="WFW62" s="78"/>
      <c r="WGE62" s="78"/>
      <c r="WGM62" s="78"/>
      <c r="WGU62" s="78"/>
      <c r="WHC62" s="78"/>
      <c r="WHK62" s="78"/>
      <c r="WHS62" s="78"/>
      <c r="WIA62" s="78"/>
      <c r="WII62" s="78"/>
      <c r="WIQ62" s="78"/>
      <c r="WIY62" s="78"/>
      <c r="WJG62" s="78"/>
      <c r="WJO62" s="78"/>
      <c r="WJW62" s="78"/>
      <c r="WKE62" s="78"/>
      <c r="WKM62" s="78"/>
      <c r="WKU62" s="78"/>
      <c r="WLC62" s="78"/>
      <c r="WLK62" s="78"/>
      <c r="WLS62" s="78"/>
      <c r="WMA62" s="78"/>
      <c r="WMI62" s="78"/>
      <c r="WMQ62" s="78"/>
      <c r="WMY62" s="78"/>
      <c r="WNG62" s="78"/>
      <c r="WNO62" s="78"/>
      <c r="WNW62" s="78"/>
      <c r="WOE62" s="78"/>
      <c r="WOM62" s="78"/>
      <c r="WOU62" s="78"/>
      <c r="WPC62" s="78"/>
      <c r="WPK62" s="78"/>
      <c r="WPS62" s="78"/>
      <c r="WQA62" s="78"/>
      <c r="WQI62" s="78"/>
      <c r="WQQ62" s="78"/>
      <c r="WQY62" s="78"/>
      <c r="WRG62" s="78"/>
      <c r="WRO62" s="78"/>
      <c r="WRW62" s="78"/>
      <c r="WSE62" s="78"/>
      <c r="WSM62" s="78"/>
      <c r="WSU62" s="78"/>
      <c r="WTC62" s="78"/>
      <c r="WTK62" s="78"/>
      <c r="WTS62" s="78"/>
      <c r="WUA62" s="78"/>
      <c r="WUI62" s="78"/>
      <c r="WUQ62" s="78"/>
      <c r="WUY62" s="78"/>
      <c r="WVG62" s="78"/>
      <c r="WVO62" s="78"/>
      <c r="WVW62" s="78"/>
      <c r="WWE62" s="78"/>
      <c r="WWM62" s="78"/>
      <c r="WWU62" s="78"/>
      <c r="WXC62" s="78"/>
      <c r="WXK62" s="78"/>
      <c r="WXS62" s="78"/>
      <c r="WYA62" s="78"/>
      <c r="WYI62" s="78"/>
      <c r="WYQ62" s="78"/>
      <c r="WYY62" s="78"/>
      <c r="WZG62" s="78"/>
      <c r="WZO62" s="78"/>
      <c r="WZW62" s="78"/>
      <c r="XAE62" s="78"/>
      <c r="XAM62" s="78"/>
      <c r="XAU62" s="78"/>
      <c r="XBC62" s="78"/>
      <c r="XBK62" s="78"/>
      <c r="XBS62" s="78"/>
      <c r="XCA62" s="78"/>
      <c r="XCI62" s="78"/>
      <c r="XCQ62" s="78"/>
      <c r="XCY62" s="78"/>
      <c r="XDG62" s="78"/>
      <c r="XDO62" s="78"/>
      <c r="XDW62" s="78"/>
      <c r="XEE62" s="78"/>
    </row>
    <row r="63" spans="1:1023 1031:2047 2055:3071 3079:4095 4103:5119 5127:6143 6151:7167 7175:8191 8199:9215 9223:10239 10247:11263 11271:12287 12295:13311 13319:14335 14343:15359 15367:16359" ht="25.5">
      <c r="A63" s="91"/>
      <c r="B63" s="57"/>
      <c r="C63" s="57"/>
      <c r="D63" s="57"/>
      <c r="E63" s="57"/>
      <c r="F63" s="113"/>
      <c r="G63" s="92"/>
      <c r="H63" s="134"/>
      <c r="I63" s="120"/>
      <c r="J63" s="57"/>
      <c r="K63" s="93"/>
      <c r="L63" s="186"/>
      <c r="M63" s="92"/>
      <c r="N63" s="93"/>
      <c r="O63" s="93"/>
      <c r="P63" s="57"/>
      <c r="Q63" s="60"/>
      <c r="R63" s="194"/>
      <c r="S63" s="194"/>
      <c r="T63" s="57"/>
      <c r="U63" s="57"/>
      <c r="V63" s="54" t="s">
        <v>222</v>
      </c>
      <c r="W63" s="54">
        <v>44187</v>
      </c>
      <c r="X63" s="63">
        <v>12952</v>
      </c>
      <c r="Y63" s="54" t="s">
        <v>249</v>
      </c>
      <c r="Z63" s="69">
        <v>44245</v>
      </c>
      <c r="AA63" s="54">
        <v>44609</v>
      </c>
      <c r="AB63" s="70" t="s">
        <v>100</v>
      </c>
      <c r="AC63" s="70" t="s">
        <v>100</v>
      </c>
      <c r="AD63" s="196">
        <v>0</v>
      </c>
      <c r="AE63" s="196">
        <v>0</v>
      </c>
      <c r="AF63" s="69" t="s">
        <v>100</v>
      </c>
      <c r="AG63" s="71" t="s">
        <v>100</v>
      </c>
      <c r="AH63" s="196">
        <v>0</v>
      </c>
      <c r="AI63" s="210">
        <f t="shared" si="0"/>
        <v>0</v>
      </c>
      <c r="AJ63" s="215">
        <v>282528</v>
      </c>
      <c r="AK63" s="215">
        <v>0</v>
      </c>
      <c r="AL63" s="217"/>
      <c r="AM63" s="94"/>
      <c r="AN63" s="94"/>
      <c r="AO63" s="94"/>
      <c r="AP63" s="94"/>
      <c r="AQ63" s="94"/>
      <c r="AR63" s="94"/>
      <c r="AS63" s="94"/>
      <c r="AT63" s="94"/>
      <c r="AU63" s="94"/>
      <c r="AV63" s="94"/>
      <c r="AW63" s="94"/>
      <c r="AX63" s="94"/>
      <c r="AY63" s="94"/>
      <c r="AZ63" s="94"/>
      <c r="BA63" s="94"/>
      <c r="BB63" s="94"/>
      <c r="BC63" s="94"/>
      <c r="BD63" s="94"/>
      <c r="BE63" s="94"/>
      <c r="BF63" s="94"/>
      <c r="BG63" s="94"/>
      <c r="BH63" s="57"/>
      <c r="KA63" s="78"/>
      <c r="KI63" s="78"/>
      <c r="KQ63" s="78"/>
      <c r="KY63" s="78"/>
      <c r="LG63" s="78"/>
      <c r="LO63" s="78"/>
      <c r="LW63" s="78"/>
      <c r="ME63" s="78"/>
      <c r="MM63" s="78"/>
      <c r="MU63" s="78"/>
      <c r="NC63" s="78"/>
      <c r="NK63" s="78"/>
      <c r="NS63" s="78"/>
      <c r="OA63" s="78"/>
      <c r="OI63" s="78"/>
      <c r="OQ63" s="78"/>
      <c r="OY63" s="78"/>
      <c r="PG63" s="78"/>
      <c r="PO63" s="78"/>
      <c r="PW63" s="78"/>
      <c r="QE63" s="78"/>
      <c r="QM63" s="78"/>
      <c r="QU63" s="78"/>
      <c r="RC63" s="78"/>
      <c r="RK63" s="78"/>
      <c r="RS63" s="78"/>
      <c r="SA63" s="78"/>
      <c r="SI63" s="78"/>
      <c r="SQ63" s="78"/>
      <c r="SY63" s="78"/>
      <c r="TG63" s="78"/>
      <c r="TO63" s="78"/>
      <c r="TW63" s="78"/>
      <c r="UE63" s="78"/>
      <c r="UM63" s="78"/>
      <c r="UU63" s="78"/>
      <c r="VC63" s="78"/>
      <c r="VK63" s="78"/>
      <c r="VS63" s="78"/>
      <c r="WA63" s="78"/>
      <c r="WI63" s="78"/>
      <c r="WQ63" s="78"/>
      <c r="WY63" s="78"/>
      <c r="XG63" s="78"/>
      <c r="XO63" s="78"/>
      <c r="XW63" s="78"/>
      <c r="YE63" s="78"/>
      <c r="YM63" s="78"/>
      <c r="YU63" s="78"/>
      <c r="ZC63" s="78"/>
      <c r="ZK63" s="78"/>
      <c r="ZS63" s="78"/>
      <c r="AAA63" s="78"/>
      <c r="AAI63" s="78"/>
      <c r="AAQ63" s="78"/>
      <c r="AAY63" s="78"/>
      <c r="ABG63" s="78"/>
      <c r="ABO63" s="78"/>
      <c r="ABW63" s="78"/>
      <c r="ACE63" s="78"/>
      <c r="ACM63" s="78"/>
      <c r="ACU63" s="78"/>
      <c r="ADC63" s="78"/>
      <c r="ADK63" s="78"/>
      <c r="ADS63" s="78"/>
      <c r="AEA63" s="78"/>
      <c r="AEI63" s="78"/>
      <c r="AEQ63" s="78"/>
      <c r="AEY63" s="78"/>
      <c r="AFG63" s="78"/>
      <c r="AFO63" s="78"/>
      <c r="AFW63" s="78"/>
      <c r="AGE63" s="78"/>
      <c r="AGM63" s="78"/>
      <c r="AGU63" s="78"/>
      <c r="AHC63" s="78"/>
      <c r="AHK63" s="78"/>
      <c r="AHS63" s="78"/>
      <c r="AIA63" s="78"/>
      <c r="AII63" s="78"/>
      <c r="AIQ63" s="78"/>
      <c r="AIY63" s="78"/>
      <c r="AJG63" s="78"/>
      <c r="AJO63" s="78"/>
      <c r="AJW63" s="78"/>
      <c r="AKE63" s="78"/>
      <c r="AKM63" s="78"/>
      <c r="AKU63" s="78"/>
      <c r="ALC63" s="78"/>
      <c r="ALK63" s="78"/>
      <c r="ALS63" s="78"/>
      <c r="AMA63" s="78"/>
      <c r="AMI63" s="78"/>
      <c r="AMQ63" s="78"/>
      <c r="AMY63" s="78"/>
      <c r="ANG63" s="78"/>
      <c r="ANO63" s="78"/>
      <c r="ANW63" s="78"/>
      <c r="AOE63" s="78"/>
      <c r="AOM63" s="78"/>
      <c r="AOU63" s="78"/>
      <c r="APC63" s="78"/>
      <c r="APK63" s="78"/>
      <c r="APS63" s="78"/>
      <c r="AQA63" s="78"/>
      <c r="AQI63" s="78"/>
      <c r="AQQ63" s="78"/>
      <c r="AQY63" s="78"/>
      <c r="ARG63" s="78"/>
      <c r="ARO63" s="78"/>
      <c r="ARW63" s="78"/>
      <c r="ASE63" s="78"/>
      <c r="ASM63" s="78"/>
      <c r="ASU63" s="78"/>
      <c r="ATC63" s="78"/>
      <c r="ATK63" s="78"/>
      <c r="ATS63" s="78"/>
      <c r="AUA63" s="78"/>
      <c r="AUI63" s="78"/>
      <c r="AUQ63" s="78"/>
      <c r="AUY63" s="78"/>
      <c r="AVG63" s="78"/>
      <c r="AVO63" s="78"/>
      <c r="AVW63" s="78"/>
      <c r="AWE63" s="78"/>
      <c r="AWM63" s="78"/>
      <c r="AWU63" s="78"/>
      <c r="AXC63" s="78"/>
      <c r="AXK63" s="78"/>
      <c r="AXS63" s="78"/>
      <c r="AYA63" s="78"/>
      <c r="AYI63" s="78"/>
      <c r="AYQ63" s="78"/>
      <c r="AYY63" s="78"/>
      <c r="AZG63" s="78"/>
      <c r="AZO63" s="78"/>
      <c r="AZW63" s="78"/>
      <c r="BAE63" s="78"/>
      <c r="BAM63" s="78"/>
      <c r="BAU63" s="78"/>
      <c r="BBC63" s="78"/>
      <c r="BBK63" s="78"/>
      <c r="BBS63" s="78"/>
      <c r="BCA63" s="78"/>
      <c r="BCI63" s="78"/>
      <c r="BCQ63" s="78"/>
      <c r="BCY63" s="78"/>
      <c r="BDG63" s="78"/>
      <c r="BDO63" s="78"/>
      <c r="BDW63" s="78"/>
      <c r="BEE63" s="78"/>
      <c r="BEM63" s="78"/>
      <c r="BEU63" s="78"/>
      <c r="BFC63" s="78"/>
      <c r="BFK63" s="78"/>
      <c r="BFS63" s="78"/>
      <c r="BGA63" s="78"/>
      <c r="BGI63" s="78"/>
      <c r="BGQ63" s="78"/>
      <c r="BGY63" s="78"/>
      <c r="BHG63" s="78"/>
      <c r="BHO63" s="78"/>
      <c r="BHW63" s="78"/>
      <c r="BIE63" s="78"/>
      <c r="BIM63" s="78"/>
      <c r="BIU63" s="78"/>
      <c r="BJC63" s="78"/>
      <c r="BJK63" s="78"/>
      <c r="BJS63" s="78"/>
      <c r="BKA63" s="78"/>
      <c r="BKI63" s="78"/>
      <c r="BKQ63" s="78"/>
      <c r="BKY63" s="78"/>
      <c r="BLG63" s="78"/>
      <c r="BLO63" s="78"/>
      <c r="BLW63" s="78"/>
      <c r="BME63" s="78"/>
      <c r="BMM63" s="78"/>
      <c r="BMU63" s="78"/>
      <c r="BNC63" s="78"/>
      <c r="BNK63" s="78"/>
      <c r="BNS63" s="78"/>
      <c r="BOA63" s="78"/>
      <c r="BOI63" s="78"/>
      <c r="BOQ63" s="78"/>
      <c r="BOY63" s="78"/>
      <c r="BPG63" s="78"/>
      <c r="BPO63" s="78"/>
      <c r="BPW63" s="78"/>
      <c r="BQE63" s="78"/>
      <c r="BQM63" s="78"/>
      <c r="BQU63" s="78"/>
      <c r="BRC63" s="78"/>
      <c r="BRK63" s="78"/>
      <c r="BRS63" s="78"/>
      <c r="BSA63" s="78"/>
      <c r="BSI63" s="78"/>
      <c r="BSQ63" s="78"/>
      <c r="BSY63" s="78"/>
      <c r="BTG63" s="78"/>
      <c r="BTO63" s="78"/>
      <c r="BTW63" s="78"/>
      <c r="BUE63" s="78"/>
      <c r="BUM63" s="78"/>
      <c r="BUU63" s="78"/>
      <c r="BVC63" s="78"/>
      <c r="BVK63" s="78"/>
      <c r="BVS63" s="78"/>
      <c r="BWA63" s="78"/>
      <c r="BWI63" s="78"/>
      <c r="BWQ63" s="78"/>
      <c r="BWY63" s="78"/>
      <c r="BXG63" s="78"/>
      <c r="BXO63" s="78"/>
      <c r="BXW63" s="78"/>
      <c r="BYE63" s="78"/>
      <c r="BYM63" s="78"/>
      <c r="BYU63" s="78"/>
      <c r="BZC63" s="78"/>
      <c r="BZK63" s="78"/>
      <c r="BZS63" s="78"/>
      <c r="CAA63" s="78"/>
      <c r="CAI63" s="78"/>
      <c r="CAQ63" s="78"/>
      <c r="CAY63" s="78"/>
      <c r="CBG63" s="78"/>
      <c r="CBO63" s="78"/>
      <c r="CBW63" s="78"/>
      <c r="CCE63" s="78"/>
      <c r="CCM63" s="78"/>
      <c r="CCU63" s="78"/>
      <c r="CDC63" s="78"/>
      <c r="CDK63" s="78"/>
      <c r="CDS63" s="78"/>
      <c r="CEA63" s="78"/>
      <c r="CEI63" s="78"/>
      <c r="CEQ63" s="78"/>
      <c r="CEY63" s="78"/>
      <c r="CFG63" s="78"/>
      <c r="CFO63" s="78"/>
      <c r="CFW63" s="78"/>
      <c r="CGE63" s="78"/>
      <c r="CGM63" s="78"/>
      <c r="CGU63" s="78"/>
      <c r="CHC63" s="78"/>
      <c r="CHK63" s="78"/>
      <c r="CHS63" s="78"/>
      <c r="CIA63" s="78"/>
      <c r="CII63" s="78"/>
      <c r="CIQ63" s="78"/>
      <c r="CIY63" s="78"/>
      <c r="CJG63" s="78"/>
      <c r="CJO63" s="78"/>
      <c r="CJW63" s="78"/>
      <c r="CKE63" s="78"/>
      <c r="CKM63" s="78"/>
      <c r="CKU63" s="78"/>
      <c r="CLC63" s="78"/>
      <c r="CLK63" s="78"/>
      <c r="CLS63" s="78"/>
      <c r="CMA63" s="78"/>
      <c r="CMI63" s="78"/>
      <c r="CMQ63" s="78"/>
      <c r="CMY63" s="78"/>
      <c r="CNG63" s="78"/>
      <c r="CNO63" s="78"/>
      <c r="CNW63" s="78"/>
      <c r="COE63" s="78"/>
      <c r="COM63" s="78"/>
      <c r="COU63" s="78"/>
      <c r="CPC63" s="78"/>
      <c r="CPK63" s="78"/>
      <c r="CPS63" s="78"/>
      <c r="CQA63" s="78"/>
      <c r="CQI63" s="78"/>
      <c r="CQQ63" s="78"/>
      <c r="CQY63" s="78"/>
      <c r="CRG63" s="78"/>
      <c r="CRO63" s="78"/>
      <c r="CRW63" s="78"/>
      <c r="CSE63" s="78"/>
      <c r="CSM63" s="78"/>
      <c r="CSU63" s="78"/>
      <c r="CTC63" s="78"/>
      <c r="CTK63" s="78"/>
      <c r="CTS63" s="78"/>
      <c r="CUA63" s="78"/>
      <c r="CUI63" s="78"/>
      <c r="CUQ63" s="78"/>
      <c r="CUY63" s="78"/>
      <c r="CVG63" s="78"/>
      <c r="CVO63" s="78"/>
      <c r="CVW63" s="78"/>
      <c r="CWE63" s="78"/>
      <c r="CWM63" s="78"/>
      <c r="CWU63" s="78"/>
      <c r="CXC63" s="78"/>
      <c r="CXK63" s="78"/>
      <c r="CXS63" s="78"/>
      <c r="CYA63" s="78"/>
      <c r="CYI63" s="78"/>
      <c r="CYQ63" s="78"/>
      <c r="CYY63" s="78"/>
      <c r="CZG63" s="78"/>
      <c r="CZO63" s="78"/>
      <c r="CZW63" s="78"/>
      <c r="DAE63" s="78"/>
      <c r="DAM63" s="78"/>
      <c r="DAU63" s="78"/>
      <c r="DBC63" s="78"/>
      <c r="DBK63" s="78"/>
      <c r="DBS63" s="78"/>
      <c r="DCA63" s="78"/>
      <c r="DCI63" s="78"/>
      <c r="DCQ63" s="78"/>
      <c r="DCY63" s="78"/>
      <c r="DDG63" s="78"/>
      <c r="DDO63" s="78"/>
      <c r="DDW63" s="78"/>
      <c r="DEE63" s="78"/>
      <c r="DEM63" s="78"/>
      <c r="DEU63" s="78"/>
      <c r="DFC63" s="78"/>
      <c r="DFK63" s="78"/>
      <c r="DFS63" s="78"/>
      <c r="DGA63" s="78"/>
      <c r="DGI63" s="78"/>
      <c r="DGQ63" s="78"/>
      <c r="DGY63" s="78"/>
      <c r="DHG63" s="78"/>
      <c r="DHO63" s="78"/>
      <c r="DHW63" s="78"/>
      <c r="DIE63" s="78"/>
      <c r="DIM63" s="78"/>
      <c r="DIU63" s="78"/>
      <c r="DJC63" s="78"/>
      <c r="DJK63" s="78"/>
      <c r="DJS63" s="78"/>
      <c r="DKA63" s="78"/>
      <c r="DKI63" s="78"/>
      <c r="DKQ63" s="78"/>
      <c r="DKY63" s="78"/>
      <c r="DLG63" s="78"/>
      <c r="DLO63" s="78"/>
      <c r="DLW63" s="78"/>
      <c r="DME63" s="78"/>
      <c r="DMM63" s="78"/>
      <c r="DMU63" s="78"/>
      <c r="DNC63" s="78"/>
      <c r="DNK63" s="78"/>
      <c r="DNS63" s="78"/>
      <c r="DOA63" s="78"/>
      <c r="DOI63" s="78"/>
      <c r="DOQ63" s="78"/>
      <c r="DOY63" s="78"/>
      <c r="DPG63" s="78"/>
      <c r="DPO63" s="78"/>
      <c r="DPW63" s="78"/>
      <c r="DQE63" s="78"/>
      <c r="DQM63" s="78"/>
      <c r="DQU63" s="78"/>
      <c r="DRC63" s="78"/>
      <c r="DRK63" s="78"/>
      <c r="DRS63" s="78"/>
      <c r="DSA63" s="78"/>
      <c r="DSI63" s="78"/>
      <c r="DSQ63" s="78"/>
      <c r="DSY63" s="78"/>
      <c r="DTG63" s="78"/>
      <c r="DTO63" s="78"/>
      <c r="DTW63" s="78"/>
      <c r="DUE63" s="78"/>
      <c r="DUM63" s="78"/>
      <c r="DUU63" s="78"/>
      <c r="DVC63" s="78"/>
      <c r="DVK63" s="78"/>
      <c r="DVS63" s="78"/>
      <c r="DWA63" s="78"/>
      <c r="DWI63" s="78"/>
      <c r="DWQ63" s="78"/>
      <c r="DWY63" s="78"/>
      <c r="DXG63" s="78"/>
      <c r="DXO63" s="78"/>
      <c r="DXW63" s="78"/>
      <c r="DYE63" s="78"/>
      <c r="DYM63" s="78"/>
      <c r="DYU63" s="78"/>
      <c r="DZC63" s="78"/>
      <c r="DZK63" s="78"/>
      <c r="DZS63" s="78"/>
      <c r="EAA63" s="78"/>
      <c r="EAI63" s="78"/>
      <c r="EAQ63" s="78"/>
      <c r="EAY63" s="78"/>
      <c r="EBG63" s="78"/>
      <c r="EBO63" s="78"/>
      <c r="EBW63" s="78"/>
      <c r="ECE63" s="78"/>
      <c r="ECM63" s="78"/>
      <c r="ECU63" s="78"/>
      <c r="EDC63" s="78"/>
      <c r="EDK63" s="78"/>
      <c r="EDS63" s="78"/>
      <c r="EEA63" s="78"/>
      <c r="EEI63" s="78"/>
      <c r="EEQ63" s="78"/>
      <c r="EEY63" s="78"/>
      <c r="EFG63" s="78"/>
      <c r="EFO63" s="78"/>
      <c r="EFW63" s="78"/>
      <c r="EGE63" s="78"/>
      <c r="EGM63" s="78"/>
      <c r="EGU63" s="78"/>
      <c r="EHC63" s="78"/>
      <c r="EHK63" s="78"/>
      <c r="EHS63" s="78"/>
      <c r="EIA63" s="78"/>
      <c r="EII63" s="78"/>
      <c r="EIQ63" s="78"/>
      <c r="EIY63" s="78"/>
      <c r="EJG63" s="78"/>
      <c r="EJO63" s="78"/>
      <c r="EJW63" s="78"/>
      <c r="EKE63" s="78"/>
      <c r="EKM63" s="78"/>
      <c r="EKU63" s="78"/>
      <c r="ELC63" s="78"/>
      <c r="ELK63" s="78"/>
      <c r="ELS63" s="78"/>
      <c r="EMA63" s="78"/>
      <c r="EMI63" s="78"/>
      <c r="EMQ63" s="78"/>
      <c r="EMY63" s="78"/>
      <c r="ENG63" s="78"/>
      <c r="ENO63" s="78"/>
      <c r="ENW63" s="78"/>
      <c r="EOE63" s="78"/>
      <c r="EOM63" s="78"/>
      <c r="EOU63" s="78"/>
      <c r="EPC63" s="78"/>
      <c r="EPK63" s="78"/>
      <c r="EPS63" s="78"/>
      <c r="EQA63" s="78"/>
      <c r="EQI63" s="78"/>
      <c r="EQQ63" s="78"/>
      <c r="EQY63" s="78"/>
      <c r="ERG63" s="78"/>
      <c r="ERO63" s="78"/>
      <c r="ERW63" s="78"/>
      <c r="ESE63" s="78"/>
      <c r="ESM63" s="78"/>
      <c r="ESU63" s="78"/>
      <c r="ETC63" s="78"/>
      <c r="ETK63" s="78"/>
      <c r="ETS63" s="78"/>
      <c r="EUA63" s="78"/>
      <c r="EUI63" s="78"/>
      <c r="EUQ63" s="78"/>
      <c r="EUY63" s="78"/>
      <c r="EVG63" s="78"/>
      <c r="EVO63" s="78"/>
      <c r="EVW63" s="78"/>
      <c r="EWE63" s="78"/>
      <c r="EWM63" s="78"/>
      <c r="EWU63" s="78"/>
      <c r="EXC63" s="78"/>
      <c r="EXK63" s="78"/>
      <c r="EXS63" s="78"/>
      <c r="EYA63" s="78"/>
      <c r="EYI63" s="78"/>
      <c r="EYQ63" s="78"/>
      <c r="EYY63" s="78"/>
      <c r="EZG63" s="78"/>
      <c r="EZO63" s="78"/>
      <c r="EZW63" s="78"/>
      <c r="FAE63" s="78"/>
      <c r="FAM63" s="78"/>
      <c r="FAU63" s="78"/>
      <c r="FBC63" s="78"/>
      <c r="FBK63" s="78"/>
      <c r="FBS63" s="78"/>
      <c r="FCA63" s="78"/>
      <c r="FCI63" s="78"/>
      <c r="FCQ63" s="78"/>
      <c r="FCY63" s="78"/>
      <c r="FDG63" s="78"/>
      <c r="FDO63" s="78"/>
      <c r="FDW63" s="78"/>
      <c r="FEE63" s="78"/>
      <c r="FEM63" s="78"/>
      <c r="FEU63" s="78"/>
      <c r="FFC63" s="78"/>
      <c r="FFK63" s="78"/>
      <c r="FFS63" s="78"/>
      <c r="FGA63" s="78"/>
      <c r="FGI63" s="78"/>
      <c r="FGQ63" s="78"/>
      <c r="FGY63" s="78"/>
      <c r="FHG63" s="78"/>
      <c r="FHO63" s="78"/>
      <c r="FHW63" s="78"/>
      <c r="FIE63" s="78"/>
      <c r="FIM63" s="78"/>
      <c r="FIU63" s="78"/>
      <c r="FJC63" s="78"/>
      <c r="FJK63" s="78"/>
      <c r="FJS63" s="78"/>
      <c r="FKA63" s="78"/>
      <c r="FKI63" s="78"/>
      <c r="FKQ63" s="78"/>
      <c r="FKY63" s="78"/>
      <c r="FLG63" s="78"/>
      <c r="FLO63" s="78"/>
      <c r="FLW63" s="78"/>
      <c r="FME63" s="78"/>
      <c r="FMM63" s="78"/>
      <c r="FMU63" s="78"/>
      <c r="FNC63" s="78"/>
      <c r="FNK63" s="78"/>
      <c r="FNS63" s="78"/>
      <c r="FOA63" s="78"/>
      <c r="FOI63" s="78"/>
      <c r="FOQ63" s="78"/>
      <c r="FOY63" s="78"/>
      <c r="FPG63" s="78"/>
      <c r="FPO63" s="78"/>
      <c r="FPW63" s="78"/>
      <c r="FQE63" s="78"/>
      <c r="FQM63" s="78"/>
      <c r="FQU63" s="78"/>
      <c r="FRC63" s="78"/>
      <c r="FRK63" s="78"/>
      <c r="FRS63" s="78"/>
      <c r="FSA63" s="78"/>
      <c r="FSI63" s="78"/>
      <c r="FSQ63" s="78"/>
      <c r="FSY63" s="78"/>
      <c r="FTG63" s="78"/>
      <c r="FTO63" s="78"/>
      <c r="FTW63" s="78"/>
      <c r="FUE63" s="78"/>
      <c r="FUM63" s="78"/>
      <c r="FUU63" s="78"/>
      <c r="FVC63" s="78"/>
      <c r="FVK63" s="78"/>
      <c r="FVS63" s="78"/>
      <c r="FWA63" s="78"/>
      <c r="FWI63" s="78"/>
      <c r="FWQ63" s="78"/>
      <c r="FWY63" s="78"/>
      <c r="FXG63" s="78"/>
      <c r="FXO63" s="78"/>
      <c r="FXW63" s="78"/>
      <c r="FYE63" s="78"/>
      <c r="FYM63" s="78"/>
      <c r="FYU63" s="78"/>
      <c r="FZC63" s="78"/>
      <c r="FZK63" s="78"/>
      <c r="FZS63" s="78"/>
      <c r="GAA63" s="78"/>
      <c r="GAI63" s="78"/>
      <c r="GAQ63" s="78"/>
      <c r="GAY63" s="78"/>
      <c r="GBG63" s="78"/>
      <c r="GBO63" s="78"/>
      <c r="GBW63" s="78"/>
      <c r="GCE63" s="78"/>
      <c r="GCM63" s="78"/>
      <c r="GCU63" s="78"/>
      <c r="GDC63" s="78"/>
      <c r="GDK63" s="78"/>
      <c r="GDS63" s="78"/>
      <c r="GEA63" s="78"/>
      <c r="GEI63" s="78"/>
      <c r="GEQ63" s="78"/>
      <c r="GEY63" s="78"/>
      <c r="GFG63" s="78"/>
      <c r="GFO63" s="78"/>
      <c r="GFW63" s="78"/>
      <c r="GGE63" s="78"/>
      <c r="GGM63" s="78"/>
      <c r="GGU63" s="78"/>
      <c r="GHC63" s="78"/>
      <c r="GHK63" s="78"/>
      <c r="GHS63" s="78"/>
      <c r="GIA63" s="78"/>
      <c r="GII63" s="78"/>
      <c r="GIQ63" s="78"/>
      <c r="GIY63" s="78"/>
      <c r="GJG63" s="78"/>
      <c r="GJO63" s="78"/>
      <c r="GJW63" s="78"/>
      <c r="GKE63" s="78"/>
      <c r="GKM63" s="78"/>
      <c r="GKU63" s="78"/>
      <c r="GLC63" s="78"/>
      <c r="GLK63" s="78"/>
      <c r="GLS63" s="78"/>
      <c r="GMA63" s="78"/>
      <c r="GMI63" s="78"/>
      <c r="GMQ63" s="78"/>
      <c r="GMY63" s="78"/>
      <c r="GNG63" s="78"/>
      <c r="GNO63" s="78"/>
      <c r="GNW63" s="78"/>
      <c r="GOE63" s="78"/>
      <c r="GOM63" s="78"/>
      <c r="GOU63" s="78"/>
      <c r="GPC63" s="78"/>
      <c r="GPK63" s="78"/>
      <c r="GPS63" s="78"/>
      <c r="GQA63" s="78"/>
      <c r="GQI63" s="78"/>
      <c r="GQQ63" s="78"/>
      <c r="GQY63" s="78"/>
      <c r="GRG63" s="78"/>
      <c r="GRO63" s="78"/>
      <c r="GRW63" s="78"/>
      <c r="GSE63" s="78"/>
      <c r="GSM63" s="78"/>
      <c r="GSU63" s="78"/>
      <c r="GTC63" s="78"/>
      <c r="GTK63" s="78"/>
      <c r="GTS63" s="78"/>
      <c r="GUA63" s="78"/>
      <c r="GUI63" s="78"/>
      <c r="GUQ63" s="78"/>
      <c r="GUY63" s="78"/>
      <c r="GVG63" s="78"/>
      <c r="GVO63" s="78"/>
      <c r="GVW63" s="78"/>
      <c r="GWE63" s="78"/>
      <c r="GWM63" s="78"/>
      <c r="GWU63" s="78"/>
      <c r="GXC63" s="78"/>
      <c r="GXK63" s="78"/>
      <c r="GXS63" s="78"/>
      <c r="GYA63" s="78"/>
      <c r="GYI63" s="78"/>
      <c r="GYQ63" s="78"/>
      <c r="GYY63" s="78"/>
      <c r="GZG63" s="78"/>
      <c r="GZO63" s="78"/>
      <c r="GZW63" s="78"/>
      <c r="HAE63" s="78"/>
      <c r="HAM63" s="78"/>
      <c r="HAU63" s="78"/>
      <c r="HBC63" s="78"/>
      <c r="HBK63" s="78"/>
      <c r="HBS63" s="78"/>
      <c r="HCA63" s="78"/>
      <c r="HCI63" s="78"/>
      <c r="HCQ63" s="78"/>
      <c r="HCY63" s="78"/>
      <c r="HDG63" s="78"/>
      <c r="HDO63" s="78"/>
      <c r="HDW63" s="78"/>
      <c r="HEE63" s="78"/>
      <c r="HEM63" s="78"/>
      <c r="HEU63" s="78"/>
      <c r="HFC63" s="78"/>
      <c r="HFK63" s="78"/>
      <c r="HFS63" s="78"/>
      <c r="HGA63" s="78"/>
      <c r="HGI63" s="78"/>
      <c r="HGQ63" s="78"/>
      <c r="HGY63" s="78"/>
      <c r="HHG63" s="78"/>
      <c r="HHO63" s="78"/>
      <c r="HHW63" s="78"/>
      <c r="HIE63" s="78"/>
      <c r="HIM63" s="78"/>
      <c r="HIU63" s="78"/>
      <c r="HJC63" s="78"/>
      <c r="HJK63" s="78"/>
      <c r="HJS63" s="78"/>
      <c r="HKA63" s="78"/>
      <c r="HKI63" s="78"/>
      <c r="HKQ63" s="78"/>
      <c r="HKY63" s="78"/>
      <c r="HLG63" s="78"/>
      <c r="HLO63" s="78"/>
      <c r="HLW63" s="78"/>
      <c r="HME63" s="78"/>
      <c r="HMM63" s="78"/>
      <c r="HMU63" s="78"/>
      <c r="HNC63" s="78"/>
      <c r="HNK63" s="78"/>
      <c r="HNS63" s="78"/>
      <c r="HOA63" s="78"/>
      <c r="HOI63" s="78"/>
      <c r="HOQ63" s="78"/>
      <c r="HOY63" s="78"/>
      <c r="HPG63" s="78"/>
      <c r="HPO63" s="78"/>
      <c r="HPW63" s="78"/>
      <c r="HQE63" s="78"/>
      <c r="HQM63" s="78"/>
      <c r="HQU63" s="78"/>
      <c r="HRC63" s="78"/>
      <c r="HRK63" s="78"/>
      <c r="HRS63" s="78"/>
      <c r="HSA63" s="78"/>
      <c r="HSI63" s="78"/>
      <c r="HSQ63" s="78"/>
      <c r="HSY63" s="78"/>
      <c r="HTG63" s="78"/>
      <c r="HTO63" s="78"/>
      <c r="HTW63" s="78"/>
      <c r="HUE63" s="78"/>
      <c r="HUM63" s="78"/>
      <c r="HUU63" s="78"/>
      <c r="HVC63" s="78"/>
      <c r="HVK63" s="78"/>
      <c r="HVS63" s="78"/>
      <c r="HWA63" s="78"/>
      <c r="HWI63" s="78"/>
      <c r="HWQ63" s="78"/>
      <c r="HWY63" s="78"/>
      <c r="HXG63" s="78"/>
      <c r="HXO63" s="78"/>
      <c r="HXW63" s="78"/>
      <c r="HYE63" s="78"/>
      <c r="HYM63" s="78"/>
      <c r="HYU63" s="78"/>
      <c r="HZC63" s="78"/>
      <c r="HZK63" s="78"/>
      <c r="HZS63" s="78"/>
      <c r="IAA63" s="78"/>
      <c r="IAI63" s="78"/>
      <c r="IAQ63" s="78"/>
      <c r="IAY63" s="78"/>
      <c r="IBG63" s="78"/>
      <c r="IBO63" s="78"/>
      <c r="IBW63" s="78"/>
      <c r="ICE63" s="78"/>
      <c r="ICM63" s="78"/>
      <c r="ICU63" s="78"/>
      <c r="IDC63" s="78"/>
      <c r="IDK63" s="78"/>
      <c r="IDS63" s="78"/>
      <c r="IEA63" s="78"/>
      <c r="IEI63" s="78"/>
      <c r="IEQ63" s="78"/>
      <c r="IEY63" s="78"/>
      <c r="IFG63" s="78"/>
      <c r="IFO63" s="78"/>
      <c r="IFW63" s="78"/>
      <c r="IGE63" s="78"/>
      <c r="IGM63" s="78"/>
      <c r="IGU63" s="78"/>
      <c r="IHC63" s="78"/>
      <c r="IHK63" s="78"/>
      <c r="IHS63" s="78"/>
      <c r="IIA63" s="78"/>
      <c r="III63" s="78"/>
      <c r="IIQ63" s="78"/>
      <c r="IIY63" s="78"/>
      <c r="IJG63" s="78"/>
      <c r="IJO63" s="78"/>
      <c r="IJW63" s="78"/>
      <c r="IKE63" s="78"/>
      <c r="IKM63" s="78"/>
      <c r="IKU63" s="78"/>
      <c r="ILC63" s="78"/>
      <c r="ILK63" s="78"/>
      <c r="ILS63" s="78"/>
      <c r="IMA63" s="78"/>
      <c r="IMI63" s="78"/>
      <c r="IMQ63" s="78"/>
      <c r="IMY63" s="78"/>
      <c r="ING63" s="78"/>
      <c r="INO63" s="78"/>
      <c r="INW63" s="78"/>
      <c r="IOE63" s="78"/>
      <c r="IOM63" s="78"/>
      <c r="IOU63" s="78"/>
      <c r="IPC63" s="78"/>
      <c r="IPK63" s="78"/>
      <c r="IPS63" s="78"/>
      <c r="IQA63" s="78"/>
      <c r="IQI63" s="78"/>
      <c r="IQQ63" s="78"/>
      <c r="IQY63" s="78"/>
      <c r="IRG63" s="78"/>
      <c r="IRO63" s="78"/>
      <c r="IRW63" s="78"/>
      <c r="ISE63" s="78"/>
      <c r="ISM63" s="78"/>
      <c r="ISU63" s="78"/>
      <c r="ITC63" s="78"/>
      <c r="ITK63" s="78"/>
      <c r="ITS63" s="78"/>
      <c r="IUA63" s="78"/>
      <c r="IUI63" s="78"/>
      <c r="IUQ63" s="78"/>
      <c r="IUY63" s="78"/>
      <c r="IVG63" s="78"/>
      <c r="IVO63" s="78"/>
      <c r="IVW63" s="78"/>
      <c r="IWE63" s="78"/>
      <c r="IWM63" s="78"/>
      <c r="IWU63" s="78"/>
      <c r="IXC63" s="78"/>
      <c r="IXK63" s="78"/>
      <c r="IXS63" s="78"/>
      <c r="IYA63" s="78"/>
      <c r="IYI63" s="78"/>
      <c r="IYQ63" s="78"/>
      <c r="IYY63" s="78"/>
      <c r="IZG63" s="78"/>
      <c r="IZO63" s="78"/>
      <c r="IZW63" s="78"/>
      <c r="JAE63" s="78"/>
      <c r="JAM63" s="78"/>
      <c r="JAU63" s="78"/>
      <c r="JBC63" s="78"/>
      <c r="JBK63" s="78"/>
      <c r="JBS63" s="78"/>
      <c r="JCA63" s="78"/>
      <c r="JCI63" s="78"/>
      <c r="JCQ63" s="78"/>
      <c r="JCY63" s="78"/>
      <c r="JDG63" s="78"/>
      <c r="JDO63" s="78"/>
      <c r="JDW63" s="78"/>
      <c r="JEE63" s="78"/>
      <c r="JEM63" s="78"/>
      <c r="JEU63" s="78"/>
      <c r="JFC63" s="78"/>
      <c r="JFK63" s="78"/>
      <c r="JFS63" s="78"/>
      <c r="JGA63" s="78"/>
      <c r="JGI63" s="78"/>
      <c r="JGQ63" s="78"/>
      <c r="JGY63" s="78"/>
      <c r="JHG63" s="78"/>
      <c r="JHO63" s="78"/>
      <c r="JHW63" s="78"/>
      <c r="JIE63" s="78"/>
      <c r="JIM63" s="78"/>
      <c r="JIU63" s="78"/>
      <c r="JJC63" s="78"/>
      <c r="JJK63" s="78"/>
      <c r="JJS63" s="78"/>
      <c r="JKA63" s="78"/>
      <c r="JKI63" s="78"/>
      <c r="JKQ63" s="78"/>
      <c r="JKY63" s="78"/>
      <c r="JLG63" s="78"/>
      <c r="JLO63" s="78"/>
      <c r="JLW63" s="78"/>
      <c r="JME63" s="78"/>
      <c r="JMM63" s="78"/>
      <c r="JMU63" s="78"/>
      <c r="JNC63" s="78"/>
      <c r="JNK63" s="78"/>
      <c r="JNS63" s="78"/>
      <c r="JOA63" s="78"/>
      <c r="JOI63" s="78"/>
      <c r="JOQ63" s="78"/>
      <c r="JOY63" s="78"/>
      <c r="JPG63" s="78"/>
      <c r="JPO63" s="78"/>
      <c r="JPW63" s="78"/>
      <c r="JQE63" s="78"/>
      <c r="JQM63" s="78"/>
      <c r="JQU63" s="78"/>
      <c r="JRC63" s="78"/>
      <c r="JRK63" s="78"/>
      <c r="JRS63" s="78"/>
      <c r="JSA63" s="78"/>
      <c r="JSI63" s="78"/>
      <c r="JSQ63" s="78"/>
      <c r="JSY63" s="78"/>
      <c r="JTG63" s="78"/>
      <c r="JTO63" s="78"/>
      <c r="JTW63" s="78"/>
      <c r="JUE63" s="78"/>
      <c r="JUM63" s="78"/>
      <c r="JUU63" s="78"/>
      <c r="JVC63" s="78"/>
      <c r="JVK63" s="78"/>
      <c r="JVS63" s="78"/>
      <c r="JWA63" s="78"/>
      <c r="JWI63" s="78"/>
      <c r="JWQ63" s="78"/>
      <c r="JWY63" s="78"/>
      <c r="JXG63" s="78"/>
      <c r="JXO63" s="78"/>
      <c r="JXW63" s="78"/>
      <c r="JYE63" s="78"/>
      <c r="JYM63" s="78"/>
      <c r="JYU63" s="78"/>
      <c r="JZC63" s="78"/>
      <c r="JZK63" s="78"/>
      <c r="JZS63" s="78"/>
      <c r="KAA63" s="78"/>
      <c r="KAI63" s="78"/>
      <c r="KAQ63" s="78"/>
      <c r="KAY63" s="78"/>
      <c r="KBG63" s="78"/>
      <c r="KBO63" s="78"/>
      <c r="KBW63" s="78"/>
      <c r="KCE63" s="78"/>
      <c r="KCM63" s="78"/>
      <c r="KCU63" s="78"/>
      <c r="KDC63" s="78"/>
      <c r="KDK63" s="78"/>
      <c r="KDS63" s="78"/>
      <c r="KEA63" s="78"/>
      <c r="KEI63" s="78"/>
      <c r="KEQ63" s="78"/>
      <c r="KEY63" s="78"/>
      <c r="KFG63" s="78"/>
      <c r="KFO63" s="78"/>
      <c r="KFW63" s="78"/>
      <c r="KGE63" s="78"/>
      <c r="KGM63" s="78"/>
      <c r="KGU63" s="78"/>
      <c r="KHC63" s="78"/>
      <c r="KHK63" s="78"/>
      <c r="KHS63" s="78"/>
      <c r="KIA63" s="78"/>
      <c r="KII63" s="78"/>
      <c r="KIQ63" s="78"/>
      <c r="KIY63" s="78"/>
      <c r="KJG63" s="78"/>
      <c r="KJO63" s="78"/>
      <c r="KJW63" s="78"/>
      <c r="KKE63" s="78"/>
      <c r="KKM63" s="78"/>
      <c r="KKU63" s="78"/>
      <c r="KLC63" s="78"/>
      <c r="KLK63" s="78"/>
      <c r="KLS63" s="78"/>
      <c r="KMA63" s="78"/>
      <c r="KMI63" s="78"/>
      <c r="KMQ63" s="78"/>
      <c r="KMY63" s="78"/>
      <c r="KNG63" s="78"/>
      <c r="KNO63" s="78"/>
      <c r="KNW63" s="78"/>
      <c r="KOE63" s="78"/>
      <c r="KOM63" s="78"/>
      <c r="KOU63" s="78"/>
      <c r="KPC63" s="78"/>
      <c r="KPK63" s="78"/>
      <c r="KPS63" s="78"/>
      <c r="KQA63" s="78"/>
      <c r="KQI63" s="78"/>
      <c r="KQQ63" s="78"/>
      <c r="KQY63" s="78"/>
      <c r="KRG63" s="78"/>
      <c r="KRO63" s="78"/>
      <c r="KRW63" s="78"/>
      <c r="KSE63" s="78"/>
      <c r="KSM63" s="78"/>
      <c r="KSU63" s="78"/>
      <c r="KTC63" s="78"/>
      <c r="KTK63" s="78"/>
      <c r="KTS63" s="78"/>
      <c r="KUA63" s="78"/>
      <c r="KUI63" s="78"/>
      <c r="KUQ63" s="78"/>
      <c r="KUY63" s="78"/>
      <c r="KVG63" s="78"/>
      <c r="KVO63" s="78"/>
      <c r="KVW63" s="78"/>
      <c r="KWE63" s="78"/>
      <c r="KWM63" s="78"/>
      <c r="KWU63" s="78"/>
      <c r="KXC63" s="78"/>
      <c r="KXK63" s="78"/>
      <c r="KXS63" s="78"/>
      <c r="KYA63" s="78"/>
      <c r="KYI63" s="78"/>
      <c r="KYQ63" s="78"/>
      <c r="KYY63" s="78"/>
      <c r="KZG63" s="78"/>
      <c r="KZO63" s="78"/>
      <c r="KZW63" s="78"/>
      <c r="LAE63" s="78"/>
      <c r="LAM63" s="78"/>
      <c r="LAU63" s="78"/>
      <c r="LBC63" s="78"/>
      <c r="LBK63" s="78"/>
      <c r="LBS63" s="78"/>
      <c r="LCA63" s="78"/>
      <c r="LCI63" s="78"/>
      <c r="LCQ63" s="78"/>
      <c r="LCY63" s="78"/>
      <c r="LDG63" s="78"/>
      <c r="LDO63" s="78"/>
      <c r="LDW63" s="78"/>
      <c r="LEE63" s="78"/>
      <c r="LEM63" s="78"/>
      <c r="LEU63" s="78"/>
      <c r="LFC63" s="78"/>
      <c r="LFK63" s="78"/>
      <c r="LFS63" s="78"/>
      <c r="LGA63" s="78"/>
      <c r="LGI63" s="78"/>
      <c r="LGQ63" s="78"/>
      <c r="LGY63" s="78"/>
      <c r="LHG63" s="78"/>
      <c r="LHO63" s="78"/>
      <c r="LHW63" s="78"/>
      <c r="LIE63" s="78"/>
      <c r="LIM63" s="78"/>
      <c r="LIU63" s="78"/>
      <c r="LJC63" s="78"/>
      <c r="LJK63" s="78"/>
      <c r="LJS63" s="78"/>
      <c r="LKA63" s="78"/>
      <c r="LKI63" s="78"/>
      <c r="LKQ63" s="78"/>
      <c r="LKY63" s="78"/>
      <c r="LLG63" s="78"/>
      <c r="LLO63" s="78"/>
      <c r="LLW63" s="78"/>
      <c r="LME63" s="78"/>
      <c r="LMM63" s="78"/>
      <c r="LMU63" s="78"/>
      <c r="LNC63" s="78"/>
      <c r="LNK63" s="78"/>
      <c r="LNS63" s="78"/>
      <c r="LOA63" s="78"/>
      <c r="LOI63" s="78"/>
      <c r="LOQ63" s="78"/>
      <c r="LOY63" s="78"/>
      <c r="LPG63" s="78"/>
      <c r="LPO63" s="78"/>
      <c r="LPW63" s="78"/>
      <c r="LQE63" s="78"/>
      <c r="LQM63" s="78"/>
      <c r="LQU63" s="78"/>
      <c r="LRC63" s="78"/>
      <c r="LRK63" s="78"/>
      <c r="LRS63" s="78"/>
      <c r="LSA63" s="78"/>
      <c r="LSI63" s="78"/>
      <c r="LSQ63" s="78"/>
      <c r="LSY63" s="78"/>
      <c r="LTG63" s="78"/>
      <c r="LTO63" s="78"/>
      <c r="LTW63" s="78"/>
      <c r="LUE63" s="78"/>
      <c r="LUM63" s="78"/>
      <c r="LUU63" s="78"/>
      <c r="LVC63" s="78"/>
      <c r="LVK63" s="78"/>
      <c r="LVS63" s="78"/>
      <c r="LWA63" s="78"/>
      <c r="LWI63" s="78"/>
      <c r="LWQ63" s="78"/>
      <c r="LWY63" s="78"/>
      <c r="LXG63" s="78"/>
      <c r="LXO63" s="78"/>
      <c r="LXW63" s="78"/>
      <c r="LYE63" s="78"/>
      <c r="LYM63" s="78"/>
      <c r="LYU63" s="78"/>
      <c r="LZC63" s="78"/>
      <c r="LZK63" s="78"/>
      <c r="LZS63" s="78"/>
      <c r="MAA63" s="78"/>
      <c r="MAI63" s="78"/>
      <c r="MAQ63" s="78"/>
      <c r="MAY63" s="78"/>
      <c r="MBG63" s="78"/>
      <c r="MBO63" s="78"/>
      <c r="MBW63" s="78"/>
      <c r="MCE63" s="78"/>
      <c r="MCM63" s="78"/>
      <c r="MCU63" s="78"/>
      <c r="MDC63" s="78"/>
      <c r="MDK63" s="78"/>
      <c r="MDS63" s="78"/>
      <c r="MEA63" s="78"/>
      <c r="MEI63" s="78"/>
      <c r="MEQ63" s="78"/>
      <c r="MEY63" s="78"/>
      <c r="MFG63" s="78"/>
      <c r="MFO63" s="78"/>
      <c r="MFW63" s="78"/>
      <c r="MGE63" s="78"/>
      <c r="MGM63" s="78"/>
      <c r="MGU63" s="78"/>
      <c r="MHC63" s="78"/>
      <c r="MHK63" s="78"/>
      <c r="MHS63" s="78"/>
      <c r="MIA63" s="78"/>
      <c r="MII63" s="78"/>
      <c r="MIQ63" s="78"/>
      <c r="MIY63" s="78"/>
      <c r="MJG63" s="78"/>
      <c r="MJO63" s="78"/>
      <c r="MJW63" s="78"/>
      <c r="MKE63" s="78"/>
      <c r="MKM63" s="78"/>
      <c r="MKU63" s="78"/>
      <c r="MLC63" s="78"/>
      <c r="MLK63" s="78"/>
      <c r="MLS63" s="78"/>
      <c r="MMA63" s="78"/>
      <c r="MMI63" s="78"/>
      <c r="MMQ63" s="78"/>
      <c r="MMY63" s="78"/>
      <c r="MNG63" s="78"/>
      <c r="MNO63" s="78"/>
      <c r="MNW63" s="78"/>
      <c r="MOE63" s="78"/>
      <c r="MOM63" s="78"/>
      <c r="MOU63" s="78"/>
      <c r="MPC63" s="78"/>
      <c r="MPK63" s="78"/>
      <c r="MPS63" s="78"/>
      <c r="MQA63" s="78"/>
      <c r="MQI63" s="78"/>
      <c r="MQQ63" s="78"/>
      <c r="MQY63" s="78"/>
      <c r="MRG63" s="78"/>
      <c r="MRO63" s="78"/>
      <c r="MRW63" s="78"/>
      <c r="MSE63" s="78"/>
      <c r="MSM63" s="78"/>
      <c r="MSU63" s="78"/>
      <c r="MTC63" s="78"/>
      <c r="MTK63" s="78"/>
      <c r="MTS63" s="78"/>
      <c r="MUA63" s="78"/>
      <c r="MUI63" s="78"/>
      <c r="MUQ63" s="78"/>
      <c r="MUY63" s="78"/>
      <c r="MVG63" s="78"/>
      <c r="MVO63" s="78"/>
      <c r="MVW63" s="78"/>
      <c r="MWE63" s="78"/>
      <c r="MWM63" s="78"/>
      <c r="MWU63" s="78"/>
      <c r="MXC63" s="78"/>
      <c r="MXK63" s="78"/>
      <c r="MXS63" s="78"/>
      <c r="MYA63" s="78"/>
      <c r="MYI63" s="78"/>
      <c r="MYQ63" s="78"/>
      <c r="MYY63" s="78"/>
      <c r="MZG63" s="78"/>
      <c r="MZO63" s="78"/>
      <c r="MZW63" s="78"/>
      <c r="NAE63" s="78"/>
      <c r="NAM63" s="78"/>
      <c r="NAU63" s="78"/>
      <c r="NBC63" s="78"/>
      <c r="NBK63" s="78"/>
      <c r="NBS63" s="78"/>
      <c r="NCA63" s="78"/>
      <c r="NCI63" s="78"/>
      <c r="NCQ63" s="78"/>
      <c r="NCY63" s="78"/>
      <c r="NDG63" s="78"/>
      <c r="NDO63" s="78"/>
      <c r="NDW63" s="78"/>
      <c r="NEE63" s="78"/>
      <c r="NEM63" s="78"/>
      <c r="NEU63" s="78"/>
      <c r="NFC63" s="78"/>
      <c r="NFK63" s="78"/>
      <c r="NFS63" s="78"/>
      <c r="NGA63" s="78"/>
      <c r="NGI63" s="78"/>
      <c r="NGQ63" s="78"/>
      <c r="NGY63" s="78"/>
      <c r="NHG63" s="78"/>
      <c r="NHO63" s="78"/>
      <c r="NHW63" s="78"/>
      <c r="NIE63" s="78"/>
      <c r="NIM63" s="78"/>
      <c r="NIU63" s="78"/>
      <c r="NJC63" s="78"/>
      <c r="NJK63" s="78"/>
      <c r="NJS63" s="78"/>
      <c r="NKA63" s="78"/>
      <c r="NKI63" s="78"/>
      <c r="NKQ63" s="78"/>
      <c r="NKY63" s="78"/>
      <c r="NLG63" s="78"/>
      <c r="NLO63" s="78"/>
      <c r="NLW63" s="78"/>
      <c r="NME63" s="78"/>
      <c r="NMM63" s="78"/>
      <c r="NMU63" s="78"/>
      <c r="NNC63" s="78"/>
      <c r="NNK63" s="78"/>
      <c r="NNS63" s="78"/>
      <c r="NOA63" s="78"/>
      <c r="NOI63" s="78"/>
      <c r="NOQ63" s="78"/>
      <c r="NOY63" s="78"/>
      <c r="NPG63" s="78"/>
      <c r="NPO63" s="78"/>
      <c r="NPW63" s="78"/>
      <c r="NQE63" s="78"/>
      <c r="NQM63" s="78"/>
      <c r="NQU63" s="78"/>
      <c r="NRC63" s="78"/>
      <c r="NRK63" s="78"/>
      <c r="NRS63" s="78"/>
      <c r="NSA63" s="78"/>
      <c r="NSI63" s="78"/>
      <c r="NSQ63" s="78"/>
      <c r="NSY63" s="78"/>
      <c r="NTG63" s="78"/>
      <c r="NTO63" s="78"/>
      <c r="NTW63" s="78"/>
      <c r="NUE63" s="78"/>
      <c r="NUM63" s="78"/>
      <c r="NUU63" s="78"/>
      <c r="NVC63" s="78"/>
      <c r="NVK63" s="78"/>
      <c r="NVS63" s="78"/>
      <c r="NWA63" s="78"/>
      <c r="NWI63" s="78"/>
      <c r="NWQ63" s="78"/>
      <c r="NWY63" s="78"/>
      <c r="NXG63" s="78"/>
      <c r="NXO63" s="78"/>
      <c r="NXW63" s="78"/>
      <c r="NYE63" s="78"/>
      <c r="NYM63" s="78"/>
      <c r="NYU63" s="78"/>
      <c r="NZC63" s="78"/>
      <c r="NZK63" s="78"/>
      <c r="NZS63" s="78"/>
      <c r="OAA63" s="78"/>
      <c r="OAI63" s="78"/>
      <c r="OAQ63" s="78"/>
      <c r="OAY63" s="78"/>
      <c r="OBG63" s="78"/>
      <c r="OBO63" s="78"/>
      <c r="OBW63" s="78"/>
      <c r="OCE63" s="78"/>
      <c r="OCM63" s="78"/>
      <c r="OCU63" s="78"/>
      <c r="ODC63" s="78"/>
      <c r="ODK63" s="78"/>
      <c r="ODS63" s="78"/>
      <c r="OEA63" s="78"/>
      <c r="OEI63" s="78"/>
      <c r="OEQ63" s="78"/>
      <c r="OEY63" s="78"/>
      <c r="OFG63" s="78"/>
      <c r="OFO63" s="78"/>
      <c r="OFW63" s="78"/>
      <c r="OGE63" s="78"/>
      <c r="OGM63" s="78"/>
      <c r="OGU63" s="78"/>
      <c r="OHC63" s="78"/>
      <c r="OHK63" s="78"/>
      <c r="OHS63" s="78"/>
      <c r="OIA63" s="78"/>
      <c r="OII63" s="78"/>
      <c r="OIQ63" s="78"/>
      <c r="OIY63" s="78"/>
      <c r="OJG63" s="78"/>
      <c r="OJO63" s="78"/>
      <c r="OJW63" s="78"/>
      <c r="OKE63" s="78"/>
      <c r="OKM63" s="78"/>
      <c r="OKU63" s="78"/>
      <c r="OLC63" s="78"/>
      <c r="OLK63" s="78"/>
      <c r="OLS63" s="78"/>
      <c r="OMA63" s="78"/>
      <c r="OMI63" s="78"/>
      <c r="OMQ63" s="78"/>
      <c r="OMY63" s="78"/>
      <c r="ONG63" s="78"/>
      <c r="ONO63" s="78"/>
      <c r="ONW63" s="78"/>
      <c r="OOE63" s="78"/>
      <c r="OOM63" s="78"/>
      <c r="OOU63" s="78"/>
      <c r="OPC63" s="78"/>
      <c r="OPK63" s="78"/>
      <c r="OPS63" s="78"/>
      <c r="OQA63" s="78"/>
      <c r="OQI63" s="78"/>
      <c r="OQQ63" s="78"/>
      <c r="OQY63" s="78"/>
      <c r="ORG63" s="78"/>
      <c r="ORO63" s="78"/>
      <c r="ORW63" s="78"/>
      <c r="OSE63" s="78"/>
      <c r="OSM63" s="78"/>
      <c r="OSU63" s="78"/>
      <c r="OTC63" s="78"/>
      <c r="OTK63" s="78"/>
      <c r="OTS63" s="78"/>
      <c r="OUA63" s="78"/>
      <c r="OUI63" s="78"/>
      <c r="OUQ63" s="78"/>
      <c r="OUY63" s="78"/>
      <c r="OVG63" s="78"/>
      <c r="OVO63" s="78"/>
      <c r="OVW63" s="78"/>
      <c r="OWE63" s="78"/>
      <c r="OWM63" s="78"/>
      <c r="OWU63" s="78"/>
      <c r="OXC63" s="78"/>
      <c r="OXK63" s="78"/>
      <c r="OXS63" s="78"/>
      <c r="OYA63" s="78"/>
      <c r="OYI63" s="78"/>
      <c r="OYQ63" s="78"/>
      <c r="OYY63" s="78"/>
      <c r="OZG63" s="78"/>
      <c r="OZO63" s="78"/>
      <c r="OZW63" s="78"/>
      <c r="PAE63" s="78"/>
      <c r="PAM63" s="78"/>
      <c r="PAU63" s="78"/>
      <c r="PBC63" s="78"/>
      <c r="PBK63" s="78"/>
      <c r="PBS63" s="78"/>
      <c r="PCA63" s="78"/>
      <c r="PCI63" s="78"/>
      <c r="PCQ63" s="78"/>
      <c r="PCY63" s="78"/>
      <c r="PDG63" s="78"/>
      <c r="PDO63" s="78"/>
      <c r="PDW63" s="78"/>
      <c r="PEE63" s="78"/>
      <c r="PEM63" s="78"/>
      <c r="PEU63" s="78"/>
      <c r="PFC63" s="78"/>
      <c r="PFK63" s="78"/>
      <c r="PFS63" s="78"/>
      <c r="PGA63" s="78"/>
      <c r="PGI63" s="78"/>
      <c r="PGQ63" s="78"/>
      <c r="PGY63" s="78"/>
      <c r="PHG63" s="78"/>
      <c r="PHO63" s="78"/>
      <c r="PHW63" s="78"/>
      <c r="PIE63" s="78"/>
      <c r="PIM63" s="78"/>
      <c r="PIU63" s="78"/>
      <c r="PJC63" s="78"/>
      <c r="PJK63" s="78"/>
      <c r="PJS63" s="78"/>
      <c r="PKA63" s="78"/>
      <c r="PKI63" s="78"/>
      <c r="PKQ63" s="78"/>
      <c r="PKY63" s="78"/>
      <c r="PLG63" s="78"/>
      <c r="PLO63" s="78"/>
      <c r="PLW63" s="78"/>
      <c r="PME63" s="78"/>
      <c r="PMM63" s="78"/>
      <c r="PMU63" s="78"/>
      <c r="PNC63" s="78"/>
      <c r="PNK63" s="78"/>
      <c r="PNS63" s="78"/>
      <c r="POA63" s="78"/>
      <c r="POI63" s="78"/>
      <c r="POQ63" s="78"/>
      <c r="POY63" s="78"/>
      <c r="PPG63" s="78"/>
      <c r="PPO63" s="78"/>
      <c r="PPW63" s="78"/>
      <c r="PQE63" s="78"/>
      <c r="PQM63" s="78"/>
      <c r="PQU63" s="78"/>
      <c r="PRC63" s="78"/>
      <c r="PRK63" s="78"/>
      <c r="PRS63" s="78"/>
      <c r="PSA63" s="78"/>
      <c r="PSI63" s="78"/>
      <c r="PSQ63" s="78"/>
      <c r="PSY63" s="78"/>
      <c r="PTG63" s="78"/>
      <c r="PTO63" s="78"/>
      <c r="PTW63" s="78"/>
      <c r="PUE63" s="78"/>
      <c r="PUM63" s="78"/>
      <c r="PUU63" s="78"/>
      <c r="PVC63" s="78"/>
      <c r="PVK63" s="78"/>
      <c r="PVS63" s="78"/>
      <c r="PWA63" s="78"/>
      <c r="PWI63" s="78"/>
      <c r="PWQ63" s="78"/>
      <c r="PWY63" s="78"/>
      <c r="PXG63" s="78"/>
      <c r="PXO63" s="78"/>
      <c r="PXW63" s="78"/>
      <c r="PYE63" s="78"/>
      <c r="PYM63" s="78"/>
      <c r="PYU63" s="78"/>
      <c r="PZC63" s="78"/>
      <c r="PZK63" s="78"/>
      <c r="PZS63" s="78"/>
      <c r="QAA63" s="78"/>
      <c r="QAI63" s="78"/>
      <c r="QAQ63" s="78"/>
      <c r="QAY63" s="78"/>
      <c r="QBG63" s="78"/>
      <c r="QBO63" s="78"/>
      <c r="QBW63" s="78"/>
      <c r="QCE63" s="78"/>
      <c r="QCM63" s="78"/>
      <c r="QCU63" s="78"/>
      <c r="QDC63" s="78"/>
      <c r="QDK63" s="78"/>
      <c r="QDS63" s="78"/>
      <c r="QEA63" s="78"/>
      <c r="QEI63" s="78"/>
      <c r="QEQ63" s="78"/>
      <c r="QEY63" s="78"/>
      <c r="QFG63" s="78"/>
      <c r="QFO63" s="78"/>
      <c r="QFW63" s="78"/>
      <c r="QGE63" s="78"/>
      <c r="QGM63" s="78"/>
      <c r="QGU63" s="78"/>
      <c r="QHC63" s="78"/>
      <c r="QHK63" s="78"/>
      <c r="QHS63" s="78"/>
      <c r="QIA63" s="78"/>
      <c r="QII63" s="78"/>
      <c r="QIQ63" s="78"/>
      <c r="QIY63" s="78"/>
      <c r="QJG63" s="78"/>
      <c r="QJO63" s="78"/>
      <c r="QJW63" s="78"/>
      <c r="QKE63" s="78"/>
      <c r="QKM63" s="78"/>
      <c r="QKU63" s="78"/>
      <c r="QLC63" s="78"/>
      <c r="QLK63" s="78"/>
      <c r="QLS63" s="78"/>
      <c r="QMA63" s="78"/>
      <c r="QMI63" s="78"/>
      <c r="QMQ63" s="78"/>
      <c r="QMY63" s="78"/>
      <c r="QNG63" s="78"/>
      <c r="QNO63" s="78"/>
      <c r="QNW63" s="78"/>
      <c r="QOE63" s="78"/>
      <c r="QOM63" s="78"/>
      <c r="QOU63" s="78"/>
      <c r="QPC63" s="78"/>
      <c r="QPK63" s="78"/>
      <c r="QPS63" s="78"/>
      <c r="QQA63" s="78"/>
      <c r="QQI63" s="78"/>
      <c r="QQQ63" s="78"/>
      <c r="QQY63" s="78"/>
      <c r="QRG63" s="78"/>
      <c r="QRO63" s="78"/>
      <c r="QRW63" s="78"/>
      <c r="QSE63" s="78"/>
      <c r="QSM63" s="78"/>
      <c r="QSU63" s="78"/>
      <c r="QTC63" s="78"/>
      <c r="QTK63" s="78"/>
      <c r="QTS63" s="78"/>
      <c r="QUA63" s="78"/>
      <c r="QUI63" s="78"/>
      <c r="QUQ63" s="78"/>
      <c r="QUY63" s="78"/>
      <c r="QVG63" s="78"/>
      <c r="QVO63" s="78"/>
      <c r="QVW63" s="78"/>
      <c r="QWE63" s="78"/>
      <c r="QWM63" s="78"/>
      <c r="QWU63" s="78"/>
      <c r="QXC63" s="78"/>
      <c r="QXK63" s="78"/>
      <c r="QXS63" s="78"/>
      <c r="QYA63" s="78"/>
      <c r="QYI63" s="78"/>
      <c r="QYQ63" s="78"/>
      <c r="QYY63" s="78"/>
      <c r="QZG63" s="78"/>
      <c r="QZO63" s="78"/>
      <c r="QZW63" s="78"/>
      <c r="RAE63" s="78"/>
      <c r="RAM63" s="78"/>
      <c r="RAU63" s="78"/>
      <c r="RBC63" s="78"/>
      <c r="RBK63" s="78"/>
      <c r="RBS63" s="78"/>
      <c r="RCA63" s="78"/>
      <c r="RCI63" s="78"/>
      <c r="RCQ63" s="78"/>
      <c r="RCY63" s="78"/>
      <c r="RDG63" s="78"/>
      <c r="RDO63" s="78"/>
      <c r="RDW63" s="78"/>
      <c r="REE63" s="78"/>
      <c r="REM63" s="78"/>
      <c r="REU63" s="78"/>
      <c r="RFC63" s="78"/>
      <c r="RFK63" s="78"/>
      <c r="RFS63" s="78"/>
      <c r="RGA63" s="78"/>
      <c r="RGI63" s="78"/>
      <c r="RGQ63" s="78"/>
      <c r="RGY63" s="78"/>
      <c r="RHG63" s="78"/>
      <c r="RHO63" s="78"/>
      <c r="RHW63" s="78"/>
      <c r="RIE63" s="78"/>
      <c r="RIM63" s="78"/>
      <c r="RIU63" s="78"/>
      <c r="RJC63" s="78"/>
      <c r="RJK63" s="78"/>
      <c r="RJS63" s="78"/>
      <c r="RKA63" s="78"/>
      <c r="RKI63" s="78"/>
      <c r="RKQ63" s="78"/>
      <c r="RKY63" s="78"/>
      <c r="RLG63" s="78"/>
      <c r="RLO63" s="78"/>
      <c r="RLW63" s="78"/>
      <c r="RME63" s="78"/>
      <c r="RMM63" s="78"/>
      <c r="RMU63" s="78"/>
      <c r="RNC63" s="78"/>
      <c r="RNK63" s="78"/>
      <c r="RNS63" s="78"/>
      <c r="ROA63" s="78"/>
      <c r="ROI63" s="78"/>
      <c r="ROQ63" s="78"/>
      <c r="ROY63" s="78"/>
      <c r="RPG63" s="78"/>
      <c r="RPO63" s="78"/>
      <c r="RPW63" s="78"/>
      <c r="RQE63" s="78"/>
      <c r="RQM63" s="78"/>
      <c r="RQU63" s="78"/>
      <c r="RRC63" s="78"/>
      <c r="RRK63" s="78"/>
      <c r="RRS63" s="78"/>
      <c r="RSA63" s="78"/>
      <c r="RSI63" s="78"/>
      <c r="RSQ63" s="78"/>
      <c r="RSY63" s="78"/>
      <c r="RTG63" s="78"/>
      <c r="RTO63" s="78"/>
      <c r="RTW63" s="78"/>
      <c r="RUE63" s="78"/>
      <c r="RUM63" s="78"/>
      <c r="RUU63" s="78"/>
      <c r="RVC63" s="78"/>
      <c r="RVK63" s="78"/>
      <c r="RVS63" s="78"/>
      <c r="RWA63" s="78"/>
      <c r="RWI63" s="78"/>
      <c r="RWQ63" s="78"/>
      <c r="RWY63" s="78"/>
      <c r="RXG63" s="78"/>
      <c r="RXO63" s="78"/>
      <c r="RXW63" s="78"/>
      <c r="RYE63" s="78"/>
      <c r="RYM63" s="78"/>
      <c r="RYU63" s="78"/>
      <c r="RZC63" s="78"/>
      <c r="RZK63" s="78"/>
      <c r="RZS63" s="78"/>
      <c r="SAA63" s="78"/>
      <c r="SAI63" s="78"/>
      <c r="SAQ63" s="78"/>
      <c r="SAY63" s="78"/>
      <c r="SBG63" s="78"/>
      <c r="SBO63" s="78"/>
      <c r="SBW63" s="78"/>
      <c r="SCE63" s="78"/>
      <c r="SCM63" s="78"/>
      <c r="SCU63" s="78"/>
      <c r="SDC63" s="78"/>
      <c r="SDK63" s="78"/>
      <c r="SDS63" s="78"/>
      <c r="SEA63" s="78"/>
      <c r="SEI63" s="78"/>
      <c r="SEQ63" s="78"/>
      <c r="SEY63" s="78"/>
      <c r="SFG63" s="78"/>
      <c r="SFO63" s="78"/>
      <c r="SFW63" s="78"/>
      <c r="SGE63" s="78"/>
      <c r="SGM63" s="78"/>
      <c r="SGU63" s="78"/>
      <c r="SHC63" s="78"/>
      <c r="SHK63" s="78"/>
      <c r="SHS63" s="78"/>
      <c r="SIA63" s="78"/>
      <c r="SII63" s="78"/>
      <c r="SIQ63" s="78"/>
      <c r="SIY63" s="78"/>
      <c r="SJG63" s="78"/>
      <c r="SJO63" s="78"/>
      <c r="SJW63" s="78"/>
      <c r="SKE63" s="78"/>
      <c r="SKM63" s="78"/>
      <c r="SKU63" s="78"/>
      <c r="SLC63" s="78"/>
      <c r="SLK63" s="78"/>
      <c r="SLS63" s="78"/>
      <c r="SMA63" s="78"/>
      <c r="SMI63" s="78"/>
      <c r="SMQ63" s="78"/>
      <c r="SMY63" s="78"/>
      <c r="SNG63" s="78"/>
      <c r="SNO63" s="78"/>
      <c r="SNW63" s="78"/>
      <c r="SOE63" s="78"/>
      <c r="SOM63" s="78"/>
      <c r="SOU63" s="78"/>
      <c r="SPC63" s="78"/>
      <c r="SPK63" s="78"/>
      <c r="SPS63" s="78"/>
      <c r="SQA63" s="78"/>
      <c r="SQI63" s="78"/>
      <c r="SQQ63" s="78"/>
      <c r="SQY63" s="78"/>
      <c r="SRG63" s="78"/>
      <c r="SRO63" s="78"/>
      <c r="SRW63" s="78"/>
      <c r="SSE63" s="78"/>
      <c r="SSM63" s="78"/>
      <c r="SSU63" s="78"/>
      <c r="STC63" s="78"/>
      <c r="STK63" s="78"/>
      <c r="STS63" s="78"/>
      <c r="SUA63" s="78"/>
      <c r="SUI63" s="78"/>
      <c r="SUQ63" s="78"/>
      <c r="SUY63" s="78"/>
      <c r="SVG63" s="78"/>
      <c r="SVO63" s="78"/>
      <c r="SVW63" s="78"/>
      <c r="SWE63" s="78"/>
      <c r="SWM63" s="78"/>
      <c r="SWU63" s="78"/>
      <c r="SXC63" s="78"/>
      <c r="SXK63" s="78"/>
      <c r="SXS63" s="78"/>
      <c r="SYA63" s="78"/>
      <c r="SYI63" s="78"/>
      <c r="SYQ63" s="78"/>
      <c r="SYY63" s="78"/>
      <c r="SZG63" s="78"/>
      <c r="SZO63" s="78"/>
      <c r="SZW63" s="78"/>
      <c r="TAE63" s="78"/>
      <c r="TAM63" s="78"/>
      <c r="TAU63" s="78"/>
      <c r="TBC63" s="78"/>
      <c r="TBK63" s="78"/>
      <c r="TBS63" s="78"/>
      <c r="TCA63" s="78"/>
      <c r="TCI63" s="78"/>
      <c r="TCQ63" s="78"/>
      <c r="TCY63" s="78"/>
      <c r="TDG63" s="78"/>
      <c r="TDO63" s="78"/>
      <c r="TDW63" s="78"/>
      <c r="TEE63" s="78"/>
      <c r="TEM63" s="78"/>
      <c r="TEU63" s="78"/>
      <c r="TFC63" s="78"/>
      <c r="TFK63" s="78"/>
      <c r="TFS63" s="78"/>
      <c r="TGA63" s="78"/>
      <c r="TGI63" s="78"/>
      <c r="TGQ63" s="78"/>
      <c r="TGY63" s="78"/>
      <c r="THG63" s="78"/>
      <c r="THO63" s="78"/>
      <c r="THW63" s="78"/>
      <c r="TIE63" s="78"/>
      <c r="TIM63" s="78"/>
      <c r="TIU63" s="78"/>
      <c r="TJC63" s="78"/>
      <c r="TJK63" s="78"/>
      <c r="TJS63" s="78"/>
      <c r="TKA63" s="78"/>
      <c r="TKI63" s="78"/>
      <c r="TKQ63" s="78"/>
      <c r="TKY63" s="78"/>
      <c r="TLG63" s="78"/>
      <c r="TLO63" s="78"/>
      <c r="TLW63" s="78"/>
      <c r="TME63" s="78"/>
      <c r="TMM63" s="78"/>
      <c r="TMU63" s="78"/>
      <c r="TNC63" s="78"/>
      <c r="TNK63" s="78"/>
      <c r="TNS63" s="78"/>
      <c r="TOA63" s="78"/>
      <c r="TOI63" s="78"/>
      <c r="TOQ63" s="78"/>
      <c r="TOY63" s="78"/>
      <c r="TPG63" s="78"/>
      <c r="TPO63" s="78"/>
      <c r="TPW63" s="78"/>
      <c r="TQE63" s="78"/>
      <c r="TQM63" s="78"/>
      <c r="TQU63" s="78"/>
      <c r="TRC63" s="78"/>
      <c r="TRK63" s="78"/>
      <c r="TRS63" s="78"/>
      <c r="TSA63" s="78"/>
      <c r="TSI63" s="78"/>
      <c r="TSQ63" s="78"/>
      <c r="TSY63" s="78"/>
      <c r="TTG63" s="78"/>
      <c r="TTO63" s="78"/>
      <c r="TTW63" s="78"/>
      <c r="TUE63" s="78"/>
      <c r="TUM63" s="78"/>
      <c r="TUU63" s="78"/>
      <c r="TVC63" s="78"/>
      <c r="TVK63" s="78"/>
      <c r="TVS63" s="78"/>
      <c r="TWA63" s="78"/>
      <c r="TWI63" s="78"/>
      <c r="TWQ63" s="78"/>
      <c r="TWY63" s="78"/>
      <c r="TXG63" s="78"/>
      <c r="TXO63" s="78"/>
      <c r="TXW63" s="78"/>
      <c r="TYE63" s="78"/>
      <c r="TYM63" s="78"/>
      <c r="TYU63" s="78"/>
      <c r="TZC63" s="78"/>
      <c r="TZK63" s="78"/>
      <c r="TZS63" s="78"/>
      <c r="UAA63" s="78"/>
      <c r="UAI63" s="78"/>
      <c r="UAQ63" s="78"/>
      <c r="UAY63" s="78"/>
      <c r="UBG63" s="78"/>
      <c r="UBO63" s="78"/>
      <c r="UBW63" s="78"/>
      <c r="UCE63" s="78"/>
      <c r="UCM63" s="78"/>
      <c r="UCU63" s="78"/>
      <c r="UDC63" s="78"/>
      <c r="UDK63" s="78"/>
      <c r="UDS63" s="78"/>
      <c r="UEA63" s="78"/>
      <c r="UEI63" s="78"/>
      <c r="UEQ63" s="78"/>
      <c r="UEY63" s="78"/>
      <c r="UFG63" s="78"/>
      <c r="UFO63" s="78"/>
      <c r="UFW63" s="78"/>
      <c r="UGE63" s="78"/>
      <c r="UGM63" s="78"/>
      <c r="UGU63" s="78"/>
      <c r="UHC63" s="78"/>
      <c r="UHK63" s="78"/>
      <c r="UHS63" s="78"/>
      <c r="UIA63" s="78"/>
      <c r="UII63" s="78"/>
      <c r="UIQ63" s="78"/>
      <c r="UIY63" s="78"/>
      <c r="UJG63" s="78"/>
      <c r="UJO63" s="78"/>
      <c r="UJW63" s="78"/>
      <c r="UKE63" s="78"/>
      <c r="UKM63" s="78"/>
      <c r="UKU63" s="78"/>
      <c r="ULC63" s="78"/>
      <c r="ULK63" s="78"/>
      <c r="ULS63" s="78"/>
      <c r="UMA63" s="78"/>
      <c r="UMI63" s="78"/>
      <c r="UMQ63" s="78"/>
      <c r="UMY63" s="78"/>
      <c r="UNG63" s="78"/>
      <c r="UNO63" s="78"/>
      <c r="UNW63" s="78"/>
      <c r="UOE63" s="78"/>
      <c r="UOM63" s="78"/>
      <c r="UOU63" s="78"/>
      <c r="UPC63" s="78"/>
      <c r="UPK63" s="78"/>
      <c r="UPS63" s="78"/>
      <c r="UQA63" s="78"/>
      <c r="UQI63" s="78"/>
      <c r="UQQ63" s="78"/>
      <c r="UQY63" s="78"/>
      <c r="URG63" s="78"/>
      <c r="URO63" s="78"/>
      <c r="URW63" s="78"/>
      <c r="USE63" s="78"/>
      <c r="USM63" s="78"/>
      <c r="USU63" s="78"/>
      <c r="UTC63" s="78"/>
      <c r="UTK63" s="78"/>
      <c r="UTS63" s="78"/>
      <c r="UUA63" s="78"/>
      <c r="UUI63" s="78"/>
      <c r="UUQ63" s="78"/>
      <c r="UUY63" s="78"/>
      <c r="UVG63" s="78"/>
      <c r="UVO63" s="78"/>
      <c r="UVW63" s="78"/>
      <c r="UWE63" s="78"/>
      <c r="UWM63" s="78"/>
      <c r="UWU63" s="78"/>
      <c r="UXC63" s="78"/>
      <c r="UXK63" s="78"/>
      <c r="UXS63" s="78"/>
      <c r="UYA63" s="78"/>
      <c r="UYI63" s="78"/>
      <c r="UYQ63" s="78"/>
      <c r="UYY63" s="78"/>
      <c r="UZG63" s="78"/>
      <c r="UZO63" s="78"/>
      <c r="UZW63" s="78"/>
      <c r="VAE63" s="78"/>
      <c r="VAM63" s="78"/>
      <c r="VAU63" s="78"/>
      <c r="VBC63" s="78"/>
      <c r="VBK63" s="78"/>
      <c r="VBS63" s="78"/>
      <c r="VCA63" s="78"/>
      <c r="VCI63" s="78"/>
      <c r="VCQ63" s="78"/>
      <c r="VCY63" s="78"/>
      <c r="VDG63" s="78"/>
      <c r="VDO63" s="78"/>
      <c r="VDW63" s="78"/>
      <c r="VEE63" s="78"/>
      <c r="VEM63" s="78"/>
      <c r="VEU63" s="78"/>
      <c r="VFC63" s="78"/>
      <c r="VFK63" s="78"/>
      <c r="VFS63" s="78"/>
      <c r="VGA63" s="78"/>
      <c r="VGI63" s="78"/>
      <c r="VGQ63" s="78"/>
      <c r="VGY63" s="78"/>
      <c r="VHG63" s="78"/>
      <c r="VHO63" s="78"/>
      <c r="VHW63" s="78"/>
      <c r="VIE63" s="78"/>
      <c r="VIM63" s="78"/>
      <c r="VIU63" s="78"/>
      <c r="VJC63" s="78"/>
      <c r="VJK63" s="78"/>
      <c r="VJS63" s="78"/>
      <c r="VKA63" s="78"/>
      <c r="VKI63" s="78"/>
      <c r="VKQ63" s="78"/>
      <c r="VKY63" s="78"/>
      <c r="VLG63" s="78"/>
      <c r="VLO63" s="78"/>
      <c r="VLW63" s="78"/>
      <c r="VME63" s="78"/>
      <c r="VMM63" s="78"/>
      <c r="VMU63" s="78"/>
      <c r="VNC63" s="78"/>
      <c r="VNK63" s="78"/>
      <c r="VNS63" s="78"/>
      <c r="VOA63" s="78"/>
      <c r="VOI63" s="78"/>
      <c r="VOQ63" s="78"/>
      <c r="VOY63" s="78"/>
      <c r="VPG63" s="78"/>
      <c r="VPO63" s="78"/>
      <c r="VPW63" s="78"/>
      <c r="VQE63" s="78"/>
      <c r="VQM63" s="78"/>
      <c r="VQU63" s="78"/>
      <c r="VRC63" s="78"/>
      <c r="VRK63" s="78"/>
      <c r="VRS63" s="78"/>
      <c r="VSA63" s="78"/>
      <c r="VSI63" s="78"/>
      <c r="VSQ63" s="78"/>
      <c r="VSY63" s="78"/>
      <c r="VTG63" s="78"/>
      <c r="VTO63" s="78"/>
      <c r="VTW63" s="78"/>
      <c r="VUE63" s="78"/>
      <c r="VUM63" s="78"/>
      <c r="VUU63" s="78"/>
      <c r="VVC63" s="78"/>
      <c r="VVK63" s="78"/>
      <c r="VVS63" s="78"/>
      <c r="VWA63" s="78"/>
      <c r="VWI63" s="78"/>
      <c r="VWQ63" s="78"/>
      <c r="VWY63" s="78"/>
      <c r="VXG63" s="78"/>
      <c r="VXO63" s="78"/>
      <c r="VXW63" s="78"/>
      <c r="VYE63" s="78"/>
      <c r="VYM63" s="78"/>
      <c r="VYU63" s="78"/>
      <c r="VZC63" s="78"/>
      <c r="VZK63" s="78"/>
      <c r="VZS63" s="78"/>
      <c r="WAA63" s="78"/>
      <c r="WAI63" s="78"/>
      <c r="WAQ63" s="78"/>
      <c r="WAY63" s="78"/>
      <c r="WBG63" s="78"/>
      <c r="WBO63" s="78"/>
      <c r="WBW63" s="78"/>
      <c r="WCE63" s="78"/>
      <c r="WCM63" s="78"/>
      <c r="WCU63" s="78"/>
      <c r="WDC63" s="78"/>
      <c r="WDK63" s="78"/>
      <c r="WDS63" s="78"/>
      <c r="WEA63" s="78"/>
      <c r="WEI63" s="78"/>
      <c r="WEQ63" s="78"/>
      <c r="WEY63" s="78"/>
      <c r="WFG63" s="78"/>
      <c r="WFO63" s="78"/>
      <c r="WFW63" s="78"/>
      <c r="WGE63" s="78"/>
      <c r="WGM63" s="78"/>
      <c r="WGU63" s="78"/>
      <c r="WHC63" s="78"/>
      <c r="WHK63" s="78"/>
      <c r="WHS63" s="78"/>
      <c r="WIA63" s="78"/>
      <c r="WII63" s="78"/>
      <c r="WIQ63" s="78"/>
      <c r="WIY63" s="78"/>
      <c r="WJG63" s="78"/>
      <c r="WJO63" s="78"/>
      <c r="WJW63" s="78"/>
      <c r="WKE63" s="78"/>
      <c r="WKM63" s="78"/>
      <c r="WKU63" s="78"/>
      <c r="WLC63" s="78"/>
      <c r="WLK63" s="78"/>
      <c r="WLS63" s="78"/>
      <c r="WMA63" s="78"/>
      <c r="WMI63" s="78"/>
      <c r="WMQ63" s="78"/>
      <c r="WMY63" s="78"/>
      <c r="WNG63" s="78"/>
      <c r="WNO63" s="78"/>
      <c r="WNW63" s="78"/>
      <c r="WOE63" s="78"/>
      <c r="WOM63" s="78"/>
      <c r="WOU63" s="78"/>
      <c r="WPC63" s="78"/>
      <c r="WPK63" s="78"/>
      <c r="WPS63" s="78"/>
      <c r="WQA63" s="78"/>
      <c r="WQI63" s="78"/>
      <c r="WQQ63" s="78"/>
      <c r="WQY63" s="78"/>
      <c r="WRG63" s="78"/>
      <c r="WRO63" s="78"/>
      <c r="WRW63" s="78"/>
      <c r="WSE63" s="78"/>
      <c r="WSM63" s="78"/>
      <c r="WSU63" s="78"/>
      <c r="WTC63" s="78"/>
      <c r="WTK63" s="78"/>
      <c r="WTS63" s="78"/>
      <c r="WUA63" s="78"/>
      <c r="WUI63" s="78"/>
      <c r="WUQ63" s="78"/>
      <c r="WUY63" s="78"/>
      <c r="WVG63" s="78"/>
      <c r="WVO63" s="78"/>
      <c r="WVW63" s="78"/>
      <c r="WWE63" s="78"/>
      <c r="WWM63" s="78"/>
      <c r="WWU63" s="78"/>
      <c r="WXC63" s="78"/>
      <c r="WXK63" s="78"/>
      <c r="WXS63" s="78"/>
      <c r="WYA63" s="78"/>
      <c r="WYI63" s="78"/>
      <c r="WYQ63" s="78"/>
      <c r="WYY63" s="78"/>
      <c r="WZG63" s="78"/>
      <c r="WZO63" s="78"/>
      <c r="WZW63" s="78"/>
      <c r="XAE63" s="78"/>
      <c r="XAM63" s="78"/>
      <c r="XAU63" s="78"/>
      <c r="XBC63" s="78"/>
      <c r="XBK63" s="78"/>
      <c r="XBS63" s="78"/>
      <c r="XCA63" s="78"/>
      <c r="XCI63" s="78"/>
      <c r="XCQ63" s="78"/>
      <c r="XCY63" s="78"/>
      <c r="XDG63" s="78"/>
      <c r="XDO63" s="78"/>
      <c r="XDW63" s="78"/>
      <c r="XEE63" s="78"/>
    </row>
    <row r="64" spans="1:1023 1031:2047 2055:3071 3079:4095 4103:5119 5127:6143 6151:7167 7175:8191 8199:9215 9223:10239 10247:11263 11271:12287 12295:13311 13319:14335 14343:15359 15367:16359" ht="25.5">
      <c r="A64" s="91"/>
      <c r="B64" s="57"/>
      <c r="C64" s="57"/>
      <c r="D64" s="57"/>
      <c r="E64" s="57"/>
      <c r="F64" s="113"/>
      <c r="G64" s="92"/>
      <c r="H64" s="134"/>
      <c r="I64" s="120"/>
      <c r="J64" s="57"/>
      <c r="K64" s="93"/>
      <c r="L64" s="186"/>
      <c r="M64" s="92"/>
      <c r="N64" s="93"/>
      <c r="O64" s="93"/>
      <c r="P64" s="57"/>
      <c r="Q64" s="60"/>
      <c r="R64" s="194"/>
      <c r="S64" s="194"/>
      <c r="T64" s="57"/>
      <c r="U64" s="57"/>
      <c r="V64" s="54" t="s">
        <v>224</v>
      </c>
      <c r="W64" s="54">
        <v>44607</v>
      </c>
      <c r="X64" s="63">
        <v>13227</v>
      </c>
      <c r="Y64" s="54" t="s">
        <v>273</v>
      </c>
      <c r="Z64" s="69">
        <v>44610</v>
      </c>
      <c r="AA64" s="54">
        <v>44975</v>
      </c>
      <c r="AB64" s="70" t="s">
        <v>100</v>
      </c>
      <c r="AC64" s="70" t="s">
        <v>100</v>
      </c>
      <c r="AD64" s="196">
        <v>0</v>
      </c>
      <c r="AE64" s="196">
        <v>0</v>
      </c>
      <c r="AF64" s="69" t="s">
        <v>100</v>
      </c>
      <c r="AG64" s="71" t="s">
        <v>100</v>
      </c>
      <c r="AH64" s="196">
        <v>0</v>
      </c>
      <c r="AI64" s="210">
        <f t="shared" si="0"/>
        <v>0</v>
      </c>
      <c r="AJ64" s="215">
        <v>282528</v>
      </c>
      <c r="AK64" s="215">
        <v>36885.589999999997</v>
      </c>
      <c r="AL64" s="217"/>
      <c r="AM64" s="94"/>
      <c r="AN64" s="94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57"/>
    </row>
    <row r="65" spans="1:483">
      <c r="A65" s="91">
        <v>12</v>
      </c>
      <c r="B65" s="57" t="s">
        <v>438</v>
      </c>
      <c r="C65" s="57" t="s">
        <v>221</v>
      </c>
      <c r="D65" s="57" t="s">
        <v>141</v>
      </c>
      <c r="E65" s="57" t="s">
        <v>99</v>
      </c>
      <c r="F65" s="113" t="s">
        <v>138</v>
      </c>
      <c r="G65" s="92">
        <v>12486</v>
      </c>
      <c r="H65" s="134" t="s">
        <v>136</v>
      </c>
      <c r="I65" s="120" t="s">
        <v>139</v>
      </c>
      <c r="J65" s="57" t="s">
        <v>140</v>
      </c>
      <c r="K65" s="93">
        <v>43525</v>
      </c>
      <c r="L65" s="186">
        <v>268147.20000000001</v>
      </c>
      <c r="M65" s="92">
        <v>12505</v>
      </c>
      <c r="N65" s="93">
        <v>43525</v>
      </c>
      <c r="O65" s="93">
        <v>43891</v>
      </c>
      <c r="P65" s="57" t="s">
        <v>435</v>
      </c>
      <c r="Q65" s="60" t="s">
        <v>100</v>
      </c>
      <c r="R65" s="194" t="s">
        <v>100</v>
      </c>
      <c r="S65" s="194" t="s">
        <v>100</v>
      </c>
      <c r="T65" s="57" t="s">
        <v>98</v>
      </c>
      <c r="U65" s="57" t="s">
        <v>100</v>
      </c>
      <c r="V65" s="54" t="s">
        <v>100</v>
      </c>
      <c r="W65" s="54" t="s">
        <v>100</v>
      </c>
      <c r="X65" s="70" t="s">
        <v>100</v>
      </c>
      <c r="Y65" s="54" t="s">
        <v>100</v>
      </c>
      <c r="Z65" s="70" t="s">
        <v>100</v>
      </c>
      <c r="AA65" s="54" t="s">
        <v>100</v>
      </c>
      <c r="AB65" s="70" t="s">
        <v>100</v>
      </c>
      <c r="AC65" s="70" t="s">
        <v>100</v>
      </c>
      <c r="AD65" s="196">
        <v>0</v>
      </c>
      <c r="AE65" s="196">
        <v>0</v>
      </c>
      <c r="AF65" s="70" t="s">
        <v>100</v>
      </c>
      <c r="AG65" s="71" t="s">
        <v>100</v>
      </c>
      <c r="AH65" s="196">
        <v>0</v>
      </c>
      <c r="AI65" s="210">
        <f t="shared" si="0"/>
        <v>268147.20000000001</v>
      </c>
      <c r="AJ65" s="215">
        <f>136022.9+23209.08</f>
        <v>159231.97999999998</v>
      </c>
      <c r="AK65" s="215">
        <v>0</v>
      </c>
      <c r="AL65" s="187">
        <f>AJ65+AJ66+AJ67+AJ68+AK70</f>
        <v>978119.44</v>
      </c>
      <c r="AM65" s="94" t="s">
        <v>135</v>
      </c>
      <c r="AN65" s="94" t="s">
        <v>187</v>
      </c>
      <c r="AO65" s="94" t="s">
        <v>188</v>
      </c>
      <c r="AP65" s="94" t="s">
        <v>100</v>
      </c>
      <c r="AQ65" s="94" t="s">
        <v>100</v>
      </c>
      <c r="AR65" s="94" t="s">
        <v>100</v>
      </c>
      <c r="AS65" s="94" t="s">
        <v>100</v>
      </c>
      <c r="AT65" s="94" t="s">
        <v>100</v>
      </c>
      <c r="AU65" s="94" t="s">
        <v>100</v>
      </c>
      <c r="AV65" s="94" t="s">
        <v>100</v>
      </c>
      <c r="AW65" s="94" t="s">
        <v>100</v>
      </c>
      <c r="AX65" s="94" t="s">
        <v>100</v>
      </c>
      <c r="AY65" s="94" t="s">
        <v>100</v>
      </c>
      <c r="AZ65" s="94" t="s">
        <v>100</v>
      </c>
      <c r="BA65" s="94" t="s">
        <v>100</v>
      </c>
      <c r="BB65" s="94" t="s">
        <v>100</v>
      </c>
      <c r="BC65" s="94" t="s">
        <v>100</v>
      </c>
      <c r="BD65" s="94" t="s">
        <v>100</v>
      </c>
      <c r="BE65" s="94" t="s">
        <v>100</v>
      </c>
      <c r="BF65" s="94" t="s">
        <v>100</v>
      </c>
      <c r="BG65" s="94" t="s">
        <v>100</v>
      </c>
      <c r="BH65" s="94" t="s">
        <v>100</v>
      </c>
    </row>
    <row r="66" spans="1:483" ht="25.5">
      <c r="A66" s="91"/>
      <c r="B66" s="57"/>
      <c r="C66" s="57"/>
      <c r="D66" s="57"/>
      <c r="E66" s="57"/>
      <c r="F66" s="113"/>
      <c r="G66" s="92"/>
      <c r="H66" s="134"/>
      <c r="I66" s="120"/>
      <c r="J66" s="57"/>
      <c r="K66" s="93"/>
      <c r="L66" s="186"/>
      <c r="M66" s="92"/>
      <c r="N66" s="93"/>
      <c r="O66" s="93"/>
      <c r="P66" s="57"/>
      <c r="Q66" s="60"/>
      <c r="R66" s="194"/>
      <c r="S66" s="194"/>
      <c r="T66" s="57"/>
      <c r="U66" s="57"/>
      <c r="V66" s="54" t="s">
        <v>101</v>
      </c>
      <c r="W66" s="54">
        <v>43888</v>
      </c>
      <c r="X66" s="63">
        <v>12749</v>
      </c>
      <c r="Y66" s="54" t="s">
        <v>189</v>
      </c>
      <c r="Z66" s="69">
        <v>43892</v>
      </c>
      <c r="AA66" s="54">
        <v>44257</v>
      </c>
      <c r="AB66" s="70" t="s">
        <v>100</v>
      </c>
      <c r="AC66" s="70" t="s">
        <v>100</v>
      </c>
      <c r="AD66" s="196">
        <v>0</v>
      </c>
      <c r="AE66" s="196">
        <v>0</v>
      </c>
      <c r="AF66" s="70" t="s">
        <v>100</v>
      </c>
      <c r="AG66" s="71" t="s">
        <v>100</v>
      </c>
      <c r="AH66" s="196">
        <v>0</v>
      </c>
      <c r="AI66" s="210">
        <f t="shared" si="0"/>
        <v>0</v>
      </c>
      <c r="AJ66" s="215">
        <v>125879.96</v>
      </c>
      <c r="AK66" s="215">
        <v>0</v>
      </c>
      <c r="AL66" s="187"/>
      <c r="AM66" s="94"/>
      <c r="AN66" s="94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</row>
    <row r="67" spans="1:483" ht="25.5">
      <c r="A67" s="91"/>
      <c r="B67" s="57"/>
      <c r="C67" s="57"/>
      <c r="D67" s="57"/>
      <c r="E67" s="57"/>
      <c r="F67" s="113"/>
      <c r="G67" s="92"/>
      <c r="H67" s="134"/>
      <c r="I67" s="120"/>
      <c r="J67" s="57"/>
      <c r="K67" s="93"/>
      <c r="L67" s="186"/>
      <c r="M67" s="92"/>
      <c r="N67" s="93"/>
      <c r="O67" s="93"/>
      <c r="P67" s="57"/>
      <c r="Q67" s="60"/>
      <c r="R67" s="194"/>
      <c r="S67" s="194"/>
      <c r="T67" s="57"/>
      <c r="U67" s="57"/>
      <c r="V67" s="54" t="s">
        <v>103</v>
      </c>
      <c r="W67" s="54">
        <v>44251</v>
      </c>
      <c r="X67" s="63">
        <v>12990</v>
      </c>
      <c r="Y67" s="54" t="s">
        <v>220</v>
      </c>
      <c r="Z67" s="69">
        <v>44258</v>
      </c>
      <c r="AA67" s="54">
        <v>44622</v>
      </c>
      <c r="AB67" s="79" t="s">
        <v>100</v>
      </c>
      <c r="AC67" s="70" t="s">
        <v>100</v>
      </c>
      <c r="AD67" s="196">
        <v>0</v>
      </c>
      <c r="AE67" s="196">
        <v>0</v>
      </c>
      <c r="AF67" s="70" t="s">
        <v>100</v>
      </c>
      <c r="AG67" s="71" t="s">
        <v>100</v>
      </c>
      <c r="AH67" s="196">
        <v>0</v>
      </c>
      <c r="AI67" s="210">
        <f t="shared" si="0"/>
        <v>0</v>
      </c>
      <c r="AJ67" s="215">
        <f>17220.09+198401.81</f>
        <v>215621.9</v>
      </c>
      <c r="AK67" s="215">
        <v>0</v>
      </c>
      <c r="AL67" s="187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</row>
    <row r="68" spans="1:483" ht="25.5">
      <c r="A68" s="91"/>
      <c r="B68" s="57"/>
      <c r="C68" s="57"/>
      <c r="D68" s="57"/>
      <c r="E68" s="57"/>
      <c r="F68" s="113"/>
      <c r="G68" s="92"/>
      <c r="H68" s="134"/>
      <c r="I68" s="120"/>
      <c r="J68" s="57"/>
      <c r="K68" s="93"/>
      <c r="L68" s="186"/>
      <c r="M68" s="92"/>
      <c r="N68" s="93"/>
      <c r="O68" s="93"/>
      <c r="P68" s="57"/>
      <c r="Q68" s="60"/>
      <c r="R68" s="194"/>
      <c r="S68" s="194"/>
      <c r="T68" s="57"/>
      <c r="U68" s="57"/>
      <c r="V68" s="54" t="s">
        <v>104</v>
      </c>
      <c r="W68" s="54">
        <v>44614</v>
      </c>
      <c r="X68" s="63">
        <v>13231</v>
      </c>
      <c r="Y68" s="54" t="s">
        <v>497</v>
      </c>
      <c r="Z68" s="69">
        <v>44623</v>
      </c>
      <c r="AA68" s="54">
        <v>44987</v>
      </c>
      <c r="AB68" s="79" t="s">
        <v>100</v>
      </c>
      <c r="AC68" s="70" t="s">
        <v>100</v>
      </c>
      <c r="AD68" s="196">
        <v>0</v>
      </c>
      <c r="AE68" s="196">
        <v>0</v>
      </c>
      <c r="AF68" s="70" t="s">
        <v>100</v>
      </c>
      <c r="AG68" s="71" t="s">
        <v>100</v>
      </c>
      <c r="AH68" s="196">
        <v>0</v>
      </c>
      <c r="AI68" s="210">
        <f t="shared" si="0"/>
        <v>0</v>
      </c>
      <c r="AJ68" s="215">
        <f>23517.7+288510.9</f>
        <v>312028.60000000003</v>
      </c>
      <c r="AK68" s="215">
        <v>0</v>
      </c>
      <c r="AL68" s="187"/>
      <c r="AM68" s="94"/>
      <c r="AN68" s="94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</row>
    <row r="69" spans="1:483" ht="25.5">
      <c r="A69" s="91"/>
      <c r="B69" s="57"/>
      <c r="C69" s="57"/>
      <c r="D69" s="57"/>
      <c r="E69" s="57"/>
      <c r="F69" s="113"/>
      <c r="G69" s="92"/>
      <c r="H69" s="134"/>
      <c r="I69" s="120"/>
      <c r="J69" s="57"/>
      <c r="K69" s="93"/>
      <c r="L69" s="186"/>
      <c r="M69" s="92"/>
      <c r="N69" s="93"/>
      <c r="O69" s="93"/>
      <c r="P69" s="57"/>
      <c r="Q69" s="60"/>
      <c r="R69" s="194"/>
      <c r="S69" s="194"/>
      <c r="T69" s="57"/>
      <c r="U69" s="57"/>
      <c r="V69" s="54" t="s">
        <v>105</v>
      </c>
      <c r="W69" s="54">
        <v>44859</v>
      </c>
      <c r="X69" s="63">
        <v>13399</v>
      </c>
      <c r="Y69" s="54" t="s">
        <v>497</v>
      </c>
      <c r="Z69" s="69">
        <v>44623</v>
      </c>
      <c r="AA69" s="54">
        <v>44987</v>
      </c>
      <c r="AB69" s="79" t="s">
        <v>100</v>
      </c>
      <c r="AC69" s="70" t="s">
        <v>100</v>
      </c>
      <c r="AD69" s="196">
        <v>0</v>
      </c>
      <c r="AE69" s="196">
        <v>0</v>
      </c>
      <c r="AF69" s="70" t="s">
        <v>100</v>
      </c>
      <c r="AG69" s="71" t="s">
        <v>100</v>
      </c>
      <c r="AH69" s="196">
        <v>0</v>
      </c>
      <c r="AI69" s="210">
        <f t="shared" si="0"/>
        <v>0</v>
      </c>
      <c r="AJ69" s="215">
        <v>0</v>
      </c>
      <c r="AK69" s="215">
        <v>0</v>
      </c>
      <c r="AL69" s="187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</row>
    <row r="70" spans="1:483" ht="25.5">
      <c r="A70" s="91"/>
      <c r="B70" s="57"/>
      <c r="C70" s="57"/>
      <c r="D70" s="57"/>
      <c r="E70" s="57"/>
      <c r="F70" s="113"/>
      <c r="G70" s="92"/>
      <c r="H70" s="134"/>
      <c r="I70" s="120"/>
      <c r="J70" s="57"/>
      <c r="K70" s="93"/>
      <c r="L70" s="186"/>
      <c r="M70" s="92"/>
      <c r="N70" s="93"/>
      <c r="O70" s="93"/>
      <c r="P70" s="57"/>
      <c r="Q70" s="60"/>
      <c r="R70" s="194"/>
      <c r="S70" s="194"/>
      <c r="T70" s="57"/>
      <c r="U70" s="57"/>
      <c r="V70" s="54" t="s">
        <v>222</v>
      </c>
      <c r="W70" s="54">
        <v>44985</v>
      </c>
      <c r="X70" s="63">
        <v>13485</v>
      </c>
      <c r="Y70" s="54" t="s">
        <v>539</v>
      </c>
      <c r="Z70" s="69">
        <v>44988</v>
      </c>
      <c r="AA70" s="54">
        <v>45353</v>
      </c>
      <c r="AB70" s="79" t="s">
        <v>100</v>
      </c>
      <c r="AC70" s="70" t="s">
        <v>100</v>
      </c>
      <c r="AD70" s="196">
        <v>0</v>
      </c>
      <c r="AE70" s="196">
        <v>0</v>
      </c>
      <c r="AF70" s="70" t="s">
        <v>100</v>
      </c>
      <c r="AG70" s="71" t="s">
        <v>100</v>
      </c>
      <c r="AH70" s="196">
        <v>0</v>
      </c>
      <c r="AI70" s="210">
        <f t="shared" si="0"/>
        <v>0</v>
      </c>
      <c r="AJ70" s="215">
        <v>0</v>
      </c>
      <c r="AK70" s="215">
        <f>134269.95+31087.05</f>
        <v>165357</v>
      </c>
      <c r="AL70" s="187"/>
      <c r="AM70" s="94"/>
      <c r="AN70" s="94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</row>
    <row r="71" spans="1:483">
      <c r="A71" s="91">
        <v>13</v>
      </c>
      <c r="B71" s="57" t="s">
        <v>455</v>
      </c>
      <c r="C71" s="57" t="s">
        <v>167</v>
      </c>
      <c r="D71" s="57" t="s">
        <v>97</v>
      </c>
      <c r="E71" s="57" t="s">
        <v>99</v>
      </c>
      <c r="F71" s="113" t="s">
        <v>168</v>
      </c>
      <c r="G71" s="58">
        <v>12711</v>
      </c>
      <c r="H71" s="134" t="s">
        <v>148</v>
      </c>
      <c r="I71" s="120" t="s">
        <v>169</v>
      </c>
      <c r="J71" s="57" t="s">
        <v>170</v>
      </c>
      <c r="K71" s="93">
        <v>43818</v>
      </c>
      <c r="L71" s="186">
        <v>61320</v>
      </c>
      <c r="M71" s="92">
        <v>12711</v>
      </c>
      <c r="N71" s="93">
        <v>44197</v>
      </c>
      <c r="O71" s="93">
        <v>44561</v>
      </c>
      <c r="P71" s="57" t="s">
        <v>436</v>
      </c>
      <c r="Q71" s="60" t="s">
        <v>100</v>
      </c>
      <c r="R71" s="194" t="s">
        <v>100</v>
      </c>
      <c r="S71" s="194" t="s">
        <v>100</v>
      </c>
      <c r="T71" s="57" t="s">
        <v>482</v>
      </c>
      <c r="U71" s="57" t="s">
        <v>100</v>
      </c>
      <c r="V71" s="61" t="s">
        <v>100</v>
      </c>
      <c r="W71" s="61" t="s">
        <v>100</v>
      </c>
      <c r="X71" s="61" t="s">
        <v>100</v>
      </c>
      <c r="Y71" s="61" t="s">
        <v>100</v>
      </c>
      <c r="Z71" s="61" t="s">
        <v>100</v>
      </c>
      <c r="AA71" s="61" t="s">
        <v>100</v>
      </c>
      <c r="AB71" s="61" t="s">
        <v>100</v>
      </c>
      <c r="AC71" s="61" t="s">
        <v>100</v>
      </c>
      <c r="AD71" s="196">
        <v>0</v>
      </c>
      <c r="AE71" s="196">
        <v>0</v>
      </c>
      <c r="AF71" s="70" t="s">
        <v>100</v>
      </c>
      <c r="AG71" s="70" t="s">
        <v>100</v>
      </c>
      <c r="AH71" s="196">
        <v>0</v>
      </c>
      <c r="AI71" s="210">
        <f t="shared" si="0"/>
        <v>61320</v>
      </c>
      <c r="AJ71" s="215">
        <v>56210</v>
      </c>
      <c r="AK71" s="215">
        <v>0</v>
      </c>
      <c r="AL71" s="187">
        <f>AJ71+AJ73+AK73+AK75</f>
        <v>158665.5</v>
      </c>
      <c r="AM71" s="94" t="s">
        <v>100</v>
      </c>
      <c r="AN71" s="94" t="s">
        <v>100</v>
      </c>
      <c r="AO71" s="94" t="s">
        <v>100</v>
      </c>
      <c r="AP71" s="94" t="s">
        <v>100</v>
      </c>
      <c r="AQ71" s="94" t="s">
        <v>100</v>
      </c>
      <c r="AR71" s="94" t="s">
        <v>100</v>
      </c>
      <c r="AS71" s="94" t="s">
        <v>100</v>
      </c>
      <c r="AT71" s="94" t="s">
        <v>100</v>
      </c>
      <c r="AU71" s="94" t="s">
        <v>100</v>
      </c>
      <c r="AV71" s="94" t="s">
        <v>100</v>
      </c>
      <c r="AW71" s="94" t="s">
        <v>100</v>
      </c>
      <c r="AX71" s="94" t="s">
        <v>100</v>
      </c>
      <c r="AY71" s="94" t="s">
        <v>100</v>
      </c>
      <c r="AZ71" s="94" t="s">
        <v>100</v>
      </c>
      <c r="BA71" s="94" t="s">
        <v>100</v>
      </c>
      <c r="BB71" s="94" t="s">
        <v>100</v>
      </c>
      <c r="BC71" s="94" t="s">
        <v>100</v>
      </c>
      <c r="BD71" s="94" t="s">
        <v>100</v>
      </c>
      <c r="BE71" s="94" t="s">
        <v>100</v>
      </c>
      <c r="BF71" s="94" t="s">
        <v>100</v>
      </c>
      <c r="BG71" s="94" t="s">
        <v>100</v>
      </c>
      <c r="BH71" s="57" t="s">
        <v>100</v>
      </c>
    </row>
    <row r="72" spans="1:483" ht="25.5">
      <c r="A72" s="91"/>
      <c r="B72" s="57"/>
      <c r="C72" s="57"/>
      <c r="D72" s="57"/>
      <c r="E72" s="57"/>
      <c r="F72" s="113"/>
      <c r="G72" s="58"/>
      <c r="H72" s="134"/>
      <c r="I72" s="120"/>
      <c r="J72" s="57"/>
      <c r="K72" s="93"/>
      <c r="L72" s="186"/>
      <c r="M72" s="92"/>
      <c r="N72" s="93"/>
      <c r="O72" s="93"/>
      <c r="P72" s="57"/>
      <c r="Q72" s="60"/>
      <c r="R72" s="194"/>
      <c r="S72" s="194"/>
      <c r="T72" s="57"/>
      <c r="U72" s="57"/>
      <c r="V72" s="54" t="s">
        <v>101</v>
      </c>
      <c r="W72" s="54">
        <v>44172</v>
      </c>
      <c r="X72" s="63">
        <v>12943</v>
      </c>
      <c r="Y72" s="54" t="s">
        <v>230</v>
      </c>
      <c r="Z72" s="69">
        <v>44197</v>
      </c>
      <c r="AA72" s="54">
        <v>44561</v>
      </c>
      <c r="AB72" s="70" t="s">
        <v>100</v>
      </c>
      <c r="AC72" s="70" t="s">
        <v>100</v>
      </c>
      <c r="AD72" s="196">
        <v>0</v>
      </c>
      <c r="AE72" s="196">
        <v>0</v>
      </c>
      <c r="AF72" s="70" t="s">
        <v>100</v>
      </c>
      <c r="AG72" s="70" t="s">
        <v>100</v>
      </c>
      <c r="AH72" s="196">
        <v>0</v>
      </c>
      <c r="AI72" s="210">
        <f t="shared" si="0"/>
        <v>0</v>
      </c>
      <c r="AJ72" s="215">
        <v>0</v>
      </c>
      <c r="AK72" s="215">
        <v>0</v>
      </c>
      <c r="AL72" s="187"/>
      <c r="AM72" s="94"/>
      <c r="AN72" s="94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57"/>
    </row>
    <row r="73" spans="1:483" ht="25.5">
      <c r="A73" s="91"/>
      <c r="B73" s="57"/>
      <c r="C73" s="57"/>
      <c r="D73" s="57"/>
      <c r="E73" s="57"/>
      <c r="F73" s="113"/>
      <c r="G73" s="58"/>
      <c r="H73" s="134"/>
      <c r="I73" s="120"/>
      <c r="J73" s="57"/>
      <c r="K73" s="93"/>
      <c r="L73" s="186"/>
      <c r="M73" s="92"/>
      <c r="N73" s="93"/>
      <c r="O73" s="93"/>
      <c r="P73" s="57"/>
      <c r="Q73" s="60"/>
      <c r="R73" s="194"/>
      <c r="S73" s="194"/>
      <c r="T73" s="57"/>
      <c r="U73" s="57"/>
      <c r="V73" s="54" t="s">
        <v>103</v>
      </c>
      <c r="W73" s="54">
        <v>44536</v>
      </c>
      <c r="X73" s="63">
        <v>13187</v>
      </c>
      <c r="Y73" s="54" t="s">
        <v>261</v>
      </c>
      <c r="Z73" s="69">
        <v>44562</v>
      </c>
      <c r="AA73" s="54">
        <v>44926</v>
      </c>
      <c r="AB73" s="70" t="s">
        <v>100</v>
      </c>
      <c r="AC73" s="70" t="s">
        <v>100</v>
      </c>
      <c r="AD73" s="196">
        <v>0</v>
      </c>
      <c r="AE73" s="196">
        <v>0</v>
      </c>
      <c r="AF73" s="70" t="s">
        <v>100</v>
      </c>
      <c r="AG73" s="70" t="s">
        <v>100</v>
      </c>
      <c r="AH73" s="196">
        <v>0</v>
      </c>
      <c r="AI73" s="210">
        <f t="shared" si="0"/>
        <v>0</v>
      </c>
      <c r="AJ73" s="215">
        <v>61320</v>
      </c>
      <c r="AK73" s="215">
        <v>0</v>
      </c>
      <c r="AL73" s="187"/>
      <c r="AM73" s="94"/>
      <c r="AN73" s="94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57"/>
    </row>
    <row r="74" spans="1:483" ht="25.5">
      <c r="A74" s="91"/>
      <c r="B74" s="57"/>
      <c r="C74" s="57"/>
      <c r="D74" s="57"/>
      <c r="E74" s="57"/>
      <c r="F74" s="113"/>
      <c r="G74" s="58"/>
      <c r="H74" s="134"/>
      <c r="I74" s="120"/>
      <c r="J74" s="57"/>
      <c r="K74" s="93"/>
      <c r="L74" s="186"/>
      <c r="M74" s="92"/>
      <c r="N74" s="93"/>
      <c r="O74" s="93"/>
      <c r="P74" s="57"/>
      <c r="Q74" s="60"/>
      <c r="R74" s="194"/>
      <c r="S74" s="194"/>
      <c r="T74" s="57"/>
      <c r="U74" s="57"/>
      <c r="V74" s="54" t="s">
        <v>104</v>
      </c>
      <c r="W74" s="54">
        <v>44901</v>
      </c>
      <c r="X74" s="63">
        <v>13427</v>
      </c>
      <c r="Y74" s="54" t="s">
        <v>483</v>
      </c>
      <c r="Z74" s="69">
        <v>44927</v>
      </c>
      <c r="AA74" s="54">
        <v>45291</v>
      </c>
      <c r="AB74" s="70" t="s">
        <v>100</v>
      </c>
      <c r="AC74" s="70" t="s">
        <v>100</v>
      </c>
      <c r="AD74" s="196">
        <v>0</v>
      </c>
      <c r="AE74" s="196">
        <v>0</v>
      </c>
      <c r="AF74" s="70" t="s">
        <v>100</v>
      </c>
      <c r="AG74" s="70" t="s">
        <v>100</v>
      </c>
      <c r="AH74" s="196">
        <v>0</v>
      </c>
      <c r="AI74" s="210">
        <f t="shared" si="0"/>
        <v>0</v>
      </c>
      <c r="AJ74" s="215">
        <v>0</v>
      </c>
      <c r="AK74" s="215"/>
      <c r="AL74" s="187"/>
      <c r="AM74" s="94"/>
      <c r="AN74" s="94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57"/>
    </row>
    <row r="75" spans="1:483">
      <c r="A75" s="91"/>
      <c r="B75" s="57"/>
      <c r="C75" s="57"/>
      <c r="D75" s="57"/>
      <c r="E75" s="57"/>
      <c r="F75" s="113"/>
      <c r="G75" s="58"/>
      <c r="H75" s="134"/>
      <c r="I75" s="120"/>
      <c r="J75" s="57"/>
      <c r="K75" s="93"/>
      <c r="L75" s="186"/>
      <c r="M75" s="92"/>
      <c r="N75" s="93"/>
      <c r="O75" s="93"/>
      <c r="P75" s="57"/>
      <c r="Q75" s="60"/>
      <c r="R75" s="194"/>
      <c r="S75" s="194"/>
      <c r="T75" s="57"/>
      <c r="U75" s="57"/>
      <c r="V75" s="54" t="s">
        <v>105</v>
      </c>
      <c r="W75" s="54">
        <v>45135</v>
      </c>
      <c r="X75" s="63">
        <v>13585</v>
      </c>
      <c r="Y75" s="54" t="s">
        <v>484</v>
      </c>
      <c r="Z75" s="69">
        <v>44986</v>
      </c>
      <c r="AA75" s="54">
        <v>45291</v>
      </c>
      <c r="AB75" s="70" t="s">
        <v>100</v>
      </c>
      <c r="AC75" s="70" t="s">
        <v>100</v>
      </c>
      <c r="AD75" s="196">
        <v>0</v>
      </c>
      <c r="AE75" s="196">
        <v>0</v>
      </c>
      <c r="AF75" s="70" t="s">
        <v>100</v>
      </c>
      <c r="AG75" s="70" t="s">
        <v>100</v>
      </c>
      <c r="AH75" s="196">
        <v>0</v>
      </c>
      <c r="AI75" s="210">
        <f t="shared" si="0"/>
        <v>0</v>
      </c>
      <c r="AJ75" s="215">
        <v>0</v>
      </c>
      <c r="AK75" s="215">
        <f>30660+10475.5</f>
        <v>41135.5</v>
      </c>
      <c r="AL75" s="187"/>
      <c r="AM75" s="94"/>
      <c r="AN75" s="94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57"/>
    </row>
    <row r="76" spans="1:483" s="81" customFormat="1">
      <c r="A76" s="91">
        <v>14</v>
      </c>
      <c r="B76" s="57" t="s">
        <v>450</v>
      </c>
      <c r="C76" s="57" t="s">
        <v>149</v>
      </c>
      <c r="D76" s="57" t="s">
        <v>141</v>
      </c>
      <c r="E76" s="57" t="s">
        <v>99</v>
      </c>
      <c r="F76" s="113" t="s">
        <v>152</v>
      </c>
      <c r="G76" s="92">
        <v>12437</v>
      </c>
      <c r="H76" s="134" t="s">
        <v>147</v>
      </c>
      <c r="I76" s="120" t="s">
        <v>153</v>
      </c>
      <c r="J76" s="57" t="s">
        <v>154</v>
      </c>
      <c r="K76" s="93">
        <v>43642</v>
      </c>
      <c r="L76" s="186">
        <v>528229.62</v>
      </c>
      <c r="M76" s="92">
        <v>12589</v>
      </c>
      <c r="N76" s="93">
        <v>43647</v>
      </c>
      <c r="O76" s="93">
        <v>43830</v>
      </c>
      <c r="P76" s="57" t="s">
        <v>434</v>
      </c>
      <c r="Q76" s="60" t="s">
        <v>100</v>
      </c>
      <c r="R76" s="194" t="s">
        <v>100</v>
      </c>
      <c r="S76" s="194" t="s">
        <v>100</v>
      </c>
      <c r="T76" s="57" t="s">
        <v>177</v>
      </c>
      <c r="U76" s="57" t="s">
        <v>100</v>
      </c>
      <c r="V76" s="61" t="s">
        <v>100</v>
      </c>
      <c r="W76" s="61" t="s">
        <v>100</v>
      </c>
      <c r="X76" s="61" t="s">
        <v>100</v>
      </c>
      <c r="Y76" s="61" t="s">
        <v>100</v>
      </c>
      <c r="Z76" s="61" t="s">
        <v>100</v>
      </c>
      <c r="AA76" s="61" t="s">
        <v>100</v>
      </c>
      <c r="AB76" s="61" t="s">
        <v>100</v>
      </c>
      <c r="AC76" s="61" t="s">
        <v>100</v>
      </c>
      <c r="AD76" s="196">
        <v>0</v>
      </c>
      <c r="AE76" s="196">
        <v>0</v>
      </c>
      <c r="AF76" s="70" t="s">
        <v>100</v>
      </c>
      <c r="AG76" s="70" t="s">
        <v>100</v>
      </c>
      <c r="AH76" s="196">
        <v>0</v>
      </c>
      <c r="AI76" s="210">
        <f t="shared" si="0"/>
        <v>528229.62</v>
      </c>
      <c r="AJ76" s="215">
        <v>528229.62</v>
      </c>
      <c r="AK76" s="215">
        <v>0</v>
      </c>
      <c r="AL76" s="217">
        <f>SUM(AJ76+AJ80+AJ81+AJ82+AJ83+AJ84+AJ85+AK85)</f>
        <v>5372887.1699999999</v>
      </c>
      <c r="AM76" s="94" t="s">
        <v>137</v>
      </c>
      <c r="AN76" s="94" t="s">
        <v>150</v>
      </c>
      <c r="AO76" s="59" t="s">
        <v>151</v>
      </c>
      <c r="AP76" s="94" t="s">
        <v>150</v>
      </c>
      <c r="AQ76" s="94" t="s">
        <v>100</v>
      </c>
      <c r="AR76" s="94" t="s">
        <v>100</v>
      </c>
      <c r="AS76" s="94" t="s">
        <v>100</v>
      </c>
      <c r="AT76" s="94" t="s">
        <v>100</v>
      </c>
      <c r="AU76" s="94" t="s">
        <v>100</v>
      </c>
      <c r="AV76" s="94" t="s">
        <v>100</v>
      </c>
      <c r="AW76" s="94" t="s">
        <v>100</v>
      </c>
      <c r="AX76" s="94" t="s">
        <v>100</v>
      </c>
      <c r="AY76" s="94" t="s">
        <v>100</v>
      </c>
      <c r="AZ76" s="94" t="s">
        <v>100</v>
      </c>
      <c r="BA76" s="94" t="s">
        <v>100</v>
      </c>
      <c r="BB76" s="94" t="s">
        <v>100</v>
      </c>
      <c r="BC76" s="94" t="s">
        <v>100</v>
      </c>
      <c r="BD76" s="94" t="s">
        <v>100</v>
      </c>
      <c r="BE76" s="94" t="s">
        <v>100</v>
      </c>
      <c r="BF76" s="94" t="s">
        <v>100</v>
      </c>
      <c r="BG76" s="94" t="s">
        <v>100</v>
      </c>
      <c r="BH76" s="57" t="s">
        <v>100</v>
      </c>
      <c r="BI76" s="44"/>
      <c r="BJ76" s="44"/>
      <c r="BK76" s="44"/>
      <c r="BL76" s="44"/>
      <c r="BM76" s="44"/>
      <c r="BN76" s="44"/>
      <c r="BO76" s="44"/>
      <c r="BP76" s="44"/>
      <c r="BQ76" s="44"/>
      <c r="BR76" s="44"/>
      <c r="BS76" s="44"/>
      <c r="BT76" s="44"/>
      <c r="BU76" s="44"/>
      <c r="BV76" s="44"/>
      <c r="BW76" s="44"/>
      <c r="BX76" s="44"/>
      <c r="BY76" s="44"/>
      <c r="BZ76" s="44"/>
      <c r="CA76" s="44"/>
      <c r="CB76" s="44"/>
      <c r="CC76" s="44"/>
      <c r="CD76" s="44"/>
      <c r="CE76" s="44"/>
      <c r="CF76" s="44"/>
      <c r="CG76" s="44"/>
      <c r="CH76" s="44"/>
      <c r="CI76" s="44"/>
      <c r="CJ76" s="44"/>
      <c r="CK76" s="44"/>
      <c r="CL76" s="44"/>
      <c r="CM76" s="44"/>
      <c r="CN76" s="44"/>
      <c r="CO76" s="44"/>
      <c r="CP76" s="44"/>
      <c r="CQ76" s="44"/>
      <c r="CR76" s="44"/>
      <c r="CS76" s="44"/>
      <c r="CT76" s="44"/>
      <c r="CU76" s="44"/>
      <c r="CV76" s="44"/>
      <c r="CW76" s="44"/>
      <c r="CX76" s="44"/>
      <c r="CY76" s="44"/>
      <c r="CZ76" s="44"/>
      <c r="DA76" s="44"/>
      <c r="DB76" s="44"/>
      <c r="DC76" s="44"/>
      <c r="DD76" s="44"/>
      <c r="DE76" s="44"/>
      <c r="DF76" s="44"/>
      <c r="DG76" s="44"/>
      <c r="DH76" s="44"/>
      <c r="DI76" s="44"/>
      <c r="DJ76" s="44"/>
      <c r="DK76" s="44"/>
      <c r="DL76" s="44"/>
      <c r="DM76" s="44"/>
      <c r="DN76" s="44"/>
      <c r="DO76" s="44"/>
      <c r="DP76" s="44"/>
      <c r="DQ76" s="44"/>
      <c r="DR76" s="44"/>
      <c r="DS76" s="44"/>
      <c r="DT76" s="44"/>
      <c r="DU76" s="44"/>
      <c r="DV76" s="44"/>
      <c r="DW76" s="44"/>
      <c r="DX76" s="44"/>
      <c r="DY76" s="44"/>
      <c r="DZ76" s="44"/>
      <c r="EA76" s="44"/>
      <c r="EB76" s="44"/>
      <c r="EC76" s="44"/>
      <c r="ED76" s="44"/>
      <c r="EE76" s="44"/>
      <c r="EF76" s="44"/>
      <c r="EG76" s="44"/>
      <c r="EH76" s="44"/>
      <c r="EI76" s="44"/>
      <c r="EJ76" s="44"/>
      <c r="EK76" s="44"/>
      <c r="EL76" s="44"/>
      <c r="EM76" s="44"/>
      <c r="EN76" s="44"/>
      <c r="EO76" s="44"/>
      <c r="EP76" s="44"/>
      <c r="EQ76" s="44"/>
      <c r="ER76" s="44"/>
      <c r="ES76" s="44"/>
      <c r="ET76" s="44"/>
      <c r="EU76" s="44"/>
      <c r="EV76" s="44"/>
      <c r="EW76" s="44"/>
      <c r="EX76" s="44"/>
      <c r="EY76" s="44"/>
      <c r="EZ76" s="44"/>
      <c r="FA76" s="44"/>
      <c r="FB76" s="44"/>
      <c r="FC76" s="44"/>
      <c r="FD76" s="44"/>
      <c r="FE76" s="44"/>
      <c r="FF76" s="44"/>
      <c r="FG76" s="44"/>
      <c r="FH76" s="44"/>
      <c r="FI76" s="44"/>
      <c r="FJ76" s="44"/>
      <c r="FK76" s="44"/>
      <c r="FL76" s="44"/>
      <c r="FM76" s="44"/>
      <c r="FN76" s="44"/>
      <c r="FO76" s="44"/>
      <c r="FP76" s="44"/>
      <c r="FQ76" s="44"/>
      <c r="FR76" s="44"/>
      <c r="FS76" s="44"/>
      <c r="FT76" s="44"/>
      <c r="FU76" s="44"/>
      <c r="FV76" s="44"/>
      <c r="FW76" s="44"/>
      <c r="FX76" s="44"/>
      <c r="FY76" s="44"/>
      <c r="FZ76" s="44"/>
      <c r="GA76" s="44"/>
      <c r="GB76" s="44"/>
      <c r="GC76" s="44"/>
      <c r="GD76" s="44"/>
      <c r="GE76" s="44"/>
      <c r="GF76" s="44"/>
      <c r="GG76" s="44"/>
      <c r="GH76" s="44"/>
      <c r="GI76" s="44"/>
      <c r="GJ76" s="44"/>
      <c r="GK76" s="44"/>
      <c r="GL76" s="44"/>
      <c r="GM76" s="44"/>
      <c r="GN76" s="44"/>
      <c r="GO76" s="44"/>
      <c r="GP76" s="44"/>
      <c r="GQ76" s="44"/>
      <c r="GR76" s="44"/>
      <c r="GS76" s="44"/>
      <c r="GT76" s="44"/>
      <c r="GU76" s="44"/>
      <c r="GV76" s="44"/>
      <c r="GW76" s="44"/>
      <c r="GX76" s="44"/>
      <c r="GY76" s="44"/>
      <c r="GZ76" s="44"/>
      <c r="HA76" s="44"/>
      <c r="HB76" s="44"/>
      <c r="HC76" s="44"/>
      <c r="HD76" s="44"/>
      <c r="HE76" s="44"/>
      <c r="HF76" s="44"/>
      <c r="HG76" s="44"/>
      <c r="HH76" s="44"/>
      <c r="HI76" s="44"/>
      <c r="HJ76" s="44"/>
      <c r="HK76" s="44"/>
      <c r="HL76" s="44"/>
      <c r="HM76" s="44"/>
      <c r="HN76" s="44"/>
      <c r="HO76" s="44"/>
      <c r="HP76" s="44"/>
      <c r="HQ76" s="44"/>
      <c r="HR76" s="44"/>
      <c r="HS76" s="44"/>
      <c r="HT76" s="44"/>
      <c r="HU76" s="44"/>
      <c r="HV76" s="44"/>
      <c r="HW76" s="44"/>
      <c r="HX76" s="44"/>
      <c r="HY76" s="44"/>
      <c r="HZ76" s="44"/>
      <c r="IA76" s="44"/>
      <c r="IB76" s="44"/>
      <c r="IC76" s="44"/>
      <c r="ID76" s="44"/>
      <c r="IE76" s="44"/>
      <c r="IF76" s="44"/>
      <c r="IG76" s="44"/>
      <c r="IH76" s="44"/>
      <c r="II76" s="44"/>
      <c r="IJ76" s="44"/>
      <c r="IK76" s="44"/>
      <c r="IL76" s="44"/>
      <c r="IM76" s="44"/>
      <c r="IN76" s="44"/>
      <c r="IO76" s="44"/>
      <c r="IP76" s="44"/>
      <c r="IQ76" s="44"/>
      <c r="IR76" s="44"/>
      <c r="IS76" s="44"/>
      <c r="IT76" s="44"/>
      <c r="IU76" s="44"/>
      <c r="IV76" s="44"/>
      <c r="IW76" s="44"/>
      <c r="IX76" s="44"/>
      <c r="IY76" s="44"/>
      <c r="IZ76" s="44"/>
      <c r="JA76" s="44"/>
      <c r="JB76" s="44"/>
      <c r="JC76" s="44"/>
      <c r="JD76" s="44"/>
      <c r="JE76" s="44"/>
      <c r="JF76" s="44"/>
      <c r="JG76" s="44"/>
      <c r="JH76" s="44"/>
      <c r="JI76" s="44"/>
      <c r="JJ76" s="44"/>
      <c r="JK76" s="44"/>
      <c r="JL76" s="44"/>
      <c r="JM76" s="44"/>
      <c r="JN76" s="44"/>
      <c r="JO76" s="44"/>
      <c r="JP76" s="44"/>
      <c r="JQ76" s="44"/>
      <c r="JR76" s="44"/>
      <c r="JS76" s="44"/>
      <c r="JT76" s="44"/>
      <c r="JU76" s="44"/>
      <c r="JV76" s="44"/>
      <c r="JW76" s="44"/>
      <c r="JX76" s="44"/>
      <c r="JY76" s="44"/>
      <c r="JZ76" s="44"/>
      <c r="KA76" s="44"/>
      <c r="KB76" s="44"/>
      <c r="KC76" s="44"/>
      <c r="KD76" s="44"/>
      <c r="KE76" s="44"/>
      <c r="KF76" s="44"/>
      <c r="KG76" s="44"/>
      <c r="KH76" s="44"/>
      <c r="KI76" s="44"/>
      <c r="KJ76" s="44"/>
      <c r="KK76" s="44"/>
      <c r="KL76" s="44"/>
      <c r="KM76" s="44"/>
      <c r="KN76" s="44"/>
      <c r="KO76" s="44"/>
      <c r="KP76" s="44"/>
      <c r="KQ76" s="44"/>
      <c r="KR76" s="44"/>
      <c r="KS76" s="44"/>
      <c r="KT76" s="44"/>
      <c r="KU76" s="44"/>
      <c r="KV76" s="44"/>
      <c r="KW76" s="44"/>
      <c r="KX76" s="44"/>
      <c r="KY76" s="44"/>
      <c r="KZ76" s="44"/>
      <c r="LA76" s="44"/>
      <c r="LB76" s="44"/>
      <c r="LC76" s="44"/>
      <c r="LD76" s="44"/>
      <c r="LE76" s="44"/>
      <c r="LF76" s="44"/>
      <c r="LG76" s="44"/>
      <c r="LH76" s="44"/>
      <c r="LI76" s="44"/>
      <c r="LJ76" s="44"/>
      <c r="LK76" s="44"/>
      <c r="LL76" s="44"/>
      <c r="LM76" s="44"/>
      <c r="LN76" s="44"/>
      <c r="LO76" s="44"/>
      <c r="LP76" s="44"/>
      <c r="LQ76" s="44"/>
      <c r="LR76" s="44"/>
      <c r="LS76" s="44"/>
      <c r="LT76" s="44"/>
      <c r="LU76" s="44"/>
      <c r="LV76" s="44"/>
      <c r="LW76" s="44"/>
      <c r="LX76" s="44"/>
      <c r="LY76" s="44"/>
      <c r="LZ76" s="44"/>
      <c r="MA76" s="44"/>
      <c r="MB76" s="44"/>
      <c r="MC76" s="44"/>
      <c r="MD76" s="44"/>
      <c r="ME76" s="44"/>
      <c r="MF76" s="44"/>
      <c r="MG76" s="44"/>
      <c r="MH76" s="44"/>
      <c r="MI76" s="44"/>
      <c r="MJ76" s="44"/>
      <c r="MK76" s="44"/>
      <c r="ML76" s="44"/>
      <c r="MM76" s="44"/>
      <c r="MN76" s="44"/>
      <c r="MO76" s="44"/>
      <c r="MP76" s="44"/>
      <c r="MQ76" s="44"/>
      <c r="MR76" s="44"/>
      <c r="MS76" s="44"/>
      <c r="MT76" s="44"/>
      <c r="MU76" s="44"/>
      <c r="MV76" s="44"/>
      <c r="MW76" s="44"/>
      <c r="MX76" s="44"/>
      <c r="MY76" s="44"/>
      <c r="MZ76" s="44"/>
      <c r="NA76" s="44"/>
      <c r="NB76" s="44"/>
      <c r="NC76" s="44"/>
      <c r="ND76" s="44"/>
      <c r="NE76" s="44"/>
      <c r="NF76" s="44"/>
      <c r="NG76" s="44"/>
      <c r="NH76" s="44"/>
      <c r="NI76" s="44"/>
      <c r="NJ76" s="44"/>
      <c r="NK76" s="44"/>
      <c r="NL76" s="44"/>
      <c r="NM76" s="44"/>
      <c r="NN76" s="44"/>
      <c r="NO76" s="44"/>
      <c r="NP76" s="44"/>
      <c r="NQ76" s="44"/>
      <c r="NR76" s="44"/>
      <c r="NS76" s="44"/>
      <c r="NT76" s="44"/>
      <c r="NU76" s="44"/>
      <c r="NV76" s="44"/>
      <c r="NW76" s="44"/>
      <c r="NX76" s="44"/>
      <c r="NY76" s="44"/>
      <c r="NZ76" s="44"/>
      <c r="OA76" s="44"/>
      <c r="OB76" s="44"/>
      <c r="OC76" s="44"/>
      <c r="OD76" s="44"/>
      <c r="OE76" s="44"/>
      <c r="OF76" s="44"/>
      <c r="OG76" s="44"/>
      <c r="OH76" s="44"/>
      <c r="OI76" s="44"/>
      <c r="OJ76" s="44"/>
      <c r="OK76" s="44"/>
      <c r="OL76" s="44"/>
      <c r="OM76" s="44"/>
      <c r="ON76" s="44"/>
      <c r="OO76" s="44"/>
      <c r="OP76" s="44"/>
      <c r="OQ76" s="44"/>
      <c r="OR76" s="44"/>
      <c r="OS76" s="44"/>
      <c r="OT76" s="44"/>
      <c r="OU76" s="44"/>
      <c r="OV76" s="44"/>
      <c r="OW76" s="44"/>
      <c r="OX76" s="44"/>
      <c r="OY76" s="44"/>
      <c r="OZ76" s="44"/>
      <c r="PA76" s="44"/>
      <c r="PB76" s="44"/>
      <c r="PC76" s="44"/>
      <c r="PD76" s="44"/>
      <c r="PE76" s="44"/>
      <c r="PF76" s="44"/>
      <c r="PG76" s="44"/>
      <c r="PH76" s="44"/>
      <c r="PI76" s="44"/>
      <c r="PJ76" s="44"/>
      <c r="PK76" s="44"/>
      <c r="PL76" s="44"/>
      <c r="PM76" s="44"/>
      <c r="PN76" s="44"/>
      <c r="PO76" s="44"/>
      <c r="PP76" s="44"/>
      <c r="PQ76" s="44"/>
      <c r="PR76" s="44"/>
      <c r="PS76" s="44"/>
      <c r="PT76" s="44"/>
      <c r="PU76" s="44"/>
      <c r="PV76" s="44"/>
      <c r="PW76" s="44"/>
      <c r="PX76" s="44"/>
      <c r="PY76" s="44"/>
      <c r="PZ76" s="44"/>
      <c r="QA76" s="44"/>
      <c r="QB76" s="44"/>
      <c r="QC76" s="44"/>
      <c r="QD76" s="44"/>
      <c r="QE76" s="44"/>
      <c r="QF76" s="44"/>
      <c r="QG76" s="44"/>
      <c r="QH76" s="44"/>
      <c r="QI76" s="44"/>
      <c r="QJ76" s="44"/>
      <c r="QK76" s="44"/>
      <c r="QL76" s="44"/>
      <c r="QM76" s="44"/>
      <c r="QN76" s="44"/>
      <c r="QO76" s="44"/>
      <c r="QP76" s="44"/>
      <c r="QQ76" s="44"/>
      <c r="QR76" s="44"/>
      <c r="QS76" s="44"/>
      <c r="QT76" s="44"/>
      <c r="QU76" s="44"/>
      <c r="QV76" s="44"/>
      <c r="QW76" s="44"/>
      <c r="QX76" s="44"/>
      <c r="QY76" s="44"/>
      <c r="QZ76" s="44"/>
      <c r="RA76" s="44"/>
      <c r="RB76" s="44"/>
      <c r="RC76" s="44"/>
      <c r="RD76" s="44"/>
      <c r="RE76" s="44"/>
      <c r="RF76" s="44"/>
      <c r="RG76" s="44"/>
      <c r="RH76" s="44"/>
      <c r="RI76" s="44"/>
      <c r="RJ76" s="44"/>
      <c r="RK76" s="44"/>
      <c r="RL76" s="44"/>
      <c r="RM76" s="44"/>
      <c r="RN76" s="44"/>
      <c r="RO76" s="80"/>
    </row>
    <row r="77" spans="1:483" s="81" customFormat="1" ht="25.5">
      <c r="A77" s="91"/>
      <c r="B77" s="57"/>
      <c r="C77" s="57"/>
      <c r="D77" s="57"/>
      <c r="E77" s="57"/>
      <c r="F77" s="113"/>
      <c r="G77" s="92"/>
      <c r="H77" s="134"/>
      <c r="I77" s="120"/>
      <c r="J77" s="57"/>
      <c r="K77" s="93"/>
      <c r="L77" s="186"/>
      <c r="M77" s="92"/>
      <c r="N77" s="93"/>
      <c r="O77" s="93"/>
      <c r="P77" s="57"/>
      <c r="Q77" s="60"/>
      <c r="R77" s="194"/>
      <c r="S77" s="194"/>
      <c r="T77" s="57"/>
      <c r="U77" s="57"/>
      <c r="V77" s="61" t="s">
        <v>101</v>
      </c>
      <c r="W77" s="54">
        <v>43829</v>
      </c>
      <c r="X77" s="82">
        <v>12713</v>
      </c>
      <c r="Y77" s="61" t="s">
        <v>182</v>
      </c>
      <c r="Z77" s="54">
        <v>43831</v>
      </c>
      <c r="AA77" s="54">
        <v>44012</v>
      </c>
      <c r="AB77" s="61" t="s">
        <v>100</v>
      </c>
      <c r="AC77" s="61" t="s">
        <v>100</v>
      </c>
      <c r="AD77" s="196">
        <v>0</v>
      </c>
      <c r="AE77" s="196">
        <v>0</v>
      </c>
      <c r="AF77" s="70" t="s">
        <v>100</v>
      </c>
      <c r="AG77" s="70" t="s">
        <v>100</v>
      </c>
      <c r="AH77" s="196">
        <v>0</v>
      </c>
      <c r="AI77" s="210">
        <f t="shared" si="0"/>
        <v>0</v>
      </c>
      <c r="AJ77" s="215">
        <v>0</v>
      </c>
      <c r="AK77" s="215">
        <v>0</v>
      </c>
      <c r="AL77" s="217"/>
      <c r="AM77" s="94"/>
      <c r="AN77" s="94"/>
      <c r="AO77" s="59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57"/>
      <c r="BI77" s="44"/>
      <c r="BJ77" s="44"/>
      <c r="BK77" s="44"/>
      <c r="BL77" s="44"/>
      <c r="BM77" s="44"/>
      <c r="BN77" s="44"/>
      <c r="BO77" s="44"/>
      <c r="BP77" s="44"/>
      <c r="BQ77" s="44"/>
      <c r="BR77" s="44"/>
      <c r="BS77" s="44"/>
      <c r="BT77" s="44"/>
      <c r="BU77" s="44"/>
      <c r="BV77" s="44"/>
      <c r="BW77" s="44"/>
      <c r="BX77" s="44"/>
      <c r="BY77" s="44"/>
      <c r="BZ77" s="44"/>
      <c r="CA77" s="44"/>
      <c r="CB77" s="44"/>
      <c r="CC77" s="44"/>
      <c r="CD77" s="44"/>
      <c r="CE77" s="44"/>
      <c r="CF77" s="44"/>
      <c r="CG77" s="44"/>
      <c r="CH77" s="44"/>
      <c r="CI77" s="44"/>
      <c r="CJ77" s="44"/>
      <c r="CK77" s="44"/>
      <c r="CL77" s="44"/>
      <c r="CM77" s="44"/>
      <c r="CN77" s="44"/>
      <c r="CO77" s="44"/>
      <c r="CP77" s="44"/>
      <c r="CQ77" s="44"/>
      <c r="CR77" s="44"/>
      <c r="CS77" s="44"/>
      <c r="CT77" s="44"/>
      <c r="CU77" s="44"/>
      <c r="CV77" s="44"/>
      <c r="CW77" s="44"/>
      <c r="CX77" s="44"/>
      <c r="CY77" s="44"/>
      <c r="CZ77" s="44"/>
      <c r="DA77" s="44"/>
      <c r="DB77" s="44"/>
      <c r="DC77" s="44"/>
      <c r="DD77" s="44"/>
      <c r="DE77" s="44"/>
      <c r="DF77" s="44"/>
      <c r="DG77" s="44"/>
      <c r="DH77" s="44"/>
      <c r="DI77" s="44"/>
      <c r="DJ77" s="44"/>
      <c r="DK77" s="44"/>
      <c r="DL77" s="44"/>
      <c r="DM77" s="44"/>
      <c r="DN77" s="44"/>
      <c r="DO77" s="44"/>
      <c r="DP77" s="44"/>
      <c r="DQ77" s="44"/>
      <c r="DR77" s="44"/>
      <c r="DS77" s="44"/>
      <c r="DT77" s="44"/>
      <c r="DU77" s="44"/>
      <c r="DV77" s="44"/>
      <c r="DW77" s="44"/>
      <c r="DX77" s="44"/>
      <c r="DY77" s="44"/>
      <c r="DZ77" s="44"/>
      <c r="EA77" s="44"/>
      <c r="EB77" s="44"/>
      <c r="EC77" s="44"/>
      <c r="ED77" s="44"/>
      <c r="EE77" s="44"/>
      <c r="EF77" s="44"/>
      <c r="EG77" s="44"/>
      <c r="EH77" s="44"/>
      <c r="EI77" s="44"/>
      <c r="EJ77" s="44"/>
      <c r="EK77" s="44"/>
      <c r="EL77" s="44"/>
      <c r="EM77" s="44"/>
      <c r="EN77" s="44"/>
      <c r="EO77" s="44"/>
      <c r="EP77" s="44"/>
      <c r="EQ77" s="44"/>
      <c r="ER77" s="44"/>
      <c r="ES77" s="44"/>
      <c r="ET77" s="44"/>
      <c r="EU77" s="44"/>
      <c r="EV77" s="44"/>
      <c r="EW77" s="44"/>
      <c r="EX77" s="44"/>
      <c r="EY77" s="44"/>
      <c r="EZ77" s="44"/>
      <c r="FA77" s="44"/>
      <c r="FB77" s="44"/>
      <c r="FC77" s="44"/>
      <c r="FD77" s="44"/>
      <c r="FE77" s="44"/>
      <c r="FF77" s="44"/>
      <c r="FG77" s="44"/>
      <c r="FH77" s="44"/>
      <c r="FI77" s="44"/>
      <c r="FJ77" s="44"/>
      <c r="FK77" s="44"/>
      <c r="FL77" s="44"/>
      <c r="FM77" s="44"/>
      <c r="FN77" s="44"/>
      <c r="FO77" s="44"/>
      <c r="FP77" s="44"/>
      <c r="FQ77" s="44"/>
      <c r="FR77" s="44"/>
      <c r="FS77" s="44"/>
      <c r="FT77" s="44"/>
      <c r="FU77" s="44"/>
      <c r="FV77" s="44"/>
      <c r="FW77" s="44"/>
      <c r="FX77" s="44"/>
      <c r="FY77" s="44"/>
      <c r="FZ77" s="44"/>
      <c r="GA77" s="44"/>
      <c r="GB77" s="44"/>
      <c r="GC77" s="44"/>
      <c r="GD77" s="44"/>
      <c r="GE77" s="44"/>
      <c r="GF77" s="44"/>
      <c r="GG77" s="44"/>
      <c r="GH77" s="44"/>
      <c r="GI77" s="44"/>
      <c r="GJ77" s="44"/>
      <c r="GK77" s="44"/>
      <c r="GL77" s="44"/>
      <c r="GM77" s="44"/>
      <c r="GN77" s="44"/>
      <c r="GO77" s="44"/>
      <c r="GP77" s="44"/>
      <c r="GQ77" s="44"/>
      <c r="GR77" s="44"/>
      <c r="GS77" s="44"/>
      <c r="GT77" s="44"/>
      <c r="GU77" s="44"/>
      <c r="GV77" s="44"/>
      <c r="GW77" s="44"/>
      <c r="GX77" s="44"/>
      <c r="GY77" s="44"/>
      <c r="GZ77" s="44"/>
      <c r="HA77" s="44"/>
      <c r="HB77" s="44"/>
      <c r="HC77" s="44"/>
      <c r="HD77" s="44"/>
      <c r="HE77" s="44"/>
      <c r="HF77" s="44"/>
      <c r="HG77" s="44"/>
      <c r="HH77" s="44"/>
      <c r="HI77" s="44"/>
      <c r="HJ77" s="44"/>
      <c r="HK77" s="44"/>
      <c r="HL77" s="44"/>
      <c r="HM77" s="44"/>
      <c r="HN77" s="44"/>
      <c r="HO77" s="44"/>
      <c r="HP77" s="44"/>
      <c r="HQ77" s="44"/>
      <c r="HR77" s="44"/>
      <c r="HS77" s="44"/>
      <c r="HT77" s="44"/>
      <c r="HU77" s="44"/>
      <c r="HV77" s="44"/>
      <c r="HW77" s="44"/>
      <c r="HX77" s="44"/>
      <c r="HY77" s="44"/>
      <c r="HZ77" s="44"/>
      <c r="IA77" s="44"/>
      <c r="IB77" s="44"/>
      <c r="IC77" s="44"/>
      <c r="ID77" s="44"/>
      <c r="IE77" s="44"/>
      <c r="IF77" s="44"/>
      <c r="IG77" s="44"/>
      <c r="IH77" s="44"/>
      <c r="II77" s="44"/>
      <c r="IJ77" s="44"/>
      <c r="IK77" s="44"/>
      <c r="IL77" s="44"/>
      <c r="IM77" s="44"/>
      <c r="IN77" s="44"/>
      <c r="IO77" s="44"/>
      <c r="IP77" s="44"/>
      <c r="IQ77" s="44"/>
      <c r="IR77" s="44"/>
      <c r="IS77" s="44"/>
      <c r="IT77" s="44"/>
      <c r="IU77" s="44"/>
      <c r="IV77" s="44"/>
      <c r="IW77" s="44"/>
      <c r="IX77" s="44"/>
      <c r="IY77" s="44"/>
      <c r="IZ77" s="44"/>
      <c r="JA77" s="44"/>
      <c r="JB77" s="44"/>
      <c r="JC77" s="44"/>
      <c r="JD77" s="44"/>
      <c r="JE77" s="44"/>
      <c r="JF77" s="44"/>
      <c r="JG77" s="44"/>
      <c r="JH77" s="44"/>
      <c r="JI77" s="44"/>
      <c r="JJ77" s="44"/>
      <c r="JK77" s="44"/>
      <c r="JL77" s="44"/>
      <c r="JM77" s="44"/>
      <c r="JN77" s="44"/>
      <c r="JO77" s="44"/>
      <c r="JP77" s="44"/>
      <c r="JQ77" s="44"/>
      <c r="JR77" s="44"/>
      <c r="JS77" s="44"/>
      <c r="JT77" s="44"/>
      <c r="JU77" s="44"/>
      <c r="JV77" s="44"/>
      <c r="JW77" s="44"/>
      <c r="JX77" s="44"/>
      <c r="JY77" s="44"/>
      <c r="JZ77" s="44"/>
      <c r="KA77" s="44"/>
      <c r="KB77" s="44"/>
      <c r="KC77" s="44"/>
      <c r="KD77" s="44"/>
      <c r="KE77" s="44"/>
      <c r="KF77" s="44"/>
      <c r="KG77" s="44"/>
      <c r="KH77" s="44"/>
      <c r="KI77" s="44"/>
      <c r="KJ77" s="44"/>
      <c r="KK77" s="44"/>
      <c r="KL77" s="44"/>
      <c r="KM77" s="44"/>
      <c r="KN77" s="44"/>
      <c r="KO77" s="44"/>
      <c r="KP77" s="44"/>
      <c r="KQ77" s="44"/>
      <c r="KR77" s="44"/>
      <c r="KS77" s="44"/>
      <c r="KT77" s="44"/>
      <c r="KU77" s="44"/>
      <c r="KV77" s="44"/>
      <c r="KW77" s="44"/>
      <c r="KX77" s="44"/>
      <c r="KY77" s="44"/>
      <c r="KZ77" s="44"/>
      <c r="LA77" s="44"/>
      <c r="LB77" s="44"/>
      <c r="LC77" s="44"/>
      <c r="LD77" s="44"/>
      <c r="LE77" s="44"/>
      <c r="LF77" s="44"/>
      <c r="LG77" s="44"/>
      <c r="LH77" s="44"/>
      <c r="LI77" s="44"/>
      <c r="LJ77" s="44"/>
      <c r="LK77" s="44"/>
      <c r="LL77" s="44"/>
      <c r="LM77" s="44"/>
      <c r="LN77" s="44"/>
      <c r="LO77" s="44"/>
      <c r="LP77" s="44"/>
      <c r="LQ77" s="44"/>
      <c r="LR77" s="44"/>
      <c r="LS77" s="44"/>
      <c r="LT77" s="44"/>
      <c r="LU77" s="44"/>
      <c r="LV77" s="44"/>
      <c r="LW77" s="44"/>
      <c r="LX77" s="44"/>
      <c r="LY77" s="44"/>
      <c r="LZ77" s="44"/>
      <c r="MA77" s="44"/>
      <c r="MB77" s="44"/>
      <c r="MC77" s="44"/>
      <c r="MD77" s="44"/>
      <c r="ME77" s="44"/>
      <c r="MF77" s="44"/>
      <c r="MG77" s="44"/>
      <c r="MH77" s="44"/>
      <c r="MI77" s="44"/>
      <c r="MJ77" s="44"/>
      <c r="MK77" s="44"/>
      <c r="ML77" s="44"/>
      <c r="MM77" s="44"/>
      <c r="MN77" s="44"/>
      <c r="MO77" s="44"/>
      <c r="MP77" s="44"/>
      <c r="MQ77" s="44"/>
      <c r="MR77" s="44"/>
      <c r="MS77" s="44"/>
      <c r="MT77" s="44"/>
      <c r="MU77" s="44"/>
      <c r="MV77" s="44"/>
      <c r="MW77" s="44"/>
      <c r="MX77" s="44"/>
      <c r="MY77" s="44"/>
      <c r="MZ77" s="44"/>
      <c r="NA77" s="44"/>
      <c r="NB77" s="44"/>
      <c r="NC77" s="44"/>
      <c r="ND77" s="44"/>
      <c r="NE77" s="44"/>
      <c r="NF77" s="44"/>
      <c r="NG77" s="44"/>
      <c r="NH77" s="44"/>
      <c r="NI77" s="44"/>
      <c r="NJ77" s="44"/>
      <c r="NK77" s="44"/>
      <c r="NL77" s="44"/>
      <c r="NM77" s="44"/>
      <c r="NN77" s="44"/>
      <c r="NO77" s="44"/>
      <c r="NP77" s="44"/>
      <c r="NQ77" s="44"/>
      <c r="NR77" s="44"/>
      <c r="NS77" s="44"/>
      <c r="NT77" s="44"/>
      <c r="NU77" s="44"/>
      <c r="NV77" s="44"/>
      <c r="NW77" s="44"/>
      <c r="NX77" s="44"/>
      <c r="NY77" s="44"/>
      <c r="NZ77" s="44"/>
      <c r="OA77" s="44"/>
      <c r="OB77" s="44"/>
      <c r="OC77" s="44"/>
      <c r="OD77" s="44"/>
      <c r="OE77" s="44"/>
      <c r="OF77" s="44"/>
      <c r="OG77" s="44"/>
      <c r="OH77" s="44"/>
      <c r="OI77" s="44"/>
      <c r="OJ77" s="44"/>
      <c r="OK77" s="44"/>
      <c r="OL77" s="44"/>
      <c r="OM77" s="44"/>
      <c r="ON77" s="44"/>
      <c r="OO77" s="44"/>
      <c r="OP77" s="44"/>
      <c r="OQ77" s="44"/>
      <c r="OR77" s="44"/>
      <c r="OS77" s="44"/>
      <c r="OT77" s="44"/>
      <c r="OU77" s="44"/>
      <c r="OV77" s="44"/>
      <c r="OW77" s="44"/>
      <c r="OX77" s="44"/>
      <c r="OY77" s="44"/>
      <c r="OZ77" s="44"/>
      <c r="PA77" s="44"/>
      <c r="PB77" s="44"/>
      <c r="PC77" s="44"/>
      <c r="PD77" s="44"/>
      <c r="PE77" s="44"/>
      <c r="PF77" s="44"/>
      <c r="PG77" s="44"/>
      <c r="PH77" s="44"/>
      <c r="PI77" s="44"/>
      <c r="PJ77" s="44"/>
      <c r="PK77" s="44"/>
      <c r="PL77" s="44"/>
      <c r="PM77" s="44"/>
      <c r="PN77" s="44"/>
      <c r="PO77" s="44"/>
      <c r="PP77" s="44"/>
      <c r="PQ77" s="44"/>
      <c r="PR77" s="44"/>
      <c r="PS77" s="44"/>
      <c r="PT77" s="44"/>
      <c r="PU77" s="44"/>
      <c r="PV77" s="44"/>
      <c r="PW77" s="44"/>
      <c r="PX77" s="44"/>
      <c r="PY77" s="44"/>
      <c r="PZ77" s="44"/>
      <c r="QA77" s="44"/>
      <c r="QB77" s="44"/>
      <c r="QC77" s="44"/>
      <c r="QD77" s="44"/>
      <c r="QE77" s="44"/>
      <c r="QF77" s="44"/>
      <c r="QG77" s="44"/>
      <c r="QH77" s="44"/>
      <c r="QI77" s="44"/>
      <c r="QJ77" s="44"/>
      <c r="QK77" s="44"/>
      <c r="QL77" s="44"/>
      <c r="QM77" s="44"/>
      <c r="QN77" s="44"/>
      <c r="QO77" s="44"/>
      <c r="QP77" s="44"/>
      <c r="QQ77" s="44"/>
      <c r="QR77" s="44"/>
      <c r="QS77" s="44"/>
      <c r="QT77" s="44"/>
      <c r="QU77" s="44"/>
      <c r="QV77" s="44"/>
      <c r="QW77" s="44"/>
      <c r="QX77" s="44"/>
      <c r="QY77" s="44"/>
      <c r="QZ77" s="44"/>
      <c r="RA77" s="44"/>
      <c r="RB77" s="44"/>
      <c r="RC77" s="44"/>
      <c r="RD77" s="44"/>
      <c r="RE77" s="44"/>
      <c r="RF77" s="44"/>
      <c r="RG77" s="44"/>
      <c r="RH77" s="44"/>
      <c r="RI77" s="44"/>
      <c r="RJ77" s="44"/>
      <c r="RK77" s="44"/>
      <c r="RL77" s="44"/>
      <c r="RM77" s="44"/>
      <c r="RN77" s="44"/>
      <c r="RO77" s="80"/>
    </row>
    <row r="78" spans="1:483" s="81" customFormat="1" ht="25.5">
      <c r="A78" s="91"/>
      <c r="B78" s="57"/>
      <c r="C78" s="57"/>
      <c r="D78" s="57"/>
      <c r="E78" s="57"/>
      <c r="F78" s="113"/>
      <c r="G78" s="92"/>
      <c r="H78" s="134"/>
      <c r="I78" s="120"/>
      <c r="J78" s="57"/>
      <c r="K78" s="93"/>
      <c r="L78" s="186"/>
      <c r="M78" s="92"/>
      <c r="N78" s="93"/>
      <c r="O78" s="93"/>
      <c r="P78" s="57"/>
      <c r="Q78" s="60"/>
      <c r="R78" s="194"/>
      <c r="S78" s="194"/>
      <c r="T78" s="57"/>
      <c r="U78" s="57"/>
      <c r="V78" s="61" t="s">
        <v>103</v>
      </c>
      <c r="W78" s="54">
        <v>44011</v>
      </c>
      <c r="X78" s="82">
        <v>12831</v>
      </c>
      <c r="Y78" s="61" t="s">
        <v>183</v>
      </c>
      <c r="Z78" s="54">
        <v>44013</v>
      </c>
      <c r="AA78" s="54">
        <v>44196</v>
      </c>
      <c r="AB78" s="61" t="s">
        <v>100</v>
      </c>
      <c r="AC78" s="61" t="s">
        <v>100</v>
      </c>
      <c r="AD78" s="196">
        <v>0</v>
      </c>
      <c r="AE78" s="196">
        <v>0</v>
      </c>
      <c r="AF78" s="70" t="s">
        <v>100</v>
      </c>
      <c r="AG78" s="70" t="s">
        <v>100</v>
      </c>
      <c r="AH78" s="196">
        <v>0</v>
      </c>
      <c r="AI78" s="210">
        <f t="shared" si="0"/>
        <v>0</v>
      </c>
      <c r="AJ78" s="215">
        <v>0</v>
      </c>
      <c r="AK78" s="215">
        <v>0</v>
      </c>
      <c r="AL78" s="217"/>
      <c r="AM78" s="94"/>
      <c r="AN78" s="94"/>
      <c r="AO78" s="59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57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  <c r="FQ78" s="44"/>
      <c r="FR78" s="44"/>
      <c r="FS78" s="44"/>
      <c r="FT78" s="44"/>
      <c r="FU78" s="44"/>
      <c r="FV78" s="44"/>
      <c r="FW78" s="44"/>
      <c r="FX78" s="44"/>
      <c r="FY78" s="44"/>
      <c r="FZ78" s="44"/>
      <c r="GA78" s="44"/>
      <c r="GB78" s="44"/>
      <c r="GC78" s="44"/>
      <c r="GD78" s="44"/>
      <c r="GE78" s="44"/>
      <c r="GF78" s="44"/>
      <c r="GG78" s="44"/>
      <c r="GH78" s="44"/>
      <c r="GI78" s="44"/>
      <c r="GJ78" s="44"/>
      <c r="GK78" s="44"/>
      <c r="GL78" s="44"/>
      <c r="GM78" s="44"/>
      <c r="GN78" s="44"/>
      <c r="GO78" s="44"/>
      <c r="GP78" s="44"/>
      <c r="GQ78" s="44"/>
      <c r="GR78" s="44"/>
      <c r="GS78" s="44"/>
      <c r="GT78" s="44"/>
      <c r="GU78" s="44"/>
      <c r="GV78" s="44"/>
      <c r="GW78" s="44"/>
      <c r="GX78" s="44"/>
      <c r="GY78" s="44"/>
      <c r="GZ78" s="44"/>
      <c r="HA78" s="44"/>
      <c r="HB78" s="44"/>
      <c r="HC78" s="44"/>
      <c r="HD78" s="44"/>
      <c r="HE78" s="44"/>
      <c r="HF78" s="44"/>
      <c r="HG78" s="44"/>
      <c r="HH78" s="44"/>
      <c r="HI78" s="44"/>
      <c r="HJ78" s="44"/>
      <c r="HK78" s="44"/>
      <c r="HL78" s="44"/>
      <c r="HM78" s="44"/>
      <c r="HN78" s="44"/>
      <c r="HO78" s="44"/>
      <c r="HP78" s="44"/>
      <c r="HQ78" s="44"/>
      <c r="HR78" s="44"/>
      <c r="HS78" s="44"/>
      <c r="HT78" s="44"/>
      <c r="HU78" s="44"/>
      <c r="HV78" s="44"/>
      <c r="HW78" s="44"/>
      <c r="HX78" s="44"/>
      <c r="HY78" s="44"/>
      <c r="HZ78" s="44"/>
      <c r="IA78" s="44"/>
      <c r="IB78" s="44"/>
      <c r="IC78" s="44"/>
      <c r="ID78" s="44"/>
      <c r="IE78" s="44"/>
      <c r="IF78" s="44"/>
      <c r="IG78" s="44"/>
      <c r="IH78" s="44"/>
      <c r="II78" s="44"/>
      <c r="IJ78" s="44"/>
      <c r="IK78" s="44"/>
      <c r="IL78" s="44"/>
      <c r="IM78" s="44"/>
      <c r="IN78" s="44"/>
      <c r="IO78" s="44"/>
      <c r="IP78" s="44"/>
      <c r="IQ78" s="44"/>
      <c r="IR78" s="44"/>
      <c r="IS78" s="44"/>
      <c r="IT78" s="44"/>
      <c r="IU78" s="44"/>
      <c r="IV78" s="44"/>
      <c r="IW78" s="44"/>
      <c r="IX78" s="44"/>
      <c r="IY78" s="44"/>
      <c r="IZ78" s="44"/>
      <c r="JA78" s="44"/>
      <c r="JB78" s="44"/>
      <c r="JC78" s="44"/>
      <c r="JD78" s="44"/>
      <c r="JE78" s="44"/>
      <c r="JF78" s="44"/>
      <c r="JG78" s="44"/>
      <c r="JH78" s="44"/>
      <c r="JI78" s="44"/>
      <c r="JJ78" s="44"/>
      <c r="JK78" s="44"/>
      <c r="JL78" s="44"/>
      <c r="JM78" s="44"/>
      <c r="JN78" s="44"/>
      <c r="JO78" s="44"/>
      <c r="JP78" s="44"/>
      <c r="JQ78" s="44"/>
      <c r="JR78" s="44"/>
      <c r="JS78" s="44"/>
      <c r="JT78" s="44"/>
      <c r="JU78" s="44"/>
      <c r="JV78" s="44"/>
      <c r="JW78" s="44"/>
      <c r="JX78" s="44"/>
      <c r="JY78" s="44"/>
      <c r="JZ78" s="44"/>
      <c r="KA78" s="44"/>
      <c r="KB78" s="44"/>
      <c r="KC78" s="44"/>
      <c r="KD78" s="44"/>
      <c r="KE78" s="44"/>
      <c r="KF78" s="44"/>
      <c r="KG78" s="44"/>
      <c r="KH78" s="44"/>
      <c r="KI78" s="44"/>
      <c r="KJ78" s="44"/>
      <c r="KK78" s="44"/>
      <c r="KL78" s="44"/>
      <c r="KM78" s="44"/>
      <c r="KN78" s="44"/>
      <c r="KO78" s="44"/>
      <c r="KP78" s="44"/>
      <c r="KQ78" s="44"/>
      <c r="KR78" s="44"/>
      <c r="KS78" s="44"/>
      <c r="KT78" s="44"/>
      <c r="KU78" s="44"/>
      <c r="KV78" s="44"/>
      <c r="KW78" s="44"/>
      <c r="KX78" s="44"/>
      <c r="KY78" s="44"/>
      <c r="KZ78" s="44"/>
      <c r="LA78" s="44"/>
      <c r="LB78" s="44"/>
      <c r="LC78" s="44"/>
      <c r="LD78" s="44"/>
      <c r="LE78" s="44"/>
      <c r="LF78" s="44"/>
      <c r="LG78" s="44"/>
      <c r="LH78" s="44"/>
      <c r="LI78" s="44"/>
      <c r="LJ78" s="44"/>
      <c r="LK78" s="44"/>
      <c r="LL78" s="44"/>
      <c r="LM78" s="44"/>
      <c r="LN78" s="44"/>
      <c r="LO78" s="44"/>
      <c r="LP78" s="44"/>
      <c r="LQ78" s="44"/>
      <c r="LR78" s="44"/>
      <c r="LS78" s="44"/>
      <c r="LT78" s="44"/>
      <c r="LU78" s="44"/>
      <c r="LV78" s="44"/>
      <c r="LW78" s="44"/>
      <c r="LX78" s="44"/>
      <c r="LY78" s="44"/>
      <c r="LZ78" s="44"/>
      <c r="MA78" s="44"/>
      <c r="MB78" s="44"/>
      <c r="MC78" s="44"/>
      <c r="MD78" s="44"/>
      <c r="ME78" s="44"/>
      <c r="MF78" s="44"/>
      <c r="MG78" s="44"/>
      <c r="MH78" s="44"/>
      <c r="MI78" s="44"/>
      <c r="MJ78" s="44"/>
      <c r="MK78" s="44"/>
      <c r="ML78" s="44"/>
      <c r="MM78" s="44"/>
      <c r="MN78" s="44"/>
      <c r="MO78" s="44"/>
      <c r="MP78" s="44"/>
      <c r="MQ78" s="44"/>
      <c r="MR78" s="44"/>
      <c r="MS78" s="44"/>
      <c r="MT78" s="44"/>
      <c r="MU78" s="44"/>
      <c r="MV78" s="44"/>
      <c r="MW78" s="44"/>
      <c r="MX78" s="44"/>
      <c r="MY78" s="44"/>
      <c r="MZ78" s="44"/>
      <c r="NA78" s="44"/>
      <c r="NB78" s="44"/>
      <c r="NC78" s="44"/>
      <c r="ND78" s="44"/>
      <c r="NE78" s="44"/>
      <c r="NF78" s="44"/>
      <c r="NG78" s="44"/>
      <c r="NH78" s="44"/>
      <c r="NI78" s="44"/>
      <c r="NJ78" s="44"/>
      <c r="NK78" s="44"/>
      <c r="NL78" s="44"/>
      <c r="NM78" s="44"/>
      <c r="NN78" s="44"/>
      <c r="NO78" s="44"/>
      <c r="NP78" s="44"/>
      <c r="NQ78" s="44"/>
      <c r="NR78" s="44"/>
      <c r="NS78" s="44"/>
      <c r="NT78" s="44"/>
      <c r="NU78" s="44"/>
      <c r="NV78" s="44"/>
      <c r="NW78" s="44"/>
      <c r="NX78" s="44"/>
      <c r="NY78" s="44"/>
      <c r="NZ78" s="44"/>
      <c r="OA78" s="44"/>
      <c r="OB78" s="44"/>
      <c r="OC78" s="44"/>
      <c r="OD78" s="44"/>
      <c r="OE78" s="44"/>
      <c r="OF78" s="44"/>
      <c r="OG78" s="44"/>
      <c r="OH78" s="44"/>
      <c r="OI78" s="44"/>
      <c r="OJ78" s="44"/>
      <c r="OK78" s="44"/>
      <c r="OL78" s="44"/>
      <c r="OM78" s="44"/>
      <c r="ON78" s="44"/>
      <c r="OO78" s="44"/>
      <c r="OP78" s="44"/>
      <c r="OQ78" s="44"/>
      <c r="OR78" s="44"/>
      <c r="OS78" s="44"/>
      <c r="OT78" s="44"/>
      <c r="OU78" s="44"/>
      <c r="OV78" s="44"/>
      <c r="OW78" s="44"/>
      <c r="OX78" s="44"/>
      <c r="OY78" s="44"/>
      <c r="OZ78" s="44"/>
      <c r="PA78" s="44"/>
      <c r="PB78" s="44"/>
      <c r="PC78" s="44"/>
      <c r="PD78" s="44"/>
      <c r="PE78" s="44"/>
      <c r="PF78" s="44"/>
      <c r="PG78" s="44"/>
      <c r="PH78" s="44"/>
      <c r="PI78" s="44"/>
      <c r="PJ78" s="44"/>
      <c r="PK78" s="44"/>
      <c r="PL78" s="44"/>
      <c r="PM78" s="44"/>
      <c r="PN78" s="44"/>
      <c r="PO78" s="44"/>
      <c r="PP78" s="44"/>
      <c r="PQ78" s="44"/>
      <c r="PR78" s="44"/>
      <c r="PS78" s="44"/>
      <c r="PT78" s="44"/>
      <c r="PU78" s="44"/>
      <c r="PV78" s="44"/>
      <c r="PW78" s="44"/>
      <c r="PX78" s="44"/>
      <c r="PY78" s="44"/>
      <c r="PZ78" s="44"/>
      <c r="QA78" s="44"/>
      <c r="QB78" s="44"/>
      <c r="QC78" s="44"/>
      <c r="QD78" s="44"/>
      <c r="QE78" s="44"/>
      <c r="QF78" s="44"/>
      <c r="QG78" s="44"/>
      <c r="QH78" s="44"/>
      <c r="QI78" s="44"/>
      <c r="QJ78" s="44"/>
      <c r="QK78" s="44"/>
      <c r="QL78" s="44"/>
      <c r="QM78" s="44"/>
      <c r="QN78" s="44"/>
      <c r="QO78" s="44"/>
      <c r="QP78" s="44"/>
      <c r="QQ78" s="44"/>
      <c r="QR78" s="44"/>
      <c r="QS78" s="44"/>
      <c r="QT78" s="44"/>
      <c r="QU78" s="44"/>
      <c r="QV78" s="44"/>
      <c r="QW78" s="44"/>
      <c r="QX78" s="44"/>
      <c r="QY78" s="44"/>
      <c r="QZ78" s="44"/>
      <c r="RA78" s="44"/>
      <c r="RB78" s="44"/>
      <c r="RC78" s="44"/>
      <c r="RD78" s="44"/>
      <c r="RE78" s="44"/>
      <c r="RF78" s="44"/>
      <c r="RG78" s="44"/>
      <c r="RH78" s="44"/>
      <c r="RI78" s="44"/>
      <c r="RJ78" s="44"/>
      <c r="RK78" s="44"/>
      <c r="RL78" s="44"/>
      <c r="RM78" s="44"/>
      <c r="RN78" s="44"/>
      <c r="RO78" s="80"/>
    </row>
    <row r="79" spans="1:483" s="81" customFormat="1">
      <c r="A79" s="91"/>
      <c r="B79" s="57"/>
      <c r="C79" s="57"/>
      <c r="D79" s="57"/>
      <c r="E79" s="57"/>
      <c r="F79" s="113"/>
      <c r="G79" s="92"/>
      <c r="H79" s="134"/>
      <c r="I79" s="120"/>
      <c r="J79" s="57"/>
      <c r="K79" s="93"/>
      <c r="L79" s="186"/>
      <c r="M79" s="92"/>
      <c r="N79" s="93"/>
      <c r="O79" s="93"/>
      <c r="P79" s="57"/>
      <c r="Q79" s="60"/>
      <c r="R79" s="194"/>
      <c r="S79" s="194"/>
      <c r="T79" s="57"/>
      <c r="U79" s="57"/>
      <c r="V79" s="61" t="s">
        <v>104</v>
      </c>
      <c r="W79" s="54">
        <v>44091</v>
      </c>
      <c r="X79" s="82">
        <v>12887</v>
      </c>
      <c r="Y79" s="61" t="s">
        <v>106</v>
      </c>
      <c r="Z79" s="54">
        <v>44105</v>
      </c>
      <c r="AA79" s="54">
        <v>44196</v>
      </c>
      <c r="AB79" s="55" t="s">
        <v>184</v>
      </c>
      <c r="AC79" s="61" t="s">
        <v>100</v>
      </c>
      <c r="AD79" s="196">
        <v>4264.8</v>
      </c>
      <c r="AE79" s="196">
        <v>0</v>
      </c>
      <c r="AF79" s="70" t="s">
        <v>100</v>
      </c>
      <c r="AG79" s="70" t="s">
        <v>100</v>
      </c>
      <c r="AH79" s="196">
        <v>0</v>
      </c>
      <c r="AI79" s="210">
        <f t="shared" si="0"/>
        <v>4264.8</v>
      </c>
      <c r="AJ79" s="215">
        <v>0</v>
      </c>
      <c r="AK79" s="215">
        <v>0</v>
      </c>
      <c r="AL79" s="217"/>
      <c r="AM79" s="94"/>
      <c r="AN79" s="94"/>
      <c r="AO79" s="59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57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  <c r="FQ79" s="44"/>
      <c r="FR79" s="44"/>
      <c r="FS79" s="44"/>
      <c r="FT79" s="44"/>
      <c r="FU79" s="44"/>
      <c r="FV79" s="44"/>
      <c r="FW79" s="44"/>
      <c r="FX79" s="44"/>
      <c r="FY79" s="44"/>
      <c r="FZ79" s="44"/>
      <c r="GA79" s="44"/>
      <c r="GB79" s="44"/>
      <c r="GC79" s="44"/>
      <c r="GD79" s="44"/>
      <c r="GE79" s="44"/>
      <c r="GF79" s="44"/>
      <c r="GG79" s="44"/>
      <c r="GH79" s="44"/>
      <c r="GI79" s="44"/>
      <c r="GJ79" s="44"/>
      <c r="GK79" s="44"/>
      <c r="GL79" s="44"/>
      <c r="GM79" s="44"/>
      <c r="GN79" s="44"/>
      <c r="GO79" s="44"/>
      <c r="GP79" s="44"/>
      <c r="GQ79" s="44"/>
      <c r="GR79" s="44"/>
      <c r="GS79" s="44"/>
      <c r="GT79" s="44"/>
      <c r="GU79" s="44"/>
      <c r="GV79" s="44"/>
      <c r="GW79" s="44"/>
      <c r="GX79" s="44"/>
      <c r="GY79" s="44"/>
      <c r="GZ79" s="44"/>
      <c r="HA79" s="44"/>
      <c r="HB79" s="44"/>
      <c r="HC79" s="44"/>
      <c r="HD79" s="44"/>
      <c r="HE79" s="44"/>
      <c r="HF79" s="44"/>
      <c r="HG79" s="44"/>
      <c r="HH79" s="44"/>
      <c r="HI79" s="44"/>
      <c r="HJ79" s="44"/>
      <c r="HK79" s="44"/>
      <c r="HL79" s="44"/>
      <c r="HM79" s="44"/>
      <c r="HN79" s="44"/>
      <c r="HO79" s="44"/>
      <c r="HP79" s="44"/>
      <c r="HQ79" s="44"/>
      <c r="HR79" s="44"/>
      <c r="HS79" s="44"/>
      <c r="HT79" s="44"/>
      <c r="HU79" s="44"/>
      <c r="HV79" s="44"/>
      <c r="HW79" s="44"/>
      <c r="HX79" s="44"/>
      <c r="HY79" s="44"/>
      <c r="HZ79" s="44"/>
      <c r="IA79" s="44"/>
      <c r="IB79" s="44"/>
      <c r="IC79" s="44"/>
      <c r="ID79" s="44"/>
      <c r="IE79" s="44"/>
      <c r="IF79" s="44"/>
      <c r="IG79" s="44"/>
      <c r="IH79" s="44"/>
      <c r="II79" s="44"/>
      <c r="IJ79" s="44"/>
      <c r="IK79" s="44"/>
      <c r="IL79" s="44"/>
      <c r="IM79" s="44"/>
      <c r="IN79" s="44"/>
      <c r="IO79" s="44"/>
      <c r="IP79" s="44"/>
      <c r="IQ79" s="44"/>
      <c r="IR79" s="44"/>
      <c r="IS79" s="44"/>
      <c r="IT79" s="44"/>
      <c r="IU79" s="44"/>
      <c r="IV79" s="44"/>
      <c r="IW79" s="44"/>
      <c r="IX79" s="44"/>
      <c r="IY79" s="44"/>
      <c r="IZ79" s="44"/>
      <c r="JA79" s="44"/>
      <c r="JB79" s="44"/>
      <c r="JC79" s="44"/>
      <c r="JD79" s="44"/>
      <c r="JE79" s="44"/>
      <c r="JF79" s="44"/>
      <c r="JG79" s="44"/>
      <c r="JH79" s="44"/>
      <c r="JI79" s="44"/>
      <c r="JJ79" s="44"/>
      <c r="JK79" s="44"/>
      <c r="JL79" s="44"/>
      <c r="JM79" s="44"/>
      <c r="JN79" s="44"/>
      <c r="JO79" s="44"/>
      <c r="JP79" s="44"/>
      <c r="JQ79" s="44"/>
      <c r="JR79" s="44"/>
      <c r="JS79" s="44"/>
      <c r="JT79" s="44"/>
      <c r="JU79" s="44"/>
      <c r="JV79" s="44"/>
      <c r="JW79" s="44"/>
      <c r="JX79" s="44"/>
      <c r="JY79" s="44"/>
      <c r="JZ79" s="44"/>
      <c r="KA79" s="44"/>
      <c r="KB79" s="44"/>
      <c r="KC79" s="44"/>
      <c r="KD79" s="44"/>
      <c r="KE79" s="44"/>
      <c r="KF79" s="44"/>
      <c r="KG79" s="44"/>
      <c r="KH79" s="44"/>
      <c r="KI79" s="44"/>
      <c r="KJ79" s="44"/>
      <c r="KK79" s="44"/>
      <c r="KL79" s="44"/>
      <c r="KM79" s="44"/>
      <c r="KN79" s="44"/>
      <c r="KO79" s="44"/>
      <c r="KP79" s="44"/>
      <c r="KQ79" s="44"/>
      <c r="KR79" s="44"/>
      <c r="KS79" s="44"/>
      <c r="KT79" s="44"/>
      <c r="KU79" s="44"/>
      <c r="KV79" s="44"/>
      <c r="KW79" s="44"/>
      <c r="KX79" s="44"/>
      <c r="KY79" s="44"/>
      <c r="KZ79" s="44"/>
      <c r="LA79" s="44"/>
      <c r="LB79" s="44"/>
      <c r="LC79" s="44"/>
      <c r="LD79" s="44"/>
      <c r="LE79" s="44"/>
      <c r="LF79" s="44"/>
      <c r="LG79" s="44"/>
      <c r="LH79" s="44"/>
      <c r="LI79" s="44"/>
      <c r="LJ79" s="44"/>
      <c r="LK79" s="44"/>
      <c r="LL79" s="44"/>
      <c r="LM79" s="44"/>
      <c r="LN79" s="44"/>
      <c r="LO79" s="44"/>
      <c r="LP79" s="44"/>
      <c r="LQ79" s="44"/>
      <c r="LR79" s="44"/>
      <c r="LS79" s="44"/>
      <c r="LT79" s="44"/>
      <c r="LU79" s="44"/>
      <c r="LV79" s="44"/>
      <c r="LW79" s="44"/>
      <c r="LX79" s="44"/>
      <c r="LY79" s="44"/>
      <c r="LZ79" s="44"/>
      <c r="MA79" s="44"/>
      <c r="MB79" s="44"/>
      <c r="MC79" s="44"/>
      <c r="MD79" s="44"/>
      <c r="ME79" s="44"/>
      <c r="MF79" s="44"/>
      <c r="MG79" s="44"/>
      <c r="MH79" s="44"/>
      <c r="MI79" s="44"/>
      <c r="MJ79" s="44"/>
      <c r="MK79" s="44"/>
      <c r="ML79" s="44"/>
      <c r="MM79" s="44"/>
      <c r="MN79" s="44"/>
      <c r="MO79" s="44"/>
      <c r="MP79" s="44"/>
      <c r="MQ79" s="44"/>
      <c r="MR79" s="44"/>
      <c r="MS79" s="44"/>
      <c r="MT79" s="44"/>
      <c r="MU79" s="44"/>
      <c r="MV79" s="44"/>
      <c r="MW79" s="44"/>
      <c r="MX79" s="44"/>
      <c r="MY79" s="44"/>
      <c r="MZ79" s="44"/>
      <c r="NA79" s="44"/>
      <c r="NB79" s="44"/>
      <c r="NC79" s="44"/>
      <c r="ND79" s="44"/>
      <c r="NE79" s="44"/>
      <c r="NF79" s="44"/>
      <c r="NG79" s="44"/>
      <c r="NH79" s="44"/>
      <c r="NI79" s="44"/>
      <c r="NJ79" s="44"/>
      <c r="NK79" s="44"/>
      <c r="NL79" s="44"/>
      <c r="NM79" s="44"/>
      <c r="NN79" s="44"/>
      <c r="NO79" s="44"/>
      <c r="NP79" s="44"/>
      <c r="NQ79" s="44"/>
      <c r="NR79" s="44"/>
      <c r="NS79" s="44"/>
      <c r="NT79" s="44"/>
      <c r="NU79" s="44"/>
      <c r="NV79" s="44"/>
      <c r="NW79" s="44"/>
      <c r="NX79" s="44"/>
      <c r="NY79" s="44"/>
      <c r="NZ79" s="44"/>
      <c r="OA79" s="44"/>
      <c r="OB79" s="44"/>
      <c r="OC79" s="44"/>
      <c r="OD79" s="44"/>
      <c r="OE79" s="44"/>
      <c r="OF79" s="44"/>
      <c r="OG79" s="44"/>
      <c r="OH79" s="44"/>
      <c r="OI79" s="44"/>
      <c r="OJ79" s="44"/>
      <c r="OK79" s="44"/>
      <c r="OL79" s="44"/>
      <c r="OM79" s="44"/>
      <c r="ON79" s="44"/>
      <c r="OO79" s="44"/>
      <c r="OP79" s="44"/>
      <c r="OQ79" s="44"/>
      <c r="OR79" s="44"/>
      <c r="OS79" s="44"/>
      <c r="OT79" s="44"/>
      <c r="OU79" s="44"/>
      <c r="OV79" s="44"/>
      <c r="OW79" s="44"/>
      <c r="OX79" s="44"/>
      <c r="OY79" s="44"/>
      <c r="OZ79" s="44"/>
      <c r="PA79" s="44"/>
      <c r="PB79" s="44"/>
      <c r="PC79" s="44"/>
      <c r="PD79" s="44"/>
      <c r="PE79" s="44"/>
      <c r="PF79" s="44"/>
      <c r="PG79" s="44"/>
      <c r="PH79" s="44"/>
      <c r="PI79" s="44"/>
      <c r="PJ79" s="44"/>
      <c r="PK79" s="44"/>
      <c r="PL79" s="44"/>
      <c r="PM79" s="44"/>
      <c r="PN79" s="44"/>
      <c r="PO79" s="44"/>
      <c r="PP79" s="44"/>
      <c r="PQ79" s="44"/>
      <c r="PR79" s="44"/>
      <c r="PS79" s="44"/>
      <c r="PT79" s="44"/>
      <c r="PU79" s="44"/>
      <c r="PV79" s="44"/>
      <c r="PW79" s="44"/>
      <c r="PX79" s="44"/>
      <c r="PY79" s="44"/>
      <c r="PZ79" s="44"/>
      <c r="QA79" s="44"/>
      <c r="QB79" s="44"/>
      <c r="QC79" s="44"/>
      <c r="QD79" s="44"/>
      <c r="QE79" s="44"/>
      <c r="QF79" s="44"/>
      <c r="QG79" s="44"/>
      <c r="QH79" s="44"/>
      <c r="QI79" s="44"/>
      <c r="QJ79" s="44"/>
      <c r="QK79" s="44"/>
      <c r="QL79" s="44"/>
      <c r="QM79" s="44"/>
      <c r="QN79" s="44"/>
      <c r="QO79" s="44"/>
      <c r="QP79" s="44"/>
      <c r="QQ79" s="44"/>
      <c r="QR79" s="44"/>
      <c r="QS79" s="44"/>
      <c r="QT79" s="44"/>
      <c r="QU79" s="44"/>
      <c r="QV79" s="44"/>
      <c r="QW79" s="44"/>
      <c r="QX79" s="44"/>
      <c r="QY79" s="44"/>
      <c r="QZ79" s="44"/>
      <c r="RA79" s="44"/>
      <c r="RB79" s="44"/>
      <c r="RC79" s="44"/>
      <c r="RD79" s="44"/>
      <c r="RE79" s="44"/>
      <c r="RF79" s="44"/>
      <c r="RG79" s="44"/>
      <c r="RH79" s="44"/>
      <c r="RI79" s="44"/>
      <c r="RJ79" s="44"/>
      <c r="RK79" s="44"/>
      <c r="RL79" s="44"/>
      <c r="RM79" s="44"/>
      <c r="RN79" s="44"/>
      <c r="RO79" s="80"/>
    </row>
    <row r="80" spans="1:483" s="81" customFormat="1">
      <c r="A80" s="91"/>
      <c r="B80" s="57"/>
      <c r="C80" s="57"/>
      <c r="D80" s="57"/>
      <c r="E80" s="57"/>
      <c r="F80" s="113"/>
      <c r="G80" s="92"/>
      <c r="H80" s="134"/>
      <c r="I80" s="120"/>
      <c r="J80" s="57"/>
      <c r="K80" s="93"/>
      <c r="L80" s="186"/>
      <c r="M80" s="92"/>
      <c r="N80" s="93"/>
      <c r="O80" s="93"/>
      <c r="P80" s="57"/>
      <c r="Q80" s="60"/>
      <c r="R80" s="194"/>
      <c r="S80" s="194"/>
      <c r="T80" s="57"/>
      <c r="U80" s="57"/>
      <c r="V80" s="61" t="s">
        <v>105</v>
      </c>
      <c r="W80" s="54">
        <v>44095</v>
      </c>
      <c r="X80" s="82">
        <v>12894</v>
      </c>
      <c r="Y80" s="61" t="s">
        <v>185</v>
      </c>
      <c r="Z80" s="54">
        <v>44013</v>
      </c>
      <c r="AA80" s="54">
        <v>44196</v>
      </c>
      <c r="AB80" s="55" t="s">
        <v>186</v>
      </c>
      <c r="AC80" s="61" t="s">
        <v>100</v>
      </c>
      <c r="AD80" s="196">
        <v>15622.06</v>
      </c>
      <c r="AE80" s="196">
        <v>0</v>
      </c>
      <c r="AF80" s="69">
        <v>44169</v>
      </c>
      <c r="AG80" s="70" t="s">
        <v>100</v>
      </c>
      <c r="AH80" s="196">
        <v>64418.27</v>
      </c>
      <c r="AI80" s="210">
        <f t="shared" si="0"/>
        <v>80040.33</v>
      </c>
      <c r="AJ80" s="215">
        <v>1223608.0900000001</v>
      </c>
      <c r="AK80" s="215">
        <v>0</v>
      </c>
      <c r="AL80" s="217"/>
      <c r="AM80" s="94"/>
      <c r="AN80" s="94"/>
      <c r="AO80" s="59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57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  <c r="FQ80" s="44"/>
      <c r="FR80" s="44"/>
      <c r="FS80" s="44"/>
      <c r="FT80" s="44"/>
      <c r="FU80" s="44"/>
      <c r="FV80" s="44"/>
      <c r="FW80" s="44"/>
      <c r="FX80" s="44"/>
      <c r="FY80" s="44"/>
      <c r="FZ80" s="44"/>
      <c r="GA80" s="44"/>
      <c r="GB80" s="44"/>
      <c r="GC80" s="44"/>
      <c r="GD80" s="44"/>
      <c r="GE80" s="44"/>
      <c r="GF80" s="44"/>
      <c r="GG80" s="44"/>
      <c r="GH80" s="44"/>
      <c r="GI80" s="44"/>
      <c r="GJ80" s="44"/>
      <c r="GK80" s="44"/>
      <c r="GL80" s="44"/>
      <c r="GM80" s="44"/>
      <c r="GN80" s="44"/>
      <c r="GO80" s="44"/>
      <c r="GP80" s="44"/>
      <c r="GQ80" s="44"/>
      <c r="GR80" s="44"/>
      <c r="GS80" s="44"/>
      <c r="GT80" s="44"/>
      <c r="GU80" s="44"/>
      <c r="GV80" s="44"/>
      <c r="GW80" s="44"/>
      <c r="GX80" s="44"/>
      <c r="GY80" s="44"/>
      <c r="GZ80" s="44"/>
      <c r="HA80" s="44"/>
      <c r="HB80" s="44"/>
      <c r="HC80" s="44"/>
      <c r="HD80" s="44"/>
      <c r="HE80" s="44"/>
      <c r="HF80" s="44"/>
      <c r="HG80" s="44"/>
      <c r="HH80" s="44"/>
      <c r="HI80" s="44"/>
      <c r="HJ80" s="44"/>
      <c r="HK80" s="44"/>
      <c r="HL80" s="44"/>
      <c r="HM80" s="44"/>
      <c r="HN80" s="44"/>
      <c r="HO80" s="44"/>
      <c r="HP80" s="44"/>
      <c r="HQ80" s="44"/>
      <c r="HR80" s="44"/>
      <c r="HS80" s="44"/>
      <c r="HT80" s="44"/>
      <c r="HU80" s="44"/>
      <c r="HV80" s="44"/>
      <c r="HW80" s="44"/>
      <c r="HX80" s="44"/>
      <c r="HY80" s="44"/>
      <c r="HZ80" s="44"/>
      <c r="IA80" s="44"/>
      <c r="IB80" s="44"/>
      <c r="IC80" s="44"/>
      <c r="ID80" s="44"/>
      <c r="IE80" s="44"/>
      <c r="IF80" s="44"/>
      <c r="IG80" s="44"/>
      <c r="IH80" s="44"/>
      <c r="II80" s="44"/>
      <c r="IJ80" s="44"/>
      <c r="IK80" s="44"/>
      <c r="IL80" s="44"/>
      <c r="IM80" s="44"/>
      <c r="IN80" s="44"/>
      <c r="IO80" s="44"/>
      <c r="IP80" s="44"/>
      <c r="IQ80" s="44"/>
      <c r="IR80" s="44"/>
      <c r="IS80" s="44"/>
      <c r="IT80" s="44"/>
      <c r="IU80" s="44"/>
      <c r="IV80" s="44"/>
      <c r="IW80" s="44"/>
      <c r="IX80" s="44"/>
      <c r="IY80" s="44"/>
      <c r="IZ80" s="44"/>
      <c r="JA80" s="44"/>
      <c r="JB80" s="44"/>
      <c r="JC80" s="44"/>
      <c r="JD80" s="44"/>
      <c r="JE80" s="44"/>
      <c r="JF80" s="44"/>
      <c r="JG80" s="44"/>
      <c r="JH80" s="44"/>
      <c r="JI80" s="44"/>
      <c r="JJ80" s="44"/>
      <c r="JK80" s="44"/>
      <c r="JL80" s="44"/>
      <c r="JM80" s="44"/>
      <c r="JN80" s="44"/>
      <c r="JO80" s="44"/>
      <c r="JP80" s="44"/>
      <c r="JQ80" s="44"/>
      <c r="JR80" s="44"/>
      <c r="JS80" s="44"/>
      <c r="JT80" s="44"/>
      <c r="JU80" s="44"/>
      <c r="JV80" s="44"/>
      <c r="JW80" s="44"/>
      <c r="JX80" s="44"/>
      <c r="JY80" s="44"/>
      <c r="JZ80" s="44"/>
      <c r="KA80" s="44"/>
      <c r="KB80" s="44"/>
      <c r="KC80" s="44"/>
      <c r="KD80" s="44"/>
      <c r="KE80" s="44"/>
      <c r="KF80" s="44"/>
      <c r="KG80" s="44"/>
      <c r="KH80" s="44"/>
      <c r="KI80" s="44"/>
      <c r="KJ80" s="44"/>
      <c r="KK80" s="44"/>
      <c r="KL80" s="44"/>
      <c r="KM80" s="44"/>
      <c r="KN80" s="44"/>
      <c r="KO80" s="44"/>
      <c r="KP80" s="44"/>
      <c r="KQ80" s="44"/>
      <c r="KR80" s="44"/>
      <c r="KS80" s="44"/>
      <c r="KT80" s="44"/>
      <c r="KU80" s="44"/>
      <c r="KV80" s="44"/>
      <c r="KW80" s="44"/>
      <c r="KX80" s="44"/>
      <c r="KY80" s="44"/>
      <c r="KZ80" s="44"/>
      <c r="LA80" s="44"/>
      <c r="LB80" s="44"/>
      <c r="LC80" s="44"/>
      <c r="LD80" s="44"/>
      <c r="LE80" s="44"/>
      <c r="LF80" s="44"/>
      <c r="LG80" s="44"/>
      <c r="LH80" s="44"/>
      <c r="LI80" s="44"/>
      <c r="LJ80" s="44"/>
      <c r="LK80" s="44"/>
      <c r="LL80" s="44"/>
      <c r="LM80" s="44"/>
      <c r="LN80" s="44"/>
      <c r="LO80" s="44"/>
      <c r="LP80" s="44"/>
      <c r="LQ80" s="44"/>
      <c r="LR80" s="44"/>
      <c r="LS80" s="44"/>
      <c r="LT80" s="44"/>
      <c r="LU80" s="44"/>
      <c r="LV80" s="44"/>
      <c r="LW80" s="44"/>
      <c r="LX80" s="44"/>
      <c r="LY80" s="44"/>
      <c r="LZ80" s="44"/>
      <c r="MA80" s="44"/>
      <c r="MB80" s="44"/>
      <c r="MC80" s="44"/>
      <c r="MD80" s="44"/>
      <c r="ME80" s="44"/>
      <c r="MF80" s="44"/>
      <c r="MG80" s="44"/>
      <c r="MH80" s="44"/>
      <c r="MI80" s="44"/>
      <c r="MJ80" s="44"/>
      <c r="MK80" s="44"/>
      <c r="ML80" s="44"/>
      <c r="MM80" s="44"/>
      <c r="MN80" s="44"/>
      <c r="MO80" s="44"/>
      <c r="MP80" s="44"/>
      <c r="MQ80" s="44"/>
      <c r="MR80" s="44"/>
      <c r="MS80" s="44"/>
      <c r="MT80" s="44"/>
      <c r="MU80" s="44"/>
      <c r="MV80" s="44"/>
      <c r="MW80" s="44"/>
      <c r="MX80" s="44"/>
      <c r="MY80" s="44"/>
      <c r="MZ80" s="44"/>
      <c r="NA80" s="44"/>
      <c r="NB80" s="44"/>
      <c r="NC80" s="44"/>
      <c r="ND80" s="44"/>
      <c r="NE80" s="44"/>
      <c r="NF80" s="44"/>
      <c r="NG80" s="44"/>
      <c r="NH80" s="44"/>
      <c r="NI80" s="44"/>
      <c r="NJ80" s="44"/>
      <c r="NK80" s="44"/>
      <c r="NL80" s="44"/>
      <c r="NM80" s="44"/>
      <c r="NN80" s="44"/>
      <c r="NO80" s="44"/>
      <c r="NP80" s="44"/>
      <c r="NQ80" s="44"/>
      <c r="NR80" s="44"/>
      <c r="NS80" s="44"/>
      <c r="NT80" s="44"/>
      <c r="NU80" s="44"/>
      <c r="NV80" s="44"/>
      <c r="NW80" s="44"/>
      <c r="NX80" s="44"/>
      <c r="NY80" s="44"/>
      <c r="NZ80" s="44"/>
      <c r="OA80" s="44"/>
      <c r="OB80" s="44"/>
      <c r="OC80" s="44"/>
      <c r="OD80" s="44"/>
      <c r="OE80" s="44"/>
      <c r="OF80" s="44"/>
      <c r="OG80" s="44"/>
      <c r="OH80" s="44"/>
      <c r="OI80" s="44"/>
      <c r="OJ80" s="44"/>
      <c r="OK80" s="44"/>
      <c r="OL80" s="44"/>
      <c r="OM80" s="44"/>
      <c r="ON80" s="44"/>
      <c r="OO80" s="44"/>
      <c r="OP80" s="44"/>
      <c r="OQ80" s="44"/>
      <c r="OR80" s="44"/>
      <c r="OS80" s="44"/>
      <c r="OT80" s="44"/>
      <c r="OU80" s="44"/>
      <c r="OV80" s="44"/>
      <c r="OW80" s="44"/>
      <c r="OX80" s="44"/>
      <c r="OY80" s="44"/>
      <c r="OZ80" s="44"/>
      <c r="PA80" s="44"/>
      <c r="PB80" s="44"/>
      <c r="PC80" s="44"/>
      <c r="PD80" s="44"/>
      <c r="PE80" s="44"/>
      <c r="PF80" s="44"/>
      <c r="PG80" s="44"/>
      <c r="PH80" s="44"/>
      <c r="PI80" s="44"/>
      <c r="PJ80" s="44"/>
      <c r="PK80" s="44"/>
      <c r="PL80" s="44"/>
      <c r="PM80" s="44"/>
      <c r="PN80" s="44"/>
      <c r="PO80" s="44"/>
      <c r="PP80" s="44"/>
      <c r="PQ80" s="44"/>
      <c r="PR80" s="44"/>
      <c r="PS80" s="44"/>
      <c r="PT80" s="44"/>
      <c r="PU80" s="44"/>
      <c r="PV80" s="44"/>
      <c r="PW80" s="44"/>
      <c r="PX80" s="44"/>
      <c r="PY80" s="44"/>
      <c r="PZ80" s="44"/>
      <c r="QA80" s="44"/>
      <c r="QB80" s="44"/>
      <c r="QC80" s="44"/>
      <c r="QD80" s="44"/>
      <c r="QE80" s="44"/>
      <c r="QF80" s="44"/>
      <c r="QG80" s="44"/>
      <c r="QH80" s="44"/>
      <c r="QI80" s="44"/>
      <c r="QJ80" s="44"/>
      <c r="QK80" s="44"/>
      <c r="QL80" s="44"/>
      <c r="QM80" s="44"/>
      <c r="QN80" s="44"/>
      <c r="QO80" s="44"/>
      <c r="QP80" s="44"/>
      <c r="QQ80" s="44"/>
      <c r="QR80" s="44"/>
      <c r="QS80" s="44"/>
      <c r="QT80" s="44"/>
      <c r="QU80" s="44"/>
      <c r="QV80" s="44"/>
      <c r="QW80" s="44"/>
      <c r="QX80" s="44"/>
      <c r="QY80" s="44"/>
      <c r="QZ80" s="44"/>
      <c r="RA80" s="44"/>
      <c r="RB80" s="44"/>
      <c r="RC80" s="44"/>
      <c r="RD80" s="44"/>
      <c r="RE80" s="44"/>
      <c r="RF80" s="44"/>
      <c r="RG80" s="44"/>
      <c r="RH80" s="44"/>
      <c r="RI80" s="44"/>
      <c r="RJ80" s="44"/>
      <c r="RK80" s="44"/>
      <c r="RL80" s="44"/>
      <c r="RM80" s="44"/>
      <c r="RN80" s="44"/>
      <c r="RO80" s="80"/>
    </row>
    <row r="81" spans="1:483" s="81" customFormat="1">
      <c r="A81" s="91"/>
      <c r="B81" s="57"/>
      <c r="C81" s="57"/>
      <c r="D81" s="57"/>
      <c r="E81" s="57"/>
      <c r="F81" s="113"/>
      <c r="G81" s="92"/>
      <c r="H81" s="134"/>
      <c r="I81" s="120"/>
      <c r="J81" s="57"/>
      <c r="K81" s="93"/>
      <c r="L81" s="186"/>
      <c r="M81" s="92"/>
      <c r="N81" s="93"/>
      <c r="O81" s="93"/>
      <c r="P81" s="57"/>
      <c r="Q81" s="60"/>
      <c r="R81" s="194"/>
      <c r="S81" s="194"/>
      <c r="T81" s="57"/>
      <c r="U81" s="57"/>
      <c r="V81" s="61" t="s">
        <v>222</v>
      </c>
      <c r="W81" s="54">
        <v>44197</v>
      </c>
      <c r="X81" s="82">
        <v>12954</v>
      </c>
      <c r="Y81" s="61" t="s">
        <v>223</v>
      </c>
      <c r="Z81" s="54">
        <v>44197</v>
      </c>
      <c r="AA81" s="54">
        <v>44377</v>
      </c>
      <c r="AB81" s="55" t="s">
        <v>100</v>
      </c>
      <c r="AC81" s="61" t="s">
        <v>100</v>
      </c>
      <c r="AD81" s="196">
        <v>0</v>
      </c>
      <c r="AE81" s="196">
        <v>0</v>
      </c>
      <c r="AF81" s="69" t="s">
        <v>100</v>
      </c>
      <c r="AG81" s="70" t="s">
        <v>100</v>
      </c>
      <c r="AH81" s="196">
        <v>0</v>
      </c>
      <c r="AI81" s="210">
        <f t="shared" ref="AI81:AI144" si="1">L81-AE81+AD81+AH81</f>
        <v>0</v>
      </c>
      <c r="AJ81" s="215">
        <v>536475.65</v>
      </c>
      <c r="AK81" s="215">
        <v>0</v>
      </c>
      <c r="AL81" s="217"/>
      <c r="AM81" s="94"/>
      <c r="AN81" s="94"/>
      <c r="AO81" s="59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57"/>
      <c r="BI81" s="44"/>
      <c r="BJ81" s="44"/>
      <c r="BK81" s="44"/>
      <c r="BL81" s="44"/>
      <c r="BM81" s="44"/>
      <c r="BN81" s="44"/>
      <c r="BO81" s="44"/>
      <c r="BP81" s="44"/>
      <c r="BQ81" s="44"/>
      <c r="BR81" s="44"/>
      <c r="BS81" s="44"/>
      <c r="BT81" s="44"/>
      <c r="BU81" s="44"/>
      <c r="BV81" s="44"/>
      <c r="BW81" s="44"/>
      <c r="BX81" s="44"/>
      <c r="BY81" s="44"/>
      <c r="BZ81" s="44"/>
      <c r="CA81" s="44"/>
      <c r="CB81" s="44"/>
      <c r="CC81" s="44"/>
      <c r="CD81" s="44"/>
      <c r="CE81" s="44"/>
      <c r="CF81" s="44"/>
      <c r="CG81" s="44"/>
      <c r="CH81" s="44"/>
      <c r="CI81" s="44"/>
      <c r="CJ81" s="44"/>
      <c r="CK81" s="44"/>
      <c r="CL81" s="44"/>
      <c r="CM81" s="44"/>
      <c r="CN81" s="44"/>
      <c r="CO81" s="44"/>
      <c r="CP81" s="44"/>
      <c r="CQ81" s="44"/>
      <c r="CR81" s="44"/>
      <c r="CS81" s="44"/>
      <c r="CT81" s="44"/>
      <c r="CU81" s="44"/>
      <c r="CV81" s="44"/>
      <c r="CW81" s="44"/>
      <c r="CX81" s="44"/>
      <c r="CY81" s="44"/>
      <c r="CZ81" s="44"/>
      <c r="DA81" s="44"/>
      <c r="DB81" s="44"/>
      <c r="DC81" s="44"/>
      <c r="DD81" s="44"/>
      <c r="DE81" s="44"/>
      <c r="DF81" s="44"/>
      <c r="DG81" s="44"/>
      <c r="DH81" s="44"/>
      <c r="DI81" s="44"/>
      <c r="DJ81" s="44"/>
      <c r="DK81" s="44"/>
      <c r="DL81" s="44"/>
      <c r="DM81" s="44"/>
      <c r="DN81" s="44"/>
      <c r="DO81" s="44"/>
      <c r="DP81" s="44"/>
      <c r="DQ81" s="44"/>
      <c r="DR81" s="44"/>
      <c r="DS81" s="44"/>
      <c r="DT81" s="44"/>
      <c r="DU81" s="44"/>
      <c r="DV81" s="44"/>
      <c r="DW81" s="44"/>
      <c r="DX81" s="44"/>
      <c r="DY81" s="44"/>
      <c r="DZ81" s="44"/>
      <c r="EA81" s="44"/>
      <c r="EB81" s="44"/>
      <c r="EC81" s="44"/>
      <c r="ED81" s="44"/>
      <c r="EE81" s="44"/>
      <c r="EF81" s="44"/>
      <c r="EG81" s="44"/>
      <c r="EH81" s="44"/>
      <c r="EI81" s="44"/>
      <c r="EJ81" s="44"/>
      <c r="EK81" s="44"/>
      <c r="EL81" s="44"/>
      <c r="EM81" s="44"/>
      <c r="EN81" s="44"/>
      <c r="EO81" s="44"/>
      <c r="EP81" s="44"/>
      <c r="EQ81" s="44"/>
      <c r="ER81" s="44"/>
      <c r="ES81" s="44"/>
      <c r="ET81" s="44"/>
      <c r="EU81" s="44"/>
      <c r="EV81" s="44"/>
      <c r="EW81" s="44"/>
      <c r="EX81" s="44"/>
      <c r="EY81" s="44"/>
      <c r="EZ81" s="44"/>
      <c r="FA81" s="44"/>
      <c r="FB81" s="44"/>
      <c r="FC81" s="44"/>
      <c r="FD81" s="44"/>
      <c r="FE81" s="44"/>
      <c r="FF81" s="44"/>
      <c r="FG81" s="44"/>
      <c r="FH81" s="44"/>
      <c r="FI81" s="44"/>
      <c r="FJ81" s="44"/>
      <c r="FK81" s="44"/>
      <c r="FL81" s="44"/>
      <c r="FM81" s="44"/>
      <c r="FN81" s="44"/>
      <c r="FO81" s="44"/>
      <c r="FP81" s="44"/>
      <c r="FQ81" s="44"/>
      <c r="FR81" s="44"/>
      <c r="FS81" s="44"/>
      <c r="FT81" s="44"/>
      <c r="FU81" s="44"/>
      <c r="FV81" s="44"/>
      <c r="FW81" s="44"/>
      <c r="FX81" s="44"/>
      <c r="FY81" s="44"/>
      <c r="FZ81" s="44"/>
      <c r="GA81" s="44"/>
      <c r="GB81" s="44"/>
      <c r="GC81" s="44"/>
      <c r="GD81" s="44"/>
      <c r="GE81" s="44"/>
      <c r="GF81" s="44"/>
      <c r="GG81" s="44"/>
      <c r="GH81" s="44"/>
      <c r="GI81" s="44"/>
      <c r="GJ81" s="44"/>
      <c r="GK81" s="44"/>
      <c r="GL81" s="44"/>
      <c r="GM81" s="44"/>
      <c r="GN81" s="44"/>
      <c r="GO81" s="44"/>
      <c r="GP81" s="44"/>
      <c r="GQ81" s="44"/>
      <c r="GR81" s="44"/>
      <c r="GS81" s="44"/>
      <c r="GT81" s="44"/>
      <c r="GU81" s="44"/>
      <c r="GV81" s="44"/>
      <c r="GW81" s="44"/>
      <c r="GX81" s="44"/>
      <c r="GY81" s="44"/>
      <c r="GZ81" s="44"/>
      <c r="HA81" s="44"/>
      <c r="HB81" s="44"/>
      <c r="HC81" s="44"/>
      <c r="HD81" s="44"/>
      <c r="HE81" s="44"/>
      <c r="HF81" s="44"/>
      <c r="HG81" s="44"/>
      <c r="HH81" s="44"/>
      <c r="HI81" s="44"/>
      <c r="HJ81" s="44"/>
      <c r="HK81" s="44"/>
      <c r="HL81" s="44"/>
      <c r="HM81" s="44"/>
      <c r="HN81" s="44"/>
      <c r="HO81" s="44"/>
      <c r="HP81" s="44"/>
      <c r="HQ81" s="44"/>
      <c r="HR81" s="44"/>
      <c r="HS81" s="44"/>
      <c r="HT81" s="44"/>
      <c r="HU81" s="44"/>
      <c r="HV81" s="44"/>
      <c r="HW81" s="44"/>
      <c r="HX81" s="44"/>
      <c r="HY81" s="44"/>
      <c r="HZ81" s="44"/>
      <c r="IA81" s="44"/>
      <c r="IB81" s="44"/>
      <c r="IC81" s="44"/>
      <c r="ID81" s="44"/>
      <c r="IE81" s="44"/>
      <c r="IF81" s="44"/>
      <c r="IG81" s="44"/>
      <c r="IH81" s="44"/>
      <c r="II81" s="44"/>
      <c r="IJ81" s="44"/>
      <c r="IK81" s="44"/>
      <c r="IL81" s="44"/>
      <c r="IM81" s="44"/>
      <c r="IN81" s="44"/>
      <c r="IO81" s="44"/>
      <c r="IP81" s="44"/>
      <c r="IQ81" s="44"/>
      <c r="IR81" s="44"/>
      <c r="IS81" s="44"/>
      <c r="IT81" s="44"/>
      <c r="IU81" s="44"/>
      <c r="IV81" s="44"/>
      <c r="IW81" s="44"/>
      <c r="IX81" s="44"/>
      <c r="IY81" s="44"/>
      <c r="IZ81" s="44"/>
      <c r="JA81" s="44"/>
      <c r="JB81" s="44"/>
      <c r="JC81" s="44"/>
      <c r="JD81" s="44"/>
      <c r="JE81" s="44"/>
      <c r="JF81" s="44"/>
      <c r="JG81" s="44"/>
      <c r="JH81" s="44"/>
      <c r="JI81" s="44"/>
      <c r="JJ81" s="44"/>
      <c r="JK81" s="44"/>
      <c r="JL81" s="44"/>
      <c r="JM81" s="44"/>
      <c r="JN81" s="44"/>
      <c r="JO81" s="44"/>
      <c r="JP81" s="44"/>
      <c r="JQ81" s="44"/>
      <c r="JR81" s="44"/>
      <c r="JS81" s="44"/>
      <c r="JT81" s="44"/>
      <c r="JU81" s="44"/>
      <c r="JV81" s="44"/>
      <c r="JW81" s="44"/>
      <c r="JX81" s="44"/>
      <c r="JY81" s="44"/>
      <c r="JZ81" s="44"/>
      <c r="KA81" s="44"/>
      <c r="KB81" s="44"/>
      <c r="KC81" s="44"/>
      <c r="KD81" s="44"/>
      <c r="KE81" s="44"/>
      <c r="KF81" s="44"/>
      <c r="KG81" s="44"/>
      <c r="KH81" s="44"/>
      <c r="KI81" s="44"/>
      <c r="KJ81" s="44"/>
      <c r="KK81" s="44"/>
      <c r="KL81" s="44"/>
      <c r="KM81" s="44"/>
      <c r="KN81" s="44"/>
      <c r="KO81" s="44"/>
      <c r="KP81" s="44"/>
      <c r="KQ81" s="44"/>
      <c r="KR81" s="44"/>
      <c r="KS81" s="44"/>
      <c r="KT81" s="44"/>
      <c r="KU81" s="44"/>
      <c r="KV81" s="44"/>
      <c r="KW81" s="44"/>
      <c r="KX81" s="44"/>
      <c r="KY81" s="44"/>
      <c r="KZ81" s="44"/>
      <c r="LA81" s="44"/>
      <c r="LB81" s="44"/>
      <c r="LC81" s="44"/>
      <c r="LD81" s="44"/>
      <c r="LE81" s="44"/>
      <c r="LF81" s="44"/>
      <c r="LG81" s="44"/>
      <c r="LH81" s="44"/>
      <c r="LI81" s="44"/>
      <c r="LJ81" s="44"/>
      <c r="LK81" s="44"/>
      <c r="LL81" s="44"/>
      <c r="LM81" s="44"/>
      <c r="LN81" s="44"/>
      <c r="LO81" s="44"/>
      <c r="LP81" s="44"/>
      <c r="LQ81" s="44"/>
      <c r="LR81" s="44"/>
      <c r="LS81" s="44"/>
      <c r="LT81" s="44"/>
      <c r="LU81" s="44"/>
      <c r="LV81" s="44"/>
      <c r="LW81" s="44"/>
      <c r="LX81" s="44"/>
      <c r="LY81" s="44"/>
      <c r="LZ81" s="44"/>
      <c r="MA81" s="44"/>
      <c r="MB81" s="44"/>
      <c r="MC81" s="44"/>
      <c r="MD81" s="44"/>
      <c r="ME81" s="44"/>
      <c r="MF81" s="44"/>
      <c r="MG81" s="44"/>
      <c r="MH81" s="44"/>
      <c r="MI81" s="44"/>
      <c r="MJ81" s="44"/>
      <c r="MK81" s="44"/>
      <c r="ML81" s="44"/>
      <c r="MM81" s="44"/>
      <c r="MN81" s="44"/>
      <c r="MO81" s="44"/>
      <c r="MP81" s="44"/>
      <c r="MQ81" s="44"/>
      <c r="MR81" s="44"/>
      <c r="MS81" s="44"/>
      <c r="MT81" s="44"/>
      <c r="MU81" s="44"/>
      <c r="MV81" s="44"/>
      <c r="MW81" s="44"/>
      <c r="MX81" s="44"/>
      <c r="MY81" s="44"/>
      <c r="MZ81" s="44"/>
      <c r="NA81" s="44"/>
      <c r="NB81" s="44"/>
      <c r="NC81" s="44"/>
      <c r="ND81" s="44"/>
      <c r="NE81" s="44"/>
      <c r="NF81" s="44"/>
      <c r="NG81" s="44"/>
      <c r="NH81" s="44"/>
      <c r="NI81" s="44"/>
      <c r="NJ81" s="44"/>
      <c r="NK81" s="44"/>
      <c r="NL81" s="44"/>
      <c r="NM81" s="44"/>
      <c r="NN81" s="44"/>
      <c r="NO81" s="44"/>
      <c r="NP81" s="44"/>
      <c r="NQ81" s="44"/>
      <c r="NR81" s="44"/>
      <c r="NS81" s="44"/>
      <c r="NT81" s="44"/>
      <c r="NU81" s="44"/>
      <c r="NV81" s="44"/>
      <c r="NW81" s="44"/>
      <c r="NX81" s="44"/>
      <c r="NY81" s="44"/>
      <c r="NZ81" s="44"/>
      <c r="OA81" s="44"/>
      <c r="OB81" s="44"/>
      <c r="OC81" s="44"/>
      <c r="OD81" s="44"/>
      <c r="OE81" s="44"/>
      <c r="OF81" s="44"/>
      <c r="OG81" s="44"/>
      <c r="OH81" s="44"/>
      <c r="OI81" s="44"/>
      <c r="OJ81" s="44"/>
      <c r="OK81" s="44"/>
      <c r="OL81" s="44"/>
      <c r="OM81" s="44"/>
      <c r="ON81" s="44"/>
      <c r="OO81" s="44"/>
      <c r="OP81" s="44"/>
      <c r="OQ81" s="44"/>
      <c r="OR81" s="44"/>
      <c r="OS81" s="44"/>
      <c r="OT81" s="44"/>
      <c r="OU81" s="44"/>
      <c r="OV81" s="44"/>
      <c r="OW81" s="44"/>
      <c r="OX81" s="44"/>
      <c r="OY81" s="44"/>
      <c r="OZ81" s="44"/>
      <c r="PA81" s="44"/>
      <c r="PB81" s="44"/>
      <c r="PC81" s="44"/>
      <c r="PD81" s="44"/>
      <c r="PE81" s="44"/>
      <c r="PF81" s="44"/>
      <c r="PG81" s="44"/>
      <c r="PH81" s="44"/>
      <c r="PI81" s="44"/>
      <c r="PJ81" s="44"/>
      <c r="PK81" s="44"/>
      <c r="PL81" s="44"/>
      <c r="PM81" s="44"/>
      <c r="PN81" s="44"/>
      <c r="PO81" s="44"/>
      <c r="PP81" s="44"/>
      <c r="PQ81" s="44"/>
      <c r="PR81" s="44"/>
      <c r="PS81" s="44"/>
      <c r="PT81" s="44"/>
      <c r="PU81" s="44"/>
      <c r="PV81" s="44"/>
      <c r="PW81" s="44"/>
      <c r="PX81" s="44"/>
      <c r="PY81" s="44"/>
      <c r="PZ81" s="44"/>
      <c r="QA81" s="44"/>
      <c r="QB81" s="44"/>
      <c r="QC81" s="44"/>
      <c r="QD81" s="44"/>
      <c r="QE81" s="44"/>
      <c r="QF81" s="44"/>
      <c r="QG81" s="44"/>
      <c r="QH81" s="44"/>
      <c r="QI81" s="44"/>
      <c r="QJ81" s="44"/>
      <c r="QK81" s="44"/>
      <c r="QL81" s="44"/>
      <c r="QM81" s="44"/>
      <c r="QN81" s="44"/>
      <c r="QO81" s="44"/>
      <c r="QP81" s="44"/>
      <c r="QQ81" s="44"/>
      <c r="QR81" s="44"/>
      <c r="QS81" s="44"/>
      <c r="QT81" s="44"/>
      <c r="QU81" s="44"/>
      <c r="QV81" s="44"/>
      <c r="QW81" s="44"/>
      <c r="QX81" s="44"/>
      <c r="QY81" s="44"/>
      <c r="QZ81" s="44"/>
      <c r="RA81" s="44"/>
      <c r="RB81" s="44"/>
      <c r="RC81" s="44"/>
      <c r="RD81" s="44"/>
      <c r="RE81" s="44"/>
      <c r="RF81" s="44"/>
      <c r="RG81" s="44"/>
      <c r="RH81" s="44"/>
      <c r="RI81" s="44"/>
      <c r="RJ81" s="44"/>
      <c r="RK81" s="44"/>
      <c r="RL81" s="44"/>
      <c r="RM81" s="44"/>
      <c r="RN81" s="44"/>
      <c r="RO81" s="80"/>
    </row>
    <row r="82" spans="1:483" s="81" customFormat="1">
      <c r="A82" s="91"/>
      <c r="B82" s="57"/>
      <c r="C82" s="57"/>
      <c r="D82" s="57"/>
      <c r="E82" s="57"/>
      <c r="F82" s="113"/>
      <c r="G82" s="92"/>
      <c r="H82" s="134"/>
      <c r="I82" s="120"/>
      <c r="J82" s="57"/>
      <c r="K82" s="93"/>
      <c r="L82" s="186"/>
      <c r="M82" s="92"/>
      <c r="N82" s="93"/>
      <c r="O82" s="93"/>
      <c r="P82" s="57"/>
      <c r="Q82" s="60"/>
      <c r="R82" s="194"/>
      <c r="S82" s="194"/>
      <c r="T82" s="57"/>
      <c r="U82" s="57"/>
      <c r="V82" s="61" t="s">
        <v>224</v>
      </c>
      <c r="W82" s="54">
        <v>44369</v>
      </c>
      <c r="X82" s="82">
        <v>13071</v>
      </c>
      <c r="Y82" s="61" t="s">
        <v>223</v>
      </c>
      <c r="Z82" s="54">
        <v>44378</v>
      </c>
      <c r="AA82" s="54">
        <v>44561</v>
      </c>
      <c r="AB82" s="55" t="s">
        <v>100</v>
      </c>
      <c r="AC82" s="61" t="s">
        <v>100</v>
      </c>
      <c r="AD82" s="196">
        <v>0</v>
      </c>
      <c r="AE82" s="196">
        <v>0</v>
      </c>
      <c r="AF82" s="70" t="s">
        <v>100</v>
      </c>
      <c r="AG82" s="70" t="s">
        <v>100</v>
      </c>
      <c r="AH82" s="196">
        <v>0</v>
      </c>
      <c r="AI82" s="210">
        <f t="shared" si="1"/>
        <v>0</v>
      </c>
      <c r="AJ82" s="215">
        <v>751065.91</v>
      </c>
      <c r="AK82" s="215">
        <v>0</v>
      </c>
      <c r="AL82" s="217"/>
      <c r="AM82" s="94"/>
      <c r="AN82" s="94"/>
      <c r="AO82" s="59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57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  <c r="FQ82" s="44"/>
      <c r="FR82" s="44"/>
      <c r="FS82" s="44"/>
      <c r="FT82" s="44"/>
      <c r="FU82" s="44"/>
      <c r="FV82" s="44"/>
      <c r="FW82" s="44"/>
      <c r="FX82" s="44"/>
      <c r="FY82" s="44"/>
      <c r="FZ82" s="44"/>
      <c r="GA82" s="44"/>
      <c r="GB82" s="44"/>
      <c r="GC82" s="44"/>
      <c r="GD82" s="44"/>
      <c r="GE82" s="44"/>
      <c r="GF82" s="44"/>
      <c r="GG82" s="44"/>
      <c r="GH82" s="44"/>
      <c r="GI82" s="44"/>
      <c r="GJ82" s="44"/>
      <c r="GK82" s="44"/>
      <c r="GL82" s="44"/>
      <c r="GM82" s="44"/>
      <c r="GN82" s="44"/>
      <c r="GO82" s="44"/>
      <c r="GP82" s="44"/>
      <c r="GQ82" s="44"/>
      <c r="GR82" s="44"/>
      <c r="GS82" s="44"/>
      <c r="GT82" s="44"/>
      <c r="GU82" s="44"/>
      <c r="GV82" s="44"/>
      <c r="GW82" s="44"/>
      <c r="GX82" s="44"/>
      <c r="GY82" s="44"/>
      <c r="GZ82" s="44"/>
      <c r="HA82" s="44"/>
      <c r="HB82" s="44"/>
      <c r="HC82" s="44"/>
      <c r="HD82" s="44"/>
      <c r="HE82" s="44"/>
      <c r="HF82" s="44"/>
      <c r="HG82" s="44"/>
      <c r="HH82" s="44"/>
      <c r="HI82" s="44"/>
      <c r="HJ82" s="44"/>
      <c r="HK82" s="44"/>
      <c r="HL82" s="44"/>
      <c r="HM82" s="44"/>
      <c r="HN82" s="44"/>
      <c r="HO82" s="44"/>
      <c r="HP82" s="44"/>
      <c r="HQ82" s="44"/>
      <c r="HR82" s="44"/>
      <c r="HS82" s="44"/>
      <c r="HT82" s="44"/>
      <c r="HU82" s="44"/>
      <c r="HV82" s="44"/>
      <c r="HW82" s="44"/>
      <c r="HX82" s="44"/>
      <c r="HY82" s="44"/>
      <c r="HZ82" s="44"/>
      <c r="IA82" s="44"/>
      <c r="IB82" s="44"/>
      <c r="IC82" s="44"/>
      <c r="ID82" s="44"/>
      <c r="IE82" s="44"/>
      <c r="IF82" s="44"/>
      <c r="IG82" s="44"/>
      <c r="IH82" s="44"/>
      <c r="II82" s="44"/>
      <c r="IJ82" s="44"/>
      <c r="IK82" s="44"/>
      <c r="IL82" s="44"/>
      <c r="IM82" s="44"/>
      <c r="IN82" s="44"/>
      <c r="IO82" s="44"/>
      <c r="IP82" s="44"/>
      <c r="IQ82" s="44"/>
      <c r="IR82" s="44"/>
      <c r="IS82" s="44"/>
      <c r="IT82" s="44"/>
      <c r="IU82" s="44"/>
      <c r="IV82" s="44"/>
      <c r="IW82" s="44"/>
      <c r="IX82" s="44"/>
      <c r="IY82" s="44"/>
      <c r="IZ82" s="44"/>
      <c r="JA82" s="44"/>
      <c r="JB82" s="44"/>
      <c r="JC82" s="44"/>
      <c r="JD82" s="44"/>
      <c r="JE82" s="44"/>
      <c r="JF82" s="44"/>
      <c r="JG82" s="44"/>
      <c r="JH82" s="44"/>
      <c r="JI82" s="44"/>
      <c r="JJ82" s="44"/>
      <c r="JK82" s="44"/>
      <c r="JL82" s="44"/>
      <c r="JM82" s="44"/>
      <c r="JN82" s="44"/>
      <c r="JO82" s="44"/>
      <c r="JP82" s="44"/>
      <c r="JQ82" s="44"/>
      <c r="JR82" s="44"/>
      <c r="JS82" s="44"/>
      <c r="JT82" s="44"/>
      <c r="JU82" s="44"/>
      <c r="JV82" s="44"/>
      <c r="JW82" s="44"/>
      <c r="JX82" s="44"/>
      <c r="JY82" s="44"/>
      <c r="JZ82" s="44"/>
      <c r="KA82" s="44"/>
      <c r="KB82" s="44"/>
      <c r="KC82" s="44"/>
      <c r="KD82" s="44"/>
      <c r="KE82" s="44"/>
      <c r="KF82" s="44"/>
      <c r="KG82" s="44"/>
      <c r="KH82" s="44"/>
      <c r="KI82" s="44"/>
      <c r="KJ82" s="44"/>
      <c r="KK82" s="44"/>
      <c r="KL82" s="44"/>
      <c r="KM82" s="44"/>
      <c r="KN82" s="44"/>
      <c r="KO82" s="44"/>
      <c r="KP82" s="44"/>
      <c r="KQ82" s="44"/>
      <c r="KR82" s="44"/>
      <c r="KS82" s="44"/>
      <c r="KT82" s="44"/>
      <c r="KU82" s="44"/>
      <c r="KV82" s="44"/>
      <c r="KW82" s="44"/>
      <c r="KX82" s="44"/>
      <c r="KY82" s="44"/>
      <c r="KZ82" s="44"/>
      <c r="LA82" s="44"/>
      <c r="LB82" s="44"/>
      <c r="LC82" s="44"/>
      <c r="LD82" s="44"/>
      <c r="LE82" s="44"/>
      <c r="LF82" s="44"/>
      <c r="LG82" s="44"/>
      <c r="LH82" s="44"/>
      <c r="LI82" s="44"/>
      <c r="LJ82" s="44"/>
      <c r="LK82" s="44"/>
      <c r="LL82" s="44"/>
      <c r="LM82" s="44"/>
      <c r="LN82" s="44"/>
      <c r="LO82" s="44"/>
      <c r="LP82" s="44"/>
      <c r="LQ82" s="44"/>
      <c r="LR82" s="44"/>
      <c r="LS82" s="44"/>
      <c r="LT82" s="44"/>
      <c r="LU82" s="44"/>
      <c r="LV82" s="44"/>
      <c r="LW82" s="44"/>
      <c r="LX82" s="44"/>
      <c r="LY82" s="44"/>
      <c r="LZ82" s="44"/>
      <c r="MA82" s="44"/>
      <c r="MB82" s="44"/>
      <c r="MC82" s="44"/>
      <c r="MD82" s="44"/>
      <c r="ME82" s="44"/>
      <c r="MF82" s="44"/>
      <c r="MG82" s="44"/>
      <c r="MH82" s="44"/>
      <c r="MI82" s="44"/>
      <c r="MJ82" s="44"/>
      <c r="MK82" s="44"/>
      <c r="ML82" s="44"/>
      <c r="MM82" s="44"/>
      <c r="MN82" s="44"/>
      <c r="MO82" s="44"/>
      <c r="MP82" s="44"/>
      <c r="MQ82" s="44"/>
      <c r="MR82" s="44"/>
      <c r="MS82" s="44"/>
      <c r="MT82" s="44"/>
      <c r="MU82" s="44"/>
      <c r="MV82" s="44"/>
      <c r="MW82" s="44"/>
      <c r="MX82" s="44"/>
      <c r="MY82" s="44"/>
      <c r="MZ82" s="44"/>
      <c r="NA82" s="44"/>
      <c r="NB82" s="44"/>
      <c r="NC82" s="44"/>
      <c r="ND82" s="44"/>
      <c r="NE82" s="44"/>
      <c r="NF82" s="44"/>
      <c r="NG82" s="44"/>
      <c r="NH82" s="44"/>
      <c r="NI82" s="44"/>
      <c r="NJ82" s="44"/>
      <c r="NK82" s="44"/>
      <c r="NL82" s="44"/>
      <c r="NM82" s="44"/>
      <c r="NN82" s="44"/>
      <c r="NO82" s="44"/>
      <c r="NP82" s="44"/>
      <c r="NQ82" s="44"/>
      <c r="NR82" s="44"/>
      <c r="NS82" s="44"/>
      <c r="NT82" s="44"/>
      <c r="NU82" s="44"/>
      <c r="NV82" s="44"/>
      <c r="NW82" s="44"/>
      <c r="NX82" s="44"/>
      <c r="NY82" s="44"/>
      <c r="NZ82" s="44"/>
      <c r="OA82" s="44"/>
      <c r="OB82" s="44"/>
      <c r="OC82" s="44"/>
      <c r="OD82" s="44"/>
      <c r="OE82" s="44"/>
      <c r="OF82" s="44"/>
      <c r="OG82" s="44"/>
      <c r="OH82" s="44"/>
      <c r="OI82" s="44"/>
      <c r="OJ82" s="44"/>
      <c r="OK82" s="44"/>
      <c r="OL82" s="44"/>
      <c r="OM82" s="44"/>
      <c r="ON82" s="44"/>
      <c r="OO82" s="44"/>
      <c r="OP82" s="44"/>
      <c r="OQ82" s="44"/>
      <c r="OR82" s="44"/>
      <c r="OS82" s="44"/>
      <c r="OT82" s="44"/>
      <c r="OU82" s="44"/>
      <c r="OV82" s="44"/>
      <c r="OW82" s="44"/>
      <c r="OX82" s="44"/>
      <c r="OY82" s="44"/>
      <c r="OZ82" s="44"/>
      <c r="PA82" s="44"/>
      <c r="PB82" s="44"/>
      <c r="PC82" s="44"/>
      <c r="PD82" s="44"/>
      <c r="PE82" s="44"/>
      <c r="PF82" s="44"/>
      <c r="PG82" s="44"/>
      <c r="PH82" s="44"/>
      <c r="PI82" s="44"/>
      <c r="PJ82" s="44"/>
      <c r="PK82" s="44"/>
      <c r="PL82" s="44"/>
      <c r="PM82" s="44"/>
      <c r="PN82" s="44"/>
      <c r="PO82" s="44"/>
      <c r="PP82" s="44"/>
      <c r="PQ82" s="44"/>
      <c r="PR82" s="44"/>
      <c r="PS82" s="44"/>
      <c r="PT82" s="44"/>
      <c r="PU82" s="44"/>
      <c r="PV82" s="44"/>
      <c r="PW82" s="44"/>
      <c r="PX82" s="44"/>
      <c r="PY82" s="44"/>
      <c r="PZ82" s="44"/>
      <c r="QA82" s="44"/>
      <c r="QB82" s="44"/>
      <c r="QC82" s="44"/>
      <c r="QD82" s="44"/>
      <c r="QE82" s="44"/>
      <c r="QF82" s="44"/>
      <c r="QG82" s="44"/>
      <c r="QH82" s="44"/>
      <c r="QI82" s="44"/>
      <c r="QJ82" s="44"/>
      <c r="QK82" s="44"/>
      <c r="QL82" s="44"/>
      <c r="QM82" s="44"/>
      <c r="QN82" s="44"/>
      <c r="QO82" s="44"/>
      <c r="QP82" s="44"/>
      <c r="QQ82" s="44"/>
      <c r="QR82" s="44"/>
      <c r="QS82" s="44"/>
      <c r="QT82" s="44"/>
      <c r="QU82" s="44"/>
      <c r="QV82" s="44"/>
      <c r="QW82" s="44"/>
      <c r="QX82" s="44"/>
      <c r="QY82" s="44"/>
      <c r="QZ82" s="44"/>
      <c r="RA82" s="44"/>
      <c r="RB82" s="44"/>
      <c r="RC82" s="44"/>
      <c r="RD82" s="44"/>
      <c r="RE82" s="44"/>
      <c r="RF82" s="44"/>
      <c r="RG82" s="44"/>
      <c r="RH82" s="44"/>
      <c r="RI82" s="44"/>
      <c r="RJ82" s="44"/>
      <c r="RK82" s="44"/>
      <c r="RL82" s="44"/>
      <c r="RM82" s="44"/>
      <c r="RN82" s="44"/>
      <c r="RO82" s="80"/>
    </row>
    <row r="83" spans="1:483" s="81" customFormat="1" ht="25.5">
      <c r="A83" s="91"/>
      <c r="B83" s="57"/>
      <c r="C83" s="57"/>
      <c r="D83" s="57"/>
      <c r="E83" s="57"/>
      <c r="F83" s="113"/>
      <c r="G83" s="92"/>
      <c r="H83" s="134"/>
      <c r="I83" s="120"/>
      <c r="J83" s="57"/>
      <c r="K83" s="93"/>
      <c r="L83" s="186"/>
      <c r="M83" s="92"/>
      <c r="N83" s="93"/>
      <c r="O83" s="93"/>
      <c r="P83" s="57"/>
      <c r="Q83" s="60"/>
      <c r="R83" s="194"/>
      <c r="S83" s="194"/>
      <c r="T83" s="57"/>
      <c r="U83" s="57"/>
      <c r="V83" s="61" t="s">
        <v>262</v>
      </c>
      <c r="W83" s="54">
        <v>44559</v>
      </c>
      <c r="X83" s="82">
        <v>13195</v>
      </c>
      <c r="Y83" s="61" t="s">
        <v>263</v>
      </c>
      <c r="Z83" s="54">
        <v>44562</v>
      </c>
      <c r="AA83" s="54">
        <v>44742</v>
      </c>
      <c r="AB83" s="55" t="s">
        <v>100</v>
      </c>
      <c r="AC83" s="61" t="s">
        <v>100</v>
      </c>
      <c r="AD83" s="196">
        <v>0</v>
      </c>
      <c r="AE83" s="196">
        <v>0</v>
      </c>
      <c r="AF83" s="70" t="s">
        <v>100</v>
      </c>
      <c r="AG83" s="70" t="s">
        <v>100</v>
      </c>
      <c r="AH83" s="196">
        <v>0</v>
      </c>
      <c r="AI83" s="210">
        <f t="shared" si="1"/>
        <v>0</v>
      </c>
      <c r="AJ83" s="215">
        <v>579002.68000000005</v>
      </c>
      <c r="AK83" s="215">
        <v>0</v>
      </c>
      <c r="AL83" s="217"/>
      <c r="AM83" s="94"/>
      <c r="AN83" s="94"/>
      <c r="AO83" s="59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57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  <c r="FQ83" s="44"/>
      <c r="FR83" s="44"/>
      <c r="FS83" s="44"/>
      <c r="FT83" s="44"/>
      <c r="FU83" s="44"/>
      <c r="FV83" s="44"/>
      <c r="FW83" s="44"/>
      <c r="FX83" s="44"/>
      <c r="FY83" s="44"/>
      <c r="FZ83" s="44"/>
      <c r="GA83" s="44"/>
      <c r="GB83" s="44"/>
      <c r="GC83" s="44"/>
      <c r="GD83" s="44"/>
      <c r="GE83" s="44"/>
      <c r="GF83" s="44"/>
      <c r="GG83" s="44"/>
      <c r="GH83" s="44"/>
      <c r="GI83" s="44"/>
      <c r="GJ83" s="44"/>
      <c r="GK83" s="44"/>
      <c r="GL83" s="44"/>
      <c r="GM83" s="44"/>
      <c r="GN83" s="44"/>
      <c r="GO83" s="44"/>
      <c r="GP83" s="44"/>
      <c r="GQ83" s="44"/>
      <c r="GR83" s="44"/>
      <c r="GS83" s="44"/>
      <c r="GT83" s="44"/>
      <c r="GU83" s="44"/>
      <c r="GV83" s="44"/>
      <c r="GW83" s="44"/>
      <c r="GX83" s="44"/>
      <c r="GY83" s="44"/>
      <c r="GZ83" s="44"/>
      <c r="HA83" s="44"/>
      <c r="HB83" s="44"/>
      <c r="HC83" s="44"/>
      <c r="HD83" s="44"/>
      <c r="HE83" s="44"/>
      <c r="HF83" s="44"/>
      <c r="HG83" s="44"/>
      <c r="HH83" s="44"/>
      <c r="HI83" s="44"/>
      <c r="HJ83" s="44"/>
      <c r="HK83" s="44"/>
      <c r="HL83" s="44"/>
      <c r="HM83" s="44"/>
      <c r="HN83" s="44"/>
      <c r="HO83" s="44"/>
      <c r="HP83" s="44"/>
      <c r="HQ83" s="44"/>
      <c r="HR83" s="44"/>
      <c r="HS83" s="44"/>
      <c r="HT83" s="44"/>
      <c r="HU83" s="44"/>
      <c r="HV83" s="44"/>
      <c r="HW83" s="44"/>
      <c r="HX83" s="44"/>
      <c r="HY83" s="44"/>
      <c r="HZ83" s="44"/>
      <c r="IA83" s="44"/>
      <c r="IB83" s="44"/>
      <c r="IC83" s="44"/>
      <c r="ID83" s="44"/>
      <c r="IE83" s="44"/>
      <c r="IF83" s="44"/>
      <c r="IG83" s="44"/>
      <c r="IH83" s="44"/>
      <c r="II83" s="44"/>
      <c r="IJ83" s="44"/>
      <c r="IK83" s="44"/>
      <c r="IL83" s="44"/>
      <c r="IM83" s="44"/>
      <c r="IN83" s="44"/>
      <c r="IO83" s="44"/>
      <c r="IP83" s="44"/>
      <c r="IQ83" s="44"/>
      <c r="IR83" s="44"/>
      <c r="IS83" s="44"/>
      <c r="IT83" s="44"/>
      <c r="IU83" s="44"/>
      <c r="IV83" s="44"/>
      <c r="IW83" s="44"/>
      <c r="IX83" s="44"/>
      <c r="IY83" s="44"/>
      <c r="IZ83" s="44"/>
      <c r="JA83" s="44"/>
      <c r="JB83" s="44"/>
      <c r="JC83" s="44"/>
      <c r="JD83" s="44"/>
      <c r="JE83" s="44"/>
      <c r="JF83" s="44"/>
      <c r="JG83" s="44"/>
      <c r="JH83" s="44"/>
      <c r="JI83" s="44"/>
      <c r="JJ83" s="44"/>
      <c r="JK83" s="44"/>
      <c r="JL83" s="44"/>
      <c r="JM83" s="44"/>
      <c r="JN83" s="44"/>
      <c r="JO83" s="44"/>
      <c r="JP83" s="44"/>
      <c r="JQ83" s="44"/>
      <c r="JR83" s="44"/>
      <c r="JS83" s="44"/>
      <c r="JT83" s="44"/>
      <c r="JU83" s="44"/>
      <c r="JV83" s="44"/>
      <c r="JW83" s="44"/>
      <c r="JX83" s="44"/>
      <c r="JY83" s="44"/>
      <c r="JZ83" s="44"/>
      <c r="KA83" s="44"/>
      <c r="KB83" s="44"/>
      <c r="KC83" s="44"/>
      <c r="KD83" s="44"/>
      <c r="KE83" s="44"/>
      <c r="KF83" s="44"/>
      <c r="KG83" s="44"/>
      <c r="KH83" s="44"/>
      <c r="KI83" s="44"/>
      <c r="KJ83" s="44"/>
      <c r="KK83" s="44"/>
      <c r="KL83" s="44"/>
      <c r="KM83" s="44"/>
      <c r="KN83" s="44"/>
      <c r="KO83" s="44"/>
      <c r="KP83" s="44"/>
      <c r="KQ83" s="44"/>
      <c r="KR83" s="44"/>
      <c r="KS83" s="44"/>
      <c r="KT83" s="44"/>
      <c r="KU83" s="44"/>
      <c r="KV83" s="44"/>
      <c r="KW83" s="44"/>
      <c r="KX83" s="44"/>
      <c r="KY83" s="44"/>
      <c r="KZ83" s="44"/>
      <c r="LA83" s="44"/>
      <c r="LB83" s="44"/>
      <c r="LC83" s="44"/>
      <c r="LD83" s="44"/>
      <c r="LE83" s="44"/>
      <c r="LF83" s="44"/>
      <c r="LG83" s="44"/>
      <c r="LH83" s="44"/>
      <c r="LI83" s="44"/>
      <c r="LJ83" s="44"/>
      <c r="LK83" s="44"/>
      <c r="LL83" s="44"/>
      <c r="LM83" s="44"/>
      <c r="LN83" s="44"/>
      <c r="LO83" s="44"/>
      <c r="LP83" s="44"/>
      <c r="LQ83" s="44"/>
      <c r="LR83" s="44"/>
      <c r="LS83" s="44"/>
      <c r="LT83" s="44"/>
      <c r="LU83" s="44"/>
      <c r="LV83" s="44"/>
      <c r="LW83" s="44"/>
      <c r="LX83" s="44"/>
      <c r="LY83" s="44"/>
      <c r="LZ83" s="44"/>
      <c r="MA83" s="44"/>
      <c r="MB83" s="44"/>
      <c r="MC83" s="44"/>
      <c r="MD83" s="44"/>
      <c r="ME83" s="44"/>
      <c r="MF83" s="44"/>
      <c r="MG83" s="44"/>
      <c r="MH83" s="44"/>
      <c r="MI83" s="44"/>
      <c r="MJ83" s="44"/>
      <c r="MK83" s="44"/>
      <c r="ML83" s="44"/>
      <c r="MM83" s="44"/>
      <c r="MN83" s="44"/>
      <c r="MO83" s="44"/>
      <c r="MP83" s="44"/>
      <c r="MQ83" s="44"/>
      <c r="MR83" s="44"/>
      <c r="MS83" s="44"/>
      <c r="MT83" s="44"/>
      <c r="MU83" s="44"/>
      <c r="MV83" s="44"/>
      <c r="MW83" s="44"/>
      <c r="MX83" s="44"/>
      <c r="MY83" s="44"/>
      <c r="MZ83" s="44"/>
      <c r="NA83" s="44"/>
      <c r="NB83" s="44"/>
      <c r="NC83" s="44"/>
      <c r="ND83" s="44"/>
      <c r="NE83" s="44"/>
      <c r="NF83" s="44"/>
      <c r="NG83" s="44"/>
      <c r="NH83" s="44"/>
      <c r="NI83" s="44"/>
      <c r="NJ83" s="44"/>
      <c r="NK83" s="44"/>
      <c r="NL83" s="44"/>
      <c r="NM83" s="44"/>
      <c r="NN83" s="44"/>
      <c r="NO83" s="44"/>
      <c r="NP83" s="44"/>
      <c r="NQ83" s="44"/>
      <c r="NR83" s="44"/>
      <c r="NS83" s="44"/>
      <c r="NT83" s="44"/>
      <c r="NU83" s="44"/>
      <c r="NV83" s="44"/>
      <c r="NW83" s="44"/>
      <c r="NX83" s="44"/>
      <c r="NY83" s="44"/>
      <c r="NZ83" s="44"/>
      <c r="OA83" s="44"/>
      <c r="OB83" s="44"/>
      <c r="OC83" s="44"/>
      <c r="OD83" s="44"/>
      <c r="OE83" s="44"/>
      <c r="OF83" s="44"/>
      <c r="OG83" s="44"/>
      <c r="OH83" s="44"/>
      <c r="OI83" s="44"/>
      <c r="OJ83" s="44"/>
      <c r="OK83" s="44"/>
      <c r="OL83" s="44"/>
      <c r="OM83" s="44"/>
      <c r="ON83" s="44"/>
      <c r="OO83" s="44"/>
      <c r="OP83" s="44"/>
      <c r="OQ83" s="44"/>
      <c r="OR83" s="44"/>
      <c r="OS83" s="44"/>
      <c r="OT83" s="44"/>
      <c r="OU83" s="44"/>
      <c r="OV83" s="44"/>
      <c r="OW83" s="44"/>
      <c r="OX83" s="44"/>
      <c r="OY83" s="44"/>
      <c r="OZ83" s="44"/>
      <c r="PA83" s="44"/>
      <c r="PB83" s="44"/>
      <c r="PC83" s="44"/>
      <c r="PD83" s="44"/>
      <c r="PE83" s="44"/>
      <c r="PF83" s="44"/>
      <c r="PG83" s="44"/>
      <c r="PH83" s="44"/>
      <c r="PI83" s="44"/>
      <c r="PJ83" s="44"/>
      <c r="PK83" s="44"/>
      <c r="PL83" s="44"/>
      <c r="PM83" s="44"/>
      <c r="PN83" s="44"/>
      <c r="PO83" s="44"/>
      <c r="PP83" s="44"/>
      <c r="PQ83" s="44"/>
      <c r="PR83" s="44"/>
      <c r="PS83" s="44"/>
      <c r="PT83" s="44"/>
      <c r="PU83" s="44"/>
      <c r="PV83" s="44"/>
      <c r="PW83" s="44"/>
      <c r="PX83" s="44"/>
      <c r="PY83" s="44"/>
      <c r="PZ83" s="44"/>
      <c r="QA83" s="44"/>
      <c r="QB83" s="44"/>
      <c r="QC83" s="44"/>
      <c r="QD83" s="44"/>
      <c r="QE83" s="44"/>
      <c r="QF83" s="44"/>
      <c r="QG83" s="44"/>
      <c r="QH83" s="44"/>
      <c r="QI83" s="44"/>
      <c r="QJ83" s="44"/>
      <c r="QK83" s="44"/>
      <c r="QL83" s="44"/>
      <c r="QM83" s="44"/>
      <c r="QN83" s="44"/>
      <c r="QO83" s="44"/>
      <c r="QP83" s="44"/>
      <c r="QQ83" s="44"/>
      <c r="QR83" s="44"/>
      <c r="QS83" s="44"/>
      <c r="QT83" s="44"/>
      <c r="QU83" s="44"/>
      <c r="QV83" s="44"/>
      <c r="QW83" s="44"/>
      <c r="QX83" s="44"/>
      <c r="QY83" s="44"/>
      <c r="QZ83" s="44"/>
      <c r="RA83" s="44"/>
      <c r="RB83" s="44"/>
      <c r="RC83" s="44"/>
      <c r="RD83" s="44"/>
      <c r="RE83" s="44"/>
      <c r="RF83" s="44"/>
      <c r="RG83" s="44"/>
      <c r="RH83" s="44"/>
      <c r="RI83" s="44"/>
      <c r="RJ83" s="44"/>
      <c r="RK83" s="44"/>
      <c r="RL83" s="44"/>
      <c r="RM83" s="44"/>
      <c r="RN83" s="44"/>
      <c r="RO83" s="80"/>
    </row>
    <row r="84" spans="1:483" s="81" customFormat="1">
      <c r="A84" s="91"/>
      <c r="B84" s="57"/>
      <c r="C84" s="57"/>
      <c r="D84" s="57"/>
      <c r="E84" s="57"/>
      <c r="F84" s="113"/>
      <c r="G84" s="92"/>
      <c r="H84" s="134"/>
      <c r="I84" s="120"/>
      <c r="J84" s="57"/>
      <c r="K84" s="93"/>
      <c r="L84" s="186"/>
      <c r="M84" s="92"/>
      <c r="N84" s="93"/>
      <c r="O84" s="93"/>
      <c r="P84" s="57"/>
      <c r="Q84" s="60"/>
      <c r="R84" s="194"/>
      <c r="S84" s="194"/>
      <c r="T84" s="57"/>
      <c r="U84" s="57"/>
      <c r="V84" s="61" t="s">
        <v>264</v>
      </c>
      <c r="W84" s="54">
        <v>44650</v>
      </c>
      <c r="X84" s="82">
        <v>13272</v>
      </c>
      <c r="Y84" s="61" t="s">
        <v>106</v>
      </c>
      <c r="Z84" s="54">
        <v>44562</v>
      </c>
      <c r="AA84" s="54">
        <v>44742</v>
      </c>
      <c r="AB84" s="55" t="s">
        <v>266</v>
      </c>
      <c r="AC84" s="61" t="s">
        <v>100</v>
      </c>
      <c r="AD84" s="196">
        <v>6858.87</v>
      </c>
      <c r="AE84" s="196">
        <v>0</v>
      </c>
      <c r="AF84" s="70" t="s">
        <v>100</v>
      </c>
      <c r="AG84" s="70" t="s">
        <v>100</v>
      </c>
      <c r="AH84" s="196">
        <v>0</v>
      </c>
      <c r="AI84" s="210">
        <f t="shared" si="1"/>
        <v>6858.87</v>
      </c>
      <c r="AJ84" s="215">
        <v>212900.92</v>
      </c>
      <c r="AK84" s="215">
        <v>0</v>
      </c>
      <c r="AL84" s="217"/>
      <c r="AM84" s="94"/>
      <c r="AN84" s="94"/>
      <c r="AO84" s="59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57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  <c r="FQ84" s="44"/>
      <c r="FR84" s="44"/>
      <c r="FS84" s="44"/>
      <c r="FT84" s="44"/>
      <c r="FU84" s="44"/>
      <c r="FV84" s="44"/>
      <c r="FW84" s="44"/>
      <c r="FX84" s="44"/>
      <c r="FY84" s="44"/>
      <c r="FZ84" s="44"/>
      <c r="GA84" s="44"/>
      <c r="GB84" s="44"/>
      <c r="GC84" s="44"/>
      <c r="GD84" s="44"/>
      <c r="GE84" s="44"/>
      <c r="GF84" s="44"/>
      <c r="GG84" s="44"/>
      <c r="GH84" s="44"/>
      <c r="GI84" s="44"/>
      <c r="GJ84" s="44"/>
      <c r="GK84" s="44"/>
      <c r="GL84" s="44"/>
      <c r="GM84" s="44"/>
      <c r="GN84" s="44"/>
      <c r="GO84" s="44"/>
      <c r="GP84" s="44"/>
      <c r="GQ84" s="44"/>
      <c r="GR84" s="44"/>
      <c r="GS84" s="44"/>
      <c r="GT84" s="44"/>
      <c r="GU84" s="44"/>
      <c r="GV84" s="44"/>
      <c r="GW84" s="44"/>
      <c r="GX84" s="44"/>
      <c r="GY84" s="44"/>
      <c r="GZ84" s="44"/>
      <c r="HA84" s="44"/>
      <c r="HB84" s="44"/>
      <c r="HC84" s="44"/>
      <c r="HD84" s="44"/>
      <c r="HE84" s="44"/>
      <c r="HF84" s="44"/>
      <c r="HG84" s="44"/>
      <c r="HH84" s="44"/>
      <c r="HI84" s="44"/>
      <c r="HJ84" s="44"/>
      <c r="HK84" s="44"/>
      <c r="HL84" s="44"/>
      <c r="HM84" s="44"/>
      <c r="HN84" s="44"/>
      <c r="HO84" s="44"/>
      <c r="HP84" s="44"/>
      <c r="HQ84" s="44"/>
      <c r="HR84" s="44"/>
      <c r="HS84" s="44"/>
      <c r="HT84" s="44"/>
      <c r="HU84" s="44"/>
      <c r="HV84" s="44"/>
      <c r="HW84" s="44"/>
      <c r="HX84" s="44"/>
      <c r="HY84" s="44"/>
      <c r="HZ84" s="44"/>
      <c r="IA84" s="44"/>
      <c r="IB84" s="44"/>
      <c r="IC84" s="44"/>
      <c r="ID84" s="44"/>
      <c r="IE84" s="44"/>
      <c r="IF84" s="44"/>
      <c r="IG84" s="44"/>
      <c r="IH84" s="44"/>
      <c r="II84" s="44"/>
      <c r="IJ84" s="44"/>
      <c r="IK84" s="44"/>
      <c r="IL84" s="44"/>
      <c r="IM84" s="44"/>
      <c r="IN84" s="44"/>
      <c r="IO84" s="44"/>
      <c r="IP84" s="44"/>
      <c r="IQ84" s="44"/>
      <c r="IR84" s="44"/>
      <c r="IS84" s="44"/>
      <c r="IT84" s="44"/>
      <c r="IU84" s="44"/>
      <c r="IV84" s="44"/>
      <c r="IW84" s="44"/>
      <c r="IX84" s="44"/>
      <c r="IY84" s="44"/>
      <c r="IZ84" s="44"/>
      <c r="JA84" s="44"/>
      <c r="JB84" s="44"/>
      <c r="JC84" s="44"/>
      <c r="JD84" s="44"/>
      <c r="JE84" s="44"/>
      <c r="JF84" s="44"/>
      <c r="JG84" s="44"/>
      <c r="JH84" s="44"/>
      <c r="JI84" s="44"/>
      <c r="JJ84" s="44"/>
      <c r="JK84" s="44"/>
      <c r="JL84" s="44"/>
      <c r="JM84" s="44"/>
      <c r="JN84" s="44"/>
      <c r="JO84" s="44"/>
      <c r="JP84" s="44"/>
      <c r="JQ84" s="44"/>
      <c r="JR84" s="44"/>
      <c r="JS84" s="44"/>
      <c r="JT84" s="44"/>
      <c r="JU84" s="44"/>
      <c r="JV84" s="44"/>
      <c r="JW84" s="44"/>
      <c r="JX84" s="44"/>
      <c r="JY84" s="44"/>
      <c r="JZ84" s="44"/>
      <c r="KA84" s="44"/>
      <c r="KB84" s="44"/>
      <c r="KC84" s="44"/>
      <c r="KD84" s="44"/>
      <c r="KE84" s="44"/>
      <c r="KF84" s="44"/>
      <c r="KG84" s="44"/>
      <c r="KH84" s="44"/>
      <c r="KI84" s="44"/>
      <c r="KJ84" s="44"/>
      <c r="KK84" s="44"/>
      <c r="KL84" s="44"/>
      <c r="KM84" s="44"/>
      <c r="KN84" s="44"/>
      <c r="KO84" s="44"/>
      <c r="KP84" s="44"/>
      <c r="KQ84" s="44"/>
      <c r="KR84" s="44"/>
      <c r="KS84" s="44"/>
      <c r="KT84" s="44"/>
      <c r="KU84" s="44"/>
      <c r="KV84" s="44"/>
      <c r="KW84" s="44"/>
      <c r="KX84" s="44"/>
      <c r="KY84" s="44"/>
      <c r="KZ84" s="44"/>
      <c r="LA84" s="44"/>
      <c r="LB84" s="44"/>
      <c r="LC84" s="44"/>
      <c r="LD84" s="44"/>
      <c r="LE84" s="44"/>
      <c r="LF84" s="44"/>
      <c r="LG84" s="44"/>
      <c r="LH84" s="44"/>
      <c r="LI84" s="44"/>
      <c r="LJ84" s="44"/>
      <c r="LK84" s="44"/>
      <c r="LL84" s="44"/>
      <c r="LM84" s="44"/>
      <c r="LN84" s="44"/>
      <c r="LO84" s="44"/>
      <c r="LP84" s="44"/>
      <c r="LQ84" s="44"/>
      <c r="LR84" s="44"/>
      <c r="LS84" s="44"/>
      <c r="LT84" s="44"/>
      <c r="LU84" s="44"/>
      <c r="LV84" s="44"/>
      <c r="LW84" s="44"/>
      <c r="LX84" s="44"/>
      <c r="LY84" s="44"/>
      <c r="LZ84" s="44"/>
      <c r="MA84" s="44"/>
      <c r="MB84" s="44"/>
      <c r="MC84" s="44"/>
      <c r="MD84" s="44"/>
      <c r="ME84" s="44"/>
      <c r="MF84" s="44"/>
      <c r="MG84" s="44"/>
      <c r="MH84" s="44"/>
      <c r="MI84" s="44"/>
      <c r="MJ84" s="44"/>
      <c r="MK84" s="44"/>
      <c r="ML84" s="44"/>
      <c r="MM84" s="44"/>
      <c r="MN84" s="44"/>
      <c r="MO84" s="44"/>
      <c r="MP84" s="44"/>
      <c r="MQ84" s="44"/>
      <c r="MR84" s="44"/>
      <c r="MS84" s="44"/>
      <c r="MT84" s="44"/>
      <c r="MU84" s="44"/>
      <c r="MV84" s="44"/>
      <c r="MW84" s="44"/>
      <c r="MX84" s="44"/>
      <c r="MY84" s="44"/>
      <c r="MZ84" s="44"/>
      <c r="NA84" s="44"/>
      <c r="NB84" s="44"/>
      <c r="NC84" s="44"/>
      <c r="ND84" s="44"/>
      <c r="NE84" s="44"/>
      <c r="NF84" s="44"/>
      <c r="NG84" s="44"/>
      <c r="NH84" s="44"/>
      <c r="NI84" s="44"/>
      <c r="NJ84" s="44"/>
      <c r="NK84" s="44"/>
      <c r="NL84" s="44"/>
      <c r="NM84" s="44"/>
      <c r="NN84" s="44"/>
      <c r="NO84" s="44"/>
      <c r="NP84" s="44"/>
      <c r="NQ84" s="44"/>
      <c r="NR84" s="44"/>
      <c r="NS84" s="44"/>
      <c r="NT84" s="44"/>
      <c r="NU84" s="44"/>
      <c r="NV84" s="44"/>
      <c r="NW84" s="44"/>
      <c r="NX84" s="44"/>
      <c r="NY84" s="44"/>
      <c r="NZ84" s="44"/>
      <c r="OA84" s="44"/>
      <c r="OB84" s="44"/>
      <c r="OC84" s="44"/>
      <c r="OD84" s="44"/>
      <c r="OE84" s="44"/>
      <c r="OF84" s="44"/>
      <c r="OG84" s="44"/>
      <c r="OH84" s="44"/>
      <c r="OI84" s="44"/>
      <c r="OJ84" s="44"/>
      <c r="OK84" s="44"/>
      <c r="OL84" s="44"/>
      <c r="OM84" s="44"/>
      <c r="ON84" s="44"/>
      <c r="OO84" s="44"/>
      <c r="OP84" s="44"/>
      <c r="OQ84" s="44"/>
      <c r="OR84" s="44"/>
      <c r="OS84" s="44"/>
      <c r="OT84" s="44"/>
      <c r="OU84" s="44"/>
      <c r="OV84" s="44"/>
      <c r="OW84" s="44"/>
      <c r="OX84" s="44"/>
      <c r="OY84" s="44"/>
      <c r="OZ84" s="44"/>
      <c r="PA84" s="44"/>
      <c r="PB84" s="44"/>
      <c r="PC84" s="44"/>
      <c r="PD84" s="44"/>
      <c r="PE84" s="44"/>
      <c r="PF84" s="44"/>
      <c r="PG84" s="44"/>
      <c r="PH84" s="44"/>
      <c r="PI84" s="44"/>
      <c r="PJ84" s="44"/>
      <c r="PK84" s="44"/>
      <c r="PL84" s="44"/>
      <c r="PM84" s="44"/>
      <c r="PN84" s="44"/>
      <c r="PO84" s="44"/>
      <c r="PP84" s="44"/>
      <c r="PQ84" s="44"/>
      <c r="PR84" s="44"/>
      <c r="PS84" s="44"/>
      <c r="PT84" s="44"/>
      <c r="PU84" s="44"/>
      <c r="PV84" s="44"/>
      <c r="PW84" s="44"/>
      <c r="PX84" s="44"/>
      <c r="PY84" s="44"/>
      <c r="PZ84" s="44"/>
      <c r="QA84" s="44"/>
      <c r="QB84" s="44"/>
      <c r="QC84" s="44"/>
      <c r="QD84" s="44"/>
      <c r="QE84" s="44"/>
      <c r="QF84" s="44"/>
      <c r="QG84" s="44"/>
      <c r="QH84" s="44"/>
      <c r="QI84" s="44"/>
      <c r="QJ84" s="44"/>
      <c r="QK84" s="44"/>
      <c r="QL84" s="44"/>
      <c r="QM84" s="44"/>
      <c r="QN84" s="44"/>
      <c r="QO84" s="44"/>
      <c r="QP84" s="44"/>
      <c r="QQ84" s="44"/>
      <c r="QR84" s="44"/>
      <c r="QS84" s="44"/>
      <c r="QT84" s="44"/>
      <c r="QU84" s="44"/>
      <c r="QV84" s="44"/>
      <c r="QW84" s="44"/>
      <c r="QX84" s="44"/>
      <c r="QY84" s="44"/>
      <c r="QZ84" s="44"/>
      <c r="RA84" s="44"/>
      <c r="RB84" s="44"/>
      <c r="RC84" s="44"/>
      <c r="RD84" s="44"/>
      <c r="RE84" s="44"/>
      <c r="RF84" s="44"/>
      <c r="RG84" s="44"/>
      <c r="RH84" s="44"/>
      <c r="RI84" s="44"/>
      <c r="RJ84" s="44"/>
      <c r="RK84" s="44"/>
      <c r="RL84" s="44"/>
      <c r="RM84" s="44"/>
      <c r="RN84" s="44"/>
      <c r="RO84" s="80"/>
    </row>
    <row r="85" spans="1:483" s="81" customFormat="1">
      <c r="A85" s="91"/>
      <c r="B85" s="57"/>
      <c r="C85" s="57"/>
      <c r="D85" s="57"/>
      <c r="E85" s="57"/>
      <c r="F85" s="113"/>
      <c r="G85" s="92"/>
      <c r="H85" s="134"/>
      <c r="I85" s="120"/>
      <c r="J85" s="57"/>
      <c r="K85" s="93"/>
      <c r="L85" s="186"/>
      <c r="M85" s="92"/>
      <c r="N85" s="93"/>
      <c r="O85" s="93"/>
      <c r="P85" s="57"/>
      <c r="Q85" s="60"/>
      <c r="R85" s="194"/>
      <c r="S85" s="194"/>
      <c r="T85" s="57"/>
      <c r="U85" s="57"/>
      <c r="V85" s="61" t="s">
        <v>265</v>
      </c>
      <c r="W85" s="54">
        <v>44739</v>
      </c>
      <c r="X85" s="82">
        <v>13317</v>
      </c>
      <c r="Y85" s="61" t="s">
        <v>223</v>
      </c>
      <c r="Z85" s="54">
        <v>44743</v>
      </c>
      <c r="AA85" s="54">
        <v>44926</v>
      </c>
      <c r="AB85" s="55" t="s">
        <v>100</v>
      </c>
      <c r="AC85" s="61" t="s">
        <v>100</v>
      </c>
      <c r="AD85" s="196">
        <v>0</v>
      </c>
      <c r="AE85" s="196">
        <v>0</v>
      </c>
      <c r="AF85" s="70" t="s">
        <v>100</v>
      </c>
      <c r="AG85" s="70" t="s">
        <v>100</v>
      </c>
      <c r="AH85" s="196">
        <v>0</v>
      </c>
      <c r="AI85" s="210">
        <f t="shared" si="1"/>
        <v>0</v>
      </c>
      <c r="AJ85" s="215">
        <v>684924</v>
      </c>
      <c r="AK85" s="215">
        <v>856680.3</v>
      </c>
      <c r="AL85" s="217"/>
      <c r="AM85" s="94"/>
      <c r="AN85" s="94"/>
      <c r="AO85" s="59"/>
      <c r="AP85" s="94"/>
      <c r="AQ85" s="94"/>
      <c r="AR85" s="94"/>
      <c r="AS85" s="94"/>
      <c r="AT85" s="94"/>
      <c r="AU85" s="94"/>
      <c r="AV85" s="94"/>
      <c r="AW85" s="94"/>
      <c r="AX85" s="94"/>
      <c r="AY85" s="94"/>
      <c r="AZ85" s="94"/>
      <c r="BA85" s="94"/>
      <c r="BB85" s="94"/>
      <c r="BC85" s="94"/>
      <c r="BD85" s="94"/>
      <c r="BE85" s="94"/>
      <c r="BF85" s="94"/>
      <c r="BG85" s="94"/>
      <c r="BH85" s="57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  <c r="IW85" s="44"/>
      <c r="IX85" s="44"/>
      <c r="IY85" s="44"/>
      <c r="IZ85" s="44"/>
      <c r="JA85" s="44"/>
      <c r="JB85" s="44"/>
      <c r="JC85" s="44"/>
      <c r="JD85" s="44"/>
      <c r="JE85" s="44"/>
      <c r="JF85" s="44"/>
      <c r="JG85" s="44"/>
      <c r="JH85" s="44"/>
      <c r="JI85" s="44"/>
      <c r="JJ85" s="44"/>
      <c r="JK85" s="44"/>
      <c r="JL85" s="44"/>
      <c r="JM85" s="44"/>
      <c r="JN85" s="44"/>
      <c r="JO85" s="44"/>
      <c r="JP85" s="44"/>
      <c r="JQ85" s="44"/>
      <c r="JR85" s="44"/>
      <c r="JS85" s="44"/>
      <c r="JT85" s="44"/>
      <c r="JU85" s="44"/>
      <c r="JV85" s="44"/>
      <c r="JW85" s="44"/>
      <c r="JX85" s="44"/>
      <c r="JY85" s="44"/>
      <c r="JZ85" s="44"/>
      <c r="KA85" s="44"/>
      <c r="KB85" s="44"/>
      <c r="KC85" s="44"/>
      <c r="KD85" s="44"/>
      <c r="KE85" s="44"/>
      <c r="KF85" s="44"/>
      <c r="KG85" s="44"/>
      <c r="KH85" s="44"/>
      <c r="KI85" s="44"/>
      <c r="KJ85" s="44"/>
      <c r="KK85" s="44"/>
      <c r="KL85" s="44"/>
      <c r="KM85" s="44"/>
      <c r="KN85" s="44"/>
      <c r="KO85" s="44"/>
      <c r="KP85" s="44"/>
      <c r="KQ85" s="44"/>
      <c r="KR85" s="44"/>
      <c r="KS85" s="44"/>
      <c r="KT85" s="44"/>
      <c r="KU85" s="44"/>
      <c r="KV85" s="44"/>
      <c r="KW85" s="44"/>
      <c r="KX85" s="44"/>
      <c r="KY85" s="44"/>
      <c r="KZ85" s="44"/>
      <c r="LA85" s="44"/>
      <c r="LB85" s="44"/>
      <c r="LC85" s="44"/>
      <c r="LD85" s="44"/>
      <c r="LE85" s="44"/>
      <c r="LF85" s="44"/>
      <c r="LG85" s="44"/>
      <c r="LH85" s="44"/>
      <c r="LI85" s="44"/>
      <c r="LJ85" s="44"/>
      <c r="LK85" s="44"/>
      <c r="LL85" s="44"/>
      <c r="LM85" s="44"/>
      <c r="LN85" s="44"/>
      <c r="LO85" s="44"/>
      <c r="LP85" s="44"/>
      <c r="LQ85" s="44"/>
      <c r="LR85" s="44"/>
      <c r="LS85" s="44"/>
      <c r="LT85" s="44"/>
      <c r="LU85" s="44"/>
      <c r="LV85" s="44"/>
      <c r="LW85" s="44"/>
      <c r="LX85" s="44"/>
      <c r="LY85" s="44"/>
      <c r="LZ85" s="44"/>
      <c r="MA85" s="44"/>
      <c r="MB85" s="44"/>
      <c r="MC85" s="44"/>
      <c r="MD85" s="44"/>
      <c r="ME85" s="44"/>
      <c r="MF85" s="44"/>
      <c r="MG85" s="44"/>
      <c r="MH85" s="44"/>
      <c r="MI85" s="44"/>
      <c r="MJ85" s="44"/>
      <c r="MK85" s="44"/>
      <c r="ML85" s="44"/>
      <c r="MM85" s="44"/>
      <c r="MN85" s="44"/>
      <c r="MO85" s="44"/>
      <c r="MP85" s="44"/>
      <c r="MQ85" s="44"/>
      <c r="MR85" s="44"/>
      <c r="MS85" s="44"/>
      <c r="MT85" s="44"/>
      <c r="MU85" s="44"/>
      <c r="MV85" s="44"/>
      <c r="MW85" s="44"/>
      <c r="MX85" s="44"/>
      <c r="MY85" s="44"/>
      <c r="MZ85" s="44"/>
      <c r="NA85" s="44"/>
      <c r="NB85" s="44"/>
      <c r="NC85" s="44"/>
      <c r="ND85" s="44"/>
      <c r="NE85" s="44"/>
      <c r="NF85" s="44"/>
      <c r="NG85" s="44"/>
      <c r="NH85" s="44"/>
      <c r="NI85" s="44"/>
      <c r="NJ85" s="44"/>
      <c r="NK85" s="44"/>
      <c r="NL85" s="44"/>
      <c r="NM85" s="44"/>
      <c r="NN85" s="44"/>
      <c r="NO85" s="44"/>
      <c r="NP85" s="44"/>
      <c r="NQ85" s="44"/>
      <c r="NR85" s="44"/>
      <c r="NS85" s="44"/>
      <c r="NT85" s="44"/>
      <c r="NU85" s="44"/>
      <c r="NV85" s="44"/>
      <c r="NW85" s="44"/>
      <c r="NX85" s="44"/>
      <c r="NY85" s="44"/>
      <c r="NZ85" s="44"/>
      <c r="OA85" s="44"/>
      <c r="OB85" s="44"/>
      <c r="OC85" s="44"/>
      <c r="OD85" s="44"/>
      <c r="OE85" s="44"/>
      <c r="OF85" s="44"/>
      <c r="OG85" s="44"/>
      <c r="OH85" s="44"/>
      <c r="OI85" s="44"/>
      <c r="OJ85" s="44"/>
      <c r="OK85" s="44"/>
      <c r="OL85" s="44"/>
      <c r="OM85" s="44"/>
      <c r="ON85" s="44"/>
      <c r="OO85" s="44"/>
      <c r="OP85" s="44"/>
      <c r="OQ85" s="44"/>
      <c r="OR85" s="44"/>
      <c r="OS85" s="44"/>
      <c r="OT85" s="44"/>
      <c r="OU85" s="44"/>
      <c r="OV85" s="44"/>
      <c r="OW85" s="44"/>
      <c r="OX85" s="44"/>
      <c r="OY85" s="44"/>
      <c r="OZ85" s="44"/>
      <c r="PA85" s="44"/>
      <c r="PB85" s="44"/>
      <c r="PC85" s="44"/>
      <c r="PD85" s="44"/>
      <c r="PE85" s="44"/>
      <c r="PF85" s="44"/>
      <c r="PG85" s="44"/>
      <c r="PH85" s="44"/>
      <c r="PI85" s="44"/>
      <c r="PJ85" s="44"/>
      <c r="PK85" s="44"/>
      <c r="PL85" s="44"/>
      <c r="PM85" s="44"/>
      <c r="PN85" s="44"/>
      <c r="PO85" s="44"/>
      <c r="PP85" s="44"/>
      <c r="PQ85" s="44"/>
      <c r="PR85" s="44"/>
      <c r="PS85" s="44"/>
      <c r="PT85" s="44"/>
      <c r="PU85" s="44"/>
      <c r="PV85" s="44"/>
      <c r="PW85" s="44"/>
      <c r="PX85" s="44"/>
      <c r="PY85" s="44"/>
      <c r="PZ85" s="44"/>
      <c r="QA85" s="44"/>
      <c r="QB85" s="44"/>
      <c r="QC85" s="44"/>
      <c r="QD85" s="44"/>
      <c r="QE85" s="44"/>
      <c r="QF85" s="44"/>
      <c r="QG85" s="44"/>
      <c r="QH85" s="44"/>
      <c r="QI85" s="44"/>
      <c r="QJ85" s="44"/>
      <c r="QK85" s="44"/>
      <c r="QL85" s="44"/>
      <c r="QM85" s="44"/>
      <c r="QN85" s="44"/>
      <c r="QO85" s="44"/>
      <c r="QP85" s="44"/>
      <c r="QQ85" s="44"/>
      <c r="QR85" s="44"/>
      <c r="QS85" s="44"/>
      <c r="QT85" s="44"/>
      <c r="QU85" s="44"/>
      <c r="QV85" s="44"/>
      <c r="QW85" s="44"/>
      <c r="QX85" s="44"/>
      <c r="QY85" s="44"/>
      <c r="QZ85" s="44"/>
      <c r="RA85" s="44"/>
      <c r="RB85" s="44"/>
      <c r="RC85" s="44"/>
      <c r="RD85" s="44"/>
      <c r="RE85" s="44"/>
      <c r="RF85" s="44"/>
      <c r="RG85" s="44"/>
      <c r="RH85" s="44"/>
      <c r="RI85" s="44"/>
      <c r="RJ85" s="44"/>
      <c r="RK85" s="44"/>
      <c r="RL85" s="44"/>
      <c r="RM85" s="44"/>
      <c r="RN85" s="44"/>
      <c r="RO85" s="80"/>
    </row>
    <row r="86" spans="1:483">
      <c r="A86" s="91">
        <v>15</v>
      </c>
      <c r="B86" s="57" t="s">
        <v>451</v>
      </c>
      <c r="C86" s="57" t="s">
        <v>300</v>
      </c>
      <c r="D86" s="57" t="s">
        <v>141</v>
      </c>
      <c r="E86" s="57" t="s">
        <v>99</v>
      </c>
      <c r="F86" s="113" t="s">
        <v>301</v>
      </c>
      <c r="G86" s="92">
        <v>12935</v>
      </c>
      <c r="H86" s="134" t="s">
        <v>302</v>
      </c>
      <c r="I86" s="120" t="s">
        <v>153</v>
      </c>
      <c r="J86" s="57" t="s">
        <v>154</v>
      </c>
      <c r="K86" s="93">
        <v>44725</v>
      </c>
      <c r="L86" s="186">
        <v>296849.09999999998</v>
      </c>
      <c r="M86" s="92">
        <v>13309</v>
      </c>
      <c r="N86" s="93">
        <v>44725</v>
      </c>
      <c r="O86" s="93">
        <v>44847</v>
      </c>
      <c r="P86" s="57" t="s">
        <v>434</v>
      </c>
      <c r="Q86" s="60" t="s">
        <v>100</v>
      </c>
      <c r="R86" s="194" t="s">
        <v>100</v>
      </c>
      <c r="S86" s="194" t="s">
        <v>100</v>
      </c>
      <c r="T86" s="57" t="s">
        <v>177</v>
      </c>
      <c r="U86" s="57" t="s">
        <v>100</v>
      </c>
      <c r="V86" s="61" t="s">
        <v>100</v>
      </c>
      <c r="W86" s="54" t="s">
        <v>100</v>
      </c>
      <c r="X86" s="54" t="s">
        <v>100</v>
      </c>
      <c r="Y86" s="54" t="s">
        <v>100</v>
      </c>
      <c r="Z86" s="54" t="s">
        <v>100</v>
      </c>
      <c r="AA86" s="54" t="s">
        <v>100</v>
      </c>
      <c r="AB86" s="54" t="s">
        <v>100</v>
      </c>
      <c r="AC86" s="54" t="s">
        <v>100</v>
      </c>
      <c r="AD86" s="196">
        <v>0</v>
      </c>
      <c r="AE86" s="196">
        <v>0</v>
      </c>
      <c r="AF86" s="54" t="s">
        <v>100</v>
      </c>
      <c r="AG86" s="54" t="s">
        <v>100</v>
      </c>
      <c r="AH86" s="196">
        <v>0</v>
      </c>
      <c r="AI86" s="210">
        <f t="shared" si="1"/>
        <v>296849.09999999998</v>
      </c>
      <c r="AJ86" s="215">
        <v>257269.22</v>
      </c>
      <c r="AK86" s="215">
        <v>0</v>
      </c>
      <c r="AL86" s="186">
        <f>AJ86+AJ87+AK88</f>
        <v>1228715</v>
      </c>
      <c r="AM86" s="94" t="s">
        <v>284</v>
      </c>
      <c r="AN86" s="94" t="s">
        <v>304</v>
      </c>
      <c r="AO86" s="59" t="s">
        <v>303</v>
      </c>
      <c r="AP86" s="94" t="s">
        <v>304</v>
      </c>
      <c r="AQ86" s="94" t="s">
        <v>100</v>
      </c>
      <c r="AR86" s="94" t="s">
        <v>100</v>
      </c>
      <c r="AS86" s="94" t="s">
        <v>100</v>
      </c>
      <c r="AT86" s="94" t="s">
        <v>100</v>
      </c>
      <c r="AU86" s="94" t="s">
        <v>100</v>
      </c>
      <c r="AV86" s="94" t="s">
        <v>100</v>
      </c>
      <c r="AW86" s="94" t="s">
        <v>100</v>
      </c>
      <c r="AX86" s="94" t="s">
        <v>100</v>
      </c>
      <c r="AY86" s="94" t="s">
        <v>100</v>
      </c>
      <c r="AZ86" s="94" t="s">
        <v>100</v>
      </c>
      <c r="BA86" s="94" t="s">
        <v>100</v>
      </c>
      <c r="BB86" s="94" t="s">
        <v>100</v>
      </c>
      <c r="BC86" s="94" t="s">
        <v>100</v>
      </c>
      <c r="BD86" s="94" t="s">
        <v>100</v>
      </c>
      <c r="BE86" s="94" t="s">
        <v>100</v>
      </c>
      <c r="BF86" s="94" t="s">
        <v>100</v>
      </c>
      <c r="BG86" s="94" t="s">
        <v>100</v>
      </c>
      <c r="BH86" s="57" t="s">
        <v>100</v>
      </c>
    </row>
    <row r="87" spans="1:483">
      <c r="A87" s="91"/>
      <c r="B87" s="57"/>
      <c r="C87" s="57"/>
      <c r="D87" s="57"/>
      <c r="E87" s="57"/>
      <c r="F87" s="113"/>
      <c r="G87" s="92"/>
      <c r="H87" s="134"/>
      <c r="I87" s="120"/>
      <c r="J87" s="57"/>
      <c r="K87" s="93"/>
      <c r="L87" s="186"/>
      <c r="M87" s="92"/>
      <c r="N87" s="93"/>
      <c r="O87" s="93"/>
      <c r="P87" s="57"/>
      <c r="Q87" s="60"/>
      <c r="R87" s="194"/>
      <c r="S87" s="194"/>
      <c r="T87" s="57"/>
      <c r="U87" s="57"/>
      <c r="V87" s="95" t="s">
        <v>101</v>
      </c>
      <c r="W87" s="54">
        <v>44847</v>
      </c>
      <c r="X87" s="82">
        <v>13390</v>
      </c>
      <c r="Y87" s="61" t="s">
        <v>305</v>
      </c>
      <c r="Z87" s="54">
        <v>44848</v>
      </c>
      <c r="AA87" s="54">
        <v>44909</v>
      </c>
      <c r="AB87" s="55" t="s">
        <v>100</v>
      </c>
      <c r="AC87" s="61" t="s">
        <v>100</v>
      </c>
      <c r="AD87" s="196">
        <v>0</v>
      </c>
      <c r="AE87" s="196">
        <v>0</v>
      </c>
      <c r="AF87" s="54" t="s">
        <v>100</v>
      </c>
      <c r="AG87" s="54" t="s">
        <v>100</v>
      </c>
      <c r="AH87" s="196">
        <v>0</v>
      </c>
      <c r="AI87" s="210">
        <f t="shared" si="1"/>
        <v>0</v>
      </c>
      <c r="AJ87" s="215">
        <v>289174.8</v>
      </c>
      <c r="AK87" s="215">
        <v>0</v>
      </c>
      <c r="AL87" s="186"/>
      <c r="AM87" s="94"/>
      <c r="AN87" s="94"/>
      <c r="AO87" s="59"/>
      <c r="AP87" s="94"/>
      <c r="AQ87" s="94"/>
      <c r="AR87" s="94"/>
      <c r="AS87" s="94"/>
      <c r="AT87" s="94"/>
      <c r="AU87" s="94"/>
      <c r="AV87" s="94"/>
      <c r="AW87" s="94"/>
      <c r="AX87" s="94"/>
      <c r="AY87" s="94"/>
      <c r="AZ87" s="94"/>
      <c r="BA87" s="94"/>
      <c r="BB87" s="94"/>
      <c r="BC87" s="94"/>
      <c r="BD87" s="94"/>
      <c r="BE87" s="94"/>
      <c r="BF87" s="94"/>
      <c r="BG87" s="94"/>
      <c r="BH87" s="57"/>
    </row>
    <row r="88" spans="1:483" ht="25.5">
      <c r="A88" s="91"/>
      <c r="B88" s="57"/>
      <c r="C88" s="57"/>
      <c r="D88" s="57"/>
      <c r="E88" s="57"/>
      <c r="F88" s="113"/>
      <c r="G88" s="92"/>
      <c r="H88" s="134"/>
      <c r="I88" s="120"/>
      <c r="J88" s="57"/>
      <c r="K88" s="93"/>
      <c r="L88" s="186"/>
      <c r="M88" s="92"/>
      <c r="N88" s="93"/>
      <c r="O88" s="93"/>
      <c r="P88" s="57"/>
      <c r="Q88" s="60"/>
      <c r="R88" s="194"/>
      <c r="S88" s="194"/>
      <c r="T88" s="57"/>
      <c r="U88" s="57"/>
      <c r="V88" s="95" t="s">
        <v>103</v>
      </c>
      <c r="W88" s="62">
        <v>44903</v>
      </c>
      <c r="X88" s="82">
        <v>13427</v>
      </c>
      <c r="Y88" s="61" t="s">
        <v>586</v>
      </c>
      <c r="Z88" s="54">
        <v>44909</v>
      </c>
      <c r="AA88" s="54">
        <v>45273</v>
      </c>
      <c r="AB88" s="55" t="s">
        <v>100</v>
      </c>
      <c r="AC88" s="61" t="s">
        <v>100</v>
      </c>
      <c r="AD88" s="196">
        <v>0</v>
      </c>
      <c r="AE88" s="196">
        <v>0</v>
      </c>
      <c r="AF88" s="54" t="s">
        <v>100</v>
      </c>
      <c r="AG88" s="54" t="s">
        <v>100</v>
      </c>
      <c r="AH88" s="196">
        <v>0</v>
      </c>
      <c r="AI88" s="210">
        <f t="shared" si="1"/>
        <v>0</v>
      </c>
      <c r="AJ88" s="215">
        <v>0</v>
      </c>
      <c r="AK88" s="215">
        <v>682270.98</v>
      </c>
      <c r="AL88" s="186"/>
      <c r="AM88" s="94"/>
      <c r="AN88" s="94"/>
      <c r="AO88" s="59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57"/>
    </row>
    <row r="89" spans="1:483">
      <c r="A89" s="91">
        <v>16</v>
      </c>
      <c r="B89" s="57" t="s">
        <v>437</v>
      </c>
      <c r="C89" s="57" t="s">
        <v>155</v>
      </c>
      <c r="D89" s="57" t="s">
        <v>444</v>
      </c>
      <c r="E89" s="57" t="s">
        <v>205</v>
      </c>
      <c r="F89" s="113" t="s">
        <v>157</v>
      </c>
      <c r="G89" s="92">
        <v>12558</v>
      </c>
      <c r="H89" s="134" t="s">
        <v>158</v>
      </c>
      <c r="I89" s="120" t="s">
        <v>159</v>
      </c>
      <c r="J89" s="57" t="s">
        <v>160</v>
      </c>
      <c r="K89" s="93">
        <v>43622</v>
      </c>
      <c r="L89" s="186">
        <v>300000</v>
      </c>
      <c r="M89" s="92">
        <v>12570</v>
      </c>
      <c r="N89" s="93">
        <v>43622</v>
      </c>
      <c r="O89" s="93">
        <v>43988</v>
      </c>
      <c r="P89" s="57" t="s">
        <v>431</v>
      </c>
      <c r="Q89" s="60" t="s">
        <v>100</v>
      </c>
      <c r="R89" s="194" t="s">
        <v>100</v>
      </c>
      <c r="S89" s="194" t="s">
        <v>100</v>
      </c>
      <c r="T89" s="57" t="s">
        <v>98</v>
      </c>
      <c r="U89" s="57" t="s">
        <v>100</v>
      </c>
      <c r="V89" s="61" t="s">
        <v>100</v>
      </c>
      <c r="W89" s="61" t="s">
        <v>100</v>
      </c>
      <c r="X89" s="61" t="s">
        <v>100</v>
      </c>
      <c r="Y89" s="61" t="s">
        <v>100</v>
      </c>
      <c r="Z89" s="61" t="s">
        <v>100</v>
      </c>
      <c r="AA89" s="61" t="s">
        <v>100</v>
      </c>
      <c r="AB89" s="61" t="s">
        <v>100</v>
      </c>
      <c r="AC89" s="61" t="s">
        <v>100</v>
      </c>
      <c r="AD89" s="196">
        <v>0</v>
      </c>
      <c r="AE89" s="196">
        <v>0</v>
      </c>
      <c r="AF89" s="70" t="s">
        <v>100</v>
      </c>
      <c r="AG89" s="70" t="s">
        <v>100</v>
      </c>
      <c r="AH89" s="196">
        <v>0</v>
      </c>
      <c r="AI89" s="210">
        <f t="shared" si="1"/>
        <v>300000</v>
      </c>
      <c r="AJ89" s="215">
        <f>12377.44</f>
        <v>12377.44</v>
      </c>
      <c r="AK89" s="215">
        <v>0</v>
      </c>
      <c r="AL89" s="217">
        <f>AJ89+AJ90+AJ91+AJ92+AK92</f>
        <v>994961.01</v>
      </c>
      <c r="AM89" s="94" t="s">
        <v>100</v>
      </c>
      <c r="AN89" s="94" t="s">
        <v>100</v>
      </c>
      <c r="AO89" s="94" t="s">
        <v>100</v>
      </c>
      <c r="AP89" s="94" t="s">
        <v>100</v>
      </c>
      <c r="AQ89" s="94" t="s">
        <v>156</v>
      </c>
      <c r="AR89" s="57" t="s">
        <v>162</v>
      </c>
      <c r="AS89" s="94" t="s">
        <v>161</v>
      </c>
      <c r="AT89" s="94" t="s">
        <v>161</v>
      </c>
      <c r="AU89" s="94" t="s">
        <v>100</v>
      </c>
      <c r="AV89" s="94" t="s">
        <v>100</v>
      </c>
      <c r="AW89" s="94" t="s">
        <v>100</v>
      </c>
      <c r="AX89" s="94" t="s">
        <v>100</v>
      </c>
      <c r="AY89" s="94" t="s">
        <v>100</v>
      </c>
      <c r="AZ89" s="94" t="s">
        <v>100</v>
      </c>
      <c r="BA89" s="94" t="s">
        <v>100</v>
      </c>
      <c r="BB89" s="94" t="s">
        <v>100</v>
      </c>
      <c r="BC89" s="94" t="s">
        <v>100</v>
      </c>
      <c r="BD89" s="94" t="s">
        <v>100</v>
      </c>
      <c r="BE89" s="94" t="s">
        <v>100</v>
      </c>
      <c r="BF89" s="94" t="s">
        <v>100</v>
      </c>
      <c r="BG89" s="94" t="s">
        <v>100</v>
      </c>
      <c r="BH89" s="57" t="s">
        <v>100</v>
      </c>
    </row>
    <row r="90" spans="1:483" ht="25.5">
      <c r="A90" s="91"/>
      <c r="B90" s="57"/>
      <c r="C90" s="57"/>
      <c r="D90" s="57"/>
      <c r="E90" s="57"/>
      <c r="F90" s="113"/>
      <c r="G90" s="92"/>
      <c r="H90" s="134"/>
      <c r="I90" s="120"/>
      <c r="J90" s="57"/>
      <c r="K90" s="93"/>
      <c r="L90" s="186"/>
      <c r="M90" s="92"/>
      <c r="N90" s="93"/>
      <c r="O90" s="93"/>
      <c r="P90" s="57"/>
      <c r="Q90" s="60"/>
      <c r="R90" s="194"/>
      <c r="S90" s="194"/>
      <c r="T90" s="57"/>
      <c r="U90" s="57"/>
      <c r="V90" s="61" t="s">
        <v>101</v>
      </c>
      <c r="W90" s="54">
        <v>43986</v>
      </c>
      <c r="X90" s="82">
        <v>12822</v>
      </c>
      <c r="Y90" s="61" t="s">
        <v>260</v>
      </c>
      <c r="Z90" s="54">
        <v>43989</v>
      </c>
      <c r="AA90" s="54">
        <v>44196</v>
      </c>
      <c r="AB90" s="61" t="s">
        <v>100</v>
      </c>
      <c r="AC90" s="61" t="s">
        <v>100</v>
      </c>
      <c r="AD90" s="196">
        <v>0</v>
      </c>
      <c r="AE90" s="196">
        <v>0</v>
      </c>
      <c r="AF90" s="70" t="s">
        <v>100</v>
      </c>
      <c r="AG90" s="70" t="s">
        <v>100</v>
      </c>
      <c r="AH90" s="196">
        <v>0</v>
      </c>
      <c r="AI90" s="210">
        <f t="shared" si="1"/>
        <v>0</v>
      </c>
      <c r="AJ90" s="215">
        <v>114771.49</v>
      </c>
      <c r="AK90" s="215">
        <v>0</v>
      </c>
      <c r="AL90" s="217"/>
      <c r="AM90" s="94"/>
      <c r="AN90" s="94"/>
      <c r="AO90" s="94"/>
      <c r="AP90" s="94"/>
      <c r="AQ90" s="94"/>
      <c r="AR90" s="57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57"/>
    </row>
    <row r="91" spans="1:483" ht="25.5">
      <c r="A91" s="91"/>
      <c r="B91" s="57"/>
      <c r="C91" s="57"/>
      <c r="D91" s="57"/>
      <c r="E91" s="57"/>
      <c r="F91" s="113"/>
      <c r="G91" s="92"/>
      <c r="H91" s="134"/>
      <c r="I91" s="120"/>
      <c r="J91" s="57"/>
      <c r="K91" s="93"/>
      <c r="L91" s="186"/>
      <c r="M91" s="92"/>
      <c r="N91" s="93"/>
      <c r="O91" s="93"/>
      <c r="P91" s="57"/>
      <c r="Q91" s="60"/>
      <c r="R91" s="194"/>
      <c r="S91" s="194"/>
      <c r="T91" s="57"/>
      <c r="U91" s="57"/>
      <c r="V91" s="61" t="s">
        <v>103</v>
      </c>
      <c r="W91" s="54">
        <v>44483</v>
      </c>
      <c r="X91" s="82">
        <v>12939</v>
      </c>
      <c r="Y91" s="61" t="s">
        <v>243</v>
      </c>
      <c r="Z91" s="54">
        <v>44483</v>
      </c>
      <c r="AA91" s="54">
        <v>44848</v>
      </c>
      <c r="AB91" s="61" t="s">
        <v>100</v>
      </c>
      <c r="AC91" s="61" t="s">
        <v>100</v>
      </c>
      <c r="AD91" s="196">
        <v>0</v>
      </c>
      <c r="AE91" s="196">
        <v>0</v>
      </c>
      <c r="AF91" s="70" t="s">
        <v>100</v>
      </c>
      <c r="AG91" s="70" t="s">
        <v>100</v>
      </c>
      <c r="AH91" s="196">
        <v>0</v>
      </c>
      <c r="AI91" s="210">
        <f t="shared" si="1"/>
        <v>0</v>
      </c>
      <c r="AJ91" s="215">
        <f>106654.86+46600.08</f>
        <v>153254.94</v>
      </c>
      <c r="AK91" s="215">
        <v>0</v>
      </c>
      <c r="AL91" s="217"/>
      <c r="AM91" s="94"/>
      <c r="AN91" s="94"/>
      <c r="AO91" s="94"/>
      <c r="AP91" s="94"/>
      <c r="AQ91" s="94"/>
      <c r="AR91" s="57"/>
      <c r="AS91" s="94"/>
      <c r="AT91" s="94"/>
      <c r="AU91" s="94"/>
      <c r="AV91" s="94"/>
      <c r="AW91" s="94"/>
      <c r="AX91" s="94"/>
      <c r="AY91" s="94"/>
      <c r="AZ91" s="94"/>
      <c r="BA91" s="94"/>
      <c r="BB91" s="94"/>
      <c r="BC91" s="94"/>
      <c r="BD91" s="94"/>
      <c r="BE91" s="94"/>
      <c r="BF91" s="94"/>
      <c r="BG91" s="94"/>
      <c r="BH91" s="57"/>
    </row>
    <row r="92" spans="1:483" ht="25.5">
      <c r="A92" s="91"/>
      <c r="B92" s="57"/>
      <c r="C92" s="57"/>
      <c r="D92" s="57"/>
      <c r="E92" s="57"/>
      <c r="F92" s="113"/>
      <c r="G92" s="92"/>
      <c r="H92" s="134"/>
      <c r="I92" s="120"/>
      <c r="J92" s="57"/>
      <c r="K92" s="93"/>
      <c r="L92" s="186"/>
      <c r="M92" s="92"/>
      <c r="N92" s="93"/>
      <c r="O92" s="93"/>
      <c r="P92" s="57"/>
      <c r="Q92" s="60"/>
      <c r="R92" s="194"/>
      <c r="S92" s="194"/>
      <c r="T92" s="57"/>
      <c r="U92" s="57"/>
      <c r="V92" s="61" t="s">
        <v>104</v>
      </c>
      <c r="W92" s="54">
        <v>44848</v>
      </c>
      <c r="X92" s="82">
        <v>13390</v>
      </c>
      <c r="Y92" s="61" t="s">
        <v>295</v>
      </c>
      <c r="Z92" s="54">
        <v>44848</v>
      </c>
      <c r="AA92" s="54">
        <v>45213</v>
      </c>
      <c r="AB92" s="61" t="s">
        <v>100</v>
      </c>
      <c r="AC92" s="61" t="s">
        <v>100</v>
      </c>
      <c r="AD92" s="201">
        <v>0</v>
      </c>
      <c r="AE92" s="201">
        <v>0</v>
      </c>
      <c r="AF92" s="61" t="s">
        <v>100</v>
      </c>
      <c r="AG92" s="61" t="s">
        <v>100</v>
      </c>
      <c r="AH92" s="201">
        <v>0</v>
      </c>
      <c r="AI92" s="210">
        <f t="shared" si="1"/>
        <v>0</v>
      </c>
      <c r="AJ92" s="215">
        <f>286397.34+188669.67</f>
        <v>475067.01</v>
      </c>
      <c r="AK92" s="215">
        <f>134876+104614.13</f>
        <v>239490.13</v>
      </c>
      <c r="AL92" s="217"/>
      <c r="AM92" s="94"/>
      <c r="AN92" s="94"/>
      <c r="AO92" s="94"/>
      <c r="AP92" s="94"/>
      <c r="AQ92" s="94"/>
      <c r="AR92" s="57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57"/>
    </row>
    <row r="93" spans="1:483">
      <c r="A93" s="91">
        <v>17</v>
      </c>
      <c r="B93" s="57" t="s">
        <v>440</v>
      </c>
      <c r="C93" s="57" t="s">
        <v>190</v>
      </c>
      <c r="D93" s="57" t="s">
        <v>97</v>
      </c>
      <c r="E93" s="57" t="s">
        <v>99</v>
      </c>
      <c r="F93" s="113" t="s">
        <v>495</v>
      </c>
      <c r="G93" s="92">
        <v>12639</v>
      </c>
      <c r="H93" s="134" t="s">
        <v>496</v>
      </c>
      <c r="I93" s="120" t="s">
        <v>163</v>
      </c>
      <c r="J93" s="57" t="s">
        <v>164</v>
      </c>
      <c r="K93" s="93">
        <v>43731</v>
      </c>
      <c r="L93" s="186">
        <v>489840</v>
      </c>
      <c r="M93" s="92">
        <v>12645</v>
      </c>
      <c r="N93" s="93">
        <v>43731</v>
      </c>
      <c r="O93" s="93">
        <v>44097</v>
      </c>
      <c r="P93" s="57" t="s">
        <v>436</v>
      </c>
      <c r="Q93" s="60" t="s">
        <v>100</v>
      </c>
      <c r="R93" s="194" t="s">
        <v>100</v>
      </c>
      <c r="S93" s="194" t="s">
        <v>100</v>
      </c>
      <c r="T93" s="57" t="s">
        <v>98</v>
      </c>
      <c r="U93" s="57" t="s">
        <v>100</v>
      </c>
      <c r="V93" s="61" t="s">
        <v>100</v>
      </c>
      <c r="W93" s="61" t="s">
        <v>100</v>
      </c>
      <c r="X93" s="61" t="s">
        <v>100</v>
      </c>
      <c r="Y93" s="61" t="s">
        <v>100</v>
      </c>
      <c r="Z93" s="61" t="s">
        <v>100</v>
      </c>
      <c r="AA93" s="61" t="s">
        <v>100</v>
      </c>
      <c r="AB93" s="61" t="s">
        <v>100</v>
      </c>
      <c r="AC93" s="61" t="s">
        <v>100</v>
      </c>
      <c r="AD93" s="196">
        <v>0</v>
      </c>
      <c r="AE93" s="196">
        <v>0</v>
      </c>
      <c r="AF93" s="70" t="s">
        <v>100</v>
      </c>
      <c r="AG93" s="70" t="s">
        <v>100</v>
      </c>
      <c r="AH93" s="196">
        <v>0</v>
      </c>
      <c r="AI93" s="210">
        <f t="shared" si="1"/>
        <v>489840</v>
      </c>
      <c r="AJ93" s="215">
        <v>44836.55</v>
      </c>
      <c r="AK93" s="215">
        <v>0</v>
      </c>
      <c r="AL93" s="217">
        <f>AJ93+AJ94+AJ96+AK96</f>
        <v>454572.86</v>
      </c>
      <c r="AM93" s="94" t="s">
        <v>100</v>
      </c>
      <c r="AN93" s="94" t="s">
        <v>100</v>
      </c>
      <c r="AO93" s="94" t="s">
        <v>100</v>
      </c>
      <c r="AP93" s="94" t="s">
        <v>100</v>
      </c>
      <c r="AQ93" s="94" t="s">
        <v>100</v>
      </c>
      <c r="AR93" s="94" t="s">
        <v>100</v>
      </c>
      <c r="AS93" s="94" t="s">
        <v>100</v>
      </c>
      <c r="AT93" s="94" t="s">
        <v>100</v>
      </c>
      <c r="AU93" s="94" t="s">
        <v>100</v>
      </c>
      <c r="AV93" s="94" t="s">
        <v>100</v>
      </c>
      <c r="AW93" s="94" t="s">
        <v>100</v>
      </c>
      <c r="AX93" s="94" t="s">
        <v>100</v>
      </c>
      <c r="AY93" s="94" t="s">
        <v>100</v>
      </c>
      <c r="AZ93" s="94" t="s">
        <v>100</v>
      </c>
      <c r="BA93" s="94" t="s">
        <v>100</v>
      </c>
      <c r="BB93" s="94" t="s">
        <v>100</v>
      </c>
      <c r="BC93" s="94" t="s">
        <v>100</v>
      </c>
      <c r="BD93" s="94" t="s">
        <v>100</v>
      </c>
      <c r="BE93" s="94" t="s">
        <v>100</v>
      </c>
      <c r="BF93" s="94" t="s">
        <v>100</v>
      </c>
      <c r="BG93" s="94" t="s">
        <v>100</v>
      </c>
      <c r="BH93" s="57" t="s">
        <v>100</v>
      </c>
    </row>
    <row r="94" spans="1:483" ht="25.5">
      <c r="A94" s="91"/>
      <c r="B94" s="57"/>
      <c r="C94" s="57"/>
      <c r="D94" s="57"/>
      <c r="E94" s="57"/>
      <c r="F94" s="113"/>
      <c r="G94" s="92"/>
      <c r="H94" s="134"/>
      <c r="I94" s="120"/>
      <c r="J94" s="57"/>
      <c r="K94" s="93"/>
      <c r="L94" s="186"/>
      <c r="M94" s="92"/>
      <c r="N94" s="93"/>
      <c r="O94" s="93"/>
      <c r="P94" s="57"/>
      <c r="Q94" s="60"/>
      <c r="R94" s="194"/>
      <c r="S94" s="194"/>
      <c r="T94" s="57"/>
      <c r="U94" s="57"/>
      <c r="V94" s="61" t="s">
        <v>101</v>
      </c>
      <c r="W94" s="54">
        <v>44098</v>
      </c>
      <c r="X94" s="82">
        <v>12894</v>
      </c>
      <c r="Y94" s="61" t="s">
        <v>191</v>
      </c>
      <c r="Z94" s="54">
        <v>44098</v>
      </c>
      <c r="AA94" s="54">
        <v>44463</v>
      </c>
      <c r="AB94" s="61" t="s">
        <v>100</v>
      </c>
      <c r="AC94" s="61" t="s">
        <v>100</v>
      </c>
      <c r="AD94" s="196">
        <v>0</v>
      </c>
      <c r="AE94" s="196">
        <v>0</v>
      </c>
      <c r="AF94" s="70" t="s">
        <v>100</v>
      </c>
      <c r="AG94" s="70" t="s">
        <v>100</v>
      </c>
      <c r="AH94" s="196">
        <v>0</v>
      </c>
      <c r="AI94" s="210">
        <f t="shared" si="1"/>
        <v>0</v>
      </c>
      <c r="AJ94" s="215">
        <v>123142.49</v>
      </c>
      <c r="AK94" s="215">
        <v>0</v>
      </c>
      <c r="AL94" s="217"/>
      <c r="AM94" s="94"/>
      <c r="AN94" s="94"/>
      <c r="AO94" s="94"/>
      <c r="AP94" s="94"/>
      <c r="AQ94" s="94"/>
      <c r="AR94" s="94"/>
      <c r="AS94" s="94"/>
      <c r="AT94" s="94"/>
      <c r="AU94" s="94"/>
      <c r="AV94" s="94"/>
      <c r="AW94" s="94"/>
      <c r="AX94" s="94"/>
      <c r="AY94" s="94"/>
      <c r="AZ94" s="94"/>
      <c r="BA94" s="94"/>
      <c r="BB94" s="94"/>
      <c r="BC94" s="94"/>
      <c r="BD94" s="94"/>
      <c r="BE94" s="94"/>
      <c r="BF94" s="94"/>
      <c r="BG94" s="94"/>
      <c r="BH94" s="57"/>
    </row>
    <row r="95" spans="1:483" ht="25.5">
      <c r="A95" s="91"/>
      <c r="B95" s="57"/>
      <c r="C95" s="57"/>
      <c r="D95" s="57"/>
      <c r="E95" s="57"/>
      <c r="F95" s="113"/>
      <c r="G95" s="92"/>
      <c r="H95" s="134"/>
      <c r="I95" s="120"/>
      <c r="J95" s="57"/>
      <c r="K95" s="93"/>
      <c r="L95" s="186"/>
      <c r="M95" s="92"/>
      <c r="N95" s="93"/>
      <c r="O95" s="93"/>
      <c r="P95" s="57"/>
      <c r="Q95" s="60"/>
      <c r="R95" s="194"/>
      <c r="S95" s="194"/>
      <c r="T95" s="57"/>
      <c r="U95" s="57"/>
      <c r="V95" s="61" t="s">
        <v>103</v>
      </c>
      <c r="W95" s="54">
        <v>44441</v>
      </c>
      <c r="X95" s="82">
        <v>13124</v>
      </c>
      <c r="Y95" s="61" t="s">
        <v>255</v>
      </c>
      <c r="Z95" s="54">
        <v>44464</v>
      </c>
      <c r="AA95" s="54">
        <v>44829</v>
      </c>
      <c r="AB95" s="61" t="s">
        <v>100</v>
      </c>
      <c r="AC95" s="61" t="s">
        <v>100</v>
      </c>
      <c r="AD95" s="196">
        <v>0</v>
      </c>
      <c r="AE95" s="196">
        <v>0</v>
      </c>
      <c r="AF95" s="70" t="s">
        <v>100</v>
      </c>
      <c r="AG95" s="70" t="s">
        <v>100</v>
      </c>
      <c r="AH95" s="196">
        <v>0</v>
      </c>
      <c r="AI95" s="210">
        <f t="shared" si="1"/>
        <v>0</v>
      </c>
      <c r="AJ95" s="215">
        <v>0</v>
      </c>
      <c r="AK95" s="215">
        <v>0</v>
      </c>
      <c r="AL95" s="217"/>
      <c r="AM95" s="94"/>
      <c r="AN95" s="94"/>
      <c r="AO95" s="94"/>
      <c r="AP95" s="94"/>
      <c r="AQ95" s="94"/>
      <c r="AR95" s="94"/>
      <c r="AS95" s="94"/>
      <c r="AT95" s="94"/>
      <c r="AU95" s="94"/>
      <c r="AV95" s="94"/>
      <c r="AW95" s="94"/>
      <c r="AX95" s="94"/>
      <c r="AY95" s="94"/>
      <c r="AZ95" s="94"/>
      <c r="BA95" s="94"/>
      <c r="BB95" s="94"/>
      <c r="BC95" s="94"/>
      <c r="BD95" s="94"/>
      <c r="BE95" s="94"/>
      <c r="BF95" s="94"/>
      <c r="BG95" s="94"/>
      <c r="BH95" s="57"/>
    </row>
    <row r="96" spans="1:483" ht="25.5">
      <c r="A96" s="91"/>
      <c r="B96" s="57"/>
      <c r="C96" s="57"/>
      <c r="D96" s="57"/>
      <c r="E96" s="57"/>
      <c r="F96" s="113"/>
      <c r="G96" s="92"/>
      <c r="H96" s="134"/>
      <c r="I96" s="120"/>
      <c r="J96" s="57"/>
      <c r="K96" s="93"/>
      <c r="L96" s="186"/>
      <c r="M96" s="92"/>
      <c r="N96" s="93"/>
      <c r="O96" s="93"/>
      <c r="P96" s="57"/>
      <c r="Q96" s="60"/>
      <c r="R96" s="194"/>
      <c r="S96" s="194"/>
      <c r="T96" s="57"/>
      <c r="U96" s="57"/>
      <c r="V96" s="61" t="s">
        <v>104</v>
      </c>
      <c r="W96" s="54">
        <v>44806</v>
      </c>
      <c r="X96" s="82">
        <v>13366</v>
      </c>
      <c r="Y96" s="61" t="s">
        <v>256</v>
      </c>
      <c r="Z96" s="54">
        <v>44830</v>
      </c>
      <c r="AA96" s="54">
        <v>45194</v>
      </c>
      <c r="AB96" s="61" t="s">
        <v>100</v>
      </c>
      <c r="AC96" s="61" t="s">
        <v>100</v>
      </c>
      <c r="AD96" s="196">
        <v>0</v>
      </c>
      <c r="AE96" s="196">
        <v>0</v>
      </c>
      <c r="AF96" s="70" t="s">
        <v>100</v>
      </c>
      <c r="AG96" s="70" t="s">
        <v>100</v>
      </c>
      <c r="AH96" s="196">
        <v>0</v>
      </c>
      <c r="AI96" s="210">
        <f t="shared" si="1"/>
        <v>0</v>
      </c>
      <c r="AJ96" s="215">
        <f>113935.87+33220.05+83908.6</f>
        <v>231064.52</v>
      </c>
      <c r="AK96" s="215">
        <v>55529.3</v>
      </c>
      <c r="AL96" s="217"/>
      <c r="AM96" s="94"/>
      <c r="AN96" s="94"/>
      <c r="AO96" s="94"/>
      <c r="AP96" s="94"/>
      <c r="AQ96" s="94"/>
      <c r="AR96" s="94"/>
      <c r="AS96" s="94"/>
      <c r="AT96" s="94"/>
      <c r="AU96" s="94"/>
      <c r="AV96" s="94"/>
      <c r="AW96" s="94"/>
      <c r="AX96" s="94"/>
      <c r="AY96" s="94"/>
      <c r="AZ96" s="94"/>
      <c r="BA96" s="94"/>
      <c r="BB96" s="94"/>
      <c r="BC96" s="94"/>
      <c r="BD96" s="94"/>
      <c r="BE96" s="94"/>
      <c r="BF96" s="94"/>
      <c r="BG96" s="94"/>
      <c r="BH96" s="57"/>
    </row>
    <row r="97" spans="1:60">
      <c r="A97" s="91">
        <v>18</v>
      </c>
      <c r="B97" s="57" t="s">
        <v>456</v>
      </c>
      <c r="C97" s="57" t="s">
        <v>200</v>
      </c>
      <c r="D97" s="57" t="s">
        <v>97</v>
      </c>
      <c r="E97" s="57" t="s">
        <v>99</v>
      </c>
      <c r="F97" s="113" t="s">
        <v>201</v>
      </c>
      <c r="G97" s="92">
        <v>13069</v>
      </c>
      <c r="H97" s="134" t="s">
        <v>202</v>
      </c>
      <c r="I97" s="120" t="s">
        <v>203</v>
      </c>
      <c r="J97" s="57" t="s">
        <v>204</v>
      </c>
      <c r="K97" s="93">
        <v>44368</v>
      </c>
      <c r="L97" s="186">
        <v>21000</v>
      </c>
      <c r="M97" s="92">
        <v>13069</v>
      </c>
      <c r="N97" s="93">
        <v>44004</v>
      </c>
      <c r="O97" s="93">
        <v>44369</v>
      </c>
      <c r="P97" s="57" t="s">
        <v>431</v>
      </c>
      <c r="Q97" s="60" t="s">
        <v>100</v>
      </c>
      <c r="R97" s="194" t="s">
        <v>100</v>
      </c>
      <c r="S97" s="194" t="s">
        <v>100</v>
      </c>
      <c r="T97" s="57" t="s">
        <v>485</v>
      </c>
      <c r="U97" s="57" t="s">
        <v>100</v>
      </c>
      <c r="V97" s="61" t="s">
        <v>100</v>
      </c>
      <c r="W97" s="54" t="s">
        <v>100</v>
      </c>
      <c r="X97" s="82" t="s">
        <v>100</v>
      </c>
      <c r="Y97" s="61" t="s">
        <v>100</v>
      </c>
      <c r="Z97" s="54" t="s">
        <v>100</v>
      </c>
      <c r="AA97" s="54" t="s">
        <v>100</v>
      </c>
      <c r="AB97" s="61" t="s">
        <v>100</v>
      </c>
      <c r="AC97" s="61" t="s">
        <v>100</v>
      </c>
      <c r="AD97" s="196">
        <v>0</v>
      </c>
      <c r="AE97" s="196">
        <v>0</v>
      </c>
      <c r="AF97" s="70" t="s">
        <v>100</v>
      </c>
      <c r="AG97" s="70" t="s">
        <v>100</v>
      </c>
      <c r="AH97" s="196">
        <v>0</v>
      </c>
      <c r="AI97" s="210">
        <f t="shared" si="1"/>
        <v>21000</v>
      </c>
      <c r="AJ97" s="215">
        <v>1585.5</v>
      </c>
      <c r="AK97" s="215">
        <v>0</v>
      </c>
      <c r="AL97" s="217">
        <f>AJ97+AJ98+AJ99+AK100+AJ100</f>
        <v>43900.5</v>
      </c>
      <c r="AM97" s="94" t="s">
        <v>100</v>
      </c>
      <c r="AN97" s="94" t="s">
        <v>100</v>
      </c>
      <c r="AO97" s="94" t="s">
        <v>100</v>
      </c>
      <c r="AP97" s="94" t="s">
        <v>100</v>
      </c>
      <c r="AQ97" s="94" t="s">
        <v>100</v>
      </c>
      <c r="AR97" s="94" t="s">
        <v>100</v>
      </c>
      <c r="AS97" s="94" t="s">
        <v>100</v>
      </c>
      <c r="AT97" s="94" t="s">
        <v>100</v>
      </c>
      <c r="AU97" s="94" t="s">
        <v>100</v>
      </c>
      <c r="AV97" s="94" t="s">
        <v>100</v>
      </c>
      <c r="AW97" s="94" t="s">
        <v>100</v>
      </c>
      <c r="AX97" s="94" t="s">
        <v>100</v>
      </c>
      <c r="AY97" s="94" t="s">
        <v>100</v>
      </c>
      <c r="AZ97" s="94" t="s">
        <v>100</v>
      </c>
      <c r="BA97" s="94" t="s">
        <v>100</v>
      </c>
      <c r="BB97" s="94" t="s">
        <v>100</v>
      </c>
      <c r="BC97" s="94" t="s">
        <v>100</v>
      </c>
      <c r="BD97" s="94" t="s">
        <v>100</v>
      </c>
      <c r="BE97" s="94" t="s">
        <v>100</v>
      </c>
      <c r="BF97" s="94" t="s">
        <v>100</v>
      </c>
      <c r="BG97" s="94" t="s">
        <v>100</v>
      </c>
      <c r="BH97" s="57" t="s">
        <v>100</v>
      </c>
    </row>
    <row r="98" spans="1:60">
      <c r="A98" s="91"/>
      <c r="B98" s="57"/>
      <c r="C98" s="57"/>
      <c r="D98" s="57"/>
      <c r="E98" s="57"/>
      <c r="F98" s="113"/>
      <c r="G98" s="92"/>
      <c r="H98" s="134"/>
      <c r="I98" s="120"/>
      <c r="J98" s="57"/>
      <c r="K98" s="93"/>
      <c r="L98" s="186"/>
      <c r="M98" s="92"/>
      <c r="N98" s="93"/>
      <c r="O98" s="93"/>
      <c r="P98" s="57"/>
      <c r="Q98" s="60"/>
      <c r="R98" s="194"/>
      <c r="S98" s="194"/>
      <c r="T98" s="57"/>
      <c r="U98" s="57"/>
      <c r="V98" s="61" t="s">
        <v>101</v>
      </c>
      <c r="W98" s="84">
        <v>44368</v>
      </c>
      <c r="X98" s="82">
        <v>13069</v>
      </c>
      <c r="Y98" s="61" t="s">
        <v>274</v>
      </c>
      <c r="Z98" s="54">
        <v>44370</v>
      </c>
      <c r="AA98" s="54">
        <v>44735</v>
      </c>
      <c r="AB98" s="54" t="s">
        <v>100</v>
      </c>
      <c r="AC98" s="54" t="s">
        <v>100</v>
      </c>
      <c r="AD98" s="196">
        <v>0</v>
      </c>
      <c r="AE98" s="196">
        <v>0</v>
      </c>
      <c r="AF98" s="70" t="s">
        <v>100</v>
      </c>
      <c r="AG98" s="70" t="s">
        <v>100</v>
      </c>
      <c r="AH98" s="196">
        <v>0</v>
      </c>
      <c r="AI98" s="210">
        <f t="shared" si="1"/>
        <v>0</v>
      </c>
      <c r="AJ98" s="215">
        <f>4095+12285</f>
        <v>16380</v>
      </c>
      <c r="AK98" s="215">
        <v>0</v>
      </c>
      <c r="AL98" s="217"/>
      <c r="AM98" s="94"/>
      <c r="AN98" s="94"/>
      <c r="AO98" s="94"/>
      <c r="AP98" s="94"/>
      <c r="AQ98" s="94"/>
      <c r="AR98" s="94"/>
      <c r="AS98" s="94"/>
      <c r="AT98" s="94"/>
      <c r="AU98" s="94"/>
      <c r="AV98" s="94"/>
      <c r="AW98" s="94"/>
      <c r="AX98" s="94"/>
      <c r="AY98" s="94"/>
      <c r="AZ98" s="94"/>
      <c r="BA98" s="94"/>
      <c r="BB98" s="94"/>
      <c r="BC98" s="94"/>
      <c r="BD98" s="94"/>
      <c r="BE98" s="94"/>
      <c r="BF98" s="94"/>
      <c r="BG98" s="94"/>
      <c r="BH98" s="57"/>
    </row>
    <row r="99" spans="1:60" ht="25.5">
      <c r="A99" s="91"/>
      <c r="B99" s="57"/>
      <c r="C99" s="57"/>
      <c r="D99" s="57"/>
      <c r="E99" s="57"/>
      <c r="F99" s="113"/>
      <c r="G99" s="92"/>
      <c r="H99" s="134"/>
      <c r="I99" s="120"/>
      <c r="J99" s="57"/>
      <c r="K99" s="93"/>
      <c r="L99" s="186"/>
      <c r="M99" s="92"/>
      <c r="N99" s="93"/>
      <c r="O99" s="93"/>
      <c r="P99" s="57"/>
      <c r="Q99" s="60"/>
      <c r="R99" s="194"/>
      <c r="S99" s="194"/>
      <c r="T99" s="57"/>
      <c r="U99" s="57"/>
      <c r="V99" s="61" t="s">
        <v>494</v>
      </c>
      <c r="W99" s="84">
        <v>44725</v>
      </c>
      <c r="X99" s="82">
        <v>13309</v>
      </c>
      <c r="Y99" s="61" t="s">
        <v>275</v>
      </c>
      <c r="Z99" s="54">
        <v>44736</v>
      </c>
      <c r="AA99" s="54">
        <v>45100</v>
      </c>
      <c r="AB99" s="54" t="s">
        <v>100</v>
      </c>
      <c r="AC99" s="54" t="s">
        <v>100</v>
      </c>
      <c r="AD99" s="196">
        <v>0</v>
      </c>
      <c r="AE99" s="196">
        <v>0</v>
      </c>
      <c r="AF99" s="70" t="s">
        <v>100</v>
      </c>
      <c r="AG99" s="70" t="s">
        <v>100</v>
      </c>
      <c r="AH99" s="196">
        <v>0</v>
      </c>
      <c r="AI99" s="210">
        <f t="shared" si="1"/>
        <v>0</v>
      </c>
      <c r="AJ99" s="215">
        <f>6825+9555</f>
        <v>16380</v>
      </c>
      <c r="AK99" s="215">
        <v>0</v>
      </c>
      <c r="AL99" s="217"/>
      <c r="AM99" s="94"/>
      <c r="AN99" s="94"/>
      <c r="AO99" s="94"/>
      <c r="AP99" s="94"/>
      <c r="AQ99" s="94"/>
      <c r="AR99" s="94"/>
      <c r="AS99" s="94"/>
      <c r="AT99" s="94"/>
      <c r="AU99" s="94"/>
      <c r="AV99" s="94"/>
      <c r="AW99" s="94"/>
      <c r="AX99" s="94"/>
      <c r="AY99" s="94"/>
      <c r="AZ99" s="94"/>
      <c r="BA99" s="94"/>
      <c r="BB99" s="94"/>
      <c r="BC99" s="94"/>
      <c r="BD99" s="94"/>
      <c r="BE99" s="94"/>
      <c r="BF99" s="94"/>
      <c r="BG99" s="94"/>
      <c r="BH99" s="57"/>
    </row>
    <row r="100" spans="1:60" ht="25.5">
      <c r="A100" s="91"/>
      <c r="B100" s="57"/>
      <c r="C100" s="57"/>
      <c r="D100" s="57"/>
      <c r="E100" s="57"/>
      <c r="F100" s="113"/>
      <c r="G100" s="92"/>
      <c r="H100" s="134"/>
      <c r="I100" s="120"/>
      <c r="J100" s="57"/>
      <c r="K100" s="93"/>
      <c r="L100" s="186"/>
      <c r="M100" s="92"/>
      <c r="N100" s="93"/>
      <c r="O100" s="93"/>
      <c r="P100" s="57"/>
      <c r="Q100" s="60"/>
      <c r="R100" s="194"/>
      <c r="S100" s="194"/>
      <c r="T100" s="57"/>
      <c r="U100" s="57"/>
      <c r="V100" s="61" t="s">
        <v>517</v>
      </c>
      <c r="W100" s="84">
        <v>45090</v>
      </c>
      <c r="X100" s="82">
        <v>13558</v>
      </c>
      <c r="Y100" s="61" t="s">
        <v>518</v>
      </c>
      <c r="Z100" s="54">
        <v>45101</v>
      </c>
      <c r="AA100" s="54">
        <v>45466</v>
      </c>
      <c r="AB100" s="54" t="s">
        <v>100</v>
      </c>
      <c r="AC100" s="54" t="s">
        <v>100</v>
      </c>
      <c r="AD100" s="196">
        <v>0</v>
      </c>
      <c r="AE100" s="196">
        <v>0</v>
      </c>
      <c r="AF100" s="70" t="s">
        <v>100</v>
      </c>
      <c r="AG100" s="70" t="s">
        <v>100</v>
      </c>
      <c r="AH100" s="196">
        <v>0</v>
      </c>
      <c r="AI100" s="210">
        <f t="shared" si="1"/>
        <v>0</v>
      </c>
      <c r="AJ100" s="215">
        <v>0</v>
      </c>
      <c r="AK100" s="215">
        <f>8190+1365</f>
        <v>9555</v>
      </c>
      <c r="AL100" s="217"/>
      <c r="AM100" s="94"/>
      <c r="AN100" s="94"/>
      <c r="AO100" s="94"/>
      <c r="AP100" s="94"/>
      <c r="AQ100" s="94"/>
      <c r="AR100" s="94"/>
      <c r="AS100" s="94"/>
      <c r="AT100" s="94"/>
      <c r="AU100" s="94"/>
      <c r="AV100" s="94"/>
      <c r="AW100" s="94"/>
      <c r="AX100" s="94"/>
      <c r="AY100" s="94"/>
      <c r="AZ100" s="94"/>
      <c r="BA100" s="94"/>
      <c r="BB100" s="94"/>
      <c r="BC100" s="94"/>
      <c r="BD100" s="94"/>
      <c r="BE100" s="94"/>
      <c r="BF100" s="94"/>
      <c r="BG100" s="94"/>
      <c r="BH100" s="57"/>
    </row>
    <row r="101" spans="1:60">
      <c r="A101" s="91">
        <v>19</v>
      </c>
      <c r="B101" s="57" t="s">
        <v>439</v>
      </c>
      <c r="C101" s="57" t="s">
        <v>213</v>
      </c>
      <c r="D101" s="57" t="s">
        <v>214</v>
      </c>
      <c r="E101" s="57" t="s">
        <v>99</v>
      </c>
      <c r="F101" s="114" t="s">
        <v>215</v>
      </c>
      <c r="G101" s="92">
        <v>12894</v>
      </c>
      <c r="H101" s="48" t="s">
        <v>486</v>
      </c>
      <c r="I101" s="120" t="s">
        <v>217</v>
      </c>
      <c r="J101" s="96" t="s">
        <v>216</v>
      </c>
      <c r="K101" s="93">
        <v>44104</v>
      </c>
      <c r="L101" s="186">
        <v>410597.4</v>
      </c>
      <c r="M101" s="92">
        <v>12894</v>
      </c>
      <c r="N101" s="93">
        <v>44104</v>
      </c>
      <c r="O101" s="93">
        <v>44469</v>
      </c>
      <c r="P101" s="60" t="s">
        <v>431</v>
      </c>
      <c r="Q101" s="60" t="s">
        <v>100</v>
      </c>
      <c r="R101" s="194" t="s">
        <v>100</v>
      </c>
      <c r="S101" s="194" t="s">
        <v>100</v>
      </c>
      <c r="T101" s="57" t="s">
        <v>482</v>
      </c>
      <c r="U101" s="57" t="s">
        <v>100</v>
      </c>
      <c r="V101" s="61" t="s">
        <v>100</v>
      </c>
      <c r="W101" s="61" t="s">
        <v>100</v>
      </c>
      <c r="X101" s="61" t="s">
        <v>100</v>
      </c>
      <c r="Y101" s="61"/>
      <c r="Z101" s="61" t="s">
        <v>100</v>
      </c>
      <c r="AA101" s="61" t="s">
        <v>100</v>
      </c>
      <c r="AB101" s="61" t="s">
        <v>100</v>
      </c>
      <c r="AC101" s="61" t="s">
        <v>100</v>
      </c>
      <c r="AD101" s="196">
        <v>0</v>
      </c>
      <c r="AE101" s="196">
        <v>0</v>
      </c>
      <c r="AF101" s="70" t="s">
        <v>100</v>
      </c>
      <c r="AG101" s="70" t="s">
        <v>100</v>
      </c>
      <c r="AH101" s="196">
        <v>0</v>
      </c>
      <c r="AI101" s="210">
        <f t="shared" si="1"/>
        <v>410597.4</v>
      </c>
      <c r="AJ101" s="215">
        <v>6006.2</v>
      </c>
      <c r="AK101" s="215">
        <v>0</v>
      </c>
      <c r="AL101" s="217">
        <f>SUM(AJ101+AJ102+AJ103+AJ104+AK104)</f>
        <v>592260.03</v>
      </c>
      <c r="AM101" s="94" t="s">
        <v>100</v>
      </c>
      <c r="AN101" s="94" t="s">
        <v>100</v>
      </c>
      <c r="AO101" s="94" t="s">
        <v>100</v>
      </c>
      <c r="AP101" s="94" t="s">
        <v>100</v>
      </c>
      <c r="AQ101" s="94" t="s">
        <v>100</v>
      </c>
      <c r="AR101" s="94" t="s">
        <v>100</v>
      </c>
      <c r="AS101" s="94" t="s">
        <v>100</v>
      </c>
      <c r="AT101" s="94" t="s">
        <v>100</v>
      </c>
      <c r="AU101" s="94" t="s">
        <v>100</v>
      </c>
      <c r="AV101" s="94" t="s">
        <v>100</v>
      </c>
      <c r="AW101" s="94" t="s">
        <v>100</v>
      </c>
      <c r="AX101" s="94" t="s">
        <v>100</v>
      </c>
      <c r="AY101" s="94" t="s">
        <v>100</v>
      </c>
      <c r="AZ101" s="94" t="s">
        <v>100</v>
      </c>
      <c r="BA101" s="94" t="s">
        <v>100</v>
      </c>
      <c r="BB101" s="94" t="s">
        <v>100</v>
      </c>
      <c r="BC101" s="94" t="s">
        <v>100</v>
      </c>
      <c r="BD101" s="94" t="s">
        <v>100</v>
      </c>
      <c r="BE101" s="94" t="s">
        <v>100</v>
      </c>
      <c r="BF101" s="94" t="s">
        <v>100</v>
      </c>
      <c r="BG101" s="94" t="s">
        <v>100</v>
      </c>
      <c r="BH101" s="57" t="s">
        <v>100</v>
      </c>
    </row>
    <row r="102" spans="1:60">
      <c r="A102" s="91"/>
      <c r="B102" s="57"/>
      <c r="C102" s="57"/>
      <c r="D102" s="57"/>
      <c r="E102" s="57"/>
      <c r="F102" s="114"/>
      <c r="G102" s="92"/>
      <c r="H102" s="48"/>
      <c r="I102" s="120"/>
      <c r="J102" s="96"/>
      <c r="K102" s="93"/>
      <c r="L102" s="186"/>
      <c r="M102" s="92"/>
      <c r="N102" s="93"/>
      <c r="O102" s="93"/>
      <c r="P102" s="60"/>
      <c r="Q102" s="60"/>
      <c r="R102" s="194"/>
      <c r="S102" s="194"/>
      <c r="T102" s="57"/>
      <c r="U102" s="57"/>
      <c r="V102" s="61" t="s">
        <v>101</v>
      </c>
      <c r="W102" s="54">
        <v>44468</v>
      </c>
      <c r="X102" s="82">
        <v>13138</v>
      </c>
      <c r="Y102" s="61" t="s">
        <v>241</v>
      </c>
      <c r="Z102" s="54">
        <v>44470</v>
      </c>
      <c r="AA102" s="54">
        <v>44835</v>
      </c>
      <c r="AB102" s="61" t="s">
        <v>100</v>
      </c>
      <c r="AC102" s="61" t="s">
        <v>100</v>
      </c>
      <c r="AD102" s="196">
        <v>0</v>
      </c>
      <c r="AE102" s="196">
        <v>0</v>
      </c>
      <c r="AF102" s="70" t="s">
        <v>100</v>
      </c>
      <c r="AG102" s="70" t="s">
        <v>100</v>
      </c>
      <c r="AH102" s="196">
        <v>0</v>
      </c>
      <c r="AI102" s="210">
        <f t="shared" si="1"/>
        <v>0</v>
      </c>
      <c r="AJ102" s="215">
        <f>109852.02+83069.91</f>
        <v>192921.93</v>
      </c>
      <c r="AK102" s="215">
        <v>0</v>
      </c>
      <c r="AL102" s="217"/>
      <c r="AM102" s="94"/>
      <c r="AN102" s="94"/>
      <c r="AO102" s="94"/>
      <c r="AP102" s="94"/>
      <c r="AQ102" s="94"/>
      <c r="AR102" s="94"/>
      <c r="AS102" s="94"/>
      <c r="AT102" s="94"/>
      <c r="AU102" s="94"/>
      <c r="AV102" s="94"/>
      <c r="AW102" s="94"/>
      <c r="AX102" s="94"/>
      <c r="AY102" s="94"/>
      <c r="AZ102" s="94"/>
      <c r="BA102" s="94"/>
      <c r="BB102" s="94"/>
      <c r="BC102" s="94"/>
      <c r="BD102" s="94"/>
      <c r="BE102" s="94"/>
      <c r="BF102" s="94"/>
      <c r="BG102" s="94"/>
      <c r="BH102" s="57"/>
    </row>
    <row r="103" spans="1:60">
      <c r="A103" s="91"/>
      <c r="B103" s="57"/>
      <c r="C103" s="57"/>
      <c r="D103" s="57"/>
      <c r="E103" s="57"/>
      <c r="F103" s="114"/>
      <c r="G103" s="92"/>
      <c r="H103" s="48"/>
      <c r="I103" s="120"/>
      <c r="J103" s="96"/>
      <c r="K103" s="93"/>
      <c r="L103" s="186"/>
      <c r="M103" s="92"/>
      <c r="N103" s="93"/>
      <c r="O103" s="93"/>
      <c r="P103" s="60"/>
      <c r="Q103" s="60"/>
      <c r="R103" s="194"/>
      <c r="S103" s="194"/>
      <c r="T103" s="57"/>
      <c r="U103" s="57"/>
      <c r="V103" s="61" t="s">
        <v>240</v>
      </c>
      <c r="W103" s="54">
        <v>44732</v>
      </c>
      <c r="X103" s="82">
        <v>13312</v>
      </c>
      <c r="Y103" s="61" t="s">
        <v>252</v>
      </c>
      <c r="Z103" s="54">
        <v>44470</v>
      </c>
      <c r="AA103" s="54">
        <v>44835</v>
      </c>
      <c r="AB103" s="85">
        <v>0.25</v>
      </c>
      <c r="AC103" s="61" t="s">
        <v>100</v>
      </c>
      <c r="AD103" s="196">
        <v>102649.35</v>
      </c>
      <c r="AE103" s="196">
        <v>0</v>
      </c>
      <c r="AF103" s="70" t="s">
        <v>100</v>
      </c>
      <c r="AG103" s="70" t="s">
        <v>100</v>
      </c>
      <c r="AH103" s="196">
        <v>0</v>
      </c>
      <c r="AI103" s="210">
        <f t="shared" si="1"/>
        <v>102649.35</v>
      </c>
      <c r="AJ103" s="215">
        <v>150725.35999999999</v>
      </c>
      <c r="AK103" s="215">
        <v>0</v>
      </c>
      <c r="AL103" s="217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57"/>
    </row>
    <row r="104" spans="1:60">
      <c r="A104" s="91"/>
      <c r="B104" s="57"/>
      <c r="C104" s="57"/>
      <c r="D104" s="57"/>
      <c r="E104" s="57"/>
      <c r="F104" s="114"/>
      <c r="G104" s="92"/>
      <c r="H104" s="48"/>
      <c r="I104" s="120"/>
      <c r="J104" s="96"/>
      <c r="K104" s="93"/>
      <c r="L104" s="186"/>
      <c r="M104" s="92"/>
      <c r="N104" s="93"/>
      <c r="O104" s="93"/>
      <c r="P104" s="60"/>
      <c r="Q104" s="60"/>
      <c r="R104" s="194"/>
      <c r="S104" s="194"/>
      <c r="T104" s="57"/>
      <c r="U104" s="57"/>
      <c r="V104" s="61" t="s">
        <v>253</v>
      </c>
      <c r="W104" s="54">
        <v>44806</v>
      </c>
      <c r="X104" s="82">
        <v>13366</v>
      </c>
      <c r="Y104" s="61" t="s">
        <v>254</v>
      </c>
      <c r="Z104" s="54">
        <v>44835</v>
      </c>
      <c r="AA104" s="54">
        <v>45199</v>
      </c>
      <c r="AB104" s="61" t="s">
        <v>100</v>
      </c>
      <c r="AC104" s="61" t="s">
        <v>100</v>
      </c>
      <c r="AD104" s="196">
        <v>0</v>
      </c>
      <c r="AE104" s="196">
        <v>0</v>
      </c>
      <c r="AF104" s="70" t="s">
        <v>100</v>
      </c>
      <c r="AG104" s="70" t="s">
        <v>100</v>
      </c>
      <c r="AH104" s="196">
        <v>0</v>
      </c>
      <c r="AI104" s="210">
        <f t="shared" si="1"/>
        <v>0</v>
      </c>
      <c r="AJ104" s="215">
        <v>88220.56</v>
      </c>
      <c r="AK104" s="215">
        <f>132330.84+22055.14</f>
        <v>154385.97999999998</v>
      </c>
      <c r="AL104" s="217"/>
      <c r="AM104" s="94"/>
      <c r="AN104" s="94"/>
      <c r="AO104" s="94"/>
      <c r="AP104" s="94"/>
      <c r="AQ104" s="94"/>
      <c r="AR104" s="94"/>
      <c r="AS104" s="94"/>
      <c r="AT104" s="94"/>
      <c r="AU104" s="94"/>
      <c r="AV104" s="94"/>
      <c r="AW104" s="94"/>
      <c r="AX104" s="94"/>
      <c r="AY104" s="94"/>
      <c r="AZ104" s="94"/>
      <c r="BA104" s="94"/>
      <c r="BB104" s="94"/>
      <c r="BC104" s="94"/>
      <c r="BD104" s="94"/>
      <c r="BE104" s="94"/>
      <c r="BF104" s="94"/>
      <c r="BG104" s="94"/>
      <c r="BH104" s="57"/>
    </row>
    <row r="105" spans="1:60">
      <c r="A105" s="91">
        <v>20</v>
      </c>
      <c r="B105" s="57" t="s">
        <v>457</v>
      </c>
      <c r="C105" s="57" t="s">
        <v>209</v>
      </c>
      <c r="D105" s="57" t="s">
        <v>97</v>
      </c>
      <c r="E105" s="57" t="s">
        <v>99</v>
      </c>
      <c r="F105" s="113" t="s">
        <v>487</v>
      </c>
      <c r="G105" s="58">
        <v>12686</v>
      </c>
      <c r="H105" s="134" t="s">
        <v>488</v>
      </c>
      <c r="I105" s="120" t="s">
        <v>210</v>
      </c>
      <c r="J105" s="57" t="s">
        <v>211</v>
      </c>
      <c r="K105" s="93">
        <v>43789</v>
      </c>
      <c r="L105" s="186">
        <v>26700</v>
      </c>
      <c r="M105" s="92">
        <v>12686</v>
      </c>
      <c r="N105" s="93">
        <v>43789</v>
      </c>
      <c r="O105" s="93">
        <v>44155</v>
      </c>
      <c r="P105" s="57" t="s">
        <v>436</v>
      </c>
      <c r="Q105" s="60" t="s">
        <v>100</v>
      </c>
      <c r="R105" s="194" t="s">
        <v>100</v>
      </c>
      <c r="S105" s="194" t="s">
        <v>100</v>
      </c>
      <c r="T105" s="57" t="s">
        <v>482</v>
      </c>
      <c r="U105" s="57" t="s">
        <v>100</v>
      </c>
      <c r="V105" s="61" t="s">
        <v>100</v>
      </c>
      <c r="W105" s="61" t="s">
        <v>100</v>
      </c>
      <c r="X105" s="61" t="s">
        <v>100</v>
      </c>
      <c r="Y105" s="61" t="s">
        <v>100</v>
      </c>
      <c r="Z105" s="61" t="s">
        <v>100</v>
      </c>
      <c r="AA105" s="61" t="s">
        <v>100</v>
      </c>
      <c r="AB105" s="61" t="s">
        <v>100</v>
      </c>
      <c r="AC105" s="61" t="s">
        <v>100</v>
      </c>
      <c r="AD105" s="196">
        <v>0</v>
      </c>
      <c r="AE105" s="196">
        <v>0</v>
      </c>
      <c r="AF105" s="70" t="s">
        <v>100</v>
      </c>
      <c r="AG105" s="70" t="s">
        <v>100</v>
      </c>
      <c r="AH105" s="196">
        <v>0</v>
      </c>
      <c r="AI105" s="210">
        <f t="shared" si="1"/>
        <v>26700</v>
      </c>
      <c r="AJ105" s="215">
        <f>667.5+22250</f>
        <v>22917.5</v>
      </c>
      <c r="AK105" s="215">
        <v>0</v>
      </c>
      <c r="AL105" s="217">
        <f>SUM(AJ105+AJ106+AJ107+AJ108+AK108)</f>
        <v>98567.5</v>
      </c>
      <c r="AM105" s="94" t="s">
        <v>100</v>
      </c>
      <c r="AN105" s="94" t="s">
        <v>100</v>
      </c>
      <c r="AO105" s="94" t="s">
        <v>100</v>
      </c>
      <c r="AP105" s="94" t="s">
        <v>100</v>
      </c>
      <c r="AQ105" s="94" t="s">
        <v>100</v>
      </c>
      <c r="AR105" s="94" t="s">
        <v>100</v>
      </c>
      <c r="AS105" s="94" t="s">
        <v>100</v>
      </c>
      <c r="AT105" s="94" t="s">
        <v>100</v>
      </c>
      <c r="AU105" s="94" t="s">
        <v>100</v>
      </c>
      <c r="AV105" s="94" t="s">
        <v>100</v>
      </c>
      <c r="AW105" s="94" t="s">
        <v>100</v>
      </c>
      <c r="AX105" s="94" t="s">
        <v>100</v>
      </c>
      <c r="AY105" s="94" t="s">
        <v>100</v>
      </c>
      <c r="AZ105" s="94" t="s">
        <v>100</v>
      </c>
      <c r="BA105" s="94" t="s">
        <v>100</v>
      </c>
      <c r="BB105" s="94" t="s">
        <v>100</v>
      </c>
      <c r="BC105" s="94" t="s">
        <v>100</v>
      </c>
      <c r="BD105" s="94" t="s">
        <v>100</v>
      </c>
      <c r="BE105" s="94" t="s">
        <v>100</v>
      </c>
      <c r="BF105" s="94" t="s">
        <v>100</v>
      </c>
      <c r="BG105" s="94" t="s">
        <v>100</v>
      </c>
      <c r="BH105" s="57" t="s">
        <v>100</v>
      </c>
    </row>
    <row r="106" spans="1:60">
      <c r="A106" s="91"/>
      <c r="B106" s="57"/>
      <c r="C106" s="57"/>
      <c r="D106" s="57"/>
      <c r="E106" s="57"/>
      <c r="F106" s="113"/>
      <c r="G106" s="58"/>
      <c r="H106" s="134"/>
      <c r="I106" s="120"/>
      <c r="J106" s="57"/>
      <c r="K106" s="93"/>
      <c r="L106" s="186"/>
      <c r="M106" s="92"/>
      <c r="N106" s="93"/>
      <c r="O106" s="93"/>
      <c r="P106" s="57"/>
      <c r="Q106" s="60"/>
      <c r="R106" s="194"/>
      <c r="S106" s="194"/>
      <c r="T106" s="57"/>
      <c r="U106" s="57"/>
      <c r="V106" s="61" t="s">
        <v>101</v>
      </c>
      <c r="W106" s="54">
        <v>44154</v>
      </c>
      <c r="X106" s="82">
        <v>12950</v>
      </c>
      <c r="Y106" s="61" t="s">
        <v>212</v>
      </c>
      <c r="Z106" s="54">
        <v>44156</v>
      </c>
      <c r="AA106" s="54">
        <v>44520</v>
      </c>
      <c r="AB106" s="61" t="s">
        <v>100</v>
      </c>
      <c r="AC106" s="61" t="s">
        <v>100</v>
      </c>
      <c r="AD106" s="196">
        <v>0</v>
      </c>
      <c r="AE106" s="196">
        <v>0</v>
      </c>
      <c r="AF106" s="70" t="s">
        <v>100</v>
      </c>
      <c r="AG106" s="70" t="s">
        <v>100</v>
      </c>
      <c r="AH106" s="196">
        <v>0</v>
      </c>
      <c r="AI106" s="210">
        <f t="shared" si="1"/>
        <v>0</v>
      </c>
      <c r="AJ106" s="215">
        <v>4450</v>
      </c>
      <c r="AK106" s="215">
        <v>0</v>
      </c>
      <c r="AL106" s="217"/>
      <c r="AM106" s="94"/>
      <c r="AN106" s="94"/>
      <c r="AO106" s="94"/>
      <c r="AP106" s="94"/>
      <c r="AQ106" s="94"/>
      <c r="AR106" s="94"/>
      <c r="AS106" s="94"/>
      <c r="AT106" s="94"/>
      <c r="AU106" s="94"/>
      <c r="AV106" s="94"/>
      <c r="AW106" s="94"/>
      <c r="AX106" s="94"/>
      <c r="AY106" s="94"/>
      <c r="AZ106" s="94"/>
      <c r="BA106" s="94"/>
      <c r="BB106" s="94"/>
      <c r="BC106" s="94"/>
      <c r="BD106" s="94"/>
      <c r="BE106" s="94"/>
      <c r="BF106" s="94"/>
      <c r="BG106" s="94"/>
      <c r="BH106" s="57"/>
    </row>
    <row r="107" spans="1:60">
      <c r="A107" s="91"/>
      <c r="B107" s="57"/>
      <c r="C107" s="57"/>
      <c r="D107" s="57"/>
      <c r="E107" s="57"/>
      <c r="F107" s="113"/>
      <c r="G107" s="58"/>
      <c r="H107" s="134"/>
      <c r="I107" s="120"/>
      <c r="J107" s="57"/>
      <c r="K107" s="93"/>
      <c r="L107" s="186"/>
      <c r="M107" s="92"/>
      <c r="N107" s="93"/>
      <c r="O107" s="93"/>
      <c r="P107" s="57"/>
      <c r="Q107" s="60"/>
      <c r="R107" s="194"/>
      <c r="S107" s="194"/>
      <c r="T107" s="57"/>
      <c r="U107" s="57"/>
      <c r="V107" s="61" t="s">
        <v>103</v>
      </c>
      <c r="W107" s="54">
        <v>44509</v>
      </c>
      <c r="X107" s="82">
        <v>13165</v>
      </c>
      <c r="Y107" s="61" t="s">
        <v>242</v>
      </c>
      <c r="Z107" s="54">
        <v>44521</v>
      </c>
      <c r="AA107" s="54">
        <v>44885</v>
      </c>
      <c r="AB107" s="61" t="s">
        <v>100</v>
      </c>
      <c r="AC107" s="61" t="s">
        <v>100</v>
      </c>
      <c r="AD107" s="196">
        <v>0</v>
      </c>
      <c r="AE107" s="196">
        <v>0</v>
      </c>
      <c r="AF107" s="70" t="s">
        <v>100</v>
      </c>
      <c r="AG107" s="70" t="s">
        <v>100</v>
      </c>
      <c r="AH107" s="196">
        <v>0</v>
      </c>
      <c r="AI107" s="210">
        <f t="shared" si="1"/>
        <v>0</v>
      </c>
      <c r="AJ107" s="215">
        <f>22250+4450</f>
        <v>26700</v>
      </c>
      <c r="AK107" s="215">
        <v>0</v>
      </c>
      <c r="AL107" s="217"/>
      <c r="AM107" s="94"/>
      <c r="AN107" s="94"/>
      <c r="AO107" s="94"/>
      <c r="AP107" s="94"/>
      <c r="AQ107" s="94"/>
      <c r="AR107" s="94"/>
      <c r="AS107" s="94"/>
      <c r="AT107" s="94"/>
      <c r="AU107" s="94"/>
      <c r="AV107" s="94"/>
      <c r="AW107" s="94"/>
      <c r="AX107" s="94"/>
      <c r="AY107" s="94"/>
      <c r="AZ107" s="94"/>
      <c r="BA107" s="94"/>
      <c r="BB107" s="94"/>
      <c r="BC107" s="94"/>
      <c r="BD107" s="94"/>
      <c r="BE107" s="94"/>
      <c r="BF107" s="94"/>
      <c r="BG107" s="94"/>
      <c r="BH107" s="57"/>
    </row>
    <row r="108" spans="1:60" ht="25.5">
      <c r="A108" s="91"/>
      <c r="B108" s="57"/>
      <c r="C108" s="57"/>
      <c r="D108" s="57"/>
      <c r="E108" s="57"/>
      <c r="F108" s="113"/>
      <c r="G108" s="58"/>
      <c r="H108" s="134"/>
      <c r="I108" s="120"/>
      <c r="J108" s="57"/>
      <c r="K108" s="93"/>
      <c r="L108" s="186"/>
      <c r="M108" s="92"/>
      <c r="N108" s="93"/>
      <c r="O108" s="93"/>
      <c r="P108" s="57"/>
      <c r="Q108" s="60"/>
      <c r="R108" s="194"/>
      <c r="S108" s="194"/>
      <c r="T108" s="57"/>
      <c r="U108" s="57"/>
      <c r="V108" s="61" t="s">
        <v>104</v>
      </c>
      <c r="W108" s="54">
        <v>44806</v>
      </c>
      <c r="X108" s="82">
        <v>13366</v>
      </c>
      <c r="Y108" s="61" t="s">
        <v>277</v>
      </c>
      <c r="Z108" s="54">
        <v>44886</v>
      </c>
      <c r="AA108" s="54">
        <v>45250</v>
      </c>
      <c r="AB108" s="61" t="s">
        <v>100</v>
      </c>
      <c r="AC108" s="61" t="s">
        <v>100</v>
      </c>
      <c r="AD108" s="196">
        <v>0</v>
      </c>
      <c r="AE108" s="196">
        <v>0</v>
      </c>
      <c r="AF108" s="70" t="s">
        <v>100</v>
      </c>
      <c r="AG108" s="70" t="s">
        <v>100</v>
      </c>
      <c r="AH108" s="196">
        <v>0</v>
      </c>
      <c r="AI108" s="210">
        <f t="shared" si="1"/>
        <v>0</v>
      </c>
      <c r="AJ108" s="215">
        <f>4450+22250</f>
        <v>26700</v>
      </c>
      <c r="AK108" s="215">
        <f>13350+4450</f>
        <v>17800</v>
      </c>
      <c r="AL108" s="217"/>
      <c r="AM108" s="94"/>
      <c r="AN108" s="94"/>
      <c r="AO108" s="94"/>
      <c r="AP108" s="94"/>
      <c r="AQ108" s="94"/>
      <c r="AR108" s="94"/>
      <c r="AS108" s="94"/>
      <c r="AT108" s="94"/>
      <c r="AU108" s="94"/>
      <c r="AV108" s="94"/>
      <c r="AW108" s="94"/>
      <c r="AX108" s="94"/>
      <c r="AY108" s="94"/>
      <c r="AZ108" s="94"/>
      <c r="BA108" s="94"/>
      <c r="BB108" s="94"/>
      <c r="BC108" s="94"/>
      <c r="BD108" s="94"/>
      <c r="BE108" s="94"/>
      <c r="BF108" s="94"/>
      <c r="BG108" s="94"/>
      <c r="BH108" s="57"/>
    </row>
    <row r="109" spans="1:60">
      <c r="A109" s="91">
        <v>21</v>
      </c>
      <c r="B109" s="57" t="s">
        <v>441</v>
      </c>
      <c r="C109" s="57" t="s">
        <v>196</v>
      </c>
      <c r="D109" s="57" t="s">
        <v>97</v>
      </c>
      <c r="E109" s="57" t="s">
        <v>99</v>
      </c>
      <c r="F109" s="113" t="s">
        <v>197</v>
      </c>
      <c r="G109" s="58">
        <v>12714</v>
      </c>
      <c r="H109" s="134" t="s">
        <v>171</v>
      </c>
      <c r="I109" s="120" t="s">
        <v>198</v>
      </c>
      <c r="J109" s="57" t="s">
        <v>199</v>
      </c>
      <c r="K109" s="93">
        <v>43838</v>
      </c>
      <c r="L109" s="186">
        <v>29280</v>
      </c>
      <c r="M109" s="92">
        <v>12721</v>
      </c>
      <c r="N109" s="93">
        <v>43838</v>
      </c>
      <c r="O109" s="93">
        <v>44204</v>
      </c>
      <c r="P109" s="57" t="s">
        <v>431</v>
      </c>
      <c r="Q109" s="60" t="s">
        <v>100</v>
      </c>
      <c r="R109" s="194" t="s">
        <v>100</v>
      </c>
      <c r="S109" s="194" t="s">
        <v>100</v>
      </c>
      <c r="T109" s="57" t="s">
        <v>482</v>
      </c>
      <c r="U109" s="57" t="s">
        <v>100</v>
      </c>
      <c r="V109" s="54" t="s">
        <v>100</v>
      </c>
      <c r="W109" s="54" t="s">
        <v>100</v>
      </c>
      <c r="X109" s="97" t="s">
        <v>100</v>
      </c>
      <c r="Y109" s="54" t="s">
        <v>100</v>
      </c>
      <c r="Z109" s="69" t="s">
        <v>100</v>
      </c>
      <c r="AA109" s="54" t="s">
        <v>100</v>
      </c>
      <c r="AB109" s="79" t="s">
        <v>100</v>
      </c>
      <c r="AC109" s="70" t="s">
        <v>100</v>
      </c>
      <c r="AD109" s="196">
        <v>0</v>
      </c>
      <c r="AE109" s="196">
        <v>0</v>
      </c>
      <c r="AF109" s="70"/>
      <c r="AG109" s="71"/>
      <c r="AH109" s="196">
        <v>0</v>
      </c>
      <c r="AI109" s="210">
        <f t="shared" si="1"/>
        <v>29280</v>
      </c>
      <c r="AJ109" s="215">
        <v>27589.25</v>
      </c>
      <c r="AK109" s="215">
        <v>0</v>
      </c>
      <c r="AL109" s="217">
        <f>AJ109+AJ111+AK112</f>
        <v>100789.25</v>
      </c>
      <c r="AM109" s="94" t="s">
        <v>100</v>
      </c>
      <c r="AN109" s="94" t="s">
        <v>100</v>
      </c>
      <c r="AO109" s="94" t="s">
        <v>100</v>
      </c>
      <c r="AP109" s="94" t="s">
        <v>100</v>
      </c>
      <c r="AQ109" s="94" t="s">
        <v>100</v>
      </c>
      <c r="AR109" s="94" t="s">
        <v>100</v>
      </c>
      <c r="AS109" s="94" t="s">
        <v>100</v>
      </c>
      <c r="AT109" s="94" t="s">
        <v>100</v>
      </c>
      <c r="AU109" s="94" t="s">
        <v>100</v>
      </c>
      <c r="AV109" s="94" t="s">
        <v>100</v>
      </c>
      <c r="AW109" s="94" t="s">
        <v>100</v>
      </c>
      <c r="AX109" s="94" t="s">
        <v>100</v>
      </c>
      <c r="AY109" s="94" t="s">
        <v>100</v>
      </c>
      <c r="AZ109" s="94" t="s">
        <v>100</v>
      </c>
      <c r="BA109" s="94" t="s">
        <v>100</v>
      </c>
      <c r="BB109" s="94" t="s">
        <v>100</v>
      </c>
      <c r="BC109" s="94" t="s">
        <v>100</v>
      </c>
      <c r="BD109" s="94" t="s">
        <v>100</v>
      </c>
      <c r="BE109" s="94" t="s">
        <v>100</v>
      </c>
      <c r="BF109" s="94" t="s">
        <v>100</v>
      </c>
      <c r="BG109" s="94" t="s">
        <v>100</v>
      </c>
      <c r="BH109" s="57" t="s">
        <v>100</v>
      </c>
    </row>
    <row r="110" spans="1:60" ht="25.5">
      <c r="A110" s="91"/>
      <c r="B110" s="57"/>
      <c r="C110" s="57"/>
      <c r="D110" s="57"/>
      <c r="E110" s="57"/>
      <c r="F110" s="113"/>
      <c r="G110" s="58"/>
      <c r="H110" s="134"/>
      <c r="I110" s="120"/>
      <c r="J110" s="57"/>
      <c r="K110" s="93"/>
      <c r="L110" s="186"/>
      <c r="M110" s="92"/>
      <c r="N110" s="93"/>
      <c r="O110" s="93"/>
      <c r="P110" s="57"/>
      <c r="Q110" s="60"/>
      <c r="R110" s="194"/>
      <c r="S110" s="194"/>
      <c r="T110" s="57"/>
      <c r="U110" s="57"/>
      <c r="V110" s="54" t="s">
        <v>101</v>
      </c>
      <c r="W110" s="54">
        <v>44188</v>
      </c>
      <c r="X110" s="97" t="s">
        <v>227</v>
      </c>
      <c r="Y110" s="54" t="s">
        <v>235</v>
      </c>
      <c r="Z110" s="69">
        <v>44205</v>
      </c>
      <c r="AA110" s="54">
        <v>44569</v>
      </c>
      <c r="AB110" s="79" t="s">
        <v>100</v>
      </c>
      <c r="AC110" s="70" t="s">
        <v>100</v>
      </c>
      <c r="AD110" s="196">
        <v>0</v>
      </c>
      <c r="AE110" s="196">
        <v>0</v>
      </c>
      <c r="AF110" s="70" t="s">
        <v>100</v>
      </c>
      <c r="AG110" s="71" t="s">
        <v>100</v>
      </c>
      <c r="AH110" s="196">
        <v>0</v>
      </c>
      <c r="AI110" s="210">
        <f t="shared" si="1"/>
        <v>0</v>
      </c>
      <c r="AJ110" s="215">
        <v>0</v>
      </c>
      <c r="AK110" s="215">
        <v>0</v>
      </c>
      <c r="AL110" s="217"/>
      <c r="AM110" s="94"/>
      <c r="AN110" s="94"/>
      <c r="AO110" s="94"/>
      <c r="AP110" s="94"/>
      <c r="AQ110" s="94"/>
      <c r="AR110" s="94"/>
      <c r="AS110" s="94"/>
      <c r="AT110" s="94"/>
      <c r="AU110" s="94"/>
      <c r="AV110" s="94"/>
      <c r="AW110" s="94"/>
      <c r="AX110" s="94"/>
      <c r="AY110" s="94"/>
      <c r="AZ110" s="94"/>
      <c r="BA110" s="94"/>
      <c r="BB110" s="94"/>
      <c r="BC110" s="94"/>
      <c r="BD110" s="94"/>
      <c r="BE110" s="94"/>
      <c r="BF110" s="94"/>
      <c r="BG110" s="94"/>
      <c r="BH110" s="57"/>
    </row>
    <row r="111" spans="1:60" ht="25.5">
      <c r="A111" s="91"/>
      <c r="B111" s="57"/>
      <c r="C111" s="57"/>
      <c r="D111" s="57"/>
      <c r="E111" s="57"/>
      <c r="F111" s="113"/>
      <c r="G111" s="58"/>
      <c r="H111" s="134"/>
      <c r="I111" s="120"/>
      <c r="J111" s="57"/>
      <c r="K111" s="93"/>
      <c r="L111" s="186"/>
      <c r="M111" s="92"/>
      <c r="N111" s="93"/>
      <c r="O111" s="93"/>
      <c r="P111" s="57"/>
      <c r="Q111" s="60"/>
      <c r="R111" s="194"/>
      <c r="S111" s="194"/>
      <c r="T111" s="57"/>
      <c r="U111" s="57"/>
      <c r="V111" s="54" t="s">
        <v>103</v>
      </c>
      <c r="W111" s="54">
        <v>44559</v>
      </c>
      <c r="X111" s="63">
        <v>13195</v>
      </c>
      <c r="Y111" s="54" t="s">
        <v>296</v>
      </c>
      <c r="Z111" s="69">
        <v>44570</v>
      </c>
      <c r="AA111" s="69">
        <v>44935</v>
      </c>
      <c r="AB111" s="70" t="s">
        <v>100</v>
      </c>
      <c r="AC111" s="70" t="s">
        <v>100</v>
      </c>
      <c r="AD111" s="196">
        <v>0</v>
      </c>
      <c r="AE111" s="196">
        <v>0</v>
      </c>
      <c r="AF111" s="70" t="s">
        <v>100</v>
      </c>
      <c r="AG111" s="71" t="s">
        <v>100</v>
      </c>
      <c r="AH111" s="196">
        <v>0</v>
      </c>
      <c r="AI111" s="210">
        <f t="shared" si="1"/>
        <v>0</v>
      </c>
      <c r="AJ111" s="215">
        <f>29280+29280</f>
        <v>58560</v>
      </c>
      <c r="AK111" s="215">
        <v>0</v>
      </c>
      <c r="AL111" s="217"/>
      <c r="AM111" s="94"/>
      <c r="AN111" s="94"/>
      <c r="AO111" s="94"/>
      <c r="AP111" s="94"/>
      <c r="AQ111" s="94"/>
      <c r="AR111" s="94"/>
      <c r="AS111" s="94"/>
      <c r="AT111" s="94"/>
      <c r="AU111" s="94"/>
      <c r="AV111" s="94"/>
      <c r="AW111" s="94"/>
      <c r="AX111" s="94"/>
      <c r="AY111" s="94"/>
      <c r="AZ111" s="94"/>
      <c r="BA111" s="94"/>
      <c r="BB111" s="94"/>
      <c r="BC111" s="94"/>
      <c r="BD111" s="94"/>
      <c r="BE111" s="94"/>
      <c r="BF111" s="94"/>
      <c r="BG111" s="94"/>
      <c r="BH111" s="57"/>
    </row>
    <row r="112" spans="1:60" ht="25.5">
      <c r="A112" s="91"/>
      <c r="B112" s="57"/>
      <c r="C112" s="57"/>
      <c r="D112" s="57"/>
      <c r="E112" s="57"/>
      <c r="F112" s="113"/>
      <c r="G112" s="58"/>
      <c r="H112" s="134"/>
      <c r="I112" s="120"/>
      <c r="J112" s="57"/>
      <c r="K112" s="93"/>
      <c r="L112" s="186"/>
      <c r="M112" s="92"/>
      <c r="N112" s="93"/>
      <c r="O112" s="93"/>
      <c r="P112" s="57"/>
      <c r="Q112" s="60"/>
      <c r="R112" s="194"/>
      <c r="S112" s="194"/>
      <c r="T112" s="57"/>
      <c r="U112" s="57"/>
      <c r="V112" s="54" t="s">
        <v>104</v>
      </c>
      <c r="W112" s="54">
        <v>44924</v>
      </c>
      <c r="X112" s="63">
        <v>13448</v>
      </c>
      <c r="Y112" s="54" t="s">
        <v>505</v>
      </c>
      <c r="Z112" s="69">
        <v>44936</v>
      </c>
      <c r="AA112" s="69">
        <v>45301</v>
      </c>
      <c r="AB112" s="70"/>
      <c r="AC112" s="70"/>
      <c r="AD112" s="196">
        <v>0</v>
      </c>
      <c r="AE112" s="196">
        <v>0</v>
      </c>
      <c r="AF112" s="70" t="s">
        <v>100</v>
      </c>
      <c r="AG112" s="71" t="s">
        <v>100</v>
      </c>
      <c r="AH112" s="196">
        <v>0</v>
      </c>
      <c r="AI112" s="210">
        <f t="shared" si="1"/>
        <v>0</v>
      </c>
      <c r="AJ112" s="215">
        <v>0</v>
      </c>
      <c r="AK112" s="215">
        <f>2440+12200</f>
        <v>14640</v>
      </c>
      <c r="AL112" s="217"/>
      <c r="AM112" s="94"/>
      <c r="AN112" s="94"/>
      <c r="AO112" s="94"/>
      <c r="AP112" s="94"/>
      <c r="AQ112" s="94"/>
      <c r="AR112" s="94"/>
      <c r="AS112" s="94"/>
      <c r="AT112" s="94"/>
      <c r="AU112" s="94"/>
      <c r="AV112" s="94"/>
      <c r="AW112" s="94"/>
      <c r="AX112" s="94"/>
      <c r="AY112" s="94"/>
      <c r="AZ112" s="94"/>
      <c r="BA112" s="94"/>
      <c r="BB112" s="94"/>
      <c r="BC112" s="94"/>
      <c r="BD112" s="94"/>
      <c r="BE112" s="94"/>
      <c r="BF112" s="94"/>
      <c r="BG112" s="94"/>
      <c r="BH112" s="57"/>
    </row>
    <row r="113" spans="1:60">
      <c r="A113" s="91">
        <v>22</v>
      </c>
      <c r="B113" s="91" t="s">
        <v>330</v>
      </c>
      <c r="C113" s="57" t="s">
        <v>465</v>
      </c>
      <c r="D113" s="57" t="s">
        <v>195</v>
      </c>
      <c r="E113" s="57" t="s">
        <v>99</v>
      </c>
      <c r="F113" s="113" t="s">
        <v>289</v>
      </c>
      <c r="G113" s="92">
        <v>13227</v>
      </c>
      <c r="H113" s="49" t="s">
        <v>290</v>
      </c>
      <c r="I113" s="121" t="s">
        <v>291</v>
      </c>
      <c r="J113" s="91" t="s">
        <v>292</v>
      </c>
      <c r="K113" s="93">
        <v>44614</v>
      </c>
      <c r="L113" s="187">
        <v>162000</v>
      </c>
      <c r="M113" s="92">
        <v>13235</v>
      </c>
      <c r="N113" s="93">
        <v>44621</v>
      </c>
      <c r="O113" s="93">
        <v>44986</v>
      </c>
      <c r="P113" s="91" t="s">
        <v>431</v>
      </c>
      <c r="Q113" s="91" t="s">
        <v>100</v>
      </c>
      <c r="R113" s="195" t="s">
        <v>100</v>
      </c>
      <c r="S113" s="195" t="s">
        <v>100</v>
      </c>
      <c r="T113" s="91" t="s">
        <v>98</v>
      </c>
      <c r="U113" s="91" t="s">
        <v>100</v>
      </c>
      <c r="V113" s="60" t="s">
        <v>100</v>
      </c>
      <c r="W113" s="60" t="s">
        <v>100</v>
      </c>
      <c r="X113" s="94" t="s">
        <v>100</v>
      </c>
      <c r="Y113" s="60" t="s">
        <v>100</v>
      </c>
      <c r="Z113" s="93" t="s">
        <v>100</v>
      </c>
      <c r="AA113" s="60" t="s">
        <v>100</v>
      </c>
      <c r="AB113" s="91" t="s">
        <v>100</v>
      </c>
      <c r="AC113" s="91" t="s">
        <v>100</v>
      </c>
      <c r="AD113" s="195">
        <v>0</v>
      </c>
      <c r="AE113" s="195">
        <v>0</v>
      </c>
      <c r="AF113" s="91" t="s">
        <v>100</v>
      </c>
      <c r="AG113" s="98" t="s">
        <v>100</v>
      </c>
      <c r="AH113" s="195">
        <v>0</v>
      </c>
      <c r="AI113" s="210">
        <f t="shared" si="1"/>
        <v>162000</v>
      </c>
      <c r="AJ113" s="195">
        <v>121500</v>
      </c>
      <c r="AK113" s="195">
        <f>81000+13500</f>
        <v>94500</v>
      </c>
      <c r="AL113" s="187">
        <f>AJ113+AK113</f>
        <v>216000</v>
      </c>
      <c r="AM113" s="94" t="s">
        <v>100</v>
      </c>
      <c r="AN113" s="94" t="s">
        <v>100</v>
      </c>
      <c r="AO113" s="94" t="s">
        <v>100</v>
      </c>
      <c r="AP113" s="94" t="s">
        <v>100</v>
      </c>
      <c r="AQ113" s="94" t="s">
        <v>466</v>
      </c>
      <c r="AR113" s="59" t="s">
        <v>467</v>
      </c>
      <c r="AS113" s="94" t="s">
        <v>100</v>
      </c>
      <c r="AT113" s="94" t="s">
        <v>100</v>
      </c>
      <c r="AU113" s="94" t="s">
        <v>100</v>
      </c>
      <c r="AV113" s="94" t="s">
        <v>100</v>
      </c>
      <c r="AW113" s="94" t="s">
        <v>100</v>
      </c>
      <c r="AX113" s="94" t="s">
        <v>100</v>
      </c>
      <c r="AY113" s="94" t="s">
        <v>100</v>
      </c>
      <c r="AZ113" s="94" t="s">
        <v>100</v>
      </c>
      <c r="BA113" s="94" t="s">
        <v>100</v>
      </c>
      <c r="BB113" s="94" t="s">
        <v>100</v>
      </c>
      <c r="BC113" s="94" t="s">
        <v>100</v>
      </c>
      <c r="BD113" s="94" t="s">
        <v>100</v>
      </c>
      <c r="BE113" s="94" t="s">
        <v>100</v>
      </c>
      <c r="BF113" s="94" t="s">
        <v>100</v>
      </c>
      <c r="BG113" s="94" t="s">
        <v>100</v>
      </c>
      <c r="BH113" s="57" t="s">
        <v>100</v>
      </c>
    </row>
    <row r="114" spans="1:60">
      <c r="A114" s="91"/>
      <c r="B114" s="91"/>
      <c r="C114" s="57"/>
      <c r="D114" s="57"/>
      <c r="E114" s="57"/>
      <c r="F114" s="113"/>
      <c r="G114" s="92"/>
      <c r="H114" s="49"/>
      <c r="I114" s="121"/>
      <c r="J114" s="91"/>
      <c r="K114" s="93"/>
      <c r="L114" s="187"/>
      <c r="M114" s="92"/>
      <c r="N114" s="93"/>
      <c r="O114" s="93"/>
      <c r="P114" s="91"/>
      <c r="Q114" s="91"/>
      <c r="R114" s="195"/>
      <c r="S114" s="195"/>
      <c r="T114" s="91"/>
      <c r="U114" s="91"/>
      <c r="V114" s="60"/>
      <c r="W114" s="60"/>
      <c r="X114" s="94"/>
      <c r="Y114" s="60"/>
      <c r="Z114" s="93"/>
      <c r="AA114" s="60"/>
      <c r="AB114" s="91"/>
      <c r="AC114" s="91"/>
      <c r="AD114" s="195"/>
      <c r="AE114" s="195"/>
      <c r="AF114" s="91"/>
      <c r="AG114" s="98"/>
      <c r="AH114" s="195"/>
      <c r="AI114" s="210">
        <f t="shared" si="1"/>
        <v>0</v>
      </c>
      <c r="AJ114" s="195"/>
      <c r="AK114" s="195"/>
      <c r="AL114" s="187"/>
      <c r="AM114" s="94"/>
      <c r="AN114" s="94"/>
      <c r="AO114" s="94"/>
      <c r="AP114" s="94"/>
      <c r="AQ114" s="94"/>
      <c r="AR114" s="59"/>
      <c r="AS114" s="94"/>
      <c r="AT114" s="94"/>
      <c r="AU114" s="94"/>
      <c r="AV114" s="94"/>
      <c r="AW114" s="94"/>
      <c r="AX114" s="94"/>
      <c r="AY114" s="94"/>
      <c r="AZ114" s="94"/>
      <c r="BA114" s="94"/>
      <c r="BB114" s="94"/>
      <c r="BC114" s="94"/>
      <c r="BD114" s="94"/>
      <c r="BE114" s="94"/>
      <c r="BF114" s="94"/>
      <c r="BG114" s="94"/>
      <c r="BH114" s="57"/>
    </row>
    <row r="115" spans="1:60" ht="25.5">
      <c r="A115" s="70">
        <v>23</v>
      </c>
      <c r="B115" s="70" t="s">
        <v>425</v>
      </c>
      <c r="C115" s="61" t="s">
        <v>426</v>
      </c>
      <c r="D115" s="70" t="s">
        <v>97</v>
      </c>
      <c r="E115" s="61" t="s">
        <v>99</v>
      </c>
      <c r="F115" s="115" t="s">
        <v>427</v>
      </c>
      <c r="G115" s="63">
        <v>13380</v>
      </c>
      <c r="H115" s="50" t="s">
        <v>428</v>
      </c>
      <c r="I115" s="122" t="s">
        <v>429</v>
      </c>
      <c r="J115" s="70" t="s">
        <v>430</v>
      </c>
      <c r="K115" s="69">
        <v>44966</v>
      </c>
      <c r="L115" s="188">
        <v>39183.08</v>
      </c>
      <c r="M115" s="63">
        <v>13474</v>
      </c>
      <c r="N115" s="69">
        <v>44966</v>
      </c>
      <c r="O115" s="69">
        <v>45332</v>
      </c>
      <c r="P115" s="70" t="s">
        <v>431</v>
      </c>
      <c r="Q115" s="70" t="s">
        <v>100</v>
      </c>
      <c r="R115" s="196" t="s">
        <v>100</v>
      </c>
      <c r="S115" s="196" t="s">
        <v>100</v>
      </c>
      <c r="T115" s="70" t="s">
        <v>489</v>
      </c>
      <c r="U115" s="70" t="s">
        <v>100</v>
      </c>
      <c r="V115" s="54" t="s">
        <v>100</v>
      </c>
      <c r="W115" s="54" t="s">
        <v>100</v>
      </c>
      <c r="X115" s="54" t="s">
        <v>100</v>
      </c>
      <c r="Y115" s="54" t="s">
        <v>100</v>
      </c>
      <c r="Z115" s="54" t="s">
        <v>100</v>
      </c>
      <c r="AA115" s="54" t="s">
        <v>100</v>
      </c>
      <c r="AB115" s="54" t="s">
        <v>100</v>
      </c>
      <c r="AC115" s="70" t="s">
        <v>100</v>
      </c>
      <c r="AD115" s="196">
        <v>0</v>
      </c>
      <c r="AE115" s="196">
        <v>0</v>
      </c>
      <c r="AF115" s="70" t="s">
        <v>100</v>
      </c>
      <c r="AG115" s="71" t="s">
        <v>100</v>
      </c>
      <c r="AH115" s="196">
        <v>0</v>
      </c>
      <c r="AI115" s="210">
        <f t="shared" si="1"/>
        <v>39183.08</v>
      </c>
      <c r="AJ115" s="196">
        <v>0</v>
      </c>
      <c r="AK115" s="215">
        <v>39183.08</v>
      </c>
      <c r="AL115" s="218">
        <f>AJ115+AK115</f>
        <v>39183.08</v>
      </c>
      <c r="AM115" s="97" t="s">
        <v>100</v>
      </c>
      <c r="AN115" s="97" t="s">
        <v>100</v>
      </c>
      <c r="AO115" s="97" t="s">
        <v>100</v>
      </c>
      <c r="AP115" s="97" t="s">
        <v>100</v>
      </c>
      <c r="AQ115" s="97" t="s">
        <v>100</v>
      </c>
      <c r="AR115" s="97" t="s">
        <v>100</v>
      </c>
      <c r="AS115" s="97" t="s">
        <v>100</v>
      </c>
      <c r="AT115" s="97" t="s">
        <v>100</v>
      </c>
      <c r="AU115" s="97" t="s">
        <v>100</v>
      </c>
      <c r="AV115" s="97" t="s">
        <v>100</v>
      </c>
      <c r="AW115" s="97" t="s">
        <v>100</v>
      </c>
      <c r="AX115" s="97" t="s">
        <v>100</v>
      </c>
      <c r="AY115" s="97" t="s">
        <v>100</v>
      </c>
      <c r="AZ115" s="97" t="s">
        <v>100</v>
      </c>
      <c r="BA115" s="97" t="s">
        <v>100</v>
      </c>
      <c r="BB115" s="97" t="s">
        <v>100</v>
      </c>
      <c r="BC115" s="97" t="s">
        <v>100</v>
      </c>
      <c r="BD115" s="97" t="s">
        <v>100</v>
      </c>
      <c r="BE115" s="97" t="s">
        <v>100</v>
      </c>
      <c r="BF115" s="97" t="s">
        <v>100</v>
      </c>
      <c r="BG115" s="97" t="s">
        <v>100</v>
      </c>
      <c r="BH115" s="61" t="s">
        <v>100</v>
      </c>
    </row>
    <row r="116" spans="1:60" ht="25.5">
      <c r="A116" s="70">
        <v>24</v>
      </c>
      <c r="B116" s="70" t="s">
        <v>490</v>
      </c>
      <c r="C116" s="61" t="s">
        <v>491</v>
      </c>
      <c r="D116" s="70" t="s">
        <v>97</v>
      </c>
      <c r="E116" s="61" t="s">
        <v>99</v>
      </c>
      <c r="F116" s="115" t="s">
        <v>427</v>
      </c>
      <c r="G116" s="63">
        <v>13380</v>
      </c>
      <c r="H116" s="50" t="s">
        <v>492</v>
      </c>
      <c r="I116" s="122" t="s">
        <v>429</v>
      </c>
      <c r="J116" s="70" t="s">
        <v>493</v>
      </c>
      <c r="K116" s="69">
        <v>45050</v>
      </c>
      <c r="L116" s="188">
        <v>8533.18</v>
      </c>
      <c r="M116" s="63">
        <v>13528</v>
      </c>
      <c r="N116" s="69">
        <v>45050</v>
      </c>
      <c r="O116" s="69">
        <v>45235</v>
      </c>
      <c r="P116" s="70" t="s">
        <v>431</v>
      </c>
      <c r="Q116" s="70"/>
      <c r="R116" s="196"/>
      <c r="S116" s="196"/>
      <c r="T116" s="70" t="s">
        <v>489</v>
      </c>
      <c r="U116" s="70" t="s">
        <v>100</v>
      </c>
      <c r="V116" s="54" t="s">
        <v>100</v>
      </c>
      <c r="W116" s="54" t="s">
        <v>100</v>
      </c>
      <c r="X116" s="54" t="s">
        <v>100</v>
      </c>
      <c r="Y116" s="54" t="s">
        <v>100</v>
      </c>
      <c r="Z116" s="54" t="s">
        <v>100</v>
      </c>
      <c r="AA116" s="54" t="s">
        <v>100</v>
      </c>
      <c r="AB116" s="54" t="s">
        <v>100</v>
      </c>
      <c r="AC116" s="70" t="s">
        <v>100</v>
      </c>
      <c r="AD116" s="196">
        <v>0</v>
      </c>
      <c r="AE116" s="196">
        <v>0</v>
      </c>
      <c r="AF116" s="70" t="s">
        <v>100</v>
      </c>
      <c r="AG116" s="71" t="s">
        <v>100</v>
      </c>
      <c r="AH116" s="196">
        <v>0</v>
      </c>
      <c r="AI116" s="210">
        <f t="shared" si="1"/>
        <v>8533.18</v>
      </c>
      <c r="AJ116" s="196">
        <v>0</v>
      </c>
      <c r="AK116" s="215">
        <v>8553.18</v>
      </c>
      <c r="AL116" s="218">
        <f>AJ116+AK116</f>
        <v>8553.18</v>
      </c>
      <c r="AM116" s="97"/>
      <c r="AN116" s="97"/>
      <c r="AO116" s="97"/>
      <c r="AP116" s="97"/>
      <c r="AQ116" s="97"/>
      <c r="AR116" s="97"/>
      <c r="AS116" s="97"/>
      <c r="AT116" s="97"/>
      <c r="AU116" s="97"/>
      <c r="AV116" s="97"/>
      <c r="AW116" s="97"/>
      <c r="AX116" s="97"/>
      <c r="AY116" s="97"/>
      <c r="AZ116" s="97"/>
      <c r="BA116" s="97"/>
      <c r="BB116" s="97"/>
      <c r="BC116" s="97"/>
      <c r="BD116" s="97"/>
      <c r="BE116" s="97"/>
      <c r="BF116" s="97"/>
      <c r="BG116" s="97"/>
      <c r="BH116" s="61"/>
    </row>
    <row r="117" spans="1:60" ht="25.5">
      <c r="A117" s="70">
        <v>25</v>
      </c>
      <c r="B117" s="70" t="s">
        <v>317</v>
      </c>
      <c r="C117" s="61" t="s">
        <v>312</v>
      </c>
      <c r="D117" s="70" t="s">
        <v>97</v>
      </c>
      <c r="E117" s="61" t="s">
        <v>99</v>
      </c>
      <c r="F117" s="116" t="s">
        <v>313</v>
      </c>
      <c r="G117" s="63">
        <v>13212</v>
      </c>
      <c r="H117" s="50" t="s">
        <v>314</v>
      </c>
      <c r="I117" s="122" t="s">
        <v>315</v>
      </c>
      <c r="J117" s="70" t="s">
        <v>316</v>
      </c>
      <c r="K117" s="69">
        <v>44845</v>
      </c>
      <c r="L117" s="188">
        <v>46737.87</v>
      </c>
      <c r="M117" s="63">
        <v>13391</v>
      </c>
      <c r="N117" s="69">
        <v>44845</v>
      </c>
      <c r="O117" s="69">
        <v>45210</v>
      </c>
      <c r="P117" s="70" t="s">
        <v>431</v>
      </c>
      <c r="Q117" s="70" t="s">
        <v>100</v>
      </c>
      <c r="R117" s="196" t="s">
        <v>100</v>
      </c>
      <c r="S117" s="196" t="s">
        <v>100</v>
      </c>
      <c r="T117" s="70" t="s">
        <v>489</v>
      </c>
      <c r="U117" s="70" t="s">
        <v>100</v>
      </c>
      <c r="V117" s="54" t="s">
        <v>100</v>
      </c>
      <c r="W117" s="54" t="s">
        <v>100</v>
      </c>
      <c r="X117" s="97" t="s">
        <v>100</v>
      </c>
      <c r="Y117" s="54" t="s">
        <v>100</v>
      </c>
      <c r="Z117" s="69" t="s">
        <v>100</v>
      </c>
      <c r="AA117" s="54" t="s">
        <v>100</v>
      </c>
      <c r="AB117" s="70" t="s">
        <v>100</v>
      </c>
      <c r="AC117" s="70" t="s">
        <v>100</v>
      </c>
      <c r="AD117" s="196">
        <v>0</v>
      </c>
      <c r="AE117" s="196">
        <v>0</v>
      </c>
      <c r="AF117" s="70" t="s">
        <v>100</v>
      </c>
      <c r="AG117" s="71" t="s">
        <v>100</v>
      </c>
      <c r="AH117" s="196">
        <v>0</v>
      </c>
      <c r="AI117" s="210">
        <f t="shared" si="1"/>
        <v>46737.87</v>
      </c>
      <c r="AJ117" s="215">
        <v>0</v>
      </c>
      <c r="AK117" s="215">
        <v>13949.74</v>
      </c>
      <c r="AL117" s="218">
        <f>AJ117+AK117</f>
        <v>13949.74</v>
      </c>
      <c r="AM117" s="97" t="s">
        <v>100</v>
      </c>
      <c r="AN117" s="97" t="s">
        <v>100</v>
      </c>
      <c r="AO117" s="97" t="s">
        <v>100</v>
      </c>
      <c r="AP117" s="97" t="s">
        <v>100</v>
      </c>
      <c r="AQ117" s="97" t="s">
        <v>100</v>
      </c>
      <c r="AR117" s="97" t="s">
        <v>100</v>
      </c>
      <c r="AS117" s="97" t="s">
        <v>100</v>
      </c>
      <c r="AT117" s="97" t="s">
        <v>100</v>
      </c>
      <c r="AU117" s="97" t="s">
        <v>100</v>
      </c>
      <c r="AV117" s="97" t="s">
        <v>100</v>
      </c>
      <c r="AW117" s="97" t="s">
        <v>100</v>
      </c>
      <c r="AX117" s="97" t="s">
        <v>100</v>
      </c>
      <c r="AY117" s="97" t="s">
        <v>100</v>
      </c>
      <c r="AZ117" s="97" t="s">
        <v>100</v>
      </c>
      <c r="BA117" s="97" t="s">
        <v>100</v>
      </c>
      <c r="BB117" s="97" t="s">
        <v>100</v>
      </c>
      <c r="BC117" s="97" t="s">
        <v>100</v>
      </c>
      <c r="BD117" s="97" t="s">
        <v>100</v>
      </c>
      <c r="BE117" s="97" t="s">
        <v>100</v>
      </c>
      <c r="BF117" s="97" t="s">
        <v>100</v>
      </c>
      <c r="BG117" s="97" t="s">
        <v>100</v>
      </c>
      <c r="BH117" s="61" t="s">
        <v>100</v>
      </c>
    </row>
    <row r="118" spans="1:60" ht="63.75">
      <c r="A118" s="70">
        <v>26</v>
      </c>
      <c r="B118" s="70" t="s">
        <v>318</v>
      </c>
      <c r="C118" s="61" t="s">
        <v>319</v>
      </c>
      <c r="D118" s="70" t="s">
        <v>97</v>
      </c>
      <c r="E118" s="61" t="s">
        <v>99</v>
      </c>
      <c r="F118" s="115" t="s">
        <v>320</v>
      </c>
      <c r="G118" s="63">
        <v>13425</v>
      </c>
      <c r="H118" s="50" t="s">
        <v>321</v>
      </c>
      <c r="I118" s="122" t="s">
        <v>322</v>
      </c>
      <c r="J118" s="70" t="s">
        <v>323</v>
      </c>
      <c r="K118" s="69">
        <v>44960</v>
      </c>
      <c r="L118" s="188">
        <v>2940</v>
      </c>
      <c r="M118" s="63">
        <v>13477</v>
      </c>
      <c r="N118" s="69">
        <v>44960</v>
      </c>
      <c r="O118" s="69">
        <v>45326</v>
      </c>
      <c r="P118" s="61" t="s">
        <v>431</v>
      </c>
      <c r="Q118" s="70" t="s">
        <v>100</v>
      </c>
      <c r="R118" s="196" t="s">
        <v>100</v>
      </c>
      <c r="S118" s="196" t="s">
        <v>100</v>
      </c>
      <c r="T118" s="70" t="s">
        <v>324</v>
      </c>
      <c r="U118" s="70" t="s">
        <v>100</v>
      </c>
      <c r="V118" s="54"/>
      <c r="W118" s="54"/>
      <c r="X118" s="97"/>
      <c r="Y118" s="54"/>
      <c r="Z118" s="69"/>
      <c r="AA118" s="54"/>
      <c r="AB118" s="70"/>
      <c r="AC118" s="70"/>
      <c r="AD118" s="196"/>
      <c r="AE118" s="196"/>
      <c r="AF118" s="70"/>
      <c r="AG118" s="71"/>
      <c r="AH118" s="196"/>
      <c r="AI118" s="210">
        <f t="shared" si="1"/>
        <v>2940</v>
      </c>
      <c r="AJ118" s="215">
        <v>0</v>
      </c>
      <c r="AK118" s="215">
        <v>1040</v>
      </c>
      <c r="AL118" s="218">
        <f t="shared" ref="AL118:AL134" si="2">AJ118+AK118</f>
        <v>1040</v>
      </c>
      <c r="AM118" s="97" t="s">
        <v>100</v>
      </c>
      <c r="AN118" s="97" t="s">
        <v>100</v>
      </c>
      <c r="AO118" s="97" t="s">
        <v>100</v>
      </c>
      <c r="AP118" s="97" t="s">
        <v>100</v>
      </c>
      <c r="AQ118" s="97" t="s">
        <v>100</v>
      </c>
      <c r="AR118" s="97" t="s">
        <v>100</v>
      </c>
      <c r="AS118" s="97" t="s">
        <v>100</v>
      </c>
      <c r="AT118" s="97" t="s">
        <v>100</v>
      </c>
      <c r="AU118" s="97" t="s">
        <v>100</v>
      </c>
      <c r="AV118" s="97" t="s">
        <v>100</v>
      </c>
      <c r="AW118" s="97" t="s">
        <v>100</v>
      </c>
      <c r="AX118" s="97" t="s">
        <v>100</v>
      </c>
      <c r="AY118" s="97" t="s">
        <v>100</v>
      </c>
      <c r="AZ118" s="97" t="s">
        <v>100</v>
      </c>
      <c r="BA118" s="97" t="s">
        <v>100</v>
      </c>
      <c r="BB118" s="97" t="s">
        <v>100</v>
      </c>
      <c r="BC118" s="97" t="s">
        <v>100</v>
      </c>
      <c r="BD118" s="97" t="s">
        <v>100</v>
      </c>
      <c r="BE118" s="97" t="s">
        <v>100</v>
      </c>
      <c r="BF118" s="97" t="s">
        <v>100</v>
      </c>
      <c r="BG118" s="97" t="s">
        <v>100</v>
      </c>
      <c r="BH118" s="61" t="s">
        <v>100</v>
      </c>
    </row>
    <row r="119" spans="1:60" ht="63.75">
      <c r="A119" s="70">
        <v>27</v>
      </c>
      <c r="B119" s="70" t="s">
        <v>325</v>
      </c>
      <c r="C119" s="61" t="s">
        <v>319</v>
      </c>
      <c r="D119" s="70" t="s">
        <v>97</v>
      </c>
      <c r="E119" s="61" t="s">
        <v>99</v>
      </c>
      <c r="F119" s="115" t="s">
        <v>320</v>
      </c>
      <c r="G119" s="63">
        <v>13425</v>
      </c>
      <c r="H119" s="50" t="s">
        <v>326</v>
      </c>
      <c r="I119" s="122" t="s">
        <v>327</v>
      </c>
      <c r="J119" s="70" t="s">
        <v>328</v>
      </c>
      <c r="K119" s="69">
        <v>44960</v>
      </c>
      <c r="L119" s="188">
        <v>4964.3999999999996</v>
      </c>
      <c r="M119" s="63">
        <v>13477</v>
      </c>
      <c r="N119" s="69">
        <v>44960</v>
      </c>
      <c r="O119" s="69">
        <v>45326</v>
      </c>
      <c r="P119" s="61" t="s">
        <v>431</v>
      </c>
      <c r="Q119" s="70" t="s">
        <v>100</v>
      </c>
      <c r="R119" s="196" t="s">
        <v>100</v>
      </c>
      <c r="S119" s="196" t="s">
        <v>100</v>
      </c>
      <c r="T119" s="70" t="s">
        <v>107</v>
      </c>
      <c r="U119" s="70" t="s">
        <v>100</v>
      </c>
      <c r="V119" s="54" t="s">
        <v>100</v>
      </c>
      <c r="W119" s="54" t="s">
        <v>100</v>
      </c>
      <c r="X119" s="54" t="s">
        <v>100</v>
      </c>
      <c r="Y119" s="54" t="s">
        <v>100</v>
      </c>
      <c r="Z119" s="54" t="s">
        <v>100</v>
      </c>
      <c r="AA119" s="54" t="s">
        <v>100</v>
      </c>
      <c r="AB119" s="54" t="s">
        <v>100</v>
      </c>
      <c r="AC119" s="54" t="s">
        <v>100</v>
      </c>
      <c r="AD119" s="196">
        <v>0</v>
      </c>
      <c r="AE119" s="196">
        <v>0</v>
      </c>
      <c r="AF119" s="54" t="s">
        <v>100</v>
      </c>
      <c r="AG119" s="54" t="s">
        <v>100</v>
      </c>
      <c r="AH119" s="196">
        <v>0</v>
      </c>
      <c r="AI119" s="210">
        <f t="shared" si="1"/>
        <v>4964.3999999999996</v>
      </c>
      <c r="AJ119" s="215">
        <v>0</v>
      </c>
      <c r="AK119" s="215">
        <f>1474.8+1474.8</f>
        <v>2949.6</v>
      </c>
      <c r="AL119" s="218">
        <f t="shared" si="2"/>
        <v>2949.6</v>
      </c>
      <c r="AM119" s="97" t="s">
        <v>100</v>
      </c>
      <c r="AN119" s="97" t="s">
        <v>100</v>
      </c>
      <c r="AO119" s="97" t="s">
        <v>100</v>
      </c>
      <c r="AP119" s="97" t="s">
        <v>100</v>
      </c>
      <c r="AQ119" s="97" t="s">
        <v>100</v>
      </c>
      <c r="AR119" s="97" t="s">
        <v>100</v>
      </c>
      <c r="AS119" s="97" t="s">
        <v>100</v>
      </c>
      <c r="AT119" s="97" t="s">
        <v>100</v>
      </c>
      <c r="AU119" s="97" t="s">
        <v>100</v>
      </c>
      <c r="AV119" s="97" t="s">
        <v>100</v>
      </c>
      <c r="AW119" s="97" t="s">
        <v>100</v>
      </c>
      <c r="AX119" s="97" t="s">
        <v>100</v>
      </c>
      <c r="AY119" s="97" t="s">
        <v>100</v>
      </c>
      <c r="AZ119" s="97" t="s">
        <v>100</v>
      </c>
      <c r="BA119" s="97" t="s">
        <v>100</v>
      </c>
      <c r="BB119" s="97" t="s">
        <v>100</v>
      </c>
      <c r="BC119" s="97" t="s">
        <v>100</v>
      </c>
      <c r="BD119" s="97" t="s">
        <v>100</v>
      </c>
      <c r="BE119" s="97" t="s">
        <v>100</v>
      </c>
      <c r="BF119" s="97" t="s">
        <v>100</v>
      </c>
      <c r="BG119" s="97" t="s">
        <v>100</v>
      </c>
      <c r="BH119" s="61" t="s">
        <v>100</v>
      </c>
    </row>
    <row r="120" spans="1:60" ht="63.75">
      <c r="A120" s="70">
        <v>28</v>
      </c>
      <c r="B120" s="70" t="s">
        <v>329</v>
      </c>
      <c r="C120" s="61" t="s">
        <v>319</v>
      </c>
      <c r="D120" s="70" t="s">
        <v>97</v>
      </c>
      <c r="E120" s="61" t="s">
        <v>99</v>
      </c>
      <c r="F120" s="115" t="s">
        <v>320</v>
      </c>
      <c r="G120" s="63">
        <v>13425</v>
      </c>
      <c r="H120" s="50" t="s">
        <v>330</v>
      </c>
      <c r="I120" s="122" t="s">
        <v>250</v>
      </c>
      <c r="J120" s="61" t="s">
        <v>251</v>
      </c>
      <c r="K120" s="69">
        <v>44951</v>
      </c>
      <c r="L120" s="188">
        <v>7520</v>
      </c>
      <c r="M120" s="63">
        <v>13462</v>
      </c>
      <c r="N120" s="69">
        <v>44951</v>
      </c>
      <c r="O120" s="69">
        <v>45316</v>
      </c>
      <c r="P120" s="61" t="s">
        <v>431</v>
      </c>
      <c r="Q120" s="70" t="s">
        <v>100</v>
      </c>
      <c r="R120" s="196" t="s">
        <v>100</v>
      </c>
      <c r="S120" s="196" t="s">
        <v>100</v>
      </c>
      <c r="T120" s="70" t="s">
        <v>107</v>
      </c>
      <c r="U120" s="70" t="s">
        <v>100</v>
      </c>
      <c r="V120" s="54" t="s">
        <v>100</v>
      </c>
      <c r="W120" s="54" t="s">
        <v>100</v>
      </c>
      <c r="X120" s="97" t="s">
        <v>100</v>
      </c>
      <c r="Y120" s="54" t="s">
        <v>100</v>
      </c>
      <c r="Z120" s="69" t="s">
        <v>100</v>
      </c>
      <c r="AA120" s="54" t="s">
        <v>100</v>
      </c>
      <c r="AB120" s="70" t="s">
        <v>100</v>
      </c>
      <c r="AC120" s="70" t="s">
        <v>100</v>
      </c>
      <c r="AD120" s="196">
        <v>0</v>
      </c>
      <c r="AE120" s="196">
        <v>0</v>
      </c>
      <c r="AF120" s="70" t="s">
        <v>100</v>
      </c>
      <c r="AG120" s="71" t="s">
        <v>100</v>
      </c>
      <c r="AH120" s="196">
        <v>0</v>
      </c>
      <c r="AI120" s="210">
        <f t="shared" si="1"/>
        <v>7520</v>
      </c>
      <c r="AJ120" s="215">
        <v>0</v>
      </c>
      <c r="AK120" s="215">
        <f>1015.2+20701.85</f>
        <v>21717.05</v>
      </c>
      <c r="AL120" s="218">
        <f t="shared" si="2"/>
        <v>21717.05</v>
      </c>
      <c r="AM120" s="97" t="s">
        <v>100</v>
      </c>
      <c r="AN120" s="97" t="s">
        <v>100</v>
      </c>
      <c r="AO120" s="97" t="s">
        <v>100</v>
      </c>
      <c r="AP120" s="97" t="s">
        <v>100</v>
      </c>
      <c r="AQ120" s="97" t="s">
        <v>100</v>
      </c>
      <c r="AR120" s="97" t="s">
        <v>100</v>
      </c>
      <c r="AS120" s="97" t="s">
        <v>100</v>
      </c>
      <c r="AT120" s="97" t="s">
        <v>100</v>
      </c>
      <c r="AU120" s="97" t="s">
        <v>100</v>
      </c>
      <c r="AV120" s="97" t="s">
        <v>100</v>
      </c>
      <c r="AW120" s="97" t="s">
        <v>100</v>
      </c>
      <c r="AX120" s="97" t="s">
        <v>100</v>
      </c>
      <c r="AY120" s="97" t="s">
        <v>100</v>
      </c>
      <c r="AZ120" s="97" t="s">
        <v>100</v>
      </c>
      <c r="BA120" s="97" t="s">
        <v>100</v>
      </c>
      <c r="BB120" s="97" t="s">
        <v>100</v>
      </c>
      <c r="BC120" s="97" t="s">
        <v>100</v>
      </c>
      <c r="BD120" s="97" t="s">
        <v>100</v>
      </c>
      <c r="BE120" s="97" t="s">
        <v>100</v>
      </c>
      <c r="BF120" s="97" t="s">
        <v>100</v>
      </c>
      <c r="BG120" s="97" t="s">
        <v>100</v>
      </c>
      <c r="BH120" s="61" t="s">
        <v>100</v>
      </c>
    </row>
    <row r="121" spans="1:60" ht="63.75">
      <c r="A121" s="70">
        <v>29</v>
      </c>
      <c r="B121" s="70" t="s">
        <v>331</v>
      </c>
      <c r="C121" s="61" t="s">
        <v>319</v>
      </c>
      <c r="D121" s="70" t="s">
        <v>97</v>
      </c>
      <c r="E121" s="61" t="s">
        <v>99</v>
      </c>
      <c r="F121" s="115" t="s">
        <v>320</v>
      </c>
      <c r="G121" s="63">
        <v>13425</v>
      </c>
      <c r="H121" s="50" t="s">
        <v>332</v>
      </c>
      <c r="I121" s="122" t="s">
        <v>551</v>
      </c>
      <c r="J121" s="70" t="s">
        <v>333</v>
      </c>
      <c r="K121" s="69">
        <v>44952</v>
      </c>
      <c r="L121" s="188">
        <v>7900</v>
      </c>
      <c r="M121" s="63">
        <v>13467</v>
      </c>
      <c r="N121" s="69">
        <v>44952</v>
      </c>
      <c r="O121" s="69">
        <v>45317</v>
      </c>
      <c r="P121" s="61" t="s">
        <v>431</v>
      </c>
      <c r="Q121" s="70" t="s">
        <v>100</v>
      </c>
      <c r="R121" s="196" t="s">
        <v>100</v>
      </c>
      <c r="S121" s="196" t="s">
        <v>100</v>
      </c>
      <c r="T121" s="70" t="s">
        <v>107</v>
      </c>
      <c r="U121" s="70" t="s">
        <v>100</v>
      </c>
      <c r="V121" s="54" t="s">
        <v>100</v>
      </c>
      <c r="W121" s="54" t="s">
        <v>100</v>
      </c>
      <c r="X121" s="97" t="s">
        <v>100</v>
      </c>
      <c r="Y121" s="54" t="s">
        <v>100</v>
      </c>
      <c r="Z121" s="69" t="s">
        <v>100</v>
      </c>
      <c r="AA121" s="54" t="s">
        <v>100</v>
      </c>
      <c r="AB121" s="70" t="s">
        <v>100</v>
      </c>
      <c r="AC121" s="70" t="s">
        <v>100</v>
      </c>
      <c r="AD121" s="196">
        <v>0</v>
      </c>
      <c r="AE121" s="196">
        <v>0</v>
      </c>
      <c r="AF121" s="70" t="s">
        <v>100</v>
      </c>
      <c r="AG121" s="71" t="s">
        <v>100</v>
      </c>
      <c r="AH121" s="196">
        <v>0</v>
      </c>
      <c r="AI121" s="210">
        <f t="shared" si="1"/>
        <v>7900</v>
      </c>
      <c r="AJ121" s="215">
        <v>0</v>
      </c>
      <c r="AK121" s="215">
        <v>1106</v>
      </c>
      <c r="AL121" s="218">
        <f t="shared" si="2"/>
        <v>1106</v>
      </c>
      <c r="AM121" s="97" t="s">
        <v>100</v>
      </c>
      <c r="AN121" s="97" t="s">
        <v>100</v>
      </c>
      <c r="AO121" s="97" t="s">
        <v>100</v>
      </c>
      <c r="AP121" s="97" t="s">
        <v>100</v>
      </c>
      <c r="AQ121" s="97" t="s">
        <v>100</v>
      </c>
      <c r="AR121" s="97" t="s">
        <v>100</v>
      </c>
      <c r="AS121" s="97" t="s">
        <v>100</v>
      </c>
      <c r="AT121" s="97" t="s">
        <v>100</v>
      </c>
      <c r="AU121" s="97" t="s">
        <v>100</v>
      </c>
      <c r="AV121" s="97" t="s">
        <v>100</v>
      </c>
      <c r="AW121" s="97" t="s">
        <v>100</v>
      </c>
      <c r="AX121" s="97" t="s">
        <v>100</v>
      </c>
      <c r="AY121" s="97" t="s">
        <v>100</v>
      </c>
      <c r="AZ121" s="97" t="s">
        <v>100</v>
      </c>
      <c r="BA121" s="97" t="s">
        <v>100</v>
      </c>
      <c r="BB121" s="97" t="s">
        <v>100</v>
      </c>
      <c r="BC121" s="97" t="s">
        <v>100</v>
      </c>
      <c r="BD121" s="97" t="s">
        <v>100</v>
      </c>
      <c r="BE121" s="97" t="s">
        <v>100</v>
      </c>
      <c r="BF121" s="97" t="s">
        <v>100</v>
      </c>
      <c r="BG121" s="97" t="s">
        <v>100</v>
      </c>
      <c r="BH121" s="61" t="s">
        <v>100</v>
      </c>
    </row>
    <row r="122" spans="1:60" ht="25.5">
      <c r="A122" s="70">
        <v>30</v>
      </c>
      <c r="B122" s="70" t="s">
        <v>546</v>
      </c>
      <c r="C122" s="61" t="s">
        <v>547</v>
      </c>
      <c r="D122" s="70" t="s">
        <v>97</v>
      </c>
      <c r="E122" s="61" t="s">
        <v>99</v>
      </c>
      <c r="F122" s="115" t="s">
        <v>549</v>
      </c>
      <c r="G122" s="63">
        <v>13381</v>
      </c>
      <c r="H122" s="50" t="s">
        <v>550</v>
      </c>
      <c r="I122" s="122" t="s">
        <v>551</v>
      </c>
      <c r="J122" s="70" t="s">
        <v>333</v>
      </c>
      <c r="K122" s="69">
        <v>45006</v>
      </c>
      <c r="L122" s="188">
        <v>7171</v>
      </c>
      <c r="M122" s="63">
        <v>13502</v>
      </c>
      <c r="N122" s="69">
        <v>45006</v>
      </c>
      <c r="O122" s="69">
        <v>45191</v>
      </c>
      <c r="P122" s="61" t="s">
        <v>431</v>
      </c>
      <c r="Q122" s="70" t="s">
        <v>100</v>
      </c>
      <c r="R122" s="196" t="s">
        <v>100</v>
      </c>
      <c r="S122" s="196" t="s">
        <v>100</v>
      </c>
      <c r="T122" s="70" t="s">
        <v>107</v>
      </c>
      <c r="U122" s="70" t="s">
        <v>100</v>
      </c>
      <c r="V122" s="54" t="s">
        <v>100</v>
      </c>
      <c r="W122" s="54" t="s">
        <v>100</v>
      </c>
      <c r="X122" s="97" t="s">
        <v>100</v>
      </c>
      <c r="Y122" s="54" t="s">
        <v>100</v>
      </c>
      <c r="Z122" s="69" t="s">
        <v>100</v>
      </c>
      <c r="AA122" s="54" t="s">
        <v>100</v>
      </c>
      <c r="AB122" s="70" t="s">
        <v>100</v>
      </c>
      <c r="AC122" s="70" t="s">
        <v>100</v>
      </c>
      <c r="AD122" s="196">
        <v>0</v>
      </c>
      <c r="AE122" s="196">
        <v>0</v>
      </c>
      <c r="AF122" s="70" t="s">
        <v>100</v>
      </c>
      <c r="AG122" s="71" t="s">
        <v>100</v>
      </c>
      <c r="AH122" s="196">
        <v>0</v>
      </c>
      <c r="AI122" s="210">
        <f t="shared" si="1"/>
        <v>7171</v>
      </c>
      <c r="AJ122" s="215">
        <v>0</v>
      </c>
      <c r="AK122" s="215">
        <v>2327</v>
      </c>
      <c r="AL122" s="218">
        <f t="shared" si="2"/>
        <v>2327</v>
      </c>
      <c r="AM122" s="97" t="s">
        <v>100</v>
      </c>
      <c r="AN122" s="97" t="s">
        <v>100</v>
      </c>
      <c r="AO122" s="97" t="s">
        <v>100</v>
      </c>
      <c r="AP122" s="97" t="s">
        <v>100</v>
      </c>
      <c r="AQ122" s="97" t="s">
        <v>100</v>
      </c>
      <c r="AR122" s="97" t="s">
        <v>100</v>
      </c>
      <c r="AS122" s="97" t="s">
        <v>100</v>
      </c>
      <c r="AT122" s="97" t="s">
        <v>100</v>
      </c>
      <c r="AU122" s="97" t="s">
        <v>100</v>
      </c>
      <c r="AV122" s="97" t="s">
        <v>100</v>
      </c>
      <c r="AW122" s="97" t="s">
        <v>100</v>
      </c>
      <c r="AX122" s="97" t="s">
        <v>100</v>
      </c>
      <c r="AY122" s="97" t="s">
        <v>100</v>
      </c>
      <c r="AZ122" s="97" t="s">
        <v>100</v>
      </c>
      <c r="BA122" s="97" t="s">
        <v>100</v>
      </c>
      <c r="BB122" s="97" t="s">
        <v>100</v>
      </c>
      <c r="BC122" s="97" t="s">
        <v>100</v>
      </c>
      <c r="BD122" s="97" t="s">
        <v>100</v>
      </c>
      <c r="BE122" s="97" t="s">
        <v>100</v>
      </c>
      <c r="BF122" s="97" t="s">
        <v>100</v>
      </c>
      <c r="BG122" s="97" t="s">
        <v>100</v>
      </c>
      <c r="BH122" s="61"/>
    </row>
    <row r="123" spans="1:60" ht="127.5">
      <c r="A123" s="70">
        <v>31</v>
      </c>
      <c r="B123" s="70" t="s">
        <v>334</v>
      </c>
      <c r="C123" s="61"/>
      <c r="D123" s="61" t="s">
        <v>444</v>
      </c>
      <c r="E123" s="61" t="s">
        <v>99</v>
      </c>
      <c r="F123" s="115" t="s">
        <v>548</v>
      </c>
      <c r="G123" s="63" t="s">
        <v>100</v>
      </c>
      <c r="H123" s="50" t="s">
        <v>335</v>
      </c>
      <c r="I123" s="122" t="s">
        <v>475</v>
      </c>
      <c r="J123" s="70" t="s">
        <v>336</v>
      </c>
      <c r="K123" s="69">
        <v>44972</v>
      </c>
      <c r="L123" s="188">
        <v>6720</v>
      </c>
      <c r="M123" s="63">
        <v>13477</v>
      </c>
      <c r="N123" s="69">
        <v>44972</v>
      </c>
      <c r="O123" s="69">
        <v>45154</v>
      </c>
      <c r="P123" s="61" t="s">
        <v>431</v>
      </c>
      <c r="Q123" s="70" t="s">
        <v>100</v>
      </c>
      <c r="R123" s="196" t="s">
        <v>100</v>
      </c>
      <c r="S123" s="196" t="s">
        <v>100</v>
      </c>
      <c r="T123" s="70" t="s">
        <v>98</v>
      </c>
      <c r="U123" s="70" t="s">
        <v>100</v>
      </c>
      <c r="V123" s="54" t="s">
        <v>100</v>
      </c>
      <c r="W123" s="54" t="s">
        <v>100</v>
      </c>
      <c r="X123" s="97" t="s">
        <v>100</v>
      </c>
      <c r="Y123" s="54" t="s">
        <v>100</v>
      </c>
      <c r="Z123" s="69" t="s">
        <v>100</v>
      </c>
      <c r="AA123" s="54" t="s">
        <v>100</v>
      </c>
      <c r="AB123" s="70" t="s">
        <v>100</v>
      </c>
      <c r="AC123" s="70" t="s">
        <v>100</v>
      </c>
      <c r="AD123" s="196">
        <v>0</v>
      </c>
      <c r="AE123" s="196">
        <v>0</v>
      </c>
      <c r="AF123" s="70" t="s">
        <v>100</v>
      </c>
      <c r="AG123" s="71" t="s">
        <v>100</v>
      </c>
      <c r="AH123" s="196">
        <v>0</v>
      </c>
      <c r="AI123" s="210">
        <f t="shared" si="1"/>
        <v>6720</v>
      </c>
      <c r="AJ123" s="215">
        <v>0</v>
      </c>
      <c r="AK123" s="215">
        <v>6720</v>
      </c>
      <c r="AL123" s="218">
        <f t="shared" si="2"/>
        <v>6720</v>
      </c>
      <c r="AM123" s="97" t="s">
        <v>100</v>
      </c>
      <c r="AN123" s="97" t="s">
        <v>100</v>
      </c>
      <c r="AO123" s="97" t="s">
        <v>100</v>
      </c>
      <c r="AP123" s="97" t="s">
        <v>100</v>
      </c>
      <c r="AQ123" s="55" t="s">
        <v>156</v>
      </c>
      <c r="AR123" s="55" t="s">
        <v>162</v>
      </c>
      <c r="AS123" s="97" t="s">
        <v>562</v>
      </c>
      <c r="AT123" s="97" t="s">
        <v>563</v>
      </c>
      <c r="AU123" s="97" t="s">
        <v>100</v>
      </c>
      <c r="AV123" s="97" t="s">
        <v>100</v>
      </c>
      <c r="AW123" s="97" t="s">
        <v>100</v>
      </c>
      <c r="AX123" s="97" t="s">
        <v>100</v>
      </c>
      <c r="AY123" s="97" t="s">
        <v>100</v>
      </c>
      <c r="AZ123" s="97" t="s">
        <v>100</v>
      </c>
      <c r="BA123" s="97" t="s">
        <v>100</v>
      </c>
      <c r="BB123" s="97" t="s">
        <v>100</v>
      </c>
      <c r="BC123" s="97" t="s">
        <v>100</v>
      </c>
      <c r="BD123" s="97" t="s">
        <v>100</v>
      </c>
      <c r="BE123" s="97" t="s">
        <v>100</v>
      </c>
      <c r="BF123" s="97" t="s">
        <v>100</v>
      </c>
      <c r="BG123" s="97" t="s">
        <v>100</v>
      </c>
      <c r="BH123" s="61" t="s">
        <v>100</v>
      </c>
    </row>
    <row r="124" spans="1:60" ht="25.5">
      <c r="A124" s="70">
        <v>32</v>
      </c>
      <c r="B124" s="70" t="s">
        <v>557</v>
      </c>
      <c r="C124" s="61"/>
      <c r="D124" s="61" t="s">
        <v>444</v>
      </c>
      <c r="E124" s="61" t="s">
        <v>205</v>
      </c>
      <c r="F124" s="115" t="s">
        <v>559</v>
      </c>
      <c r="G124" s="63" t="s">
        <v>100</v>
      </c>
      <c r="H124" s="50" t="s">
        <v>560</v>
      </c>
      <c r="I124" s="122" t="s">
        <v>475</v>
      </c>
      <c r="J124" s="70" t="s">
        <v>336</v>
      </c>
      <c r="K124" s="69">
        <v>45062</v>
      </c>
      <c r="L124" s="188">
        <v>7000</v>
      </c>
      <c r="M124" s="63">
        <v>13538</v>
      </c>
      <c r="N124" s="69">
        <v>45062</v>
      </c>
      <c r="O124" s="69">
        <v>45246</v>
      </c>
      <c r="P124" s="61" t="s">
        <v>431</v>
      </c>
      <c r="Q124" s="70" t="s">
        <v>100</v>
      </c>
      <c r="R124" s="196" t="s">
        <v>100</v>
      </c>
      <c r="S124" s="196" t="s">
        <v>100</v>
      </c>
      <c r="T124" s="70" t="s">
        <v>482</v>
      </c>
      <c r="U124" s="70" t="s">
        <v>100</v>
      </c>
      <c r="V124" s="54" t="s">
        <v>100</v>
      </c>
      <c r="W124" s="54" t="s">
        <v>100</v>
      </c>
      <c r="X124" s="97" t="s">
        <v>100</v>
      </c>
      <c r="Y124" s="54" t="s">
        <v>100</v>
      </c>
      <c r="Z124" s="69" t="s">
        <v>100</v>
      </c>
      <c r="AA124" s="54" t="s">
        <v>100</v>
      </c>
      <c r="AB124" s="70" t="s">
        <v>100</v>
      </c>
      <c r="AC124" s="70" t="s">
        <v>100</v>
      </c>
      <c r="AD124" s="196">
        <v>0</v>
      </c>
      <c r="AE124" s="196">
        <v>0</v>
      </c>
      <c r="AF124" s="70" t="s">
        <v>100</v>
      </c>
      <c r="AG124" s="71" t="s">
        <v>100</v>
      </c>
      <c r="AH124" s="196">
        <v>0</v>
      </c>
      <c r="AI124" s="210">
        <f t="shared" si="1"/>
        <v>7000</v>
      </c>
      <c r="AJ124" s="215">
        <v>0</v>
      </c>
      <c r="AK124" s="215">
        <v>7000</v>
      </c>
      <c r="AL124" s="218">
        <f t="shared" si="2"/>
        <v>7000</v>
      </c>
      <c r="AM124" s="97" t="s">
        <v>100</v>
      </c>
      <c r="AN124" s="97" t="s">
        <v>100</v>
      </c>
      <c r="AO124" s="97" t="s">
        <v>100</v>
      </c>
      <c r="AP124" s="97" t="s">
        <v>100</v>
      </c>
      <c r="AQ124" s="97" t="s">
        <v>156</v>
      </c>
      <c r="AR124" s="55" t="s">
        <v>162</v>
      </c>
      <c r="AS124" s="97" t="s">
        <v>561</v>
      </c>
      <c r="AT124" s="97" t="s">
        <v>564</v>
      </c>
      <c r="AU124" s="97" t="s">
        <v>100</v>
      </c>
      <c r="AV124" s="97" t="s">
        <v>100</v>
      </c>
      <c r="AW124" s="97" t="s">
        <v>100</v>
      </c>
      <c r="AX124" s="97" t="s">
        <v>100</v>
      </c>
      <c r="AY124" s="97" t="s">
        <v>100</v>
      </c>
      <c r="AZ124" s="97" t="s">
        <v>100</v>
      </c>
      <c r="BA124" s="97" t="s">
        <v>100</v>
      </c>
      <c r="BB124" s="97" t="s">
        <v>100</v>
      </c>
      <c r="BC124" s="97" t="s">
        <v>100</v>
      </c>
      <c r="BD124" s="97" t="s">
        <v>100</v>
      </c>
      <c r="BE124" s="97" t="s">
        <v>100</v>
      </c>
      <c r="BF124" s="97" t="s">
        <v>100</v>
      </c>
      <c r="BG124" s="97" t="s">
        <v>100</v>
      </c>
      <c r="BH124" s="61" t="s">
        <v>100</v>
      </c>
    </row>
    <row r="125" spans="1:60" ht="63.75">
      <c r="A125" s="70">
        <v>33</v>
      </c>
      <c r="B125" s="70" t="s">
        <v>337</v>
      </c>
      <c r="C125" s="61" t="s">
        <v>338</v>
      </c>
      <c r="D125" s="70" t="s">
        <v>97</v>
      </c>
      <c r="E125" s="61" t="s">
        <v>99</v>
      </c>
      <c r="F125" s="115" t="s">
        <v>339</v>
      </c>
      <c r="G125" s="63"/>
      <c r="H125" s="50" t="s">
        <v>340</v>
      </c>
      <c r="I125" s="122" t="s">
        <v>341</v>
      </c>
      <c r="J125" s="70" t="s">
        <v>342</v>
      </c>
      <c r="K125" s="69">
        <v>44958</v>
      </c>
      <c r="L125" s="188">
        <v>60000</v>
      </c>
      <c r="M125" s="63">
        <v>13467</v>
      </c>
      <c r="N125" s="69">
        <v>44958</v>
      </c>
      <c r="O125" s="69">
        <v>45323</v>
      </c>
      <c r="P125" s="61" t="s">
        <v>431</v>
      </c>
      <c r="Q125" s="70" t="s">
        <v>100</v>
      </c>
      <c r="R125" s="196" t="s">
        <v>100</v>
      </c>
      <c r="S125" s="196" t="s">
        <v>100</v>
      </c>
      <c r="T125" s="70" t="s">
        <v>324</v>
      </c>
      <c r="U125" s="70" t="s">
        <v>100</v>
      </c>
      <c r="V125" s="54" t="s">
        <v>100</v>
      </c>
      <c r="W125" s="54" t="s">
        <v>100</v>
      </c>
      <c r="X125" s="97" t="s">
        <v>100</v>
      </c>
      <c r="Y125" s="54" t="s">
        <v>100</v>
      </c>
      <c r="Z125" s="69" t="s">
        <v>100</v>
      </c>
      <c r="AA125" s="54" t="s">
        <v>100</v>
      </c>
      <c r="AB125" s="70" t="s">
        <v>100</v>
      </c>
      <c r="AC125" s="70" t="s">
        <v>100</v>
      </c>
      <c r="AD125" s="196">
        <v>0</v>
      </c>
      <c r="AE125" s="196">
        <v>0</v>
      </c>
      <c r="AF125" s="70" t="s">
        <v>100</v>
      </c>
      <c r="AG125" s="71" t="s">
        <v>100</v>
      </c>
      <c r="AH125" s="196">
        <v>0</v>
      </c>
      <c r="AI125" s="210">
        <f t="shared" si="1"/>
        <v>60000</v>
      </c>
      <c r="AJ125" s="215">
        <v>0</v>
      </c>
      <c r="AK125" s="215">
        <f>2486.85+14166.12</f>
        <v>16652.97</v>
      </c>
      <c r="AL125" s="218">
        <f t="shared" si="2"/>
        <v>16652.97</v>
      </c>
      <c r="AM125" s="97" t="s">
        <v>100</v>
      </c>
      <c r="AN125" s="97" t="s">
        <v>100</v>
      </c>
      <c r="AO125" s="97" t="s">
        <v>100</v>
      </c>
      <c r="AP125" s="97" t="s">
        <v>100</v>
      </c>
      <c r="AQ125" s="97" t="s">
        <v>100</v>
      </c>
      <c r="AR125" s="97" t="s">
        <v>100</v>
      </c>
      <c r="AS125" s="97" t="s">
        <v>100</v>
      </c>
      <c r="AT125" s="97" t="s">
        <v>100</v>
      </c>
      <c r="AU125" s="97" t="s">
        <v>100</v>
      </c>
      <c r="AV125" s="97" t="s">
        <v>100</v>
      </c>
      <c r="AW125" s="97" t="s">
        <v>100</v>
      </c>
      <c r="AX125" s="97" t="s">
        <v>100</v>
      </c>
      <c r="AY125" s="97" t="s">
        <v>100</v>
      </c>
      <c r="AZ125" s="97" t="s">
        <v>100</v>
      </c>
      <c r="BA125" s="97" t="s">
        <v>100</v>
      </c>
      <c r="BB125" s="97" t="s">
        <v>100</v>
      </c>
      <c r="BC125" s="97" t="s">
        <v>100</v>
      </c>
      <c r="BD125" s="97" t="s">
        <v>100</v>
      </c>
      <c r="BE125" s="97" t="s">
        <v>100</v>
      </c>
      <c r="BF125" s="97" t="s">
        <v>100</v>
      </c>
      <c r="BG125" s="97" t="s">
        <v>100</v>
      </c>
      <c r="BH125" s="61" t="s">
        <v>100</v>
      </c>
    </row>
    <row r="126" spans="1:60" ht="63.75">
      <c r="A126" s="70">
        <v>34</v>
      </c>
      <c r="B126" s="70" t="s">
        <v>343</v>
      </c>
      <c r="C126" s="61" t="s">
        <v>319</v>
      </c>
      <c r="D126" s="70" t="s">
        <v>97</v>
      </c>
      <c r="E126" s="61" t="s">
        <v>99</v>
      </c>
      <c r="F126" s="115" t="s">
        <v>320</v>
      </c>
      <c r="G126" s="63">
        <v>13447</v>
      </c>
      <c r="H126" s="50" t="s">
        <v>344</v>
      </c>
      <c r="I126" s="122" t="s">
        <v>345</v>
      </c>
      <c r="J126" s="70" t="s">
        <v>346</v>
      </c>
      <c r="K126" s="69">
        <v>44960</v>
      </c>
      <c r="L126" s="188">
        <v>11586</v>
      </c>
      <c r="M126" s="63">
        <v>13477</v>
      </c>
      <c r="N126" s="69">
        <v>44960</v>
      </c>
      <c r="O126" s="69">
        <v>45326</v>
      </c>
      <c r="P126" s="61" t="s">
        <v>431</v>
      </c>
      <c r="Q126" s="70" t="s">
        <v>100</v>
      </c>
      <c r="R126" s="196" t="s">
        <v>100</v>
      </c>
      <c r="S126" s="196" t="s">
        <v>100</v>
      </c>
      <c r="T126" s="70" t="s">
        <v>489</v>
      </c>
      <c r="U126" s="70" t="s">
        <v>100</v>
      </c>
      <c r="V126" s="54"/>
      <c r="W126" s="54"/>
      <c r="X126" s="97"/>
      <c r="Y126" s="54"/>
      <c r="Z126" s="69"/>
      <c r="AA126" s="54"/>
      <c r="AB126" s="70"/>
      <c r="AC126" s="70"/>
      <c r="AD126" s="196">
        <v>0</v>
      </c>
      <c r="AE126" s="196">
        <v>0</v>
      </c>
      <c r="AF126" s="70"/>
      <c r="AG126" s="71"/>
      <c r="AH126" s="196">
        <v>0</v>
      </c>
      <c r="AI126" s="210">
        <f t="shared" si="1"/>
        <v>11586</v>
      </c>
      <c r="AJ126" s="215">
        <v>0</v>
      </c>
      <c r="AK126" s="215">
        <v>2317.1999999999998</v>
      </c>
      <c r="AL126" s="218">
        <f t="shared" si="2"/>
        <v>2317.1999999999998</v>
      </c>
      <c r="AM126" s="97" t="s">
        <v>100</v>
      </c>
      <c r="AN126" s="97" t="s">
        <v>100</v>
      </c>
      <c r="AO126" s="97" t="s">
        <v>100</v>
      </c>
      <c r="AP126" s="97" t="s">
        <v>100</v>
      </c>
      <c r="AQ126" s="97" t="s">
        <v>100</v>
      </c>
      <c r="AR126" s="97" t="s">
        <v>100</v>
      </c>
      <c r="AS126" s="97" t="s">
        <v>100</v>
      </c>
      <c r="AT126" s="97" t="s">
        <v>100</v>
      </c>
      <c r="AU126" s="97" t="s">
        <v>100</v>
      </c>
      <c r="AV126" s="97" t="s">
        <v>100</v>
      </c>
      <c r="AW126" s="97" t="s">
        <v>100</v>
      </c>
      <c r="AX126" s="97" t="s">
        <v>100</v>
      </c>
      <c r="AY126" s="97" t="s">
        <v>100</v>
      </c>
      <c r="AZ126" s="97" t="s">
        <v>100</v>
      </c>
      <c r="BA126" s="97" t="s">
        <v>100</v>
      </c>
      <c r="BB126" s="97" t="s">
        <v>100</v>
      </c>
      <c r="BC126" s="97" t="s">
        <v>100</v>
      </c>
      <c r="BD126" s="97" t="s">
        <v>100</v>
      </c>
      <c r="BE126" s="97" t="s">
        <v>100</v>
      </c>
      <c r="BF126" s="97" t="s">
        <v>100</v>
      </c>
      <c r="BG126" s="97" t="s">
        <v>100</v>
      </c>
      <c r="BH126" s="61" t="s">
        <v>100</v>
      </c>
    </row>
    <row r="127" spans="1:60" ht="25.5">
      <c r="A127" s="70">
        <v>35</v>
      </c>
      <c r="B127" s="70" t="s">
        <v>347</v>
      </c>
      <c r="C127" s="61" t="s">
        <v>298</v>
      </c>
      <c r="D127" s="70" t="s">
        <v>97</v>
      </c>
      <c r="E127" s="61" t="s">
        <v>99</v>
      </c>
      <c r="F127" s="115" t="s">
        <v>469</v>
      </c>
      <c r="G127" s="63">
        <v>13296</v>
      </c>
      <c r="H127" s="50" t="s">
        <v>348</v>
      </c>
      <c r="I127" s="122" t="s">
        <v>349</v>
      </c>
      <c r="J127" s="70" t="s">
        <v>297</v>
      </c>
      <c r="K127" s="69">
        <v>44910</v>
      </c>
      <c r="L127" s="188">
        <v>220600</v>
      </c>
      <c r="M127" s="63">
        <v>13441</v>
      </c>
      <c r="N127" s="69">
        <v>44910</v>
      </c>
      <c r="O127" s="69">
        <v>45275</v>
      </c>
      <c r="P127" s="61" t="s">
        <v>431</v>
      </c>
      <c r="Q127" s="70" t="s">
        <v>100</v>
      </c>
      <c r="R127" s="196" t="s">
        <v>100</v>
      </c>
      <c r="S127" s="196" t="s">
        <v>100</v>
      </c>
      <c r="T127" s="70" t="s">
        <v>489</v>
      </c>
      <c r="U127" s="70" t="s">
        <v>100</v>
      </c>
      <c r="V127" s="54"/>
      <c r="W127" s="54"/>
      <c r="X127" s="97"/>
      <c r="Y127" s="54"/>
      <c r="Z127" s="69"/>
      <c r="AA127" s="54"/>
      <c r="AB127" s="70"/>
      <c r="AC127" s="70"/>
      <c r="AD127" s="196">
        <v>0</v>
      </c>
      <c r="AE127" s="196">
        <v>0</v>
      </c>
      <c r="AF127" s="70"/>
      <c r="AG127" s="71"/>
      <c r="AH127" s="196">
        <v>0</v>
      </c>
      <c r="AI127" s="210">
        <f t="shared" si="1"/>
        <v>220600</v>
      </c>
      <c r="AJ127" s="215">
        <v>0</v>
      </c>
      <c r="AK127" s="215">
        <f>144669.48+19986.36</f>
        <v>164655.84000000003</v>
      </c>
      <c r="AL127" s="218">
        <f>AJ127+AK127</f>
        <v>164655.84000000003</v>
      </c>
      <c r="AM127" s="97" t="s">
        <v>100</v>
      </c>
      <c r="AN127" s="97" t="s">
        <v>100</v>
      </c>
      <c r="AO127" s="97" t="s">
        <v>100</v>
      </c>
      <c r="AP127" s="97" t="s">
        <v>100</v>
      </c>
      <c r="AQ127" s="97" t="s">
        <v>100</v>
      </c>
      <c r="AR127" s="97" t="s">
        <v>100</v>
      </c>
      <c r="AS127" s="97" t="s">
        <v>100</v>
      </c>
      <c r="AT127" s="97" t="s">
        <v>100</v>
      </c>
      <c r="AU127" s="97" t="s">
        <v>100</v>
      </c>
      <c r="AV127" s="97" t="s">
        <v>100</v>
      </c>
      <c r="AW127" s="97" t="s">
        <v>100</v>
      </c>
      <c r="AX127" s="97" t="s">
        <v>100</v>
      </c>
      <c r="AY127" s="97" t="s">
        <v>100</v>
      </c>
      <c r="AZ127" s="97" t="s">
        <v>100</v>
      </c>
      <c r="BA127" s="97" t="s">
        <v>100</v>
      </c>
      <c r="BB127" s="97" t="s">
        <v>100</v>
      </c>
      <c r="BC127" s="97" t="s">
        <v>100</v>
      </c>
      <c r="BD127" s="97" t="s">
        <v>100</v>
      </c>
      <c r="BE127" s="97" t="s">
        <v>100</v>
      </c>
      <c r="BF127" s="97" t="s">
        <v>100</v>
      </c>
      <c r="BG127" s="97" t="s">
        <v>100</v>
      </c>
      <c r="BH127" s="61" t="s">
        <v>100</v>
      </c>
    </row>
    <row r="128" spans="1:60" ht="51">
      <c r="A128" s="70">
        <v>36</v>
      </c>
      <c r="B128" s="70" t="s">
        <v>350</v>
      </c>
      <c r="C128" s="61" t="s">
        <v>356</v>
      </c>
      <c r="D128" s="70" t="s">
        <v>141</v>
      </c>
      <c r="E128" s="61" t="s">
        <v>99</v>
      </c>
      <c r="F128" s="115" t="s">
        <v>351</v>
      </c>
      <c r="G128" s="63">
        <v>13274</v>
      </c>
      <c r="H128" s="50" t="s">
        <v>352</v>
      </c>
      <c r="I128" s="122" t="s">
        <v>353</v>
      </c>
      <c r="J128" s="70" t="s">
        <v>354</v>
      </c>
      <c r="K128" s="69">
        <v>44882</v>
      </c>
      <c r="L128" s="188">
        <v>39000</v>
      </c>
      <c r="M128" s="63">
        <v>13422</v>
      </c>
      <c r="N128" s="69" t="s">
        <v>355</v>
      </c>
      <c r="O128" s="69">
        <v>45277</v>
      </c>
      <c r="P128" s="61" t="s">
        <v>431</v>
      </c>
      <c r="Q128" s="70" t="s">
        <v>100</v>
      </c>
      <c r="R128" s="196" t="s">
        <v>100</v>
      </c>
      <c r="S128" s="196" t="s">
        <v>100</v>
      </c>
      <c r="T128" s="70" t="s">
        <v>98</v>
      </c>
      <c r="U128" s="70" t="s">
        <v>100</v>
      </c>
      <c r="V128" s="54" t="s">
        <v>100</v>
      </c>
      <c r="W128" s="54" t="s">
        <v>100</v>
      </c>
      <c r="X128" s="97" t="s">
        <v>100</v>
      </c>
      <c r="Y128" s="54" t="s">
        <v>100</v>
      </c>
      <c r="Z128" s="69" t="s">
        <v>100</v>
      </c>
      <c r="AA128" s="54" t="s">
        <v>100</v>
      </c>
      <c r="AB128" s="70" t="s">
        <v>100</v>
      </c>
      <c r="AC128" s="70" t="s">
        <v>100</v>
      </c>
      <c r="AD128" s="196">
        <v>0</v>
      </c>
      <c r="AE128" s="196">
        <v>0</v>
      </c>
      <c r="AF128" s="70" t="s">
        <v>100</v>
      </c>
      <c r="AG128" s="71" t="s">
        <v>100</v>
      </c>
      <c r="AH128" s="196">
        <v>0</v>
      </c>
      <c r="AI128" s="210">
        <f t="shared" si="1"/>
        <v>39000</v>
      </c>
      <c r="AJ128" s="215">
        <v>0</v>
      </c>
      <c r="AK128" s="215">
        <f>176583.35+32500</f>
        <v>209083.35</v>
      </c>
      <c r="AL128" s="218">
        <f t="shared" si="2"/>
        <v>209083.35</v>
      </c>
      <c r="AM128" s="97" t="s">
        <v>398</v>
      </c>
      <c r="AN128" s="97" t="s">
        <v>399</v>
      </c>
      <c r="AO128" s="97" t="s">
        <v>400</v>
      </c>
      <c r="AP128" s="97" t="s">
        <v>399</v>
      </c>
      <c r="AQ128" s="97" t="s">
        <v>100</v>
      </c>
      <c r="AR128" s="97" t="s">
        <v>100</v>
      </c>
      <c r="AS128" s="97" t="s">
        <v>100</v>
      </c>
      <c r="AT128" s="97" t="s">
        <v>100</v>
      </c>
      <c r="AU128" s="97" t="s">
        <v>100</v>
      </c>
      <c r="AV128" s="97" t="s">
        <v>100</v>
      </c>
      <c r="AW128" s="97" t="s">
        <v>100</v>
      </c>
      <c r="AX128" s="97" t="s">
        <v>100</v>
      </c>
      <c r="AY128" s="97" t="s">
        <v>100</v>
      </c>
      <c r="AZ128" s="97" t="s">
        <v>100</v>
      </c>
      <c r="BA128" s="97" t="s">
        <v>100</v>
      </c>
      <c r="BB128" s="97" t="s">
        <v>100</v>
      </c>
      <c r="BC128" s="97" t="s">
        <v>100</v>
      </c>
      <c r="BD128" s="97" t="s">
        <v>100</v>
      </c>
      <c r="BE128" s="97" t="s">
        <v>100</v>
      </c>
      <c r="BF128" s="97" t="s">
        <v>100</v>
      </c>
      <c r="BG128" s="97" t="s">
        <v>100</v>
      </c>
      <c r="BH128" s="61" t="s">
        <v>100</v>
      </c>
    </row>
    <row r="129" spans="1:60" ht="51">
      <c r="A129" s="70">
        <v>37</v>
      </c>
      <c r="B129" s="70" t="s">
        <v>357</v>
      </c>
      <c r="C129" s="61" t="s">
        <v>442</v>
      </c>
      <c r="D129" s="61" t="s">
        <v>443</v>
      </c>
      <c r="E129" s="61" t="s">
        <v>99</v>
      </c>
      <c r="F129" s="115" t="s">
        <v>358</v>
      </c>
      <c r="G129" s="63">
        <v>13435</v>
      </c>
      <c r="H129" s="47" t="s">
        <v>359</v>
      </c>
      <c r="I129" s="122" t="s">
        <v>360</v>
      </c>
      <c r="J129" s="70" t="s">
        <v>361</v>
      </c>
      <c r="K129" s="69">
        <v>44914</v>
      </c>
      <c r="L129" s="188">
        <v>224784</v>
      </c>
      <c r="M129" s="63">
        <v>13435</v>
      </c>
      <c r="N129" s="69">
        <v>44914</v>
      </c>
      <c r="O129" s="69">
        <v>45279</v>
      </c>
      <c r="P129" s="61" t="s">
        <v>431</v>
      </c>
      <c r="Q129" s="70" t="s">
        <v>100</v>
      </c>
      <c r="R129" s="196" t="s">
        <v>100</v>
      </c>
      <c r="S129" s="196" t="s">
        <v>100</v>
      </c>
      <c r="T129" s="70" t="s">
        <v>98</v>
      </c>
      <c r="U129" s="70" t="s">
        <v>100</v>
      </c>
      <c r="V129" s="54"/>
      <c r="W129" s="54"/>
      <c r="X129" s="97"/>
      <c r="Y129" s="54"/>
      <c r="Z129" s="69"/>
      <c r="AA129" s="54"/>
      <c r="AB129" s="70"/>
      <c r="AC129" s="70"/>
      <c r="AD129" s="196">
        <v>0</v>
      </c>
      <c r="AE129" s="196">
        <v>0</v>
      </c>
      <c r="AF129" s="70"/>
      <c r="AG129" s="71"/>
      <c r="AH129" s="196">
        <v>0</v>
      </c>
      <c r="AI129" s="210">
        <f t="shared" si="1"/>
        <v>224784</v>
      </c>
      <c r="AJ129" s="215">
        <v>0</v>
      </c>
      <c r="AK129" s="215">
        <f>13776+9928.8+4998+9828+24091.2+7316.4+32608.8</f>
        <v>102547.2</v>
      </c>
      <c r="AL129" s="218">
        <f t="shared" si="2"/>
        <v>102547.2</v>
      </c>
      <c r="AM129" s="97" t="s">
        <v>100</v>
      </c>
      <c r="AN129" s="97" t="s">
        <v>100</v>
      </c>
      <c r="AO129" s="97" t="s">
        <v>100</v>
      </c>
      <c r="AP129" s="97" t="s">
        <v>100</v>
      </c>
      <c r="AQ129" s="97" t="s">
        <v>446</v>
      </c>
      <c r="AR129" s="55" t="s">
        <v>445</v>
      </c>
      <c r="AS129" s="97" t="s">
        <v>100</v>
      </c>
      <c r="AT129" s="97" t="s">
        <v>100</v>
      </c>
      <c r="AU129" s="97" t="s">
        <v>447</v>
      </c>
      <c r="AV129" s="97" t="s">
        <v>448</v>
      </c>
      <c r="AW129" s="97" t="s">
        <v>100</v>
      </c>
      <c r="AX129" s="97" t="s">
        <v>100</v>
      </c>
      <c r="AY129" s="97" t="s">
        <v>100</v>
      </c>
      <c r="AZ129" s="97" t="s">
        <v>100</v>
      </c>
      <c r="BA129" s="97" t="s">
        <v>100</v>
      </c>
      <c r="BB129" s="97" t="s">
        <v>100</v>
      </c>
      <c r="BC129" s="97" t="s">
        <v>100</v>
      </c>
      <c r="BD129" s="97" t="s">
        <v>100</v>
      </c>
      <c r="BE129" s="97" t="s">
        <v>100</v>
      </c>
      <c r="BF129" s="97" t="s">
        <v>100</v>
      </c>
      <c r="BG129" s="97" t="s">
        <v>100</v>
      </c>
      <c r="BH129" s="61" t="s">
        <v>100</v>
      </c>
    </row>
    <row r="130" spans="1:60" ht="51">
      <c r="A130" s="70">
        <v>38</v>
      </c>
      <c r="B130" s="70" t="s">
        <v>357</v>
      </c>
      <c r="C130" s="61" t="s">
        <v>442</v>
      </c>
      <c r="D130" s="61" t="s">
        <v>443</v>
      </c>
      <c r="E130" s="61" t="s">
        <v>99</v>
      </c>
      <c r="F130" s="115" t="s">
        <v>358</v>
      </c>
      <c r="G130" s="63">
        <v>13435</v>
      </c>
      <c r="H130" s="47" t="s">
        <v>362</v>
      </c>
      <c r="I130" s="122" t="s">
        <v>360</v>
      </c>
      <c r="J130" s="70" t="s">
        <v>361</v>
      </c>
      <c r="K130" s="69">
        <v>44914</v>
      </c>
      <c r="L130" s="188">
        <v>24840</v>
      </c>
      <c r="M130" s="63">
        <v>13435</v>
      </c>
      <c r="N130" s="69">
        <v>44914</v>
      </c>
      <c r="O130" s="69">
        <v>45279</v>
      </c>
      <c r="P130" s="61" t="s">
        <v>431</v>
      </c>
      <c r="Q130" s="70" t="s">
        <v>100</v>
      </c>
      <c r="R130" s="196" t="s">
        <v>100</v>
      </c>
      <c r="S130" s="196" t="s">
        <v>100</v>
      </c>
      <c r="T130" s="70" t="s">
        <v>98</v>
      </c>
      <c r="U130" s="70" t="s">
        <v>100</v>
      </c>
      <c r="V130" s="54"/>
      <c r="W130" s="54"/>
      <c r="X130" s="97"/>
      <c r="Y130" s="54"/>
      <c r="Z130" s="69"/>
      <c r="AA130" s="54"/>
      <c r="AB130" s="70"/>
      <c r="AC130" s="70"/>
      <c r="AD130" s="196">
        <v>0</v>
      </c>
      <c r="AE130" s="196">
        <v>0</v>
      </c>
      <c r="AF130" s="70"/>
      <c r="AG130" s="71"/>
      <c r="AH130" s="196">
        <v>0</v>
      </c>
      <c r="AI130" s="210">
        <f t="shared" si="1"/>
        <v>24840</v>
      </c>
      <c r="AJ130" s="215">
        <v>0</v>
      </c>
      <c r="AK130" s="215">
        <f>478.72+317.68+344.96+712.8+174.25+420.94+903.04</f>
        <v>3352.39</v>
      </c>
      <c r="AL130" s="218">
        <f t="shared" si="2"/>
        <v>3352.39</v>
      </c>
      <c r="AM130" s="97" t="s">
        <v>100</v>
      </c>
      <c r="AN130" s="97" t="s">
        <v>100</v>
      </c>
      <c r="AO130" s="97" t="s">
        <v>100</v>
      </c>
      <c r="AP130" s="97" t="s">
        <v>100</v>
      </c>
      <c r="AQ130" s="97" t="s">
        <v>446</v>
      </c>
      <c r="AR130" s="55" t="s">
        <v>468</v>
      </c>
      <c r="AS130" s="97" t="s">
        <v>100</v>
      </c>
      <c r="AT130" s="97" t="s">
        <v>100</v>
      </c>
      <c r="AU130" s="97" t="s">
        <v>100</v>
      </c>
      <c r="AV130" s="97" t="s">
        <v>100</v>
      </c>
      <c r="AW130" s="97" t="s">
        <v>100</v>
      </c>
      <c r="AX130" s="97" t="s">
        <v>100</v>
      </c>
      <c r="AY130" s="97" t="s">
        <v>100</v>
      </c>
      <c r="AZ130" s="97" t="s">
        <v>100</v>
      </c>
      <c r="BA130" s="97" t="s">
        <v>100</v>
      </c>
      <c r="BB130" s="97" t="s">
        <v>100</v>
      </c>
      <c r="BC130" s="97" t="s">
        <v>100</v>
      </c>
      <c r="BD130" s="97" t="s">
        <v>100</v>
      </c>
      <c r="BE130" s="97" t="s">
        <v>100</v>
      </c>
      <c r="BF130" s="97" t="s">
        <v>100</v>
      </c>
      <c r="BG130" s="97" t="s">
        <v>100</v>
      </c>
      <c r="BH130" s="61" t="s">
        <v>100</v>
      </c>
    </row>
    <row r="131" spans="1:60" ht="63.75">
      <c r="A131" s="70">
        <v>39</v>
      </c>
      <c r="B131" s="70" t="s">
        <v>363</v>
      </c>
      <c r="C131" s="61" t="s">
        <v>319</v>
      </c>
      <c r="D131" s="70" t="s">
        <v>97</v>
      </c>
      <c r="E131" s="61" t="s">
        <v>99</v>
      </c>
      <c r="F131" s="115" t="s">
        <v>320</v>
      </c>
      <c r="G131" s="63">
        <v>13425</v>
      </c>
      <c r="H131" s="50" t="s">
        <v>364</v>
      </c>
      <c r="I131" s="122" t="s">
        <v>471</v>
      </c>
      <c r="J131" s="70" t="s">
        <v>365</v>
      </c>
      <c r="K131" s="69">
        <v>44960</v>
      </c>
      <c r="L131" s="188">
        <v>10010</v>
      </c>
      <c r="M131" s="63">
        <v>13480</v>
      </c>
      <c r="N131" s="69">
        <v>44960</v>
      </c>
      <c r="O131" s="69">
        <v>45326</v>
      </c>
      <c r="P131" s="61" t="s">
        <v>431</v>
      </c>
      <c r="Q131" s="70" t="s">
        <v>100</v>
      </c>
      <c r="R131" s="196" t="s">
        <v>100</v>
      </c>
      <c r="S131" s="196" t="s">
        <v>100</v>
      </c>
      <c r="T131" s="70" t="s">
        <v>107</v>
      </c>
      <c r="U131" s="70" t="s">
        <v>100</v>
      </c>
      <c r="V131" s="54" t="s">
        <v>100</v>
      </c>
      <c r="W131" s="54" t="s">
        <v>100</v>
      </c>
      <c r="X131" s="97" t="s">
        <v>100</v>
      </c>
      <c r="Y131" s="54" t="s">
        <v>100</v>
      </c>
      <c r="Z131" s="69" t="s">
        <v>100</v>
      </c>
      <c r="AA131" s="54" t="s">
        <v>100</v>
      </c>
      <c r="AB131" s="70" t="s">
        <v>100</v>
      </c>
      <c r="AC131" s="70" t="s">
        <v>100</v>
      </c>
      <c r="AD131" s="196">
        <v>0</v>
      </c>
      <c r="AE131" s="196">
        <v>0</v>
      </c>
      <c r="AF131" s="70" t="s">
        <v>100</v>
      </c>
      <c r="AG131" s="71" t="s">
        <v>100</v>
      </c>
      <c r="AH131" s="196">
        <v>0</v>
      </c>
      <c r="AI131" s="210">
        <f t="shared" si="1"/>
        <v>10010</v>
      </c>
      <c r="AJ131" s="215">
        <v>0</v>
      </c>
      <c r="AK131" s="215">
        <f>4290+2860</f>
        <v>7150</v>
      </c>
      <c r="AL131" s="218">
        <f t="shared" si="2"/>
        <v>7150</v>
      </c>
      <c r="AM131" s="97" t="s">
        <v>100</v>
      </c>
      <c r="AN131" s="97" t="s">
        <v>100</v>
      </c>
      <c r="AO131" s="97" t="s">
        <v>100</v>
      </c>
      <c r="AP131" s="97" t="s">
        <v>100</v>
      </c>
      <c r="AQ131" s="97" t="s">
        <v>100</v>
      </c>
      <c r="AR131" s="97" t="s">
        <v>100</v>
      </c>
      <c r="AS131" s="97" t="s">
        <v>100</v>
      </c>
      <c r="AT131" s="97" t="s">
        <v>100</v>
      </c>
      <c r="AU131" s="97" t="s">
        <v>100</v>
      </c>
      <c r="AV131" s="97" t="s">
        <v>100</v>
      </c>
      <c r="AW131" s="97" t="s">
        <v>100</v>
      </c>
      <c r="AX131" s="97" t="s">
        <v>100</v>
      </c>
      <c r="AY131" s="97" t="s">
        <v>100</v>
      </c>
      <c r="AZ131" s="97" t="s">
        <v>100</v>
      </c>
      <c r="BA131" s="97" t="s">
        <v>100</v>
      </c>
      <c r="BB131" s="97" t="s">
        <v>100</v>
      </c>
      <c r="BC131" s="97" t="s">
        <v>100</v>
      </c>
      <c r="BD131" s="97" t="s">
        <v>100</v>
      </c>
      <c r="BE131" s="97" t="s">
        <v>100</v>
      </c>
      <c r="BF131" s="97" t="s">
        <v>100</v>
      </c>
      <c r="BG131" s="97" t="s">
        <v>100</v>
      </c>
      <c r="BH131" s="61" t="s">
        <v>100</v>
      </c>
    </row>
    <row r="132" spans="1:60" ht="63.75">
      <c r="A132" s="70">
        <v>40</v>
      </c>
      <c r="B132" s="70" t="s">
        <v>366</v>
      </c>
      <c r="C132" s="61" t="s">
        <v>319</v>
      </c>
      <c r="D132" s="70" t="s">
        <v>97</v>
      </c>
      <c r="E132" s="61" t="s">
        <v>99</v>
      </c>
      <c r="F132" s="115" t="s">
        <v>320</v>
      </c>
      <c r="G132" s="63">
        <v>13447</v>
      </c>
      <c r="H132" s="50" t="s">
        <v>367</v>
      </c>
      <c r="I132" s="122" t="s">
        <v>368</v>
      </c>
      <c r="J132" s="70" t="s">
        <v>369</v>
      </c>
      <c r="K132" s="69">
        <v>44960</v>
      </c>
      <c r="L132" s="188">
        <v>17499</v>
      </c>
      <c r="M132" s="63">
        <v>13476</v>
      </c>
      <c r="N132" s="69">
        <v>44960</v>
      </c>
      <c r="O132" s="69">
        <v>45326</v>
      </c>
      <c r="P132" s="61" t="s">
        <v>431</v>
      </c>
      <c r="Q132" s="70" t="s">
        <v>100</v>
      </c>
      <c r="R132" s="196" t="s">
        <v>100</v>
      </c>
      <c r="S132" s="196" t="s">
        <v>100</v>
      </c>
      <c r="T132" s="70" t="s">
        <v>489</v>
      </c>
      <c r="U132" s="70" t="s">
        <v>100</v>
      </c>
      <c r="V132" s="54" t="s">
        <v>100</v>
      </c>
      <c r="W132" s="54" t="s">
        <v>100</v>
      </c>
      <c r="X132" s="54" t="s">
        <v>100</v>
      </c>
      <c r="Y132" s="54" t="s">
        <v>100</v>
      </c>
      <c r="Z132" s="54" t="s">
        <v>100</v>
      </c>
      <c r="AA132" s="54" t="s">
        <v>100</v>
      </c>
      <c r="AB132" s="54" t="s">
        <v>100</v>
      </c>
      <c r="AC132" s="54" t="s">
        <v>100</v>
      </c>
      <c r="AD132" s="196">
        <v>0</v>
      </c>
      <c r="AE132" s="196">
        <v>0</v>
      </c>
      <c r="AF132" s="54" t="s">
        <v>100</v>
      </c>
      <c r="AG132" s="54" t="s">
        <v>100</v>
      </c>
      <c r="AH132" s="196">
        <v>0</v>
      </c>
      <c r="AI132" s="210">
        <f t="shared" si="1"/>
        <v>17499</v>
      </c>
      <c r="AJ132" s="215">
        <v>0</v>
      </c>
      <c r="AK132" s="215">
        <f>5249.7+5249.7</f>
        <v>10499.4</v>
      </c>
      <c r="AL132" s="218">
        <f t="shared" si="2"/>
        <v>10499.4</v>
      </c>
      <c r="AM132" s="97" t="s">
        <v>100</v>
      </c>
      <c r="AN132" s="97" t="s">
        <v>100</v>
      </c>
      <c r="AO132" s="97" t="s">
        <v>100</v>
      </c>
      <c r="AP132" s="97" t="s">
        <v>100</v>
      </c>
      <c r="AQ132" s="97" t="s">
        <v>100</v>
      </c>
      <c r="AR132" s="97" t="s">
        <v>100</v>
      </c>
      <c r="AS132" s="97" t="s">
        <v>100</v>
      </c>
      <c r="AT132" s="97" t="s">
        <v>100</v>
      </c>
      <c r="AU132" s="97" t="s">
        <v>100</v>
      </c>
      <c r="AV132" s="97" t="s">
        <v>100</v>
      </c>
      <c r="AW132" s="97" t="s">
        <v>100</v>
      </c>
      <c r="AX132" s="97" t="s">
        <v>100</v>
      </c>
      <c r="AY132" s="97" t="s">
        <v>100</v>
      </c>
      <c r="AZ132" s="97" t="s">
        <v>100</v>
      </c>
      <c r="BA132" s="97" t="s">
        <v>100</v>
      </c>
      <c r="BB132" s="97" t="s">
        <v>100</v>
      </c>
      <c r="BC132" s="97" t="s">
        <v>100</v>
      </c>
      <c r="BD132" s="97" t="s">
        <v>100</v>
      </c>
      <c r="BE132" s="97" t="s">
        <v>100</v>
      </c>
      <c r="BF132" s="97" t="s">
        <v>100</v>
      </c>
      <c r="BG132" s="97" t="s">
        <v>100</v>
      </c>
      <c r="BH132" s="61" t="s">
        <v>100</v>
      </c>
    </row>
    <row r="133" spans="1:60" ht="51">
      <c r="A133" s="70">
        <v>41</v>
      </c>
      <c r="B133" s="70" t="s">
        <v>372</v>
      </c>
      <c r="C133" s="61" t="s">
        <v>373</v>
      </c>
      <c r="D133" s="70" t="s">
        <v>97</v>
      </c>
      <c r="E133" s="61" t="s">
        <v>99</v>
      </c>
      <c r="F133" s="115" t="s">
        <v>374</v>
      </c>
      <c r="G133" s="63">
        <v>13262</v>
      </c>
      <c r="H133" s="50" t="s">
        <v>375</v>
      </c>
      <c r="I133" s="122" t="s">
        <v>376</v>
      </c>
      <c r="J133" s="70" t="s">
        <v>377</v>
      </c>
      <c r="K133" s="69">
        <v>44753</v>
      </c>
      <c r="L133" s="188">
        <v>171489.8</v>
      </c>
      <c r="M133" s="63">
        <v>13325</v>
      </c>
      <c r="N133" s="69">
        <v>44732</v>
      </c>
      <c r="O133" s="69">
        <v>45097</v>
      </c>
      <c r="P133" s="61" t="s">
        <v>431</v>
      </c>
      <c r="Q133" s="70" t="s">
        <v>100</v>
      </c>
      <c r="R133" s="196" t="s">
        <v>100</v>
      </c>
      <c r="S133" s="196" t="s">
        <v>100</v>
      </c>
      <c r="T133" s="61" t="s">
        <v>378</v>
      </c>
      <c r="U133" s="70" t="s">
        <v>100</v>
      </c>
      <c r="V133" s="54" t="s">
        <v>100</v>
      </c>
      <c r="W133" s="54" t="s">
        <v>100</v>
      </c>
      <c r="X133" s="97" t="s">
        <v>100</v>
      </c>
      <c r="Y133" s="54" t="s">
        <v>100</v>
      </c>
      <c r="Z133" s="69" t="s">
        <v>100</v>
      </c>
      <c r="AA133" s="54" t="s">
        <v>100</v>
      </c>
      <c r="AB133" s="70" t="s">
        <v>100</v>
      </c>
      <c r="AC133" s="70" t="s">
        <v>100</v>
      </c>
      <c r="AD133" s="196">
        <v>0</v>
      </c>
      <c r="AE133" s="196">
        <v>0</v>
      </c>
      <c r="AF133" s="70" t="s">
        <v>100</v>
      </c>
      <c r="AG133" s="71">
        <v>0</v>
      </c>
      <c r="AH133" s="196">
        <v>0</v>
      </c>
      <c r="AI133" s="210">
        <f t="shared" si="1"/>
        <v>171489.8</v>
      </c>
      <c r="AJ133" s="215">
        <v>0</v>
      </c>
      <c r="AK133" s="215">
        <v>14928</v>
      </c>
      <c r="AL133" s="218">
        <f t="shared" si="2"/>
        <v>14928</v>
      </c>
      <c r="AM133" s="97" t="s">
        <v>100</v>
      </c>
      <c r="AN133" s="97" t="s">
        <v>100</v>
      </c>
      <c r="AO133" s="97" t="s">
        <v>100</v>
      </c>
      <c r="AP133" s="97" t="s">
        <v>100</v>
      </c>
      <c r="AQ133" s="97" t="s">
        <v>100</v>
      </c>
      <c r="AR133" s="97" t="s">
        <v>100</v>
      </c>
      <c r="AS133" s="97" t="s">
        <v>100</v>
      </c>
      <c r="AT133" s="97" t="s">
        <v>100</v>
      </c>
      <c r="AU133" s="97" t="s">
        <v>100</v>
      </c>
      <c r="AV133" s="97" t="s">
        <v>100</v>
      </c>
      <c r="AW133" s="97" t="s">
        <v>100</v>
      </c>
      <c r="AX133" s="97" t="s">
        <v>100</v>
      </c>
      <c r="AY133" s="97" t="s">
        <v>100</v>
      </c>
      <c r="AZ133" s="97" t="s">
        <v>100</v>
      </c>
      <c r="BA133" s="97" t="s">
        <v>100</v>
      </c>
      <c r="BB133" s="97" t="s">
        <v>100</v>
      </c>
      <c r="BC133" s="97" t="s">
        <v>100</v>
      </c>
      <c r="BD133" s="97" t="s">
        <v>100</v>
      </c>
      <c r="BE133" s="97" t="s">
        <v>100</v>
      </c>
      <c r="BF133" s="97" t="s">
        <v>100</v>
      </c>
      <c r="BG133" s="97" t="s">
        <v>100</v>
      </c>
      <c r="BH133" s="61" t="s">
        <v>100</v>
      </c>
    </row>
    <row r="134" spans="1:60" ht="51">
      <c r="A134" s="70">
        <v>42</v>
      </c>
      <c r="B134" s="70" t="s">
        <v>380</v>
      </c>
      <c r="C134" s="61" t="s">
        <v>100</v>
      </c>
      <c r="D134" s="61" t="s">
        <v>444</v>
      </c>
      <c r="E134" s="61" t="s">
        <v>99</v>
      </c>
      <c r="F134" s="115" t="s">
        <v>381</v>
      </c>
      <c r="G134" s="63" t="s">
        <v>100</v>
      </c>
      <c r="H134" s="50" t="s">
        <v>382</v>
      </c>
      <c r="I134" s="122" t="s">
        <v>383</v>
      </c>
      <c r="J134" s="70" t="s">
        <v>384</v>
      </c>
      <c r="K134" s="69">
        <v>44999</v>
      </c>
      <c r="L134" s="188">
        <v>6279</v>
      </c>
      <c r="M134" s="63">
        <v>13493</v>
      </c>
      <c r="N134" s="69">
        <v>44999</v>
      </c>
      <c r="O134" s="69">
        <v>45184</v>
      </c>
      <c r="P134" s="61" t="s">
        <v>431</v>
      </c>
      <c r="Q134" s="70" t="s">
        <v>100</v>
      </c>
      <c r="R134" s="196" t="s">
        <v>100</v>
      </c>
      <c r="S134" s="196" t="s">
        <v>100</v>
      </c>
      <c r="T134" s="70" t="s">
        <v>385</v>
      </c>
      <c r="U134" s="70" t="s">
        <v>100</v>
      </c>
      <c r="V134" s="54" t="s">
        <v>100</v>
      </c>
      <c r="W134" s="54" t="s">
        <v>100</v>
      </c>
      <c r="X134" s="97" t="s">
        <v>100</v>
      </c>
      <c r="Y134" s="54" t="s">
        <v>100</v>
      </c>
      <c r="Z134" s="69" t="s">
        <v>100</v>
      </c>
      <c r="AA134" s="54" t="s">
        <v>100</v>
      </c>
      <c r="AB134" s="70" t="s">
        <v>100</v>
      </c>
      <c r="AC134" s="70" t="s">
        <v>100</v>
      </c>
      <c r="AD134" s="196">
        <v>0</v>
      </c>
      <c r="AE134" s="196">
        <v>0</v>
      </c>
      <c r="AF134" s="70" t="s">
        <v>100</v>
      </c>
      <c r="AG134" s="71" t="s">
        <v>100</v>
      </c>
      <c r="AH134" s="196">
        <v>0</v>
      </c>
      <c r="AI134" s="210">
        <f t="shared" si="1"/>
        <v>6279</v>
      </c>
      <c r="AJ134" s="215">
        <v>0</v>
      </c>
      <c r="AK134" s="215">
        <v>11662</v>
      </c>
      <c r="AL134" s="218">
        <f t="shared" si="2"/>
        <v>11662</v>
      </c>
      <c r="AM134" s="97" t="s">
        <v>100</v>
      </c>
      <c r="AN134" s="97" t="s">
        <v>100</v>
      </c>
      <c r="AO134" s="97" t="s">
        <v>100</v>
      </c>
      <c r="AP134" s="97" t="s">
        <v>100</v>
      </c>
      <c r="AQ134" s="97" t="s">
        <v>446</v>
      </c>
      <c r="AR134" s="97" t="s">
        <v>469</v>
      </c>
      <c r="AS134" s="97" t="s">
        <v>100</v>
      </c>
      <c r="AT134" s="97" t="s">
        <v>100</v>
      </c>
      <c r="AU134" s="97" t="s">
        <v>100</v>
      </c>
      <c r="AV134" s="97" t="s">
        <v>100</v>
      </c>
      <c r="AW134" s="97" t="s">
        <v>100</v>
      </c>
      <c r="AX134" s="97" t="s">
        <v>100</v>
      </c>
      <c r="AY134" s="97" t="s">
        <v>100</v>
      </c>
      <c r="AZ134" s="97" t="s">
        <v>100</v>
      </c>
      <c r="BA134" s="97" t="s">
        <v>100</v>
      </c>
      <c r="BB134" s="97" t="s">
        <v>100</v>
      </c>
      <c r="BC134" s="97" t="s">
        <v>100</v>
      </c>
      <c r="BD134" s="97" t="s">
        <v>100</v>
      </c>
      <c r="BE134" s="97" t="s">
        <v>100</v>
      </c>
      <c r="BF134" s="97" t="s">
        <v>100</v>
      </c>
      <c r="BG134" s="97" t="s">
        <v>100</v>
      </c>
      <c r="BH134" s="61" t="s">
        <v>100</v>
      </c>
    </row>
    <row r="135" spans="1:60" ht="51">
      <c r="A135" s="70">
        <v>43</v>
      </c>
      <c r="B135" s="70" t="s">
        <v>386</v>
      </c>
      <c r="C135" s="61" t="s">
        <v>387</v>
      </c>
      <c r="D135" s="70" t="s">
        <v>97</v>
      </c>
      <c r="E135" s="61" t="s">
        <v>99</v>
      </c>
      <c r="F135" s="115" t="s">
        <v>351</v>
      </c>
      <c r="G135" s="63">
        <v>13265</v>
      </c>
      <c r="H135" s="50" t="s">
        <v>388</v>
      </c>
      <c r="I135" s="112" t="s">
        <v>389</v>
      </c>
      <c r="J135" s="70" t="s">
        <v>390</v>
      </c>
      <c r="K135" s="69">
        <v>44888</v>
      </c>
      <c r="L135" s="188">
        <v>379200</v>
      </c>
      <c r="M135" s="63">
        <v>13419</v>
      </c>
      <c r="N135" s="69">
        <v>44887</v>
      </c>
      <c r="O135" s="69">
        <v>45252</v>
      </c>
      <c r="P135" s="61" t="s">
        <v>433</v>
      </c>
      <c r="Q135" s="70" t="s">
        <v>100</v>
      </c>
      <c r="R135" s="196" t="s">
        <v>100</v>
      </c>
      <c r="S135" s="196" t="s">
        <v>100</v>
      </c>
      <c r="T135" s="70" t="s">
        <v>385</v>
      </c>
      <c r="U135" s="70" t="s">
        <v>100</v>
      </c>
      <c r="V135" s="54" t="s">
        <v>100</v>
      </c>
      <c r="W135" s="54" t="s">
        <v>100</v>
      </c>
      <c r="X135" s="97" t="s">
        <v>100</v>
      </c>
      <c r="Y135" s="54" t="s">
        <v>100</v>
      </c>
      <c r="Z135" s="69" t="s">
        <v>100</v>
      </c>
      <c r="AA135" s="54" t="s">
        <v>100</v>
      </c>
      <c r="AB135" s="70" t="s">
        <v>100</v>
      </c>
      <c r="AC135" s="70" t="s">
        <v>100</v>
      </c>
      <c r="AD135" s="196">
        <v>0</v>
      </c>
      <c r="AE135" s="196">
        <v>0</v>
      </c>
      <c r="AF135" s="70" t="s">
        <v>100</v>
      </c>
      <c r="AG135" s="71" t="s">
        <v>100</v>
      </c>
      <c r="AH135" s="196">
        <v>0</v>
      </c>
      <c r="AI135" s="210">
        <f t="shared" si="1"/>
        <v>379200</v>
      </c>
      <c r="AJ135" s="215">
        <v>0</v>
      </c>
      <c r="AK135" s="215">
        <f>221200+31600</f>
        <v>252800</v>
      </c>
      <c r="AL135" s="218">
        <f t="shared" ref="AL135:AL143" si="3">AJ135+AK135</f>
        <v>252800</v>
      </c>
      <c r="AM135" s="97" t="s">
        <v>100</v>
      </c>
      <c r="AN135" s="97" t="s">
        <v>100</v>
      </c>
      <c r="AO135" s="97" t="s">
        <v>100</v>
      </c>
      <c r="AP135" s="97" t="s">
        <v>100</v>
      </c>
      <c r="AQ135" s="97" t="s">
        <v>100</v>
      </c>
      <c r="AR135" s="97" t="s">
        <v>100</v>
      </c>
      <c r="AS135" s="97" t="s">
        <v>100</v>
      </c>
      <c r="AT135" s="97" t="s">
        <v>100</v>
      </c>
      <c r="AU135" s="97" t="s">
        <v>100</v>
      </c>
      <c r="AV135" s="97" t="s">
        <v>100</v>
      </c>
      <c r="AW135" s="97" t="s">
        <v>100</v>
      </c>
      <c r="AX135" s="97" t="s">
        <v>100</v>
      </c>
      <c r="AY135" s="97" t="s">
        <v>100</v>
      </c>
      <c r="AZ135" s="97" t="s">
        <v>100</v>
      </c>
      <c r="BA135" s="97" t="s">
        <v>100</v>
      </c>
      <c r="BB135" s="97" t="s">
        <v>100</v>
      </c>
      <c r="BC135" s="97" t="s">
        <v>100</v>
      </c>
      <c r="BD135" s="97" t="s">
        <v>100</v>
      </c>
      <c r="BE135" s="97" t="s">
        <v>100</v>
      </c>
      <c r="BF135" s="97" t="s">
        <v>100</v>
      </c>
      <c r="BG135" s="97" t="s">
        <v>100</v>
      </c>
      <c r="BH135" s="61" t="s">
        <v>100</v>
      </c>
    </row>
    <row r="136" spans="1:60" ht="25.5">
      <c r="A136" s="70">
        <v>44</v>
      </c>
      <c r="B136" s="70" t="s">
        <v>498</v>
      </c>
      <c r="C136" s="61" t="s">
        <v>512</v>
      </c>
      <c r="D136" s="70" t="s">
        <v>499</v>
      </c>
      <c r="E136" s="61" t="s">
        <v>99</v>
      </c>
      <c r="F136" s="115" t="s">
        <v>500</v>
      </c>
      <c r="G136" s="63">
        <v>13514</v>
      </c>
      <c r="H136" s="50" t="s">
        <v>501</v>
      </c>
      <c r="I136" s="112" t="s">
        <v>502</v>
      </c>
      <c r="J136" s="70" t="s">
        <v>503</v>
      </c>
      <c r="K136" s="69">
        <v>45034</v>
      </c>
      <c r="L136" s="188">
        <v>22500</v>
      </c>
      <c r="M136" s="63">
        <v>13516</v>
      </c>
      <c r="N136" s="69">
        <v>45034</v>
      </c>
      <c r="O136" s="69">
        <v>45218</v>
      </c>
      <c r="P136" s="61" t="s">
        <v>504</v>
      </c>
      <c r="Q136" s="70" t="s">
        <v>100</v>
      </c>
      <c r="R136" s="196" t="s">
        <v>100</v>
      </c>
      <c r="S136" s="196" t="s">
        <v>100</v>
      </c>
      <c r="T136" s="70" t="s">
        <v>489</v>
      </c>
      <c r="U136" s="70" t="s">
        <v>100</v>
      </c>
      <c r="V136" s="54" t="s">
        <v>100</v>
      </c>
      <c r="W136" s="54" t="s">
        <v>100</v>
      </c>
      <c r="X136" s="97" t="s">
        <v>100</v>
      </c>
      <c r="Y136" s="54" t="s">
        <v>100</v>
      </c>
      <c r="Z136" s="69" t="s">
        <v>100</v>
      </c>
      <c r="AA136" s="54" t="s">
        <v>100</v>
      </c>
      <c r="AB136" s="70" t="s">
        <v>100</v>
      </c>
      <c r="AC136" s="70" t="s">
        <v>100</v>
      </c>
      <c r="AD136" s="196">
        <v>0</v>
      </c>
      <c r="AE136" s="196">
        <v>0</v>
      </c>
      <c r="AF136" s="70" t="s">
        <v>100</v>
      </c>
      <c r="AG136" s="71" t="s">
        <v>100</v>
      </c>
      <c r="AH136" s="196">
        <v>0</v>
      </c>
      <c r="AI136" s="210">
        <f t="shared" si="1"/>
        <v>22500</v>
      </c>
      <c r="AJ136" s="215">
        <v>0</v>
      </c>
      <c r="AK136" s="215">
        <f>19410</f>
        <v>19410</v>
      </c>
      <c r="AL136" s="218">
        <f t="shared" si="3"/>
        <v>19410</v>
      </c>
      <c r="AM136" s="97" t="s">
        <v>100</v>
      </c>
      <c r="AN136" s="97" t="s">
        <v>100</v>
      </c>
      <c r="AO136" s="97" t="s">
        <v>100</v>
      </c>
      <c r="AP136" s="97" t="s">
        <v>100</v>
      </c>
      <c r="AQ136" s="97" t="s">
        <v>100</v>
      </c>
      <c r="AR136" s="97" t="s">
        <v>100</v>
      </c>
      <c r="AS136" s="97" t="s">
        <v>100</v>
      </c>
      <c r="AT136" s="97" t="s">
        <v>100</v>
      </c>
      <c r="AU136" s="97" t="s">
        <v>100</v>
      </c>
      <c r="AV136" s="97" t="s">
        <v>100</v>
      </c>
      <c r="AW136" s="97" t="s">
        <v>100</v>
      </c>
      <c r="AX136" s="97" t="s">
        <v>100</v>
      </c>
      <c r="AY136" s="97" t="s">
        <v>100</v>
      </c>
      <c r="AZ136" s="97" t="s">
        <v>100</v>
      </c>
      <c r="BA136" s="97" t="s">
        <v>100</v>
      </c>
      <c r="BB136" s="97" t="s">
        <v>100</v>
      </c>
      <c r="BC136" s="97" t="s">
        <v>100</v>
      </c>
      <c r="BD136" s="97" t="s">
        <v>100</v>
      </c>
      <c r="BE136" s="97" t="s">
        <v>100</v>
      </c>
      <c r="BF136" s="97" t="s">
        <v>100</v>
      </c>
      <c r="BG136" s="97" t="s">
        <v>100</v>
      </c>
      <c r="BH136" s="61" t="s">
        <v>100</v>
      </c>
    </row>
    <row r="137" spans="1:60" ht="25.5">
      <c r="A137" s="70">
        <v>45</v>
      </c>
      <c r="B137" s="70" t="s">
        <v>506</v>
      </c>
      <c r="C137" s="61" t="s">
        <v>507</v>
      </c>
      <c r="D137" s="70" t="s">
        <v>97</v>
      </c>
      <c r="E137" s="61" t="s">
        <v>99</v>
      </c>
      <c r="F137" s="115" t="s">
        <v>313</v>
      </c>
      <c r="G137" s="63">
        <v>13143</v>
      </c>
      <c r="H137" s="50" t="s">
        <v>508</v>
      </c>
      <c r="I137" s="112" t="s">
        <v>509</v>
      </c>
      <c r="J137" s="70" t="s">
        <v>510</v>
      </c>
      <c r="K137" s="69">
        <v>44837</v>
      </c>
      <c r="L137" s="188">
        <v>292042.11</v>
      </c>
      <c r="M137" s="63">
        <v>13383</v>
      </c>
      <c r="N137" s="69">
        <v>44837</v>
      </c>
      <c r="O137" s="69">
        <v>45202</v>
      </c>
      <c r="P137" s="61" t="s">
        <v>504</v>
      </c>
      <c r="Q137" s="70" t="s">
        <v>100</v>
      </c>
      <c r="R137" s="196" t="s">
        <v>100</v>
      </c>
      <c r="S137" s="196" t="s">
        <v>100</v>
      </c>
      <c r="T137" s="70" t="s">
        <v>489</v>
      </c>
      <c r="U137" s="70" t="s">
        <v>100</v>
      </c>
      <c r="V137" s="54" t="s">
        <v>100</v>
      </c>
      <c r="W137" s="54" t="s">
        <v>100</v>
      </c>
      <c r="X137" s="97" t="s">
        <v>100</v>
      </c>
      <c r="Y137" s="54" t="s">
        <v>100</v>
      </c>
      <c r="Z137" s="69" t="s">
        <v>100</v>
      </c>
      <c r="AA137" s="54" t="s">
        <v>100</v>
      </c>
      <c r="AB137" s="70" t="s">
        <v>100</v>
      </c>
      <c r="AC137" s="70" t="s">
        <v>100</v>
      </c>
      <c r="AD137" s="196">
        <v>0</v>
      </c>
      <c r="AE137" s="196">
        <v>0</v>
      </c>
      <c r="AF137" s="70" t="s">
        <v>100</v>
      </c>
      <c r="AG137" s="71" t="s">
        <v>100</v>
      </c>
      <c r="AH137" s="196">
        <v>0</v>
      </c>
      <c r="AI137" s="210">
        <f t="shared" si="1"/>
        <v>292042.11</v>
      </c>
      <c r="AJ137" s="215">
        <v>0</v>
      </c>
      <c r="AK137" s="215">
        <f>7912+2302.14</f>
        <v>10214.14</v>
      </c>
      <c r="AL137" s="218">
        <f t="shared" si="3"/>
        <v>10214.14</v>
      </c>
      <c r="AM137" s="97" t="s">
        <v>100</v>
      </c>
      <c r="AN137" s="97" t="s">
        <v>100</v>
      </c>
      <c r="AO137" s="97" t="s">
        <v>100</v>
      </c>
      <c r="AP137" s="97" t="s">
        <v>100</v>
      </c>
      <c r="AQ137" s="97" t="s">
        <v>100</v>
      </c>
      <c r="AR137" s="97" t="s">
        <v>100</v>
      </c>
      <c r="AS137" s="97" t="s">
        <v>100</v>
      </c>
      <c r="AT137" s="97" t="s">
        <v>100</v>
      </c>
      <c r="AU137" s="97" t="s">
        <v>100</v>
      </c>
      <c r="AV137" s="97" t="s">
        <v>100</v>
      </c>
      <c r="AW137" s="97" t="s">
        <v>100</v>
      </c>
      <c r="AX137" s="97" t="s">
        <v>100</v>
      </c>
      <c r="AY137" s="97" t="s">
        <v>100</v>
      </c>
      <c r="AZ137" s="97" t="s">
        <v>100</v>
      </c>
      <c r="BA137" s="97" t="s">
        <v>100</v>
      </c>
      <c r="BB137" s="97" t="s">
        <v>100</v>
      </c>
      <c r="BC137" s="97" t="s">
        <v>100</v>
      </c>
      <c r="BD137" s="97" t="s">
        <v>100</v>
      </c>
      <c r="BE137" s="97" t="s">
        <v>100</v>
      </c>
      <c r="BF137" s="97" t="s">
        <v>100</v>
      </c>
      <c r="BG137" s="97" t="s">
        <v>100</v>
      </c>
      <c r="BH137" s="61" t="s">
        <v>100</v>
      </c>
    </row>
    <row r="138" spans="1:60" ht="38.25">
      <c r="A138" s="70">
        <v>46</v>
      </c>
      <c r="B138" s="70" t="s">
        <v>511</v>
      </c>
      <c r="C138" s="61" t="s">
        <v>513</v>
      </c>
      <c r="D138" s="70" t="s">
        <v>499</v>
      </c>
      <c r="E138" s="61" t="s">
        <v>99</v>
      </c>
      <c r="F138" s="115" t="s">
        <v>514</v>
      </c>
      <c r="G138" s="63">
        <v>13505</v>
      </c>
      <c r="H138" s="50" t="s">
        <v>515</v>
      </c>
      <c r="I138" s="112" t="s">
        <v>509</v>
      </c>
      <c r="J138" s="70" t="s">
        <v>510</v>
      </c>
      <c r="K138" s="69">
        <v>45019</v>
      </c>
      <c r="L138" s="188">
        <v>7912</v>
      </c>
      <c r="M138" s="63">
        <v>13508</v>
      </c>
      <c r="N138" s="69">
        <v>45019</v>
      </c>
      <c r="O138" s="69">
        <v>45386</v>
      </c>
      <c r="P138" s="61" t="s">
        <v>504</v>
      </c>
      <c r="Q138" s="70" t="s">
        <v>100</v>
      </c>
      <c r="R138" s="196" t="s">
        <v>100</v>
      </c>
      <c r="S138" s="196" t="s">
        <v>100</v>
      </c>
      <c r="T138" s="70" t="s">
        <v>489</v>
      </c>
      <c r="U138" s="70" t="s">
        <v>100</v>
      </c>
      <c r="V138" s="54" t="s">
        <v>100</v>
      </c>
      <c r="W138" s="54" t="s">
        <v>100</v>
      </c>
      <c r="X138" s="97" t="s">
        <v>516</v>
      </c>
      <c r="Y138" s="54" t="s">
        <v>100</v>
      </c>
      <c r="Z138" s="69" t="s">
        <v>100</v>
      </c>
      <c r="AA138" s="54" t="s">
        <v>100</v>
      </c>
      <c r="AB138" s="70" t="s">
        <v>100</v>
      </c>
      <c r="AC138" s="70" t="s">
        <v>100</v>
      </c>
      <c r="AD138" s="196">
        <v>0</v>
      </c>
      <c r="AE138" s="196">
        <v>0</v>
      </c>
      <c r="AF138" s="70" t="s">
        <v>100</v>
      </c>
      <c r="AG138" s="71" t="s">
        <v>100</v>
      </c>
      <c r="AH138" s="196">
        <v>0</v>
      </c>
      <c r="AI138" s="210">
        <f t="shared" si="1"/>
        <v>7912</v>
      </c>
      <c r="AJ138" s="215">
        <v>0</v>
      </c>
      <c r="AK138" s="215">
        <v>10704.7</v>
      </c>
      <c r="AL138" s="218">
        <f t="shared" si="3"/>
        <v>10704.7</v>
      </c>
      <c r="AM138" s="97" t="s">
        <v>100</v>
      </c>
      <c r="AN138" s="97" t="s">
        <v>100</v>
      </c>
      <c r="AO138" s="97" t="s">
        <v>100</v>
      </c>
      <c r="AP138" s="97" t="s">
        <v>100</v>
      </c>
      <c r="AQ138" s="99" t="s">
        <v>466</v>
      </c>
      <c r="AR138" s="100" t="s">
        <v>467</v>
      </c>
      <c r="AS138" s="97" t="s">
        <v>100</v>
      </c>
      <c r="AT138" s="97" t="s">
        <v>100</v>
      </c>
      <c r="AU138" s="97" t="s">
        <v>100</v>
      </c>
      <c r="AV138" s="97" t="s">
        <v>100</v>
      </c>
      <c r="AW138" s="97" t="s">
        <v>100</v>
      </c>
      <c r="AX138" s="97" t="s">
        <v>100</v>
      </c>
      <c r="AY138" s="97" t="s">
        <v>100</v>
      </c>
      <c r="AZ138" s="97" t="s">
        <v>100</v>
      </c>
      <c r="BA138" s="97" t="s">
        <v>100</v>
      </c>
      <c r="BB138" s="97" t="s">
        <v>100</v>
      </c>
      <c r="BC138" s="97" t="s">
        <v>100</v>
      </c>
      <c r="BD138" s="97" t="s">
        <v>100</v>
      </c>
      <c r="BE138" s="97" t="s">
        <v>100</v>
      </c>
      <c r="BF138" s="97" t="s">
        <v>100</v>
      </c>
      <c r="BG138" s="97" t="s">
        <v>100</v>
      </c>
      <c r="BH138" s="61" t="s">
        <v>100</v>
      </c>
    </row>
    <row r="139" spans="1:60" ht="25.5">
      <c r="A139" s="70">
        <v>47</v>
      </c>
      <c r="B139" s="70" t="s">
        <v>519</v>
      </c>
      <c r="C139" s="61" t="s">
        <v>520</v>
      </c>
      <c r="D139" s="61" t="s">
        <v>444</v>
      </c>
      <c r="E139" s="61" t="s">
        <v>205</v>
      </c>
      <c r="F139" s="115" t="s">
        <v>157</v>
      </c>
      <c r="G139" s="63">
        <v>13553</v>
      </c>
      <c r="H139" s="50">
        <v>9912609338</v>
      </c>
      <c r="I139" s="112" t="s">
        <v>159</v>
      </c>
      <c r="J139" s="70" t="s">
        <v>160</v>
      </c>
      <c r="K139" s="69">
        <v>45078</v>
      </c>
      <c r="L139" s="188">
        <v>1000000</v>
      </c>
      <c r="M139" s="63">
        <v>13553</v>
      </c>
      <c r="N139" s="69">
        <v>45078</v>
      </c>
      <c r="O139" s="69">
        <v>45444</v>
      </c>
      <c r="P139" s="61" t="s">
        <v>521</v>
      </c>
      <c r="Q139" s="70" t="s">
        <v>100</v>
      </c>
      <c r="R139" s="196" t="s">
        <v>100</v>
      </c>
      <c r="S139" s="196" t="s">
        <v>100</v>
      </c>
      <c r="T139" s="70" t="s">
        <v>482</v>
      </c>
      <c r="U139" s="70" t="s">
        <v>100</v>
      </c>
      <c r="V139" s="54" t="s">
        <v>100</v>
      </c>
      <c r="W139" s="54" t="s">
        <v>100</v>
      </c>
      <c r="X139" s="97" t="s">
        <v>100</v>
      </c>
      <c r="Y139" s="54" t="s">
        <v>100</v>
      </c>
      <c r="Z139" s="69" t="s">
        <v>100</v>
      </c>
      <c r="AA139" s="54" t="s">
        <v>100</v>
      </c>
      <c r="AB139" s="70" t="s">
        <v>100</v>
      </c>
      <c r="AC139" s="70" t="s">
        <v>100</v>
      </c>
      <c r="AD139" s="196">
        <v>0</v>
      </c>
      <c r="AE139" s="196">
        <v>0</v>
      </c>
      <c r="AF139" s="70" t="s">
        <v>100</v>
      </c>
      <c r="AG139" s="71" t="s">
        <v>100</v>
      </c>
      <c r="AH139" s="196">
        <v>0</v>
      </c>
      <c r="AI139" s="210">
        <f t="shared" si="1"/>
        <v>1000000</v>
      </c>
      <c r="AJ139" s="215">
        <v>0</v>
      </c>
      <c r="AK139" s="215">
        <v>0</v>
      </c>
      <c r="AL139" s="218">
        <f t="shared" si="3"/>
        <v>0</v>
      </c>
      <c r="AM139" s="97"/>
      <c r="AN139" s="97"/>
      <c r="AO139" s="97"/>
      <c r="AP139" s="97"/>
      <c r="AQ139" s="97" t="s">
        <v>446</v>
      </c>
      <c r="AR139" s="55" t="s">
        <v>468</v>
      </c>
      <c r="AS139" s="97"/>
      <c r="AT139" s="97"/>
      <c r="AU139" s="97"/>
      <c r="AV139" s="97"/>
      <c r="AW139" s="97"/>
      <c r="AX139" s="97"/>
      <c r="AY139" s="97"/>
      <c r="AZ139" s="97"/>
      <c r="BA139" s="97"/>
      <c r="BB139" s="97"/>
      <c r="BC139" s="97"/>
      <c r="BD139" s="97"/>
      <c r="BE139" s="97"/>
      <c r="BF139" s="97"/>
      <c r="BG139" s="97"/>
      <c r="BH139" s="61"/>
    </row>
    <row r="140" spans="1:60" ht="25.5">
      <c r="A140" s="70">
        <v>48</v>
      </c>
      <c r="B140" s="70" t="s">
        <v>522</v>
      </c>
      <c r="C140" s="61" t="s">
        <v>523</v>
      </c>
      <c r="D140" s="70" t="s">
        <v>97</v>
      </c>
      <c r="E140" s="61" t="s">
        <v>205</v>
      </c>
      <c r="F140" s="115" t="s">
        <v>524</v>
      </c>
      <c r="G140" s="63"/>
      <c r="H140" s="50" t="s">
        <v>525</v>
      </c>
      <c r="I140" s="112" t="s">
        <v>570</v>
      </c>
      <c r="J140" s="70" t="s">
        <v>526</v>
      </c>
      <c r="K140" s="69">
        <v>44956</v>
      </c>
      <c r="L140" s="188">
        <v>238000</v>
      </c>
      <c r="M140" s="63">
        <v>13467</v>
      </c>
      <c r="N140" s="69">
        <v>44956</v>
      </c>
      <c r="O140" s="69">
        <v>45321</v>
      </c>
      <c r="P140" s="61" t="s">
        <v>504</v>
      </c>
      <c r="Q140" s="70" t="s">
        <v>100</v>
      </c>
      <c r="R140" s="196" t="s">
        <v>100</v>
      </c>
      <c r="S140" s="196" t="s">
        <v>100</v>
      </c>
      <c r="T140" s="70" t="s">
        <v>482</v>
      </c>
      <c r="U140" s="70" t="s">
        <v>100</v>
      </c>
      <c r="V140" s="54" t="s">
        <v>100</v>
      </c>
      <c r="W140" s="54" t="s">
        <v>100</v>
      </c>
      <c r="X140" s="97" t="s">
        <v>100</v>
      </c>
      <c r="Y140" s="54" t="s">
        <v>100</v>
      </c>
      <c r="Z140" s="69" t="s">
        <v>100</v>
      </c>
      <c r="AA140" s="54" t="s">
        <v>100</v>
      </c>
      <c r="AB140" s="70" t="s">
        <v>100</v>
      </c>
      <c r="AC140" s="70" t="s">
        <v>100</v>
      </c>
      <c r="AD140" s="196">
        <v>0</v>
      </c>
      <c r="AE140" s="196">
        <v>0</v>
      </c>
      <c r="AF140" s="70" t="s">
        <v>100</v>
      </c>
      <c r="AG140" s="71" t="s">
        <v>100</v>
      </c>
      <c r="AH140" s="196">
        <v>0</v>
      </c>
      <c r="AI140" s="210">
        <f t="shared" si="1"/>
        <v>238000</v>
      </c>
      <c r="AJ140" s="215">
        <v>0</v>
      </c>
      <c r="AK140" s="215">
        <f>38005.95+28438.09</f>
        <v>66444.039999999994</v>
      </c>
      <c r="AL140" s="218">
        <f t="shared" si="3"/>
        <v>66444.039999999994</v>
      </c>
      <c r="AM140" s="97" t="s">
        <v>100</v>
      </c>
      <c r="AN140" s="97" t="s">
        <v>100</v>
      </c>
      <c r="AO140" s="97" t="s">
        <v>100</v>
      </c>
      <c r="AP140" s="97" t="s">
        <v>100</v>
      </c>
      <c r="AQ140" s="97" t="s">
        <v>100</v>
      </c>
      <c r="AR140" s="97" t="s">
        <v>100</v>
      </c>
      <c r="AS140" s="97" t="s">
        <v>100</v>
      </c>
      <c r="AT140" s="97" t="s">
        <v>100</v>
      </c>
      <c r="AU140" s="97" t="s">
        <v>100</v>
      </c>
      <c r="AV140" s="97" t="s">
        <v>100</v>
      </c>
      <c r="AW140" s="97" t="s">
        <v>100</v>
      </c>
      <c r="AX140" s="97" t="s">
        <v>100</v>
      </c>
      <c r="AY140" s="97" t="s">
        <v>100</v>
      </c>
      <c r="AZ140" s="97" t="s">
        <v>100</v>
      </c>
      <c r="BA140" s="97" t="s">
        <v>100</v>
      </c>
      <c r="BB140" s="97" t="s">
        <v>100</v>
      </c>
      <c r="BC140" s="97" t="s">
        <v>100</v>
      </c>
      <c r="BD140" s="97" t="s">
        <v>100</v>
      </c>
      <c r="BE140" s="97" t="s">
        <v>100</v>
      </c>
      <c r="BF140" s="97" t="s">
        <v>100</v>
      </c>
      <c r="BG140" s="97" t="s">
        <v>100</v>
      </c>
      <c r="BH140" s="61" t="s">
        <v>100</v>
      </c>
    </row>
    <row r="141" spans="1:60" ht="25.5">
      <c r="A141" s="70">
        <v>49</v>
      </c>
      <c r="B141" s="70" t="s">
        <v>527</v>
      </c>
      <c r="C141" s="61" t="s">
        <v>528</v>
      </c>
      <c r="D141" s="70" t="s">
        <v>97</v>
      </c>
      <c r="E141" s="61" t="s">
        <v>205</v>
      </c>
      <c r="F141" s="115" t="s">
        <v>529</v>
      </c>
      <c r="G141" s="63">
        <v>13309</v>
      </c>
      <c r="H141" s="50" t="s">
        <v>530</v>
      </c>
      <c r="I141" s="112" t="s">
        <v>531</v>
      </c>
      <c r="J141" s="70" t="s">
        <v>532</v>
      </c>
      <c r="K141" s="69">
        <v>45057</v>
      </c>
      <c r="L141" s="188">
        <v>7980</v>
      </c>
      <c r="M141" s="63">
        <v>13535</v>
      </c>
      <c r="N141" s="69">
        <v>45057</v>
      </c>
      <c r="O141" s="69">
        <v>45423</v>
      </c>
      <c r="P141" s="61" t="s">
        <v>504</v>
      </c>
      <c r="Q141" s="70" t="s">
        <v>100</v>
      </c>
      <c r="R141" s="196" t="s">
        <v>100</v>
      </c>
      <c r="S141" s="196" t="s">
        <v>100</v>
      </c>
      <c r="T141" s="70" t="s">
        <v>482</v>
      </c>
      <c r="U141" s="70" t="s">
        <v>100</v>
      </c>
      <c r="V141" s="54" t="s">
        <v>100</v>
      </c>
      <c r="W141" s="54" t="s">
        <v>100</v>
      </c>
      <c r="X141" s="97" t="s">
        <v>100</v>
      </c>
      <c r="Y141" s="54" t="s">
        <v>100</v>
      </c>
      <c r="Z141" s="69" t="s">
        <v>100</v>
      </c>
      <c r="AA141" s="54" t="s">
        <v>100</v>
      </c>
      <c r="AB141" s="70" t="s">
        <v>100</v>
      </c>
      <c r="AC141" s="70" t="s">
        <v>100</v>
      </c>
      <c r="AD141" s="196">
        <v>0</v>
      </c>
      <c r="AE141" s="196">
        <v>0</v>
      </c>
      <c r="AF141" s="70" t="s">
        <v>100</v>
      </c>
      <c r="AG141" s="71" t="s">
        <v>100</v>
      </c>
      <c r="AH141" s="196">
        <v>0</v>
      </c>
      <c r="AI141" s="210">
        <f t="shared" si="1"/>
        <v>7980</v>
      </c>
      <c r="AJ141" s="215">
        <v>0</v>
      </c>
      <c r="AK141" s="215">
        <v>7980</v>
      </c>
      <c r="AL141" s="218">
        <f t="shared" si="3"/>
        <v>7980</v>
      </c>
      <c r="AM141" s="97" t="s">
        <v>100</v>
      </c>
      <c r="AN141" s="97" t="s">
        <v>100</v>
      </c>
      <c r="AO141" s="97" t="s">
        <v>100</v>
      </c>
      <c r="AP141" s="97" t="s">
        <v>100</v>
      </c>
      <c r="AQ141" s="97" t="s">
        <v>100</v>
      </c>
      <c r="AR141" s="97" t="s">
        <v>100</v>
      </c>
      <c r="AS141" s="97" t="s">
        <v>100</v>
      </c>
      <c r="AT141" s="97" t="s">
        <v>100</v>
      </c>
      <c r="AU141" s="97" t="s">
        <v>100</v>
      </c>
      <c r="AV141" s="97" t="s">
        <v>100</v>
      </c>
      <c r="AW141" s="97" t="s">
        <v>100</v>
      </c>
      <c r="AX141" s="97" t="s">
        <v>100</v>
      </c>
      <c r="AY141" s="97" t="s">
        <v>100</v>
      </c>
      <c r="AZ141" s="97" t="s">
        <v>100</v>
      </c>
      <c r="BA141" s="97" t="s">
        <v>100</v>
      </c>
      <c r="BB141" s="97" t="s">
        <v>100</v>
      </c>
      <c r="BC141" s="97" t="s">
        <v>100</v>
      </c>
      <c r="BD141" s="97" t="s">
        <v>100</v>
      </c>
      <c r="BE141" s="97" t="s">
        <v>100</v>
      </c>
      <c r="BF141" s="97" t="s">
        <v>100</v>
      </c>
      <c r="BG141" s="97" t="s">
        <v>100</v>
      </c>
      <c r="BH141" s="61" t="s">
        <v>100</v>
      </c>
    </row>
    <row r="142" spans="1:60" ht="25.5">
      <c r="A142" s="70">
        <v>50</v>
      </c>
      <c r="B142" s="70" t="s">
        <v>592</v>
      </c>
      <c r="C142" s="61" t="s">
        <v>534</v>
      </c>
      <c r="D142" s="70" t="s">
        <v>97</v>
      </c>
      <c r="E142" s="61" t="s">
        <v>205</v>
      </c>
      <c r="F142" s="115" t="s">
        <v>535</v>
      </c>
      <c r="G142" s="63">
        <v>13350</v>
      </c>
      <c r="H142" s="50" t="s">
        <v>593</v>
      </c>
      <c r="I142" s="112" t="s">
        <v>537</v>
      </c>
      <c r="J142" s="70" t="s">
        <v>538</v>
      </c>
      <c r="K142" s="69">
        <v>45040</v>
      </c>
      <c r="L142" s="188">
        <v>202370</v>
      </c>
      <c r="M142" s="63">
        <v>13350</v>
      </c>
      <c r="N142" s="69">
        <v>45040</v>
      </c>
      <c r="O142" s="69">
        <v>45407</v>
      </c>
      <c r="P142" s="61" t="s">
        <v>504</v>
      </c>
      <c r="Q142" s="70" t="s">
        <v>100</v>
      </c>
      <c r="R142" s="196" t="s">
        <v>100</v>
      </c>
      <c r="S142" s="196" t="s">
        <v>100</v>
      </c>
      <c r="T142" s="70" t="s">
        <v>594</v>
      </c>
      <c r="U142" s="70" t="s">
        <v>100</v>
      </c>
      <c r="V142" s="54" t="s">
        <v>100</v>
      </c>
      <c r="W142" s="54" t="s">
        <v>100</v>
      </c>
      <c r="X142" s="97" t="s">
        <v>100</v>
      </c>
      <c r="Y142" s="54" t="s">
        <v>100</v>
      </c>
      <c r="Z142" s="69" t="s">
        <v>100</v>
      </c>
      <c r="AA142" s="54" t="s">
        <v>100</v>
      </c>
      <c r="AB142" s="70" t="s">
        <v>100</v>
      </c>
      <c r="AC142" s="70" t="s">
        <v>100</v>
      </c>
      <c r="AD142" s="196">
        <v>0</v>
      </c>
      <c r="AE142" s="196">
        <v>0</v>
      </c>
      <c r="AF142" s="70" t="s">
        <v>100</v>
      </c>
      <c r="AG142" s="71" t="s">
        <v>100</v>
      </c>
      <c r="AH142" s="196">
        <v>0</v>
      </c>
      <c r="AI142" s="210">
        <f t="shared" si="1"/>
        <v>202370</v>
      </c>
      <c r="AJ142" s="215">
        <v>0</v>
      </c>
      <c r="AK142" s="215">
        <v>202370</v>
      </c>
      <c r="AL142" s="218">
        <f>AJ142+AK142</f>
        <v>202370</v>
      </c>
      <c r="AM142" s="97" t="s">
        <v>100</v>
      </c>
      <c r="AN142" s="97" t="s">
        <v>100</v>
      </c>
      <c r="AO142" s="97" t="s">
        <v>100</v>
      </c>
      <c r="AP142" s="97" t="s">
        <v>100</v>
      </c>
      <c r="AQ142" s="97" t="s">
        <v>100</v>
      </c>
      <c r="AR142" s="97" t="s">
        <v>100</v>
      </c>
      <c r="AS142" s="97" t="s">
        <v>100</v>
      </c>
      <c r="AT142" s="97" t="s">
        <v>100</v>
      </c>
      <c r="AU142" s="97" t="s">
        <v>100</v>
      </c>
      <c r="AV142" s="97" t="s">
        <v>100</v>
      </c>
      <c r="AW142" s="97" t="s">
        <v>100</v>
      </c>
      <c r="AX142" s="97" t="s">
        <v>100</v>
      </c>
      <c r="AY142" s="97" t="s">
        <v>100</v>
      </c>
      <c r="AZ142" s="97" t="s">
        <v>100</v>
      </c>
      <c r="BA142" s="97" t="s">
        <v>100</v>
      </c>
      <c r="BB142" s="97" t="s">
        <v>100</v>
      </c>
      <c r="BC142" s="97" t="s">
        <v>100</v>
      </c>
      <c r="BD142" s="97" t="s">
        <v>100</v>
      </c>
      <c r="BE142" s="97" t="s">
        <v>100</v>
      </c>
      <c r="BF142" s="97" t="s">
        <v>100</v>
      </c>
      <c r="BG142" s="97" t="s">
        <v>100</v>
      </c>
      <c r="BH142" s="61" t="s">
        <v>100</v>
      </c>
    </row>
    <row r="143" spans="1:60" ht="25.5">
      <c r="A143" s="70">
        <v>51</v>
      </c>
      <c r="B143" s="70" t="s">
        <v>533</v>
      </c>
      <c r="C143" s="61" t="s">
        <v>534</v>
      </c>
      <c r="D143" s="70" t="s">
        <v>97</v>
      </c>
      <c r="E143" s="61" t="s">
        <v>205</v>
      </c>
      <c r="F143" s="115" t="s">
        <v>535</v>
      </c>
      <c r="G143" s="63">
        <v>13350</v>
      </c>
      <c r="H143" s="50" t="s">
        <v>536</v>
      </c>
      <c r="I143" s="112" t="s">
        <v>537</v>
      </c>
      <c r="J143" s="70" t="s">
        <v>538</v>
      </c>
      <c r="K143" s="69">
        <v>45056</v>
      </c>
      <c r="L143" s="188">
        <v>8800</v>
      </c>
      <c r="M143" s="63">
        <v>13537</v>
      </c>
      <c r="N143" s="69">
        <v>45056</v>
      </c>
      <c r="O143" s="69">
        <v>45423</v>
      </c>
      <c r="P143" s="61" t="s">
        <v>504</v>
      </c>
      <c r="Q143" s="70" t="s">
        <v>100</v>
      </c>
      <c r="R143" s="196" t="s">
        <v>100</v>
      </c>
      <c r="S143" s="196" t="s">
        <v>100</v>
      </c>
      <c r="T143" s="70" t="s">
        <v>482</v>
      </c>
      <c r="U143" s="70" t="s">
        <v>100</v>
      </c>
      <c r="V143" s="54" t="s">
        <v>100</v>
      </c>
      <c r="W143" s="54" t="s">
        <v>100</v>
      </c>
      <c r="X143" s="97" t="s">
        <v>100</v>
      </c>
      <c r="Y143" s="54" t="s">
        <v>100</v>
      </c>
      <c r="Z143" s="69" t="s">
        <v>100</v>
      </c>
      <c r="AA143" s="54" t="s">
        <v>100</v>
      </c>
      <c r="AB143" s="70" t="s">
        <v>100</v>
      </c>
      <c r="AC143" s="70" t="s">
        <v>100</v>
      </c>
      <c r="AD143" s="196">
        <v>0</v>
      </c>
      <c r="AE143" s="196">
        <v>0</v>
      </c>
      <c r="AF143" s="70" t="s">
        <v>100</v>
      </c>
      <c r="AG143" s="71" t="s">
        <v>100</v>
      </c>
      <c r="AH143" s="196">
        <v>0</v>
      </c>
      <c r="AI143" s="210">
        <f t="shared" si="1"/>
        <v>8800</v>
      </c>
      <c r="AJ143" s="215">
        <v>0</v>
      </c>
      <c r="AK143" s="215">
        <v>8800</v>
      </c>
      <c r="AL143" s="218">
        <f t="shared" si="3"/>
        <v>8800</v>
      </c>
      <c r="AM143" s="97" t="s">
        <v>100</v>
      </c>
      <c r="AN143" s="97" t="s">
        <v>100</v>
      </c>
      <c r="AO143" s="97" t="s">
        <v>100</v>
      </c>
      <c r="AP143" s="97" t="s">
        <v>100</v>
      </c>
      <c r="AQ143" s="97" t="s">
        <v>100</v>
      </c>
      <c r="AR143" s="97" t="s">
        <v>100</v>
      </c>
      <c r="AS143" s="97" t="s">
        <v>100</v>
      </c>
      <c r="AT143" s="97" t="s">
        <v>100</v>
      </c>
      <c r="AU143" s="97" t="s">
        <v>100</v>
      </c>
      <c r="AV143" s="97" t="s">
        <v>100</v>
      </c>
      <c r="AW143" s="97" t="s">
        <v>100</v>
      </c>
      <c r="AX143" s="97" t="s">
        <v>100</v>
      </c>
      <c r="AY143" s="97" t="s">
        <v>100</v>
      </c>
      <c r="AZ143" s="97" t="s">
        <v>100</v>
      </c>
      <c r="BA143" s="97" t="s">
        <v>100</v>
      </c>
      <c r="BB143" s="97" t="s">
        <v>100</v>
      </c>
      <c r="BC143" s="97" t="s">
        <v>100</v>
      </c>
      <c r="BD143" s="97" t="s">
        <v>100</v>
      </c>
      <c r="BE143" s="97" t="s">
        <v>100</v>
      </c>
      <c r="BF143" s="97" t="s">
        <v>100</v>
      </c>
      <c r="BG143" s="97" t="s">
        <v>100</v>
      </c>
      <c r="BH143" s="61" t="s">
        <v>100</v>
      </c>
    </row>
    <row r="144" spans="1:60" ht="25.5">
      <c r="A144" s="70">
        <v>52</v>
      </c>
      <c r="B144" s="70" t="s">
        <v>540</v>
      </c>
      <c r="C144" s="61" t="s">
        <v>541</v>
      </c>
      <c r="D144" s="70" t="s">
        <v>97</v>
      </c>
      <c r="E144" s="61" t="s">
        <v>205</v>
      </c>
      <c r="F144" s="115" t="s">
        <v>542</v>
      </c>
      <c r="G144" s="63">
        <v>13482</v>
      </c>
      <c r="H144" s="50" t="s">
        <v>543</v>
      </c>
      <c r="I144" s="112" t="s">
        <v>544</v>
      </c>
      <c r="J144" s="70" t="s">
        <v>545</v>
      </c>
      <c r="K144" s="69">
        <v>45051</v>
      </c>
      <c r="L144" s="188">
        <v>774000</v>
      </c>
      <c r="M144" s="63">
        <v>13533</v>
      </c>
      <c r="N144" s="69">
        <v>45051</v>
      </c>
      <c r="O144" s="69">
        <v>45417</v>
      </c>
      <c r="P144" s="61" t="s">
        <v>433</v>
      </c>
      <c r="Q144" s="70" t="s">
        <v>100</v>
      </c>
      <c r="R144" s="196" t="s">
        <v>100</v>
      </c>
      <c r="S144" s="196" t="s">
        <v>100</v>
      </c>
      <c r="T144" s="70" t="s">
        <v>482</v>
      </c>
      <c r="U144" s="70" t="s">
        <v>100</v>
      </c>
      <c r="V144" s="54" t="s">
        <v>100</v>
      </c>
      <c r="W144" s="54" t="s">
        <v>100</v>
      </c>
      <c r="X144" s="97" t="s">
        <v>100</v>
      </c>
      <c r="Y144" s="54" t="s">
        <v>100</v>
      </c>
      <c r="Z144" s="69" t="s">
        <v>100</v>
      </c>
      <c r="AA144" s="54" t="s">
        <v>100</v>
      </c>
      <c r="AB144" s="70" t="s">
        <v>100</v>
      </c>
      <c r="AC144" s="70" t="s">
        <v>100</v>
      </c>
      <c r="AD144" s="196">
        <v>0</v>
      </c>
      <c r="AE144" s="196">
        <v>0</v>
      </c>
      <c r="AF144" s="70" t="s">
        <v>100</v>
      </c>
      <c r="AG144" s="71" t="s">
        <v>100</v>
      </c>
      <c r="AH144" s="196">
        <v>0</v>
      </c>
      <c r="AI144" s="210">
        <f t="shared" si="1"/>
        <v>774000</v>
      </c>
      <c r="AJ144" s="215">
        <v>0</v>
      </c>
      <c r="AK144" s="215">
        <f>64500+129000</f>
        <v>193500</v>
      </c>
      <c r="AL144" s="218">
        <f t="shared" ref="AL144:AL152" si="4">AJ144+AK144</f>
        <v>193500</v>
      </c>
      <c r="AM144" s="97" t="s">
        <v>100</v>
      </c>
      <c r="AN144" s="97" t="s">
        <v>100</v>
      </c>
      <c r="AO144" s="97" t="s">
        <v>100</v>
      </c>
      <c r="AP144" s="97" t="s">
        <v>100</v>
      </c>
      <c r="AQ144" s="97" t="s">
        <v>100</v>
      </c>
      <c r="AR144" s="97" t="s">
        <v>100</v>
      </c>
      <c r="AS144" s="97" t="s">
        <v>100</v>
      </c>
      <c r="AT144" s="97" t="s">
        <v>100</v>
      </c>
      <c r="AU144" s="97" t="s">
        <v>100</v>
      </c>
      <c r="AV144" s="97" t="s">
        <v>100</v>
      </c>
      <c r="AW144" s="97" t="s">
        <v>100</v>
      </c>
      <c r="AX144" s="97" t="s">
        <v>100</v>
      </c>
      <c r="AY144" s="97" t="s">
        <v>100</v>
      </c>
      <c r="AZ144" s="97" t="s">
        <v>100</v>
      </c>
      <c r="BA144" s="97" t="s">
        <v>100</v>
      </c>
      <c r="BB144" s="97" t="s">
        <v>100</v>
      </c>
      <c r="BC144" s="97" t="s">
        <v>100</v>
      </c>
      <c r="BD144" s="97" t="s">
        <v>100</v>
      </c>
      <c r="BE144" s="97" t="s">
        <v>100</v>
      </c>
      <c r="BF144" s="97" t="s">
        <v>100</v>
      </c>
      <c r="BG144" s="97" t="s">
        <v>100</v>
      </c>
      <c r="BH144" s="61" t="s">
        <v>100</v>
      </c>
    </row>
    <row r="145" spans="1:60" ht="25.5">
      <c r="A145" s="70">
        <v>53</v>
      </c>
      <c r="B145" s="70" t="s">
        <v>650</v>
      </c>
      <c r="C145" s="61" t="s">
        <v>651</v>
      </c>
      <c r="D145" s="70" t="s">
        <v>499</v>
      </c>
      <c r="E145" s="61" t="s">
        <v>99</v>
      </c>
      <c r="F145" s="115" t="s">
        <v>652</v>
      </c>
      <c r="G145" s="63">
        <v>13559</v>
      </c>
      <c r="H145" s="50" t="s">
        <v>653</v>
      </c>
      <c r="I145" s="112" t="s">
        <v>654</v>
      </c>
      <c r="J145" s="70" t="s">
        <v>655</v>
      </c>
      <c r="K145" s="69">
        <v>45098</v>
      </c>
      <c r="L145" s="188">
        <v>6400</v>
      </c>
      <c r="M145" s="63">
        <v>13564</v>
      </c>
      <c r="N145" s="69">
        <v>45098</v>
      </c>
      <c r="O145" s="69">
        <v>45281</v>
      </c>
      <c r="P145" s="61" t="s">
        <v>504</v>
      </c>
      <c r="Q145" s="70" t="s">
        <v>100</v>
      </c>
      <c r="R145" s="196" t="s">
        <v>100</v>
      </c>
      <c r="S145" s="196" t="s">
        <v>100</v>
      </c>
      <c r="T145" s="70" t="s">
        <v>489</v>
      </c>
      <c r="U145" s="70" t="s">
        <v>100</v>
      </c>
      <c r="V145" s="54" t="s">
        <v>100</v>
      </c>
      <c r="W145" s="54" t="s">
        <v>100</v>
      </c>
      <c r="X145" s="97" t="s">
        <v>100</v>
      </c>
      <c r="Y145" s="54" t="s">
        <v>100</v>
      </c>
      <c r="Z145" s="69" t="s">
        <v>100</v>
      </c>
      <c r="AA145" s="54" t="s">
        <v>100</v>
      </c>
      <c r="AB145" s="70" t="s">
        <v>100</v>
      </c>
      <c r="AC145" s="70" t="s">
        <v>100</v>
      </c>
      <c r="AD145" s="196">
        <v>0</v>
      </c>
      <c r="AE145" s="196">
        <v>0</v>
      </c>
      <c r="AF145" s="70" t="s">
        <v>100</v>
      </c>
      <c r="AG145" s="71" t="s">
        <v>100</v>
      </c>
      <c r="AH145" s="196">
        <v>0</v>
      </c>
      <c r="AI145" s="210">
        <f t="shared" ref="AI145:AI154" si="5">L145-AE145+AD145+AH145</f>
        <v>6400</v>
      </c>
      <c r="AJ145" s="215">
        <v>0</v>
      </c>
      <c r="AK145" s="215">
        <v>6400</v>
      </c>
      <c r="AL145" s="218">
        <f t="shared" si="4"/>
        <v>6400</v>
      </c>
      <c r="AM145" s="97" t="s">
        <v>100</v>
      </c>
      <c r="AN145" s="97" t="s">
        <v>100</v>
      </c>
      <c r="AO145" s="97" t="s">
        <v>100</v>
      </c>
      <c r="AP145" s="97" t="s">
        <v>100</v>
      </c>
      <c r="AQ145" s="97" t="s">
        <v>100</v>
      </c>
      <c r="AR145" s="97" t="s">
        <v>100</v>
      </c>
      <c r="AS145" s="97" t="s">
        <v>100</v>
      </c>
      <c r="AT145" s="97" t="s">
        <v>100</v>
      </c>
      <c r="AU145" s="97" t="s">
        <v>100</v>
      </c>
      <c r="AV145" s="97" t="s">
        <v>100</v>
      </c>
      <c r="AW145" s="97" t="s">
        <v>100</v>
      </c>
      <c r="AX145" s="97" t="s">
        <v>100</v>
      </c>
      <c r="AY145" s="97" t="s">
        <v>100</v>
      </c>
      <c r="AZ145" s="97" t="s">
        <v>100</v>
      </c>
      <c r="BA145" s="97" t="s">
        <v>100</v>
      </c>
      <c r="BB145" s="97" t="s">
        <v>100</v>
      </c>
      <c r="BC145" s="97" t="s">
        <v>100</v>
      </c>
      <c r="BD145" s="97" t="s">
        <v>100</v>
      </c>
      <c r="BE145" s="97" t="s">
        <v>100</v>
      </c>
      <c r="BF145" s="97" t="s">
        <v>100</v>
      </c>
      <c r="BG145" s="97" t="s">
        <v>100</v>
      </c>
      <c r="BH145" s="61" t="s">
        <v>100</v>
      </c>
    </row>
    <row r="146" spans="1:60" ht="25.5">
      <c r="A146" s="70">
        <v>54</v>
      </c>
      <c r="B146" s="70" t="s">
        <v>558</v>
      </c>
      <c r="C146" s="61" t="s">
        <v>552</v>
      </c>
      <c r="D146" s="70" t="s">
        <v>97</v>
      </c>
      <c r="E146" s="61" t="s">
        <v>205</v>
      </c>
      <c r="F146" s="115" t="s">
        <v>553</v>
      </c>
      <c r="G146" s="63">
        <v>13381</v>
      </c>
      <c r="H146" s="50" t="s">
        <v>554</v>
      </c>
      <c r="I146" s="112" t="s">
        <v>555</v>
      </c>
      <c r="J146" s="70" t="s">
        <v>556</v>
      </c>
      <c r="K146" s="69">
        <v>45006</v>
      </c>
      <c r="L146" s="188">
        <v>2475</v>
      </c>
      <c r="M146" s="63">
        <v>13502</v>
      </c>
      <c r="N146" s="69">
        <v>45006</v>
      </c>
      <c r="O146" s="69">
        <v>45191</v>
      </c>
      <c r="P146" s="61" t="s">
        <v>504</v>
      </c>
      <c r="Q146" s="70" t="s">
        <v>100</v>
      </c>
      <c r="R146" s="196" t="s">
        <v>100</v>
      </c>
      <c r="S146" s="196" t="s">
        <v>100</v>
      </c>
      <c r="T146" s="70" t="s">
        <v>482</v>
      </c>
      <c r="U146" s="70" t="s">
        <v>100</v>
      </c>
      <c r="V146" s="54" t="s">
        <v>100</v>
      </c>
      <c r="W146" s="54" t="s">
        <v>100</v>
      </c>
      <c r="X146" s="97" t="s">
        <v>100</v>
      </c>
      <c r="Y146" s="54" t="s">
        <v>100</v>
      </c>
      <c r="Z146" s="69" t="s">
        <v>100</v>
      </c>
      <c r="AA146" s="54" t="s">
        <v>100</v>
      </c>
      <c r="AB146" s="70" t="s">
        <v>100</v>
      </c>
      <c r="AC146" s="70" t="s">
        <v>100</v>
      </c>
      <c r="AD146" s="196">
        <v>0</v>
      </c>
      <c r="AE146" s="196">
        <v>0</v>
      </c>
      <c r="AF146" s="70" t="s">
        <v>100</v>
      </c>
      <c r="AG146" s="71" t="s">
        <v>100</v>
      </c>
      <c r="AH146" s="196">
        <v>0</v>
      </c>
      <c r="AI146" s="210">
        <f t="shared" si="5"/>
        <v>2475</v>
      </c>
      <c r="AJ146" s="215">
        <v>0</v>
      </c>
      <c r="AK146" s="215">
        <v>1006.5</v>
      </c>
      <c r="AL146" s="218">
        <f t="shared" si="4"/>
        <v>1006.5</v>
      </c>
      <c r="AM146" s="97" t="s">
        <v>100</v>
      </c>
      <c r="AN146" s="97" t="s">
        <v>100</v>
      </c>
      <c r="AO146" s="97" t="s">
        <v>100</v>
      </c>
      <c r="AP146" s="97" t="s">
        <v>100</v>
      </c>
      <c r="AQ146" s="97" t="s">
        <v>100</v>
      </c>
      <c r="AR146" s="97" t="s">
        <v>100</v>
      </c>
      <c r="AS146" s="97" t="s">
        <v>100</v>
      </c>
      <c r="AT146" s="97" t="s">
        <v>100</v>
      </c>
      <c r="AU146" s="97" t="s">
        <v>100</v>
      </c>
      <c r="AV146" s="97" t="s">
        <v>100</v>
      </c>
      <c r="AW146" s="97" t="s">
        <v>100</v>
      </c>
      <c r="AX146" s="97" t="s">
        <v>100</v>
      </c>
      <c r="AY146" s="97" t="s">
        <v>100</v>
      </c>
      <c r="AZ146" s="97" t="s">
        <v>100</v>
      </c>
      <c r="BA146" s="97" t="s">
        <v>100</v>
      </c>
      <c r="BB146" s="97" t="s">
        <v>100</v>
      </c>
      <c r="BC146" s="97" t="s">
        <v>100</v>
      </c>
      <c r="BD146" s="97" t="s">
        <v>100</v>
      </c>
      <c r="BE146" s="97" t="s">
        <v>100</v>
      </c>
      <c r="BF146" s="97" t="s">
        <v>100</v>
      </c>
      <c r="BG146" s="97" t="s">
        <v>100</v>
      </c>
      <c r="BH146" s="61" t="s">
        <v>100</v>
      </c>
    </row>
    <row r="147" spans="1:60" ht="25.5">
      <c r="A147" s="70">
        <v>55</v>
      </c>
      <c r="B147" s="70" t="s">
        <v>565</v>
      </c>
      <c r="C147" s="61" t="s">
        <v>534</v>
      </c>
      <c r="D147" s="70" t="s">
        <v>97</v>
      </c>
      <c r="E147" s="61" t="s">
        <v>205</v>
      </c>
      <c r="F147" s="115" t="s">
        <v>535</v>
      </c>
      <c r="G147" s="63">
        <v>13350</v>
      </c>
      <c r="H147" s="50" t="s">
        <v>566</v>
      </c>
      <c r="I147" s="112" t="s">
        <v>567</v>
      </c>
      <c r="J147" s="70" t="s">
        <v>568</v>
      </c>
      <c r="K147" s="69">
        <v>45040</v>
      </c>
      <c r="L147" s="188">
        <v>996617</v>
      </c>
      <c r="M147" s="63">
        <v>13519</v>
      </c>
      <c r="N147" s="69">
        <v>45040</v>
      </c>
      <c r="O147" s="69">
        <v>45407</v>
      </c>
      <c r="P147" s="61" t="s">
        <v>504</v>
      </c>
      <c r="Q147" s="70" t="s">
        <v>100</v>
      </c>
      <c r="R147" s="196" t="s">
        <v>100</v>
      </c>
      <c r="S147" s="196" t="s">
        <v>100</v>
      </c>
      <c r="T147" s="70" t="s">
        <v>569</v>
      </c>
      <c r="U147" s="70" t="s">
        <v>100</v>
      </c>
      <c r="V147" s="54" t="s">
        <v>100</v>
      </c>
      <c r="W147" s="54" t="s">
        <v>100</v>
      </c>
      <c r="X147" s="97" t="s">
        <v>100</v>
      </c>
      <c r="Y147" s="54" t="s">
        <v>100</v>
      </c>
      <c r="Z147" s="69" t="s">
        <v>100</v>
      </c>
      <c r="AA147" s="54" t="s">
        <v>100</v>
      </c>
      <c r="AB147" s="70" t="s">
        <v>100</v>
      </c>
      <c r="AC147" s="70" t="s">
        <v>100</v>
      </c>
      <c r="AD147" s="196">
        <v>0</v>
      </c>
      <c r="AE147" s="196">
        <v>0</v>
      </c>
      <c r="AF147" s="70" t="s">
        <v>100</v>
      </c>
      <c r="AG147" s="71" t="s">
        <v>100</v>
      </c>
      <c r="AH147" s="196">
        <v>0</v>
      </c>
      <c r="AI147" s="210">
        <f t="shared" si="5"/>
        <v>996617</v>
      </c>
      <c r="AJ147" s="215">
        <v>0</v>
      </c>
      <c r="AK147" s="215">
        <v>996617</v>
      </c>
      <c r="AL147" s="218">
        <f t="shared" si="4"/>
        <v>996617</v>
      </c>
      <c r="AM147" s="97" t="s">
        <v>100</v>
      </c>
      <c r="AN147" s="97" t="s">
        <v>100</v>
      </c>
      <c r="AO147" s="97" t="s">
        <v>100</v>
      </c>
      <c r="AP147" s="97" t="s">
        <v>100</v>
      </c>
      <c r="AQ147" s="97" t="s">
        <v>100</v>
      </c>
      <c r="AR147" s="97" t="s">
        <v>100</v>
      </c>
      <c r="AS147" s="97" t="s">
        <v>100</v>
      </c>
      <c r="AT147" s="97" t="s">
        <v>100</v>
      </c>
      <c r="AU147" s="97" t="s">
        <v>100</v>
      </c>
      <c r="AV147" s="97" t="s">
        <v>100</v>
      </c>
      <c r="AW147" s="97" t="s">
        <v>100</v>
      </c>
      <c r="AX147" s="97" t="s">
        <v>100</v>
      </c>
      <c r="AY147" s="97" t="s">
        <v>100</v>
      </c>
      <c r="AZ147" s="97" t="s">
        <v>100</v>
      </c>
      <c r="BA147" s="97" t="s">
        <v>100</v>
      </c>
      <c r="BB147" s="97" t="s">
        <v>100</v>
      </c>
      <c r="BC147" s="97" t="s">
        <v>100</v>
      </c>
      <c r="BD147" s="97" t="s">
        <v>100</v>
      </c>
      <c r="BE147" s="97" t="s">
        <v>100</v>
      </c>
      <c r="BF147" s="97" t="s">
        <v>100</v>
      </c>
      <c r="BG147" s="97" t="s">
        <v>100</v>
      </c>
      <c r="BH147" s="61" t="s">
        <v>100</v>
      </c>
    </row>
    <row r="148" spans="1:60" ht="38.25">
      <c r="A148" s="70">
        <v>56</v>
      </c>
      <c r="B148" s="70" t="s">
        <v>571</v>
      </c>
      <c r="C148" s="61" t="s">
        <v>572</v>
      </c>
      <c r="D148" s="70" t="s">
        <v>97</v>
      </c>
      <c r="E148" s="61" t="s">
        <v>205</v>
      </c>
      <c r="F148" s="115" t="s">
        <v>573</v>
      </c>
      <c r="G148" s="63">
        <v>13218</v>
      </c>
      <c r="H148" s="50" t="s">
        <v>574</v>
      </c>
      <c r="I148" s="112" t="s">
        <v>575</v>
      </c>
      <c r="J148" s="70" t="s">
        <v>576</v>
      </c>
      <c r="K148" s="69">
        <v>44627</v>
      </c>
      <c r="L148" s="188">
        <v>279166.67</v>
      </c>
      <c r="M148" s="63">
        <v>13243</v>
      </c>
      <c r="N148" s="69">
        <v>44627</v>
      </c>
      <c r="O148" s="69">
        <v>44992</v>
      </c>
      <c r="P148" s="61" t="s">
        <v>504</v>
      </c>
      <c r="Q148" s="70" t="s">
        <v>100</v>
      </c>
      <c r="R148" s="196" t="s">
        <v>100</v>
      </c>
      <c r="S148" s="196" t="s">
        <v>100</v>
      </c>
      <c r="T148" s="70" t="s">
        <v>482</v>
      </c>
      <c r="U148" s="70" t="s">
        <v>100</v>
      </c>
      <c r="V148" s="54" t="s">
        <v>101</v>
      </c>
      <c r="W148" s="54">
        <v>44992</v>
      </c>
      <c r="X148" s="82">
        <v>13488</v>
      </c>
      <c r="Y148" s="54" t="s">
        <v>577</v>
      </c>
      <c r="Z148" s="69">
        <v>44992</v>
      </c>
      <c r="AA148" s="54">
        <v>45358</v>
      </c>
      <c r="AB148" s="70" t="s">
        <v>100</v>
      </c>
      <c r="AC148" s="70" t="s">
        <v>100</v>
      </c>
      <c r="AD148" s="196">
        <v>0</v>
      </c>
      <c r="AE148" s="196">
        <v>0</v>
      </c>
      <c r="AF148" s="70" t="s">
        <v>100</v>
      </c>
      <c r="AG148" s="71" t="s">
        <v>100</v>
      </c>
      <c r="AH148" s="196">
        <v>0</v>
      </c>
      <c r="AI148" s="210">
        <f t="shared" si="5"/>
        <v>279166.67</v>
      </c>
      <c r="AJ148" s="215">
        <v>0</v>
      </c>
      <c r="AK148" s="215">
        <f>40826.34+8942.66</f>
        <v>49769</v>
      </c>
      <c r="AL148" s="218">
        <f t="shared" si="4"/>
        <v>49769</v>
      </c>
      <c r="AM148" s="97" t="s">
        <v>100</v>
      </c>
      <c r="AN148" s="97" t="s">
        <v>100</v>
      </c>
      <c r="AO148" s="97" t="s">
        <v>100</v>
      </c>
      <c r="AP148" s="97" t="s">
        <v>100</v>
      </c>
      <c r="AQ148" s="97" t="s">
        <v>100</v>
      </c>
      <c r="AR148" s="97" t="s">
        <v>100</v>
      </c>
      <c r="AS148" s="97" t="s">
        <v>100</v>
      </c>
      <c r="AT148" s="97" t="s">
        <v>100</v>
      </c>
      <c r="AU148" s="97" t="s">
        <v>100</v>
      </c>
      <c r="AV148" s="97" t="s">
        <v>100</v>
      </c>
      <c r="AW148" s="97" t="s">
        <v>100</v>
      </c>
      <c r="AX148" s="97" t="s">
        <v>100</v>
      </c>
      <c r="AY148" s="97" t="s">
        <v>100</v>
      </c>
      <c r="AZ148" s="97" t="s">
        <v>100</v>
      </c>
      <c r="BA148" s="97" t="s">
        <v>100</v>
      </c>
      <c r="BB148" s="97" t="s">
        <v>100</v>
      </c>
      <c r="BC148" s="97" t="s">
        <v>100</v>
      </c>
      <c r="BD148" s="97" t="s">
        <v>100</v>
      </c>
      <c r="BE148" s="97" t="s">
        <v>100</v>
      </c>
      <c r="BF148" s="97" t="s">
        <v>100</v>
      </c>
      <c r="BG148" s="97" t="s">
        <v>100</v>
      </c>
      <c r="BH148" s="61" t="s">
        <v>100</v>
      </c>
    </row>
    <row r="149" spans="1:60" ht="25.5">
      <c r="A149" s="70">
        <v>57</v>
      </c>
      <c r="B149" s="70" t="s">
        <v>578</v>
      </c>
      <c r="C149" s="61" t="s">
        <v>552</v>
      </c>
      <c r="D149" s="70" t="s">
        <v>97</v>
      </c>
      <c r="E149" s="61" t="s">
        <v>205</v>
      </c>
      <c r="F149" s="115" t="s">
        <v>553</v>
      </c>
      <c r="G149" s="63">
        <v>13381</v>
      </c>
      <c r="H149" s="50" t="s">
        <v>579</v>
      </c>
      <c r="I149" s="112" t="s">
        <v>580</v>
      </c>
      <c r="J149" s="70" t="s">
        <v>581</v>
      </c>
      <c r="K149" s="69">
        <v>45006</v>
      </c>
      <c r="L149" s="188">
        <v>4075</v>
      </c>
      <c r="M149" s="63">
        <v>13502</v>
      </c>
      <c r="N149" s="69">
        <v>45006</v>
      </c>
      <c r="O149" s="69">
        <v>45191</v>
      </c>
      <c r="P149" s="61" t="s">
        <v>504</v>
      </c>
      <c r="Q149" s="70" t="s">
        <v>100</v>
      </c>
      <c r="R149" s="196" t="s">
        <v>100</v>
      </c>
      <c r="S149" s="196" t="s">
        <v>100</v>
      </c>
      <c r="T149" s="70" t="s">
        <v>482</v>
      </c>
      <c r="U149" s="70" t="s">
        <v>100</v>
      </c>
      <c r="V149" s="54" t="s">
        <v>100</v>
      </c>
      <c r="W149" s="54" t="s">
        <v>100</v>
      </c>
      <c r="X149" s="97" t="s">
        <v>100</v>
      </c>
      <c r="Y149" s="54" t="s">
        <v>100</v>
      </c>
      <c r="Z149" s="69" t="s">
        <v>100</v>
      </c>
      <c r="AA149" s="54" t="s">
        <v>100</v>
      </c>
      <c r="AB149" s="70" t="s">
        <v>100</v>
      </c>
      <c r="AC149" s="70" t="s">
        <v>100</v>
      </c>
      <c r="AD149" s="196">
        <v>0</v>
      </c>
      <c r="AE149" s="196">
        <v>0</v>
      </c>
      <c r="AF149" s="70" t="s">
        <v>100</v>
      </c>
      <c r="AG149" s="71" t="s">
        <v>100</v>
      </c>
      <c r="AH149" s="196">
        <v>0</v>
      </c>
      <c r="AI149" s="210">
        <f t="shared" si="5"/>
        <v>4075</v>
      </c>
      <c r="AJ149" s="215">
        <v>0</v>
      </c>
      <c r="AK149" s="215">
        <v>3211.5</v>
      </c>
      <c r="AL149" s="218">
        <f t="shared" si="4"/>
        <v>3211.5</v>
      </c>
      <c r="AM149" s="97" t="s">
        <v>100</v>
      </c>
      <c r="AN149" s="97" t="s">
        <v>100</v>
      </c>
      <c r="AO149" s="97" t="s">
        <v>100</v>
      </c>
      <c r="AP149" s="97" t="s">
        <v>100</v>
      </c>
      <c r="AQ149" s="97" t="s">
        <v>100</v>
      </c>
      <c r="AR149" s="97" t="s">
        <v>100</v>
      </c>
      <c r="AS149" s="97" t="s">
        <v>100</v>
      </c>
      <c r="AT149" s="97" t="s">
        <v>100</v>
      </c>
      <c r="AU149" s="97" t="s">
        <v>100</v>
      </c>
      <c r="AV149" s="97" t="s">
        <v>100</v>
      </c>
      <c r="AW149" s="97" t="s">
        <v>100</v>
      </c>
      <c r="AX149" s="97" t="s">
        <v>100</v>
      </c>
      <c r="AY149" s="97" t="s">
        <v>100</v>
      </c>
      <c r="AZ149" s="97" t="s">
        <v>100</v>
      </c>
      <c r="BA149" s="97" t="s">
        <v>100</v>
      </c>
      <c r="BB149" s="97" t="s">
        <v>100</v>
      </c>
      <c r="BC149" s="97" t="s">
        <v>100</v>
      </c>
      <c r="BD149" s="97" t="s">
        <v>100</v>
      </c>
      <c r="BE149" s="97" t="s">
        <v>100</v>
      </c>
      <c r="BF149" s="97" t="s">
        <v>100</v>
      </c>
      <c r="BG149" s="97" t="s">
        <v>100</v>
      </c>
      <c r="BH149" s="61" t="s">
        <v>100</v>
      </c>
    </row>
    <row r="150" spans="1:60" ht="25.5">
      <c r="A150" s="70">
        <v>58</v>
      </c>
      <c r="B150" s="70" t="s">
        <v>582</v>
      </c>
      <c r="C150" s="61" t="s">
        <v>552</v>
      </c>
      <c r="D150" s="70" t="s">
        <v>97</v>
      </c>
      <c r="E150" s="61" t="s">
        <v>205</v>
      </c>
      <c r="F150" s="115" t="s">
        <v>553</v>
      </c>
      <c r="G150" s="63">
        <v>13381</v>
      </c>
      <c r="H150" s="50" t="s">
        <v>583</v>
      </c>
      <c r="I150" s="112" t="s">
        <v>584</v>
      </c>
      <c r="J150" s="70" t="s">
        <v>585</v>
      </c>
      <c r="K150" s="69">
        <v>45006</v>
      </c>
      <c r="L150" s="188">
        <v>26019.75</v>
      </c>
      <c r="M150" s="63">
        <v>13502</v>
      </c>
      <c r="N150" s="69">
        <v>45006</v>
      </c>
      <c r="O150" s="69">
        <v>45191</v>
      </c>
      <c r="P150" s="61" t="s">
        <v>504</v>
      </c>
      <c r="Q150" s="70" t="s">
        <v>100</v>
      </c>
      <c r="R150" s="196" t="s">
        <v>100</v>
      </c>
      <c r="S150" s="196" t="s">
        <v>100</v>
      </c>
      <c r="T150" s="70" t="s">
        <v>482</v>
      </c>
      <c r="U150" s="70" t="s">
        <v>100</v>
      </c>
      <c r="V150" s="54" t="s">
        <v>100</v>
      </c>
      <c r="W150" s="54" t="s">
        <v>100</v>
      </c>
      <c r="X150" s="97" t="s">
        <v>100</v>
      </c>
      <c r="Y150" s="54" t="s">
        <v>100</v>
      </c>
      <c r="Z150" s="69" t="s">
        <v>100</v>
      </c>
      <c r="AA150" s="54" t="s">
        <v>100</v>
      </c>
      <c r="AB150" s="70" t="s">
        <v>100</v>
      </c>
      <c r="AC150" s="70" t="s">
        <v>100</v>
      </c>
      <c r="AD150" s="196">
        <v>0</v>
      </c>
      <c r="AE150" s="196">
        <v>0</v>
      </c>
      <c r="AF150" s="70" t="s">
        <v>100</v>
      </c>
      <c r="AG150" s="71" t="s">
        <v>100</v>
      </c>
      <c r="AH150" s="196">
        <v>0</v>
      </c>
      <c r="AI150" s="210">
        <f t="shared" si="5"/>
        <v>26019.75</v>
      </c>
      <c r="AJ150" s="215">
        <v>0</v>
      </c>
      <c r="AK150" s="215">
        <f>2675+3506.4</f>
        <v>6181.4</v>
      </c>
      <c r="AL150" s="218">
        <f t="shared" si="4"/>
        <v>6181.4</v>
      </c>
      <c r="AM150" s="97" t="s">
        <v>100</v>
      </c>
      <c r="AN150" s="97" t="s">
        <v>100</v>
      </c>
      <c r="AO150" s="97" t="s">
        <v>100</v>
      </c>
      <c r="AP150" s="97" t="s">
        <v>100</v>
      </c>
      <c r="AQ150" s="97" t="s">
        <v>100</v>
      </c>
      <c r="AR150" s="97" t="s">
        <v>100</v>
      </c>
      <c r="AS150" s="97" t="s">
        <v>100</v>
      </c>
      <c r="AT150" s="97" t="s">
        <v>100</v>
      </c>
      <c r="AU150" s="97" t="s">
        <v>100</v>
      </c>
      <c r="AV150" s="97" t="s">
        <v>100</v>
      </c>
      <c r="AW150" s="97" t="s">
        <v>100</v>
      </c>
      <c r="AX150" s="97" t="s">
        <v>100</v>
      </c>
      <c r="AY150" s="97" t="s">
        <v>100</v>
      </c>
      <c r="AZ150" s="97" t="s">
        <v>100</v>
      </c>
      <c r="BA150" s="97" t="s">
        <v>100</v>
      </c>
      <c r="BB150" s="97" t="s">
        <v>100</v>
      </c>
      <c r="BC150" s="97" t="s">
        <v>100</v>
      </c>
      <c r="BD150" s="97" t="s">
        <v>100</v>
      </c>
      <c r="BE150" s="97" t="s">
        <v>100</v>
      </c>
      <c r="BF150" s="97" t="s">
        <v>100</v>
      </c>
      <c r="BG150" s="97" t="s">
        <v>100</v>
      </c>
      <c r="BH150" s="61" t="s">
        <v>100</v>
      </c>
    </row>
    <row r="151" spans="1:60" ht="25.5">
      <c r="A151" s="70">
        <v>59</v>
      </c>
      <c r="B151" s="70" t="s">
        <v>643</v>
      </c>
      <c r="C151" s="61" t="s">
        <v>626</v>
      </c>
      <c r="D151" s="70" t="s">
        <v>141</v>
      </c>
      <c r="E151" s="61" t="s">
        <v>205</v>
      </c>
      <c r="F151" s="115" t="s">
        <v>627</v>
      </c>
      <c r="G151" s="63">
        <v>13363</v>
      </c>
      <c r="H151" s="50" t="s">
        <v>637</v>
      </c>
      <c r="I151" s="112" t="s">
        <v>633</v>
      </c>
      <c r="J151" s="70" t="s">
        <v>638</v>
      </c>
      <c r="K151" s="69">
        <v>45030</v>
      </c>
      <c r="L151" s="188">
        <v>150000</v>
      </c>
      <c r="M151" s="63" t="s">
        <v>639</v>
      </c>
      <c r="N151" s="69">
        <v>45031</v>
      </c>
      <c r="O151" s="69">
        <v>45397</v>
      </c>
      <c r="P151" s="61" t="s">
        <v>504</v>
      </c>
      <c r="Q151" s="70" t="s">
        <v>100</v>
      </c>
      <c r="R151" s="196" t="s">
        <v>100</v>
      </c>
      <c r="S151" s="196" t="s">
        <v>100</v>
      </c>
      <c r="T151" s="70" t="s">
        <v>482</v>
      </c>
      <c r="U151" s="70" t="s">
        <v>100</v>
      </c>
      <c r="V151" s="54" t="s">
        <v>100</v>
      </c>
      <c r="W151" s="54" t="s">
        <v>100</v>
      </c>
      <c r="X151" s="97" t="s">
        <v>100</v>
      </c>
      <c r="Y151" s="54" t="s">
        <v>100</v>
      </c>
      <c r="Z151" s="69" t="s">
        <v>100</v>
      </c>
      <c r="AA151" s="54" t="s">
        <v>100</v>
      </c>
      <c r="AB151" s="70" t="s">
        <v>100</v>
      </c>
      <c r="AC151" s="70" t="s">
        <v>100</v>
      </c>
      <c r="AD151" s="196">
        <v>0</v>
      </c>
      <c r="AE151" s="196">
        <v>0</v>
      </c>
      <c r="AF151" s="70" t="s">
        <v>100</v>
      </c>
      <c r="AG151" s="71" t="s">
        <v>100</v>
      </c>
      <c r="AH151" s="196">
        <v>0</v>
      </c>
      <c r="AI151" s="210">
        <f t="shared" si="5"/>
        <v>150000</v>
      </c>
      <c r="AJ151" s="215">
        <v>0</v>
      </c>
      <c r="AK151" s="215">
        <v>27245.1</v>
      </c>
      <c r="AL151" s="218">
        <f>AJ151+AK151</f>
        <v>27245.1</v>
      </c>
      <c r="AM151" s="97" t="s">
        <v>640</v>
      </c>
      <c r="AN151" s="97" t="s">
        <v>642</v>
      </c>
      <c r="AO151" s="97" t="s">
        <v>641</v>
      </c>
      <c r="AP151" s="97" t="s">
        <v>642</v>
      </c>
      <c r="AQ151" s="97" t="s">
        <v>100</v>
      </c>
      <c r="AR151" s="97" t="s">
        <v>100</v>
      </c>
      <c r="AS151" s="97" t="s">
        <v>100</v>
      </c>
      <c r="AT151" s="97" t="s">
        <v>100</v>
      </c>
      <c r="AU151" s="97" t="s">
        <v>100</v>
      </c>
      <c r="AV151" s="97" t="s">
        <v>100</v>
      </c>
      <c r="AW151" s="97" t="s">
        <v>100</v>
      </c>
      <c r="AX151" s="97" t="s">
        <v>100</v>
      </c>
      <c r="AY151" s="97" t="s">
        <v>100</v>
      </c>
      <c r="AZ151" s="97" t="s">
        <v>100</v>
      </c>
      <c r="BA151" s="97" t="s">
        <v>100</v>
      </c>
      <c r="BB151" s="97" t="s">
        <v>100</v>
      </c>
      <c r="BC151" s="97" t="s">
        <v>100</v>
      </c>
      <c r="BD151" s="97" t="s">
        <v>100</v>
      </c>
      <c r="BE151" s="97" t="s">
        <v>100</v>
      </c>
      <c r="BF151" s="97" t="s">
        <v>100</v>
      </c>
      <c r="BG151" s="97" t="s">
        <v>100</v>
      </c>
      <c r="BH151" s="61" t="s">
        <v>100</v>
      </c>
    </row>
    <row r="152" spans="1:60" ht="25.5">
      <c r="A152" s="70">
        <v>60</v>
      </c>
      <c r="B152" s="70" t="s">
        <v>628</v>
      </c>
      <c r="C152" s="61" t="s">
        <v>629</v>
      </c>
      <c r="D152" s="70" t="s">
        <v>141</v>
      </c>
      <c r="E152" s="61" t="s">
        <v>205</v>
      </c>
      <c r="F152" s="115" t="s">
        <v>630</v>
      </c>
      <c r="G152" s="63">
        <v>13265</v>
      </c>
      <c r="H152" s="50" t="s">
        <v>631</v>
      </c>
      <c r="I152" s="112" t="s">
        <v>632</v>
      </c>
      <c r="J152" s="70" t="s">
        <v>634</v>
      </c>
      <c r="K152" s="69">
        <v>45054</v>
      </c>
      <c r="L152" s="188">
        <v>700000</v>
      </c>
      <c r="M152" s="63">
        <v>13529</v>
      </c>
      <c r="N152" s="69">
        <v>45054</v>
      </c>
      <c r="O152" s="69">
        <v>45421</v>
      </c>
      <c r="P152" s="61" t="s">
        <v>433</v>
      </c>
      <c r="Q152" s="70" t="s">
        <v>100</v>
      </c>
      <c r="R152" s="196" t="s">
        <v>100</v>
      </c>
      <c r="S152" s="196" t="s">
        <v>100</v>
      </c>
      <c r="T152" s="70" t="s">
        <v>482</v>
      </c>
      <c r="U152" s="70" t="s">
        <v>100</v>
      </c>
      <c r="V152" s="54" t="s">
        <v>100</v>
      </c>
      <c r="W152" s="54" t="s">
        <v>100</v>
      </c>
      <c r="X152" s="54" t="s">
        <v>100</v>
      </c>
      <c r="Y152" s="54" t="s">
        <v>100</v>
      </c>
      <c r="Z152" s="54" t="s">
        <v>100</v>
      </c>
      <c r="AA152" s="54" t="s">
        <v>100</v>
      </c>
      <c r="AB152" s="54" t="s">
        <v>100</v>
      </c>
      <c r="AC152" s="54" t="s">
        <v>100</v>
      </c>
      <c r="AD152" s="196">
        <v>0</v>
      </c>
      <c r="AE152" s="196">
        <v>0</v>
      </c>
      <c r="AF152" s="70" t="s">
        <v>100</v>
      </c>
      <c r="AG152" s="71" t="s">
        <v>100</v>
      </c>
      <c r="AH152" s="196">
        <v>0</v>
      </c>
      <c r="AI152" s="210">
        <f t="shared" si="5"/>
        <v>700000</v>
      </c>
      <c r="AJ152" s="215">
        <v>0</v>
      </c>
      <c r="AK152" s="215">
        <v>36495.07</v>
      </c>
      <c r="AL152" s="218">
        <f t="shared" si="4"/>
        <v>36495.07</v>
      </c>
      <c r="AM152" s="97" t="s">
        <v>635</v>
      </c>
      <c r="AN152" s="97" t="s">
        <v>636</v>
      </c>
      <c r="AO152" s="97" t="s">
        <v>611</v>
      </c>
      <c r="AP152" s="97" t="s">
        <v>636</v>
      </c>
      <c r="AQ152" s="97" t="s">
        <v>100</v>
      </c>
      <c r="AR152" s="97" t="s">
        <v>100</v>
      </c>
      <c r="AS152" s="97" t="s">
        <v>100</v>
      </c>
      <c r="AT152" s="97" t="s">
        <v>100</v>
      </c>
      <c r="AU152" s="97" t="s">
        <v>100</v>
      </c>
      <c r="AV152" s="97" t="s">
        <v>100</v>
      </c>
      <c r="AW152" s="97" t="s">
        <v>100</v>
      </c>
      <c r="AX152" s="97" t="s">
        <v>100</v>
      </c>
      <c r="AY152" s="97" t="s">
        <v>100</v>
      </c>
      <c r="AZ152" s="97" t="s">
        <v>100</v>
      </c>
      <c r="BA152" s="97" t="s">
        <v>100</v>
      </c>
      <c r="BB152" s="97" t="s">
        <v>100</v>
      </c>
      <c r="BC152" s="97" t="s">
        <v>100</v>
      </c>
      <c r="BD152" s="97" t="s">
        <v>100</v>
      </c>
      <c r="BE152" s="97" t="s">
        <v>100</v>
      </c>
      <c r="BF152" s="97" t="s">
        <v>100</v>
      </c>
      <c r="BG152" s="97" t="s">
        <v>100</v>
      </c>
      <c r="BH152" s="61" t="s">
        <v>100</v>
      </c>
    </row>
    <row r="153" spans="1:60" ht="25.5">
      <c r="A153" s="70">
        <v>61</v>
      </c>
      <c r="B153" s="70" t="s">
        <v>644</v>
      </c>
      <c r="C153" s="61" t="s">
        <v>645</v>
      </c>
      <c r="D153" s="70" t="s">
        <v>499</v>
      </c>
      <c r="E153" s="61" t="s">
        <v>99</v>
      </c>
      <c r="F153" s="115" t="s">
        <v>646</v>
      </c>
      <c r="G153" s="63">
        <v>13493</v>
      </c>
      <c r="H153" s="50" t="s">
        <v>647</v>
      </c>
      <c r="I153" s="112" t="s">
        <v>615</v>
      </c>
      <c r="J153" s="70" t="s">
        <v>648</v>
      </c>
      <c r="K153" s="69">
        <v>45002</v>
      </c>
      <c r="L153" s="188">
        <v>199.75</v>
      </c>
      <c r="M153" s="63">
        <v>13512</v>
      </c>
      <c r="N153" s="69">
        <v>45002</v>
      </c>
      <c r="O153" s="69">
        <v>45187</v>
      </c>
      <c r="P153" s="61" t="s">
        <v>431</v>
      </c>
      <c r="Q153" s="70" t="s">
        <v>100</v>
      </c>
      <c r="R153" s="196" t="s">
        <v>100</v>
      </c>
      <c r="S153" s="196" t="s">
        <v>100</v>
      </c>
      <c r="T153" s="70" t="s">
        <v>482</v>
      </c>
      <c r="U153" s="70" t="s">
        <v>100</v>
      </c>
      <c r="V153" s="54" t="s">
        <v>100</v>
      </c>
      <c r="W153" s="54" t="s">
        <v>100</v>
      </c>
      <c r="X153" s="54" t="s">
        <v>100</v>
      </c>
      <c r="Y153" s="54" t="s">
        <v>100</v>
      </c>
      <c r="Z153" s="54" t="s">
        <v>100</v>
      </c>
      <c r="AA153" s="54" t="s">
        <v>100</v>
      </c>
      <c r="AB153" s="54" t="s">
        <v>100</v>
      </c>
      <c r="AC153" s="54" t="s">
        <v>100</v>
      </c>
      <c r="AD153" s="196">
        <v>0</v>
      </c>
      <c r="AE153" s="196">
        <v>0</v>
      </c>
      <c r="AF153" s="70" t="s">
        <v>100</v>
      </c>
      <c r="AG153" s="71" t="s">
        <v>100</v>
      </c>
      <c r="AH153" s="196">
        <v>0</v>
      </c>
      <c r="AI153" s="210">
        <f t="shared" si="5"/>
        <v>199.75</v>
      </c>
      <c r="AJ153" s="215">
        <v>0</v>
      </c>
      <c r="AK153" s="215">
        <v>199.75</v>
      </c>
      <c r="AL153" s="218">
        <f>AJ153+AK153</f>
        <v>199.75</v>
      </c>
      <c r="AM153" s="97" t="s">
        <v>100</v>
      </c>
      <c r="AN153" s="97" t="s">
        <v>100</v>
      </c>
      <c r="AO153" s="97" t="s">
        <v>100</v>
      </c>
      <c r="AP153" s="97" t="s">
        <v>100</v>
      </c>
      <c r="AQ153" s="97" t="s">
        <v>100</v>
      </c>
      <c r="AR153" s="97" t="s">
        <v>100</v>
      </c>
      <c r="AS153" s="97" t="s">
        <v>100</v>
      </c>
      <c r="AT153" s="97" t="s">
        <v>100</v>
      </c>
      <c r="AU153" s="97" t="s">
        <v>100</v>
      </c>
      <c r="AV153" s="97" t="s">
        <v>100</v>
      </c>
      <c r="AW153" s="97" t="s">
        <v>100</v>
      </c>
      <c r="AX153" s="97" t="s">
        <v>100</v>
      </c>
      <c r="AY153" s="97" t="s">
        <v>100</v>
      </c>
      <c r="AZ153" s="97" t="s">
        <v>100</v>
      </c>
      <c r="BA153" s="97" t="s">
        <v>100</v>
      </c>
      <c r="BB153" s="97" t="s">
        <v>100</v>
      </c>
      <c r="BC153" s="97" t="s">
        <v>100</v>
      </c>
      <c r="BD153" s="97" t="s">
        <v>100</v>
      </c>
      <c r="BE153" s="97" t="s">
        <v>100</v>
      </c>
      <c r="BF153" s="97" t="s">
        <v>100</v>
      </c>
      <c r="BG153" s="97" t="s">
        <v>100</v>
      </c>
      <c r="BH153" s="61" t="s">
        <v>100</v>
      </c>
    </row>
    <row r="154" spans="1:60" s="90" customFormat="1" ht="26.25" thickBot="1">
      <c r="A154" s="74">
        <v>62</v>
      </c>
      <c r="B154" s="74" t="s">
        <v>656</v>
      </c>
      <c r="C154" s="83" t="s">
        <v>100</v>
      </c>
      <c r="D154" s="83" t="s">
        <v>444</v>
      </c>
      <c r="E154" s="83" t="s">
        <v>99</v>
      </c>
      <c r="F154" s="117" t="s">
        <v>659</v>
      </c>
      <c r="G154" s="72" t="s">
        <v>100</v>
      </c>
      <c r="H154" s="51" t="s">
        <v>660</v>
      </c>
      <c r="I154" s="123" t="s">
        <v>657</v>
      </c>
      <c r="J154" s="74" t="s">
        <v>658</v>
      </c>
      <c r="K154" s="73">
        <v>45140</v>
      </c>
      <c r="L154" s="189">
        <v>8735</v>
      </c>
      <c r="M154" s="72">
        <v>13589</v>
      </c>
      <c r="N154" s="73">
        <v>45140</v>
      </c>
      <c r="O154" s="73">
        <v>45325</v>
      </c>
      <c r="P154" s="83" t="s">
        <v>431</v>
      </c>
      <c r="Q154" s="74" t="s">
        <v>100</v>
      </c>
      <c r="R154" s="197" t="s">
        <v>100</v>
      </c>
      <c r="S154" s="197" t="s">
        <v>100</v>
      </c>
      <c r="T154" s="74" t="s">
        <v>482</v>
      </c>
      <c r="U154" s="74" t="s">
        <v>100</v>
      </c>
      <c r="V154" s="65" t="s">
        <v>100</v>
      </c>
      <c r="W154" s="65" t="s">
        <v>100</v>
      </c>
      <c r="X154" s="65" t="s">
        <v>100</v>
      </c>
      <c r="Y154" s="65" t="s">
        <v>100</v>
      </c>
      <c r="Z154" s="65" t="s">
        <v>100</v>
      </c>
      <c r="AA154" s="65" t="s">
        <v>100</v>
      </c>
      <c r="AB154" s="65" t="s">
        <v>100</v>
      </c>
      <c r="AC154" s="65" t="s">
        <v>100</v>
      </c>
      <c r="AD154" s="197">
        <v>0</v>
      </c>
      <c r="AE154" s="197">
        <v>0</v>
      </c>
      <c r="AF154" s="74" t="s">
        <v>100</v>
      </c>
      <c r="AG154" s="75" t="s">
        <v>100</v>
      </c>
      <c r="AH154" s="197">
        <v>0</v>
      </c>
      <c r="AI154" s="210">
        <f t="shared" si="5"/>
        <v>8735</v>
      </c>
      <c r="AJ154" s="219">
        <v>0</v>
      </c>
      <c r="AK154" s="219">
        <v>8735</v>
      </c>
      <c r="AL154" s="220">
        <f>AJ154+AK154</f>
        <v>8735</v>
      </c>
      <c r="AM154" s="101" t="s">
        <v>100</v>
      </c>
      <c r="AN154" s="101" t="s">
        <v>100</v>
      </c>
      <c r="AO154" s="101" t="s">
        <v>100</v>
      </c>
      <c r="AP154" s="101" t="s">
        <v>100</v>
      </c>
      <c r="AQ154" s="64" t="s">
        <v>156</v>
      </c>
      <c r="AR154" s="64" t="s">
        <v>162</v>
      </c>
      <c r="AS154" s="101" t="s">
        <v>661</v>
      </c>
      <c r="AT154" s="101" t="s">
        <v>100</v>
      </c>
      <c r="AU154" s="101" t="s">
        <v>100</v>
      </c>
      <c r="AV154" s="101" t="s">
        <v>100</v>
      </c>
      <c r="AW154" s="101" t="s">
        <v>100</v>
      </c>
      <c r="AX154" s="101" t="s">
        <v>100</v>
      </c>
      <c r="AY154" s="101" t="s">
        <v>100</v>
      </c>
      <c r="AZ154" s="101" t="s">
        <v>100</v>
      </c>
      <c r="BA154" s="101" t="s">
        <v>100</v>
      </c>
      <c r="BB154" s="101" t="s">
        <v>100</v>
      </c>
      <c r="BC154" s="101" t="s">
        <v>100</v>
      </c>
      <c r="BD154" s="101" t="s">
        <v>100</v>
      </c>
      <c r="BE154" s="101" t="s">
        <v>100</v>
      </c>
      <c r="BF154" s="101" t="s">
        <v>100</v>
      </c>
      <c r="BG154" s="101" t="s">
        <v>100</v>
      </c>
      <c r="BH154" s="83" t="s">
        <v>100</v>
      </c>
    </row>
    <row r="155" spans="1:60" s="90" customFormat="1" ht="15.75" customHeight="1" thickBot="1">
      <c r="A155" s="109" t="s">
        <v>603</v>
      </c>
      <c r="B155" s="110"/>
      <c r="C155" s="110"/>
      <c r="D155" s="111"/>
      <c r="E155" s="102"/>
      <c r="F155" s="118"/>
      <c r="G155" s="103"/>
      <c r="H155" s="86"/>
      <c r="I155" s="124"/>
      <c r="J155" s="86"/>
      <c r="K155" s="104"/>
      <c r="L155" s="190">
        <f>SUM(L16:L154)</f>
        <v>11911589.030000001</v>
      </c>
      <c r="M155" s="103"/>
      <c r="N155" s="104"/>
      <c r="O155" s="104"/>
      <c r="P155" s="102"/>
      <c r="Q155" s="86"/>
      <c r="R155" s="190"/>
      <c r="S155" s="190"/>
      <c r="T155" s="86"/>
      <c r="U155" s="86"/>
      <c r="V155" s="105"/>
      <c r="W155" s="105"/>
      <c r="X155" s="106"/>
      <c r="Y155" s="105"/>
      <c r="Z155" s="104"/>
      <c r="AA155" s="105"/>
      <c r="AB155" s="86"/>
      <c r="AC155" s="86"/>
      <c r="AD155" s="190">
        <f>SUM(AD16:AD154)</f>
        <v>412591.24</v>
      </c>
      <c r="AE155" s="190">
        <f>SUM(AE16:AE154)</f>
        <v>0</v>
      </c>
      <c r="AF155" s="86"/>
      <c r="AG155" s="107"/>
      <c r="AH155" s="190">
        <f>SUM(AH16:AH154)</f>
        <v>64418.27</v>
      </c>
      <c r="AI155" s="190">
        <f>SUM(AI16:AI154)</f>
        <v>12388598.540000001</v>
      </c>
      <c r="AJ155" s="190">
        <f>SUM(AJ16:AJ154)</f>
        <v>16874308.66</v>
      </c>
      <c r="AK155" s="190">
        <f>SUM(AK16:AK154)</f>
        <v>7088167.2899999991</v>
      </c>
      <c r="AL155" s="190">
        <f>SUM(AL16:AL154)</f>
        <v>23962475.949999999</v>
      </c>
      <c r="AM155" s="106"/>
      <c r="AN155" s="106"/>
      <c r="AO155" s="106"/>
      <c r="AP155" s="106"/>
      <c r="AQ155" s="106"/>
      <c r="AR155" s="106"/>
      <c r="AS155" s="106"/>
      <c r="AT155" s="106"/>
      <c r="AU155" s="106"/>
      <c r="AV155" s="106"/>
      <c r="AW155" s="106"/>
      <c r="AX155" s="106"/>
      <c r="AY155" s="106"/>
      <c r="AZ155" s="106"/>
      <c r="BA155" s="106"/>
      <c r="BB155" s="106"/>
      <c r="BC155" s="106"/>
      <c r="BD155" s="106"/>
      <c r="BE155" s="106"/>
      <c r="BF155" s="106"/>
      <c r="BG155" s="106"/>
      <c r="BH155" s="108"/>
    </row>
    <row r="156" spans="1:60" s="90" customFormat="1">
      <c r="D156" s="88"/>
      <c r="F156" s="119"/>
      <c r="H156" s="135"/>
      <c r="I156" s="119"/>
      <c r="L156" s="191"/>
      <c r="R156" s="198"/>
      <c r="S156" s="198"/>
      <c r="X156" s="88"/>
      <c r="Z156" s="88"/>
      <c r="AB156" s="88"/>
      <c r="AC156" s="88"/>
      <c r="AD156" s="202"/>
      <c r="AE156" s="202"/>
      <c r="AF156" s="88"/>
      <c r="AG156" s="88"/>
      <c r="AH156" s="202"/>
      <c r="AI156" s="198"/>
      <c r="AJ156" s="221"/>
      <c r="AK156" s="222"/>
      <c r="AL156" s="222"/>
      <c r="AM156" s="88"/>
      <c r="AN156" s="89"/>
      <c r="AO156" s="88"/>
      <c r="AP156" s="89"/>
      <c r="AQ156" s="88"/>
      <c r="AR156" s="88"/>
    </row>
    <row r="157" spans="1:60" s="130" customFormat="1" ht="15">
      <c r="A157" s="129" t="s">
        <v>670</v>
      </c>
      <c r="G157" s="131"/>
      <c r="H157" s="129"/>
      <c r="L157" s="131"/>
      <c r="R157" s="131"/>
      <c r="S157" s="131"/>
      <c r="W157" s="131"/>
      <c r="X157" s="131"/>
      <c r="AC157" s="131"/>
      <c r="AD157" s="131"/>
      <c r="AE157" s="131"/>
      <c r="AH157" s="131"/>
      <c r="AI157" s="131"/>
      <c r="AJ157" s="131"/>
      <c r="AK157" s="131"/>
      <c r="AL157" s="131"/>
    </row>
    <row r="158" spans="1:60" s="130" customFormat="1" ht="15">
      <c r="A158" s="129" t="s">
        <v>668</v>
      </c>
      <c r="G158" s="131"/>
      <c r="H158" s="129"/>
      <c r="L158" s="131"/>
      <c r="R158" s="131"/>
      <c r="S158" s="131"/>
      <c r="W158" s="131"/>
      <c r="X158" s="131"/>
      <c r="AC158" s="131"/>
      <c r="AD158" s="131"/>
      <c r="AE158" s="131"/>
      <c r="AH158" s="131"/>
      <c r="AI158" s="131"/>
      <c r="AJ158" s="131"/>
      <c r="AK158" s="131"/>
      <c r="AL158" s="131"/>
    </row>
    <row r="159" spans="1:60" s="130" customFormat="1" ht="15">
      <c r="A159" s="129" t="s">
        <v>669</v>
      </c>
      <c r="G159" s="131"/>
      <c r="H159" s="129"/>
      <c r="L159" s="131"/>
      <c r="R159" s="131"/>
      <c r="S159" s="131"/>
      <c r="W159" s="131"/>
      <c r="X159" s="131"/>
      <c r="AC159" s="131"/>
      <c r="AD159" s="131"/>
      <c r="AE159" s="131"/>
      <c r="AH159" s="131"/>
      <c r="AI159" s="131"/>
      <c r="AJ159" s="131"/>
      <c r="AK159" s="131"/>
      <c r="AL159" s="131"/>
    </row>
    <row r="160" spans="1:60">
      <c r="A160" s="44"/>
      <c r="AI160" s="199"/>
      <c r="AL160" s="224"/>
      <c r="AS160" s="44"/>
      <c r="AT160" s="44"/>
      <c r="AU160" s="44"/>
      <c r="AV160" s="44"/>
    </row>
    <row r="161" spans="1:48">
      <c r="A161" s="44"/>
      <c r="AI161" s="199"/>
      <c r="AL161" s="224"/>
      <c r="AS161" s="44"/>
      <c r="AT161" s="44"/>
      <c r="AU161" s="44"/>
      <c r="AV161" s="44"/>
    </row>
    <row r="162" spans="1:48">
      <c r="A162" s="44"/>
      <c r="AI162" s="199"/>
      <c r="AL162" s="224"/>
      <c r="AS162" s="44"/>
      <c r="AT162" s="44"/>
      <c r="AU162" s="44"/>
      <c r="AV162" s="44"/>
    </row>
    <row r="163" spans="1:48">
      <c r="A163" s="44"/>
      <c r="AI163" s="199"/>
      <c r="AL163" s="224"/>
      <c r="AS163" s="44"/>
      <c r="AT163" s="44"/>
      <c r="AU163" s="44"/>
      <c r="AV163" s="44"/>
    </row>
    <row r="164" spans="1:48">
      <c r="A164" s="44"/>
      <c r="AI164" s="199"/>
      <c r="AL164" s="224"/>
      <c r="AS164" s="44"/>
      <c r="AT164" s="44"/>
      <c r="AU164" s="44"/>
      <c r="AV164" s="44"/>
    </row>
    <row r="165" spans="1:48">
      <c r="A165" s="44"/>
      <c r="AI165" s="199"/>
      <c r="AL165" s="224"/>
      <c r="AS165" s="44"/>
      <c r="AT165" s="44"/>
      <c r="AU165" s="44"/>
      <c r="AV165" s="44"/>
    </row>
    <row r="166" spans="1:48">
      <c r="A166" s="44"/>
      <c r="AI166" s="199"/>
      <c r="AL166" s="224"/>
      <c r="AS166" s="44"/>
      <c r="AT166" s="44"/>
      <c r="AU166" s="44"/>
      <c r="AV166" s="44"/>
    </row>
    <row r="167" spans="1:48">
      <c r="A167" s="44"/>
      <c r="AI167" s="199"/>
      <c r="AL167" s="224"/>
      <c r="AS167" s="44"/>
      <c r="AT167" s="44"/>
      <c r="AU167" s="44"/>
      <c r="AV167" s="44"/>
    </row>
    <row r="168" spans="1:48">
      <c r="A168" s="44"/>
      <c r="AI168" s="199"/>
      <c r="AL168" s="224"/>
      <c r="AS168" s="44"/>
      <c r="AT168" s="44"/>
      <c r="AU168" s="44"/>
      <c r="AV168" s="44"/>
    </row>
    <row r="169" spans="1:48">
      <c r="A169" s="44"/>
      <c r="AI169" s="199"/>
      <c r="AL169" s="224"/>
      <c r="AS169" s="44"/>
      <c r="AT169" s="44"/>
      <c r="AU169" s="44"/>
      <c r="AV169" s="44"/>
    </row>
    <row r="170" spans="1:48">
      <c r="A170" s="44"/>
      <c r="AI170" s="199"/>
      <c r="AL170" s="224"/>
      <c r="AS170" s="44"/>
      <c r="AT170" s="44"/>
      <c r="AU170" s="44"/>
      <c r="AV170" s="44"/>
    </row>
    <row r="171" spans="1:48">
      <c r="A171" s="44"/>
      <c r="AI171" s="199"/>
      <c r="AL171" s="224"/>
      <c r="AS171" s="44"/>
      <c r="AT171" s="44"/>
      <c r="AU171" s="44"/>
      <c r="AV171" s="44"/>
    </row>
    <row r="172" spans="1:48">
      <c r="A172" s="44"/>
      <c r="AI172" s="199"/>
      <c r="AL172" s="224"/>
      <c r="AS172" s="44"/>
      <c r="AT172" s="44"/>
      <c r="AU172" s="44"/>
      <c r="AV172" s="44"/>
    </row>
    <row r="173" spans="1:48">
      <c r="A173" s="44"/>
      <c r="AI173" s="199"/>
      <c r="AL173" s="224"/>
      <c r="AS173" s="44"/>
      <c r="AT173" s="44"/>
      <c r="AU173" s="44"/>
      <c r="AV173" s="44"/>
    </row>
    <row r="174" spans="1:48">
      <c r="A174" s="44"/>
      <c r="AI174" s="199"/>
      <c r="AL174" s="224"/>
      <c r="AS174" s="44"/>
      <c r="AT174" s="44"/>
      <c r="AU174" s="44"/>
      <c r="AV174" s="44"/>
    </row>
    <row r="175" spans="1:48">
      <c r="A175" s="44"/>
      <c r="AI175" s="199"/>
      <c r="AL175" s="224"/>
      <c r="AS175" s="44"/>
      <c r="AT175" s="44"/>
      <c r="AU175" s="44"/>
      <c r="AV175" s="44"/>
    </row>
    <row r="176" spans="1:48">
      <c r="A176" s="44"/>
      <c r="AI176" s="199"/>
      <c r="AL176" s="224"/>
      <c r="AS176" s="44"/>
      <c r="AT176" s="44"/>
      <c r="AU176" s="44"/>
      <c r="AV176" s="44"/>
    </row>
    <row r="177" spans="1:48">
      <c r="A177" s="44"/>
      <c r="AI177" s="199"/>
      <c r="AL177" s="224"/>
      <c r="AS177" s="44"/>
      <c r="AT177" s="44"/>
      <c r="AU177" s="44"/>
      <c r="AV177" s="44"/>
    </row>
    <row r="178" spans="1:48">
      <c r="A178" s="44"/>
      <c r="AI178" s="199"/>
      <c r="AL178" s="224"/>
      <c r="AS178" s="44"/>
      <c r="AT178" s="44"/>
      <c r="AU178" s="44"/>
      <c r="AV178" s="44"/>
    </row>
    <row r="179" spans="1:48">
      <c r="A179" s="44"/>
      <c r="AI179" s="199"/>
      <c r="AL179" s="224"/>
      <c r="AS179" s="44"/>
      <c r="AT179" s="44"/>
      <c r="AU179" s="44"/>
      <c r="AV179" s="44"/>
    </row>
    <row r="180" spans="1:48">
      <c r="A180" s="44"/>
      <c r="AI180" s="199"/>
      <c r="AL180" s="224"/>
      <c r="AS180" s="44"/>
      <c r="AT180" s="44"/>
      <c r="AU180" s="44"/>
      <c r="AV180" s="44"/>
    </row>
    <row r="181" spans="1:48">
      <c r="A181" s="44"/>
      <c r="AI181" s="199"/>
      <c r="AL181" s="224"/>
      <c r="AS181" s="44"/>
      <c r="AT181" s="44"/>
      <c r="AU181" s="44"/>
      <c r="AV181" s="44"/>
    </row>
    <row r="182" spans="1:48">
      <c r="A182" s="44"/>
      <c r="AI182" s="199"/>
      <c r="AL182" s="224"/>
      <c r="AS182" s="44"/>
      <c r="AT182" s="44"/>
      <c r="AU182" s="44"/>
      <c r="AV182" s="44"/>
    </row>
    <row r="183" spans="1:48">
      <c r="A183" s="44"/>
      <c r="AI183" s="199"/>
      <c r="AL183" s="224"/>
      <c r="AS183" s="44"/>
      <c r="AT183" s="44"/>
      <c r="AU183" s="44"/>
      <c r="AV183" s="44"/>
    </row>
    <row r="184" spans="1:48">
      <c r="A184" s="44"/>
      <c r="AI184" s="199"/>
      <c r="AL184" s="224"/>
      <c r="AS184" s="44"/>
      <c r="AT184" s="44"/>
      <c r="AU184" s="44"/>
      <c r="AV184" s="44"/>
    </row>
    <row r="185" spans="1:48">
      <c r="A185" s="44"/>
      <c r="AI185" s="199"/>
      <c r="AL185" s="224"/>
      <c r="AS185" s="44"/>
      <c r="AT185" s="44"/>
      <c r="AU185" s="44"/>
      <c r="AV185" s="44"/>
    </row>
    <row r="186" spans="1:48">
      <c r="A186" s="44"/>
      <c r="AI186" s="199"/>
      <c r="AL186" s="224"/>
      <c r="AS186" s="44"/>
      <c r="AT186" s="44"/>
      <c r="AU186" s="44"/>
      <c r="AV186" s="44"/>
    </row>
    <row r="187" spans="1:48">
      <c r="A187" s="44"/>
      <c r="AI187" s="199"/>
      <c r="AL187" s="224"/>
      <c r="AS187" s="44"/>
      <c r="AT187" s="44"/>
      <c r="AU187" s="44"/>
      <c r="AV187" s="44"/>
    </row>
    <row r="188" spans="1:48">
      <c r="A188" s="44"/>
      <c r="AI188" s="199"/>
      <c r="AL188" s="224"/>
      <c r="AS188" s="44"/>
      <c r="AT188" s="44"/>
      <c r="AU188" s="44"/>
      <c r="AV188" s="44"/>
    </row>
    <row r="189" spans="1:48">
      <c r="A189" s="44"/>
      <c r="AI189" s="199"/>
      <c r="AL189" s="224"/>
      <c r="AS189" s="44"/>
      <c r="AT189" s="44"/>
      <c r="AU189" s="44"/>
      <c r="AV189" s="44"/>
    </row>
    <row r="190" spans="1:48">
      <c r="A190" s="44"/>
      <c r="AI190" s="199"/>
      <c r="AL190" s="224"/>
      <c r="AS190" s="44"/>
      <c r="AT190" s="44"/>
      <c r="AU190" s="44"/>
      <c r="AV190" s="44"/>
    </row>
    <row r="191" spans="1:48">
      <c r="A191" s="44"/>
      <c r="AI191" s="199"/>
      <c r="AL191" s="224"/>
      <c r="AS191" s="44"/>
      <c r="AT191" s="44"/>
      <c r="AU191" s="44"/>
      <c r="AV191" s="44"/>
    </row>
    <row r="192" spans="1:48">
      <c r="A192" s="44"/>
      <c r="AI192" s="199"/>
      <c r="AL192" s="224"/>
      <c r="AS192" s="44"/>
      <c r="AT192" s="44"/>
      <c r="AU192" s="44"/>
      <c r="AV192" s="44"/>
    </row>
    <row r="193" spans="1:48">
      <c r="A193" s="44"/>
      <c r="AI193" s="199"/>
      <c r="AL193" s="224"/>
      <c r="AS193" s="44"/>
      <c r="AT193" s="44"/>
      <c r="AU193" s="44"/>
      <c r="AV193" s="44"/>
    </row>
    <row r="194" spans="1:48">
      <c r="A194" s="44"/>
      <c r="AI194" s="199"/>
      <c r="AL194" s="224"/>
      <c r="AS194" s="44"/>
      <c r="AT194" s="44"/>
      <c r="AU194" s="44"/>
      <c r="AV194" s="44"/>
    </row>
    <row r="195" spans="1:48">
      <c r="A195" s="44"/>
      <c r="AI195" s="199"/>
      <c r="AL195" s="224"/>
      <c r="AS195" s="44"/>
      <c r="AT195" s="44"/>
      <c r="AU195" s="44"/>
      <c r="AV195" s="44"/>
    </row>
    <row r="196" spans="1:48">
      <c r="A196" s="44"/>
      <c r="AI196" s="199"/>
      <c r="AL196" s="224"/>
      <c r="AS196" s="44"/>
      <c r="AT196" s="44"/>
      <c r="AU196" s="44"/>
      <c r="AV196" s="44"/>
    </row>
    <row r="197" spans="1:48">
      <c r="A197" s="44"/>
      <c r="AI197" s="199"/>
      <c r="AL197" s="224"/>
      <c r="AS197" s="44"/>
      <c r="AT197" s="44"/>
      <c r="AU197" s="44"/>
      <c r="AV197" s="44"/>
    </row>
    <row r="198" spans="1:48">
      <c r="A198" s="44"/>
      <c r="AI198" s="199"/>
      <c r="AL198" s="224"/>
      <c r="AS198" s="44"/>
      <c r="AT198" s="44"/>
      <c r="AU198" s="44"/>
      <c r="AV198" s="44"/>
    </row>
    <row r="199" spans="1:48">
      <c r="A199" s="44"/>
      <c r="AI199" s="199"/>
      <c r="AL199" s="224"/>
      <c r="AS199" s="44"/>
      <c r="AT199" s="44"/>
      <c r="AU199" s="44"/>
      <c r="AV199" s="44"/>
    </row>
    <row r="200" spans="1:48">
      <c r="A200" s="44"/>
      <c r="AI200" s="199"/>
      <c r="AL200" s="224"/>
      <c r="AS200" s="44"/>
      <c r="AT200" s="44"/>
      <c r="AU200" s="44"/>
      <c r="AV200" s="44"/>
    </row>
    <row r="201" spans="1:48">
      <c r="A201" s="44"/>
      <c r="AI201" s="199"/>
      <c r="AL201" s="224"/>
      <c r="AS201" s="44"/>
      <c r="AT201" s="44"/>
      <c r="AU201" s="44"/>
      <c r="AV201" s="44"/>
    </row>
    <row r="202" spans="1:48">
      <c r="A202" s="44"/>
      <c r="AI202" s="199"/>
      <c r="AL202" s="224"/>
      <c r="AS202" s="44"/>
      <c r="AT202" s="44"/>
      <c r="AU202" s="44"/>
      <c r="AV202" s="44"/>
    </row>
    <row r="203" spans="1:48">
      <c r="A203" s="44"/>
      <c r="AI203" s="199"/>
      <c r="AL203" s="224"/>
      <c r="AS203" s="44"/>
      <c r="AT203" s="44"/>
      <c r="AU203" s="44"/>
      <c r="AV203" s="44"/>
    </row>
    <row r="204" spans="1:48">
      <c r="A204" s="44"/>
      <c r="AI204" s="199"/>
      <c r="AL204" s="224"/>
      <c r="AS204" s="44"/>
      <c r="AT204" s="44"/>
      <c r="AU204" s="44"/>
      <c r="AV204" s="44"/>
    </row>
    <row r="205" spans="1:48">
      <c r="A205" s="44"/>
      <c r="AI205" s="199"/>
      <c r="AL205" s="224"/>
      <c r="AS205" s="44"/>
      <c r="AT205" s="44"/>
      <c r="AU205" s="44"/>
      <c r="AV205" s="44"/>
    </row>
    <row r="206" spans="1:48">
      <c r="A206" s="44"/>
      <c r="AI206" s="199"/>
      <c r="AL206" s="224"/>
      <c r="AS206" s="44"/>
      <c r="AT206" s="44"/>
      <c r="AU206" s="44"/>
      <c r="AV206" s="44"/>
    </row>
    <row r="207" spans="1:48">
      <c r="A207" s="44"/>
      <c r="AI207" s="199"/>
      <c r="AL207" s="224"/>
      <c r="AS207" s="44"/>
      <c r="AT207" s="44"/>
      <c r="AU207" s="44"/>
      <c r="AV207" s="44"/>
    </row>
    <row r="208" spans="1:48">
      <c r="A208" s="44"/>
      <c r="AI208" s="199"/>
      <c r="AL208" s="224"/>
      <c r="AS208" s="44"/>
      <c r="AT208" s="44"/>
      <c r="AU208" s="44"/>
      <c r="AV208" s="44"/>
    </row>
    <row r="209" spans="1:48">
      <c r="A209" s="44"/>
      <c r="AI209" s="199"/>
      <c r="AL209" s="224"/>
      <c r="AS209" s="44"/>
      <c r="AT209" s="44"/>
      <c r="AU209" s="44"/>
      <c r="AV209" s="44"/>
    </row>
    <row r="210" spans="1:48">
      <c r="A210" s="44"/>
      <c r="AI210" s="199"/>
      <c r="AL210" s="224"/>
      <c r="AS210" s="44"/>
      <c r="AT210" s="44"/>
      <c r="AU210" s="44"/>
      <c r="AV210" s="44"/>
    </row>
    <row r="211" spans="1:48">
      <c r="A211" s="44"/>
      <c r="AI211" s="199"/>
      <c r="AL211" s="224"/>
      <c r="AS211" s="44"/>
      <c r="AT211" s="44"/>
      <c r="AU211" s="44"/>
      <c r="AV211" s="44"/>
    </row>
    <row r="212" spans="1:48">
      <c r="A212" s="44"/>
      <c r="AI212" s="199"/>
      <c r="AL212" s="224"/>
      <c r="AS212" s="44"/>
      <c r="AT212" s="44"/>
      <c r="AU212" s="44"/>
      <c r="AV212" s="44"/>
    </row>
    <row r="213" spans="1:48">
      <c r="A213" s="44"/>
      <c r="AI213" s="199"/>
      <c r="AL213" s="224"/>
      <c r="AS213" s="44"/>
      <c r="AT213" s="44"/>
      <c r="AU213" s="44"/>
      <c r="AV213" s="44"/>
    </row>
    <row r="214" spans="1:48">
      <c r="A214" s="44"/>
      <c r="AI214" s="199"/>
      <c r="AL214" s="224"/>
      <c r="AS214" s="44"/>
      <c r="AT214" s="44"/>
      <c r="AU214" s="44"/>
      <c r="AV214" s="44"/>
    </row>
    <row r="215" spans="1:48">
      <c r="A215" s="44"/>
      <c r="AI215" s="199"/>
      <c r="AL215" s="224"/>
      <c r="AS215" s="44"/>
      <c r="AT215" s="44"/>
      <c r="AU215" s="44"/>
      <c r="AV215" s="44"/>
    </row>
    <row r="216" spans="1:48">
      <c r="A216" s="44"/>
      <c r="AI216" s="199"/>
      <c r="AL216" s="224"/>
      <c r="AS216" s="44"/>
      <c r="AT216" s="44"/>
      <c r="AU216" s="44"/>
      <c r="AV216" s="44"/>
    </row>
    <row r="217" spans="1:48">
      <c r="AI217" s="199"/>
      <c r="AL217" s="224"/>
    </row>
    <row r="218" spans="1:48">
      <c r="AI218" s="199"/>
      <c r="AL218" s="224"/>
    </row>
    <row r="219" spans="1:48">
      <c r="AI219" s="199"/>
      <c r="AL219" s="224"/>
    </row>
    <row r="220" spans="1:48">
      <c r="AI220" s="199"/>
      <c r="AL220" s="224"/>
    </row>
    <row r="221" spans="1:48">
      <c r="AI221" s="199"/>
      <c r="AL221" s="224"/>
    </row>
    <row r="222" spans="1:48">
      <c r="AI222" s="199"/>
      <c r="AL222" s="224"/>
    </row>
    <row r="223" spans="1:48">
      <c r="AI223" s="199"/>
      <c r="AL223" s="224"/>
    </row>
    <row r="224" spans="1:48">
      <c r="AI224" s="199"/>
      <c r="AL224" s="224"/>
    </row>
    <row r="225" spans="35:38">
      <c r="AI225" s="199"/>
      <c r="AL225" s="224"/>
    </row>
    <row r="226" spans="35:38">
      <c r="AI226" s="199"/>
      <c r="AL226" s="224"/>
    </row>
    <row r="227" spans="35:38">
      <c r="AI227" s="199"/>
      <c r="AL227" s="224"/>
    </row>
    <row r="228" spans="35:38">
      <c r="AI228" s="199"/>
      <c r="AL228" s="224"/>
    </row>
    <row r="229" spans="35:38">
      <c r="AI229" s="199"/>
      <c r="AL229" s="224"/>
    </row>
    <row r="230" spans="35:38">
      <c r="AI230" s="199"/>
      <c r="AL230" s="224"/>
    </row>
    <row r="231" spans="35:38">
      <c r="AI231" s="199"/>
      <c r="AL231" s="224"/>
    </row>
    <row r="232" spans="35:38">
      <c r="AI232" s="199"/>
      <c r="AL232" s="224"/>
    </row>
    <row r="233" spans="35:38">
      <c r="AI233" s="199"/>
      <c r="AL233" s="224"/>
    </row>
    <row r="234" spans="35:38">
      <c r="AI234" s="199"/>
      <c r="AL234" s="224"/>
    </row>
    <row r="235" spans="35:38">
      <c r="AI235" s="199"/>
      <c r="AL235" s="224"/>
    </row>
    <row r="236" spans="35:38">
      <c r="AI236" s="199"/>
      <c r="AL236" s="224"/>
    </row>
    <row r="237" spans="35:38">
      <c r="AI237" s="199"/>
      <c r="AL237" s="224"/>
    </row>
    <row r="238" spans="35:38">
      <c r="AI238" s="199"/>
      <c r="AL238" s="224"/>
    </row>
    <row r="239" spans="35:38">
      <c r="AI239" s="199"/>
      <c r="AL239" s="224"/>
    </row>
    <row r="240" spans="35:38">
      <c r="AI240" s="199"/>
      <c r="AL240" s="224"/>
    </row>
    <row r="241" spans="35:38">
      <c r="AI241" s="199"/>
      <c r="AL241" s="224"/>
    </row>
    <row r="242" spans="35:38">
      <c r="AI242" s="199"/>
      <c r="AL242" s="224"/>
    </row>
    <row r="243" spans="35:38">
      <c r="AI243" s="199"/>
      <c r="AL243" s="224"/>
    </row>
    <row r="244" spans="35:38">
      <c r="AI244" s="199"/>
      <c r="AL244" s="224"/>
    </row>
    <row r="245" spans="35:38">
      <c r="AI245" s="199"/>
      <c r="AL245" s="224"/>
    </row>
    <row r="246" spans="35:38">
      <c r="AI246" s="199"/>
      <c r="AL246" s="224"/>
    </row>
    <row r="247" spans="35:38">
      <c r="AI247" s="199"/>
      <c r="AL247" s="224"/>
    </row>
    <row r="248" spans="35:38">
      <c r="AI248" s="199"/>
      <c r="AL248" s="224"/>
    </row>
    <row r="249" spans="35:38">
      <c r="AI249" s="199"/>
      <c r="AL249" s="224"/>
    </row>
    <row r="250" spans="35:38">
      <c r="AI250" s="199"/>
      <c r="AL250" s="224"/>
    </row>
    <row r="251" spans="35:38">
      <c r="AI251" s="199"/>
      <c r="AL251" s="224"/>
    </row>
    <row r="252" spans="35:38">
      <c r="AI252" s="199"/>
      <c r="AL252" s="224"/>
    </row>
    <row r="253" spans="35:38">
      <c r="AI253" s="199"/>
      <c r="AL253" s="224"/>
    </row>
    <row r="254" spans="35:38">
      <c r="AI254" s="199"/>
      <c r="AL254" s="224"/>
    </row>
    <row r="255" spans="35:38">
      <c r="AI255" s="199"/>
      <c r="AL255" s="224"/>
    </row>
    <row r="256" spans="35:38">
      <c r="AI256" s="199"/>
      <c r="AL256" s="224"/>
    </row>
    <row r="257" spans="35:38">
      <c r="AI257" s="199"/>
      <c r="AL257" s="224"/>
    </row>
    <row r="258" spans="35:38">
      <c r="AI258" s="199"/>
      <c r="AL258" s="224"/>
    </row>
    <row r="259" spans="35:38">
      <c r="AI259" s="199"/>
      <c r="AL259" s="224"/>
    </row>
    <row r="260" spans="35:38">
      <c r="AI260" s="199"/>
      <c r="AL260" s="224"/>
    </row>
    <row r="261" spans="35:38">
      <c r="AI261" s="199"/>
      <c r="AL261" s="224"/>
    </row>
    <row r="262" spans="35:38">
      <c r="AI262" s="199"/>
      <c r="AL262" s="224"/>
    </row>
    <row r="263" spans="35:38">
      <c r="AI263" s="199"/>
      <c r="AL263" s="224"/>
    </row>
    <row r="264" spans="35:38">
      <c r="AI264" s="199"/>
      <c r="AL264" s="224"/>
    </row>
    <row r="265" spans="35:38">
      <c r="AI265" s="199"/>
      <c r="AL265" s="224"/>
    </row>
    <row r="266" spans="35:38">
      <c r="AI266" s="199"/>
      <c r="AL266" s="224"/>
    </row>
    <row r="267" spans="35:38">
      <c r="AI267" s="199"/>
      <c r="AL267" s="224"/>
    </row>
    <row r="268" spans="35:38">
      <c r="AI268" s="199"/>
      <c r="AL268" s="224"/>
    </row>
    <row r="269" spans="35:38">
      <c r="AI269" s="199"/>
      <c r="AL269" s="224"/>
    </row>
    <row r="270" spans="35:38">
      <c r="AI270" s="199"/>
      <c r="AL270" s="224"/>
    </row>
    <row r="271" spans="35:38">
      <c r="AI271" s="199"/>
      <c r="AL271" s="224"/>
    </row>
    <row r="272" spans="35:38">
      <c r="AI272" s="199"/>
      <c r="AL272" s="224"/>
    </row>
    <row r="273" spans="35:38">
      <c r="AI273" s="199"/>
      <c r="AL273" s="224"/>
    </row>
    <row r="274" spans="35:38">
      <c r="AI274" s="199"/>
      <c r="AL274" s="224"/>
    </row>
    <row r="275" spans="35:38">
      <c r="AI275" s="199"/>
      <c r="AL275" s="224"/>
    </row>
    <row r="276" spans="35:38">
      <c r="AI276" s="199"/>
      <c r="AL276" s="224"/>
    </row>
    <row r="277" spans="35:38">
      <c r="AI277" s="199"/>
      <c r="AL277" s="224"/>
    </row>
    <row r="278" spans="35:38">
      <c r="AI278" s="199"/>
      <c r="AL278" s="224"/>
    </row>
    <row r="279" spans="35:38">
      <c r="AI279" s="199"/>
      <c r="AL279" s="224"/>
    </row>
    <row r="280" spans="35:38">
      <c r="AI280" s="199"/>
      <c r="AL280" s="224"/>
    </row>
    <row r="281" spans="35:38">
      <c r="AI281" s="199"/>
      <c r="AL281" s="224"/>
    </row>
    <row r="282" spans="35:38">
      <c r="AI282" s="199"/>
      <c r="AL282" s="224"/>
    </row>
    <row r="283" spans="35:38">
      <c r="AI283" s="199"/>
      <c r="AL283" s="224"/>
    </row>
    <row r="284" spans="35:38">
      <c r="AI284" s="199"/>
      <c r="AL284" s="224"/>
    </row>
    <row r="285" spans="35:38">
      <c r="AI285" s="199"/>
      <c r="AL285" s="224"/>
    </row>
    <row r="286" spans="35:38">
      <c r="AI286" s="199"/>
      <c r="AL286" s="224"/>
    </row>
    <row r="287" spans="35:38">
      <c r="AI287" s="199"/>
      <c r="AL287" s="224"/>
    </row>
    <row r="288" spans="35:38">
      <c r="AI288" s="199"/>
      <c r="AL288" s="224"/>
    </row>
    <row r="289" spans="35:38">
      <c r="AI289" s="199"/>
      <c r="AL289" s="224"/>
    </row>
    <row r="290" spans="35:38">
      <c r="AI290" s="199"/>
      <c r="AL290" s="224"/>
    </row>
    <row r="291" spans="35:38">
      <c r="AI291" s="199"/>
      <c r="AL291" s="224"/>
    </row>
    <row r="292" spans="35:38">
      <c r="AI292" s="199"/>
      <c r="AL292" s="224"/>
    </row>
    <row r="293" spans="35:38">
      <c r="AI293" s="199"/>
      <c r="AL293" s="224"/>
    </row>
    <row r="294" spans="35:38">
      <c r="AI294" s="199"/>
      <c r="AL294" s="224"/>
    </row>
    <row r="295" spans="35:38">
      <c r="AI295" s="199"/>
      <c r="AL295" s="224"/>
    </row>
    <row r="296" spans="35:38">
      <c r="AI296" s="199"/>
      <c r="AL296" s="224"/>
    </row>
    <row r="297" spans="35:38">
      <c r="AI297" s="199"/>
      <c r="AL297" s="224"/>
    </row>
    <row r="298" spans="35:38">
      <c r="AI298" s="199"/>
      <c r="AL298" s="224"/>
    </row>
    <row r="299" spans="35:38">
      <c r="AI299" s="199"/>
      <c r="AL299" s="224"/>
    </row>
    <row r="300" spans="35:38">
      <c r="AI300" s="199"/>
      <c r="AL300" s="224"/>
    </row>
    <row r="301" spans="35:38">
      <c r="AI301" s="199"/>
      <c r="AL301" s="224"/>
    </row>
    <row r="302" spans="35:38">
      <c r="AI302" s="199"/>
      <c r="AL302" s="224"/>
    </row>
    <row r="303" spans="35:38">
      <c r="AI303" s="199"/>
      <c r="AL303" s="224"/>
    </row>
    <row r="304" spans="35:38">
      <c r="AI304" s="199"/>
      <c r="AL304" s="224"/>
    </row>
    <row r="305" spans="35:38">
      <c r="AI305" s="199"/>
      <c r="AL305" s="224"/>
    </row>
    <row r="306" spans="35:38">
      <c r="AI306" s="199"/>
      <c r="AL306" s="224"/>
    </row>
    <row r="307" spans="35:38">
      <c r="AI307" s="199"/>
      <c r="AL307" s="224"/>
    </row>
    <row r="308" spans="35:38">
      <c r="AI308" s="199"/>
      <c r="AL308" s="224"/>
    </row>
    <row r="309" spans="35:38">
      <c r="AI309" s="199"/>
      <c r="AL309" s="224"/>
    </row>
    <row r="310" spans="35:38">
      <c r="AI310" s="199"/>
      <c r="AL310" s="224"/>
    </row>
    <row r="311" spans="35:38">
      <c r="AI311" s="199"/>
      <c r="AL311" s="224"/>
    </row>
    <row r="312" spans="35:38">
      <c r="AI312" s="199"/>
      <c r="AL312" s="224"/>
    </row>
    <row r="313" spans="35:38">
      <c r="AI313" s="199"/>
      <c r="AL313" s="224"/>
    </row>
    <row r="314" spans="35:38">
      <c r="AI314" s="199"/>
      <c r="AL314" s="224"/>
    </row>
    <row r="315" spans="35:38">
      <c r="AI315" s="199"/>
      <c r="AL315" s="224"/>
    </row>
    <row r="316" spans="35:38">
      <c r="AI316" s="199"/>
      <c r="AL316" s="224"/>
    </row>
    <row r="317" spans="35:38">
      <c r="AI317" s="199"/>
      <c r="AL317" s="224"/>
    </row>
    <row r="318" spans="35:38">
      <c r="AI318" s="199"/>
      <c r="AL318" s="224"/>
    </row>
    <row r="319" spans="35:38">
      <c r="AI319" s="199"/>
      <c r="AL319" s="224"/>
    </row>
    <row r="320" spans="35:38">
      <c r="AI320" s="199"/>
      <c r="AL320" s="224"/>
    </row>
    <row r="321" spans="35:38">
      <c r="AI321" s="199"/>
      <c r="AL321" s="224"/>
    </row>
    <row r="322" spans="35:38">
      <c r="AI322" s="199"/>
      <c r="AL322" s="224"/>
    </row>
    <row r="323" spans="35:38">
      <c r="AI323" s="199"/>
      <c r="AL323" s="224"/>
    </row>
    <row r="324" spans="35:38">
      <c r="AI324" s="199"/>
      <c r="AL324" s="224"/>
    </row>
    <row r="325" spans="35:38">
      <c r="AI325" s="199"/>
      <c r="AL325" s="224"/>
    </row>
    <row r="326" spans="35:38">
      <c r="AI326" s="199"/>
      <c r="AL326" s="224"/>
    </row>
    <row r="327" spans="35:38">
      <c r="AI327" s="199"/>
      <c r="AL327" s="224"/>
    </row>
    <row r="328" spans="35:38">
      <c r="AI328" s="199"/>
      <c r="AL328" s="224"/>
    </row>
    <row r="329" spans="35:38">
      <c r="AI329" s="199"/>
      <c r="AL329" s="224"/>
    </row>
    <row r="330" spans="35:38">
      <c r="AI330" s="199"/>
      <c r="AL330" s="224"/>
    </row>
    <row r="331" spans="35:38">
      <c r="AI331" s="199"/>
      <c r="AL331" s="224"/>
    </row>
    <row r="332" spans="35:38">
      <c r="AI332" s="199"/>
      <c r="AL332" s="224"/>
    </row>
    <row r="333" spans="35:38">
      <c r="AI333" s="199"/>
      <c r="AL333" s="224"/>
    </row>
    <row r="334" spans="35:38">
      <c r="AI334" s="199"/>
      <c r="AL334" s="224"/>
    </row>
    <row r="335" spans="35:38">
      <c r="AI335" s="199"/>
      <c r="AL335" s="224"/>
    </row>
    <row r="336" spans="35:38">
      <c r="AI336" s="199"/>
      <c r="AL336" s="224"/>
    </row>
    <row r="337" spans="35:38">
      <c r="AI337" s="199"/>
      <c r="AL337" s="224"/>
    </row>
    <row r="338" spans="35:38">
      <c r="AI338" s="199"/>
      <c r="AL338" s="224"/>
    </row>
    <row r="339" spans="35:38">
      <c r="AI339" s="199"/>
      <c r="AL339" s="224"/>
    </row>
    <row r="340" spans="35:38">
      <c r="AI340" s="199"/>
      <c r="AL340" s="224"/>
    </row>
    <row r="341" spans="35:38">
      <c r="AI341" s="199"/>
      <c r="AL341" s="224"/>
    </row>
    <row r="342" spans="35:38">
      <c r="AI342" s="199"/>
      <c r="AL342" s="224"/>
    </row>
    <row r="343" spans="35:38">
      <c r="AI343" s="199"/>
      <c r="AL343" s="224"/>
    </row>
    <row r="344" spans="35:38">
      <c r="AI344" s="199"/>
      <c r="AL344" s="224"/>
    </row>
    <row r="345" spans="35:38">
      <c r="AI345" s="199"/>
      <c r="AL345" s="224"/>
    </row>
    <row r="346" spans="35:38">
      <c r="AI346" s="199"/>
      <c r="AL346" s="224"/>
    </row>
    <row r="347" spans="35:38">
      <c r="AI347" s="199"/>
      <c r="AL347" s="224"/>
    </row>
    <row r="348" spans="35:38">
      <c r="AI348" s="199"/>
      <c r="AL348" s="224"/>
    </row>
    <row r="349" spans="35:38">
      <c r="AI349" s="199"/>
      <c r="AL349" s="224"/>
    </row>
    <row r="350" spans="35:38">
      <c r="AI350" s="199"/>
      <c r="AL350" s="224"/>
    </row>
    <row r="351" spans="35:38">
      <c r="AI351" s="199"/>
      <c r="AL351" s="224"/>
    </row>
    <row r="352" spans="35:38">
      <c r="AI352" s="199"/>
      <c r="AL352" s="224"/>
    </row>
    <row r="353" spans="35:38">
      <c r="AI353" s="199"/>
      <c r="AL353" s="224"/>
    </row>
    <row r="354" spans="35:38">
      <c r="AI354" s="199"/>
      <c r="AL354" s="224"/>
    </row>
    <row r="355" spans="35:38">
      <c r="AI355" s="199"/>
      <c r="AL355" s="224"/>
    </row>
    <row r="356" spans="35:38">
      <c r="AI356" s="199"/>
      <c r="AL356" s="224"/>
    </row>
    <row r="357" spans="35:38">
      <c r="AI357" s="199"/>
      <c r="AL357" s="224"/>
    </row>
    <row r="358" spans="35:38">
      <c r="AI358" s="199"/>
      <c r="AL358" s="224"/>
    </row>
    <row r="359" spans="35:38">
      <c r="AI359" s="199"/>
      <c r="AL359" s="224"/>
    </row>
    <row r="360" spans="35:38">
      <c r="AI360" s="199"/>
      <c r="AL360" s="224"/>
    </row>
    <row r="361" spans="35:38">
      <c r="AI361" s="199"/>
      <c r="AL361" s="224"/>
    </row>
    <row r="362" spans="35:38">
      <c r="AI362" s="199"/>
      <c r="AL362" s="224"/>
    </row>
    <row r="363" spans="35:38">
      <c r="AI363" s="199"/>
      <c r="AL363" s="224"/>
    </row>
    <row r="364" spans="35:38">
      <c r="AI364" s="199"/>
      <c r="AL364" s="224"/>
    </row>
    <row r="365" spans="35:38">
      <c r="AI365" s="199"/>
      <c r="AL365" s="224"/>
    </row>
    <row r="366" spans="35:38">
      <c r="AI366" s="199"/>
      <c r="AL366" s="224"/>
    </row>
    <row r="367" spans="35:38">
      <c r="AI367" s="199"/>
      <c r="AL367" s="224"/>
    </row>
    <row r="368" spans="35:38">
      <c r="AI368" s="199"/>
      <c r="AL368" s="224"/>
    </row>
    <row r="369" spans="35:38">
      <c r="AI369" s="199"/>
      <c r="AL369" s="224"/>
    </row>
    <row r="370" spans="35:38">
      <c r="AI370" s="199"/>
      <c r="AL370" s="224"/>
    </row>
    <row r="371" spans="35:38">
      <c r="AI371" s="199"/>
      <c r="AL371" s="224"/>
    </row>
    <row r="372" spans="35:38">
      <c r="AI372" s="199"/>
      <c r="AL372" s="224"/>
    </row>
    <row r="373" spans="35:38">
      <c r="AI373" s="199"/>
      <c r="AL373" s="224"/>
    </row>
    <row r="374" spans="35:38">
      <c r="AI374" s="199"/>
      <c r="AL374" s="224"/>
    </row>
    <row r="375" spans="35:38">
      <c r="AI375" s="199"/>
      <c r="AL375" s="224"/>
    </row>
    <row r="376" spans="35:38">
      <c r="AI376" s="199"/>
      <c r="AL376" s="224"/>
    </row>
    <row r="377" spans="35:38">
      <c r="AI377" s="199"/>
      <c r="AL377" s="224"/>
    </row>
    <row r="378" spans="35:38">
      <c r="AI378" s="199"/>
      <c r="AL378" s="224"/>
    </row>
    <row r="379" spans="35:38">
      <c r="AI379" s="199"/>
      <c r="AL379" s="224"/>
    </row>
    <row r="380" spans="35:38">
      <c r="AI380" s="199"/>
      <c r="AL380" s="224"/>
    </row>
    <row r="381" spans="35:38">
      <c r="AI381" s="199"/>
      <c r="AL381" s="224"/>
    </row>
    <row r="382" spans="35:38">
      <c r="AI382" s="199"/>
      <c r="AL382" s="224"/>
    </row>
    <row r="383" spans="35:38">
      <c r="AI383" s="199"/>
      <c r="AL383" s="224"/>
    </row>
    <row r="384" spans="35:38">
      <c r="AI384" s="199"/>
      <c r="AL384" s="224"/>
    </row>
    <row r="385" spans="35:38">
      <c r="AI385" s="199"/>
      <c r="AL385" s="224"/>
    </row>
    <row r="386" spans="35:38">
      <c r="AI386" s="199"/>
      <c r="AL386" s="224"/>
    </row>
    <row r="387" spans="35:38">
      <c r="AI387" s="199"/>
      <c r="AL387" s="224"/>
    </row>
    <row r="388" spans="35:38">
      <c r="AI388" s="199"/>
      <c r="AL388" s="224"/>
    </row>
    <row r="389" spans="35:38">
      <c r="AI389" s="199"/>
      <c r="AL389" s="224"/>
    </row>
    <row r="390" spans="35:38">
      <c r="AI390" s="199"/>
      <c r="AL390" s="224"/>
    </row>
    <row r="391" spans="35:38">
      <c r="AI391" s="199"/>
      <c r="AL391" s="224"/>
    </row>
    <row r="392" spans="35:38">
      <c r="AI392" s="199"/>
      <c r="AL392" s="224"/>
    </row>
    <row r="393" spans="35:38">
      <c r="AI393" s="199"/>
      <c r="AL393" s="224"/>
    </row>
    <row r="394" spans="35:38">
      <c r="AI394" s="199"/>
      <c r="AL394" s="224"/>
    </row>
    <row r="395" spans="35:38">
      <c r="AI395" s="199"/>
      <c r="AL395" s="224"/>
    </row>
    <row r="396" spans="35:38">
      <c r="AI396" s="199"/>
      <c r="AL396" s="224"/>
    </row>
    <row r="397" spans="35:38">
      <c r="AI397" s="199"/>
      <c r="AL397" s="224"/>
    </row>
    <row r="398" spans="35:38">
      <c r="AI398" s="199"/>
      <c r="AL398" s="224"/>
    </row>
    <row r="399" spans="35:38">
      <c r="AI399" s="199"/>
      <c r="AL399" s="224"/>
    </row>
    <row r="400" spans="35:38">
      <c r="AI400" s="199"/>
      <c r="AL400" s="224"/>
    </row>
    <row r="401" spans="35:38">
      <c r="AI401" s="199"/>
      <c r="AL401" s="224"/>
    </row>
    <row r="402" spans="35:38">
      <c r="AI402" s="199"/>
      <c r="AL402" s="224"/>
    </row>
    <row r="403" spans="35:38">
      <c r="AI403" s="199"/>
      <c r="AL403" s="224"/>
    </row>
    <row r="404" spans="35:38">
      <c r="AI404" s="199"/>
      <c r="AL404" s="224"/>
    </row>
    <row r="405" spans="35:38">
      <c r="AI405" s="199"/>
      <c r="AL405" s="224"/>
    </row>
    <row r="406" spans="35:38">
      <c r="AI406" s="199"/>
      <c r="AL406" s="224"/>
    </row>
    <row r="407" spans="35:38">
      <c r="AI407" s="199"/>
      <c r="AL407" s="224"/>
    </row>
    <row r="408" spans="35:38">
      <c r="AI408" s="199"/>
      <c r="AL408" s="224"/>
    </row>
    <row r="409" spans="35:38">
      <c r="AI409" s="199"/>
      <c r="AL409" s="224"/>
    </row>
    <row r="410" spans="35:38">
      <c r="AI410" s="199"/>
      <c r="AL410" s="224"/>
    </row>
    <row r="411" spans="35:38">
      <c r="AI411" s="199"/>
      <c r="AL411" s="224"/>
    </row>
    <row r="412" spans="35:38">
      <c r="AI412" s="199"/>
      <c r="AL412" s="224"/>
    </row>
    <row r="413" spans="35:38">
      <c r="AI413" s="199"/>
      <c r="AL413" s="224"/>
    </row>
    <row r="414" spans="35:38">
      <c r="AI414" s="199"/>
      <c r="AL414" s="224"/>
    </row>
    <row r="415" spans="35:38">
      <c r="AI415" s="199"/>
      <c r="AL415" s="224"/>
    </row>
    <row r="416" spans="35:38">
      <c r="AI416" s="199"/>
      <c r="AL416" s="224"/>
    </row>
    <row r="417" spans="35:38">
      <c r="AI417" s="199"/>
      <c r="AL417" s="224"/>
    </row>
    <row r="418" spans="35:38">
      <c r="AI418" s="199"/>
      <c r="AL418" s="224"/>
    </row>
    <row r="419" spans="35:38">
      <c r="AI419" s="199"/>
      <c r="AL419" s="224"/>
    </row>
    <row r="420" spans="35:38">
      <c r="AI420" s="199"/>
      <c r="AL420" s="224"/>
    </row>
    <row r="421" spans="35:38">
      <c r="AI421" s="199"/>
      <c r="AL421" s="224"/>
    </row>
    <row r="422" spans="35:38">
      <c r="AI422" s="199"/>
      <c r="AL422" s="224"/>
    </row>
    <row r="423" spans="35:38">
      <c r="AI423" s="199"/>
      <c r="AL423" s="224"/>
    </row>
    <row r="424" spans="35:38">
      <c r="AI424" s="199"/>
      <c r="AL424" s="224"/>
    </row>
    <row r="425" spans="35:38">
      <c r="AI425" s="199"/>
      <c r="AL425" s="224"/>
    </row>
    <row r="426" spans="35:38">
      <c r="AI426" s="199"/>
      <c r="AL426" s="224"/>
    </row>
    <row r="427" spans="35:38">
      <c r="AI427" s="199"/>
      <c r="AL427" s="224"/>
    </row>
    <row r="428" spans="35:38">
      <c r="AI428" s="199"/>
      <c r="AL428" s="224"/>
    </row>
    <row r="429" spans="35:38">
      <c r="AI429" s="199"/>
      <c r="AL429" s="224"/>
    </row>
    <row r="430" spans="35:38">
      <c r="AI430" s="199"/>
      <c r="AL430" s="224"/>
    </row>
    <row r="431" spans="35:38">
      <c r="AI431" s="199"/>
      <c r="AL431" s="224"/>
    </row>
    <row r="432" spans="35:38">
      <c r="AI432" s="199"/>
      <c r="AL432" s="224"/>
    </row>
    <row r="433" spans="35:38">
      <c r="AI433" s="199"/>
      <c r="AL433" s="224"/>
    </row>
    <row r="434" spans="35:38">
      <c r="AI434" s="199"/>
      <c r="AL434" s="224"/>
    </row>
    <row r="435" spans="35:38">
      <c r="AI435" s="199"/>
      <c r="AL435" s="224"/>
    </row>
    <row r="436" spans="35:38">
      <c r="AI436" s="199"/>
      <c r="AL436" s="224"/>
    </row>
    <row r="437" spans="35:38">
      <c r="AI437" s="199"/>
      <c r="AL437" s="224"/>
    </row>
    <row r="438" spans="35:38">
      <c r="AI438" s="199"/>
      <c r="AL438" s="224"/>
    </row>
    <row r="439" spans="35:38">
      <c r="AI439" s="199"/>
      <c r="AL439" s="224"/>
    </row>
    <row r="440" spans="35:38">
      <c r="AI440" s="199"/>
      <c r="AL440" s="224"/>
    </row>
    <row r="441" spans="35:38">
      <c r="AI441" s="199"/>
      <c r="AL441" s="224"/>
    </row>
    <row r="442" spans="35:38">
      <c r="AI442" s="199"/>
      <c r="AL442" s="224"/>
    </row>
    <row r="443" spans="35:38">
      <c r="AI443" s="199"/>
      <c r="AL443" s="224"/>
    </row>
    <row r="444" spans="35:38">
      <c r="AI444" s="199"/>
      <c r="AL444" s="224"/>
    </row>
    <row r="445" spans="35:38">
      <c r="AI445" s="199"/>
      <c r="AL445" s="224"/>
    </row>
    <row r="446" spans="35:38">
      <c r="AI446" s="199"/>
      <c r="AL446" s="224"/>
    </row>
    <row r="447" spans="35:38">
      <c r="AI447" s="199"/>
      <c r="AL447" s="224"/>
    </row>
    <row r="448" spans="35:38">
      <c r="AI448" s="199"/>
      <c r="AL448" s="224"/>
    </row>
    <row r="449" spans="35:38">
      <c r="AI449" s="199"/>
      <c r="AL449" s="224"/>
    </row>
    <row r="450" spans="35:38">
      <c r="AI450" s="199"/>
      <c r="AL450" s="224"/>
    </row>
    <row r="451" spans="35:38">
      <c r="AI451" s="199"/>
      <c r="AL451" s="224"/>
    </row>
    <row r="452" spans="35:38">
      <c r="AI452" s="199"/>
      <c r="AL452" s="224"/>
    </row>
    <row r="453" spans="35:38">
      <c r="AI453" s="199"/>
      <c r="AL453" s="224"/>
    </row>
    <row r="454" spans="35:38">
      <c r="AI454" s="199"/>
      <c r="AL454" s="224"/>
    </row>
    <row r="455" spans="35:38">
      <c r="AI455" s="199"/>
      <c r="AL455" s="224"/>
    </row>
    <row r="456" spans="35:38">
      <c r="AI456" s="199"/>
      <c r="AL456" s="224"/>
    </row>
    <row r="457" spans="35:38">
      <c r="AI457" s="199"/>
      <c r="AL457" s="224"/>
    </row>
    <row r="458" spans="35:38">
      <c r="AI458" s="199"/>
      <c r="AL458" s="224"/>
    </row>
    <row r="459" spans="35:38">
      <c r="AI459" s="199"/>
      <c r="AL459" s="224"/>
    </row>
    <row r="460" spans="35:38">
      <c r="AI460" s="199"/>
      <c r="AL460" s="224"/>
    </row>
    <row r="461" spans="35:38">
      <c r="AI461" s="199"/>
      <c r="AL461" s="224"/>
    </row>
    <row r="462" spans="35:38">
      <c r="AI462" s="199"/>
      <c r="AL462" s="224"/>
    </row>
    <row r="463" spans="35:38">
      <c r="AI463" s="199"/>
      <c r="AL463" s="224"/>
    </row>
    <row r="464" spans="35:38">
      <c r="AI464" s="199"/>
      <c r="AL464" s="224"/>
    </row>
    <row r="465" spans="35:38">
      <c r="AI465" s="199"/>
      <c r="AL465" s="224"/>
    </row>
    <row r="466" spans="35:38">
      <c r="AI466" s="199"/>
      <c r="AL466" s="224"/>
    </row>
    <row r="467" spans="35:38">
      <c r="AI467" s="199"/>
      <c r="AL467" s="224"/>
    </row>
    <row r="468" spans="35:38">
      <c r="AI468" s="199"/>
      <c r="AL468" s="224"/>
    </row>
    <row r="469" spans="35:38">
      <c r="AI469" s="199"/>
      <c r="AL469" s="224"/>
    </row>
    <row r="470" spans="35:38">
      <c r="AI470" s="199"/>
      <c r="AL470" s="224"/>
    </row>
    <row r="471" spans="35:38">
      <c r="AI471" s="199"/>
      <c r="AL471" s="224"/>
    </row>
    <row r="472" spans="35:38">
      <c r="AI472" s="199"/>
      <c r="AL472" s="224"/>
    </row>
    <row r="473" spans="35:38">
      <c r="AI473" s="199"/>
      <c r="AL473" s="224"/>
    </row>
    <row r="474" spans="35:38">
      <c r="AI474" s="199"/>
      <c r="AL474" s="224"/>
    </row>
    <row r="475" spans="35:38">
      <c r="AI475" s="199"/>
      <c r="AL475" s="224"/>
    </row>
    <row r="476" spans="35:38">
      <c r="AI476" s="199"/>
      <c r="AL476" s="224"/>
    </row>
    <row r="477" spans="35:38">
      <c r="AI477" s="199"/>
      <c r="AL477" s="224"/>
    </row>
    <row r="478" spans="35:38">
      <c r="AI478" s="199"/>
      <c r="AL478" s="224"/>
    </row>
    <row r="479" spans="35:38">
      <c r="AI479" s="199"/>
      <c r="AL479" s="224"/>
    </row>
    <row r="480" spans="35:38">
      <c r="AI480" s="199"/>
      <c r="AL480" s="224"/>
    </row>
    <row r="481" spans="35:38">
      <c r="AI481" s="199"/>
      <c r="AL481" s="224"/>
    </row>
    <row r="482" spans="35:38">
      <c r="AI482" s="199"/>
      <c r="AL482" s="224"/>
    </row>
    <row r="483" spans="35:38">
      <c r="AI483" s="199"/>
      <c r="AL483" s="224"/>
    </row>
    <row r="484" spans="35:38">
      <c r="AI484" s="199"/>
      <c r="AL484" s="224"/>
    </row>
    <row r="485" spans="35:38">
      <c r="AI485" s="199"/>
      <c r="AL485" s="224"/>
    </row>
    <row r="486" spans="35:38">
      <c r="AI486" s="199"/>
      <c r="AL486" s="224"/>
    </row>
    <row r="487" spans="35:38">
      <c r="AI487" s="199"/>
      <c r="AL487" s="224"/>
    </row>
    <row r="488" spans="35:38">
      <c r="AI488" s="199"/>
      <c r="AL488" s="224"/>
    </row>
    <row r="489" spans="35:38">
      <c r="AI489" s="199"/>
      <c r="AL489" s="224"/>
    </row>
    <row r="490" spans="35:38">
      <c r="AI490" s="199"/>
      <c r="AL490" s="224"/>
    </row>
    <row r="491" spans="35:38">
      <c r="AI491" s="199"/>
      <c r="AL491" s="224"/>
    </row>
    <row r="492" spans="35:38">
      <c r="AI492" s="199"/>
      <c r="AL492" s="224"/>
    </row>
    <row r="493" spans="35:38">
      <c r="AI493" s="199"/>
      <c r="AL493" s="224"/>
    </row>
    <row r="494" spans="35:38">
      <c r="AI494" s="199"/>
      <c r="AL494" s="224"/>
    </row>
    <row r="495" spans="35:38">
      <c r="AI495" s="199"/>
      <c r="AL495" s="224"/>
    </row>
    <row r="496" spans="35:38">
      <c r="AI496" s="199"/>
      <c r="AL496" s="224"/>
    </row>
    <row r="497" spans="35:38">
      <c r="AI497" s="199"/>
      <c r="AL497" s="224"/>
    </row>
    <row r="498" spans="35:38">
      <c r="AI498" s="199"/>
      <c r="AL498" s="224"/>
    </row>
    <row r="499" spans="35:38">
      <c r="AI499" s="199"/>
      <c r="AL499" s="224"/>
    </row>
    <row r="500" spans="35:38">
      <c r="AI500" s="199"/>
      <c r="AL500" s="224"/>
    </row>
    <row r="501" spans="35:38">
      <c r="AI501" s="199"/>
      <c r="AL501" s="224"/>
    </row>
    <row r="502" spans="35:38">
      <c r="AI502" s="199"/>
      <c r="AL502" s="224"/>
    </row>
    <row r="503" spans="35:38">
      <c r="AI503" s="199"/>
      <c r="AL503" s="224"/>
    </row>
    <row r="504" spans="35:38">
      <c r="AI504" s="199"/>
      <c r="AL504" s="224"/>
    </row>
    <row r="505" spans="35:38">
      <c r="AI505" s="199"/>
      <c r="AL505" s="224"/>
    </row>
    <row r="506" spans="35:38">
      <c r="AI506" s="199"/>
      <c r="AL506" s="224"/>
    </row>
    <row r="507" spans="35:38">
      <c r="AI507" s="199"/>
      <c r="AL507" s="224"/>
    </row>
    <row r="508" spans="35:38">
      <c r="AI508" s="199"/>
      <c r="AL508" s="224"/>
    </row>
    <row r="509" spans="35:38">
      <c r="AI509" s="199"/>
      <c r="AL509" s="224"/>
    </row>
    <row r="510" spans="35:38">
      <c r="AI510" s="199"/>
      <c r="AL510" s="224"/>
    </row>
    <row r="511" spans="35:38">
      <c r="AI511" s="199"/>
      <c r="AL511" s="224"/>
    </row>
    <row r="512" spans="35:38">
      <c r="AI512" s="199"/>
      <c r="AL512" s="224"/>
    </row>
    <row r="513" spans="35:38">
      <c r="AI513" s="199"/>
      <c r="AL513" s="224"/>
    </row>
    <row r="514" spans="35:38">
      <c r="AI514" s="199"/>
      <c r="AL514" s="224"/>
    </row>
    <row r="515" spans="35:38">
      <c r="AI515" s="199"/>
      <c r="AL515" s="224"/>
    </row>
    <row r="516" spans="35:38">
      <c r="AI516" s="199"/>
      <c r="AL516" s="224"/>
    </row>
  </sheetData>
  <mergeCells count="1020">
    <mergeCell ref="A155:D155"/>
    <mergeCell ref="B11:G13"/>
    <mergeCell ref="H12:T13"/>
    <mergeCell ref="U113:U114"/>
    <mergeCell ref="T113:T114"/>
    <mergeCell ref="S113:S114"/>
    <mergeCell ref="R113:R114"/>
    <mergeCell ref="Q113:Q114"/>
    <mergeCell ref="P113:P114"/>
    <mergeCell ref="O113:O114"/>
    <mergeCell ref="N113:N114"/>
    <mergeCell ref="M113:M114"/>
    <mergeCell ref="B65:B70"/>
    <mergeCell ref="BH65:BH70"/>
    <mergeCell ref="AS65:AS70"/>
    <mergeCell ref="AT65:AT70"/>
    <mergeCell ref="AU65:AU70"/>
    <mergeCell ref="AV65:AV70"/>
    <mergeCell ref="AW65:AW70"/>
    <mergeCell ref="AX65:AX70"/>
    <mergeCell ref="AY65:AY70"/>
    <mergeCell ref="AZ65:AZ70"/>
    <mergeCell ref="BA65:BA70"/>
    <mergeCell ref="BB65:BB70"/>
    <mergeCell ref="BC65:BC70"/>
    <mergeCell ref="BD65:BD70"/>
    <mergeCell ref="BE65:BE70"/>
    <mergeCell ref="BF65:BF70"/>
    <mergeCell ref="BG65:BG70"/>
    <mergeCell ref="AL65:AL70"/>
    <mergeCell ref="BG109:BG112"/>
    <mergeCell ref="AX109:AX112"/>
    <mergeCell ref="AY109:AY112"/>
    <mergeCell ref="AZ109:AZ112"/>
    <mergeCell ref="BB109:BB112"/>
    <mergeCell ref="BC109:BC112"/>
    <mergeCell ref="BD109:BD112"/>
    <mergeCell ref="BE109:BE112"/>
    <mergeCell ref="BF109:BF112"/>
    <mergeCell ref="B93:B96"/>
    <mergeCell ref="A101:A104"/>
    <mergeCell ref="I93:I96"/>
    <mergeCell ref="J93:J96"/>
    <mergeCell ref="D93:D96"/>
    <mergeCell ref="J101:J104"/>
    <mergeCell ref="V113:V114"/>
    <mergeCell ref="AC113:AC114"/>
    <mergeCell ref="AB113:AB114"/>
    <mergeCell ref="AA113:AA114"/>
    <mergeCell ref="Z113:Z114"/>
    <mergeCell ref="Y113:Y114"/>
    <mergeCell ref="X113:X114"/>
    <mergeCell ref="W113:W114"/>
    <mergeCell ref="AK113:AK114"/>
    <mergeCell ref="AJ113:AJ114"/>
    <mergeCell ref="AH113:AH114"/>
    <mergeCell ref="AG113:AG114"/>
    <mergeCell ref="AF113:AF114"/>
    <mergeCell ref="AE113:AE114"/>
    <mergeCell ref="AD113:AD114"/>
    <mergeCell ref="BB101:BB104"/>
    <mergeCell ref="BF93:BF96"/>
    <mergeCell ref="BF101:BF104"/>
    <mergeCell ref="BF105:BF108"/>
    <mergeCell ref="A113:A114"/>
    <mergeCell ref="BH109:BH112"/>
    <mergeCell ref="AL109:AL112"/>
    <mergeCell ref="AM109:AM112"/>
    <mergeCell ref="BE113:BE114"/>
    <mergeCell ref="BF113:BF114"/>
    <mergeCell ref="BG113:BG114"/>
    <mergeCell ref="BH113:BH114"/>
    <mergeCell ref="AU113:AU114"/>
    <mergeCell ref="AV113:AV114"/>
    <mergeCell ref="AW113:AW114"/>
    <mergeCell ref="AX113:AX114"/>
    <mergeCell ref="AY113:AY114"/>
    <mergeCell ref="AZ113:AZ114"/>
    <mergeCell ref="BA113:BA114"/>
    <mergeCell ref="BB113:BB114"/>
    <mergeCell ref="BC113:BC114"/>
    <mergeCell ref="AL113:AL114"/>
    <mergeCell ref="AM113:AM114"/>
    <mergeCell ref="AN113:AN114"/>
    <mergeCell ref="AO113:AO114"/>
    <mergeCell ref="AP113:AP114"/>
    <mergeCell ref="AQ113:AQ114"/>
    <mergeCell ref="AR113:AR114"/>
    <mergeCell ref="AS113:AS114"/>
    <mergeCell ref="AT113:AT114"/>
    <mergeCell ref="AQ109:AQ112"/>
    <mergeCell ref="AR109:AR112"/>
    <mergeCell ref="AS109:AS112"/>
    <mergeCell ref="AT109:AT112"/>
    <mergeCell ref="AU109:AU112"/>
    <mergeCell ref="AV109:AV112"/>
    <mergeCell ref="AW109:AW112"/>
    <mergeCell ref="A109:A112"/>
    <mergeCell ref="B109:B112"/>
    <mergeCell ref="J56:J58"/>
    <mergeCell ref="Q59:Q64"/>
    <mergeCell ref="C109:C112"/>
    <mergeCell ref="I16:I20"/>
    <mergeCell ref="O24:O29"/>
    <mergeCell ref="BD113:BD114"/>
    <mergeCell ref="AP21:AP23"/>
    <mergeCell ref="C56:C58"/>
    <mergeCell ref="D56:D58"/>
    <mergeCell ref="D109:D112"/>
    <mergeCell ref="E109:E112"/>
    <mergeCell ref="F109:F112"/>
    <mergeCell ref="G109:G112"/>
    <mergeCell ref="H109:H112"/>
    <mergeCell ref="F76:F85"/>
    <mergeCell ref="E89:E92"/>
    <mergeCell ref="G89:G92"/>
    <mergeCell ref="H89:H92"/>
    <mergeCell ref="I89:I92"/>
    <mergeCell ref="B105:B108"/>
    <mergeCell ref="C105:C108"/>
    <mergeCell ref="AR105:AR108"/>
    <mergeCell ref="B97:B100"/>
    <mergeCell ref="C97:C100"/>
    <mergeCell ref="D97:D100"/>
    <mergeCell ref="E97:E100"/>
    <mergeCell ref="F97:F100"/>
    <mergeCell ref="G97:G100"/>
    <mergeCell ref="H93:H96"/>
    <mergeCell ref="BA109:BA112"/>
    <mergeCell ref="C86:C88"/>
    <mergeCell ref="D86:D88"/>
    <mergeCell ref="F86:F88"/>
    <mergeCell ref="G86:G88"/>
    <mergeCell ref="AR89:AR92"/>
    <mergeCell ref="D113:D114"/>
    <mergeCell ref="C113:C114"/>
    <mergeCell ref="B113:B114"/>
    <mergeCell ref="E93:E96"/>
    <mergeCell ref="AS93:AS96"/>
    <mergeCell ref="BD101:BD104"/>
    <mergeCell ref="AT101:AT104"/>
    <mergeCell ref="AN89:AN92"/>
    <mergeCell ref="AV93:AV96"/>
    <mergeCell ref="AW93:AW96"/>
    <mergeCell ref="AX93:AX96"/>
    <mergeCell ref="AO105:AO108"/>
    <mergeCell ref="AP105:AP108"/>
    <mergeCell ref="I109:I112"/>
    <mergeCell ref="J109:J112"/>
    <mergeCell ref="K109:K112"/>
    <mergeCell ref="L113:L114"/>
    <mergeCell ref="K113:K114"/>
    <mergeCell ref="J113:J114"/>
    <mergeCell ref="I113:I114"/>
    <mergeCell ref="H113:H114"/>
    <mergeCell ref="G113:G114"/>
    <mergeCell ref="F113:F114"/>
    <mergeCell ref="E113:E114"/>
    <mergeCell ref="H97:H100"/>
    <mergeCell ref="I97:I100"/>
    <mergeCell ref="BA101:BA104"/>
    <mergeCell ref="BA105:BA108"/>
    <mergeCell ref="U71:U75"/>
    <mergeCell ref="U105:U108"/>
    <mergeCell ref="F93:F96"/>
    <mergeCell ref="AZ93:AZ96"/>
    <mergeCell ref="L86:L88"/>
    <mergeCell ref="M86:M88"/>
    <mergeCell ref="M93:M96"/>
    <mergeCell ref="AL93:AL96"/>
    <mergeCell ref="AL89:AL92"/>
    <mergeCell ref="L109:L112"/>
    <mergeCell ref="M109:M112"/>
    <mergeCell ref="AS89:AS92"/>
    <mergeCell ref="AU97:AU100"/>
    <mergeCell ref="AV97:AV100"/>
    <mergeCell ref="AY101:AY104"/>
    <mergeCell ref="AZ101:AZ104"/>
    <mergeCell ref="M49:M50"/>
    <mergeCell ref="N49:N50"/>
    <mergeCell ref="O49:O50"/>
    <mergeCell ref="L56:L58"/>
    <mergeCell ref="L42:L48"/>
    <mergeCell ref="L51:L53"/>
    <mergeCell ref="O56:O58"/>
    <mergeCell ref="E59:E64"/>
    <mergeCell ref="J59:J64"/>
    <mergeCell ref="L59:L64"/>
    <mergeCell ref="M59:M64"/>
    <mergeCell ref="H101:H104"/>
    <mergeCell ref="E101:E104"/>
    <mergeCell ref="AN109:AN112"/>
    <mergeCell ref="AO109:AO112"/>
    <mergeCell ref="AP109:AP112"/>
    <mergeCell ref="AU76:AU85"/>
    <mergeCell ref="AR76:AR85"/>
    <mergeCell ref="AT71:AT75"/>
    <mergeCell ref="AU71:AU75"/>
    <mergeCell ref="S76:S85"/>
    <mergeCell ref="AM49:AM50"/>
    <mergeCell ref="AN49:AN50"/>
    <mergeCell ref="S59:S64"/>
    <mergeCell ref="AL76:AL85"/>
    <mergeCell ref="U76:U85"/>
    <mergeCell ref="AN65:AN70"/>
    <mergeCell ref="S105:S108"/>
    <mergeCell ref="T105:T108"/>
    <mergeCell ref="N24:N29"/>
    <mergeCell ref="O101:O104"/>
    <mergeCell ref="N76:N85"/>
    <mergeCell ref="H76:H85"/>
    <mergeCell ref="K76:K85"/>
    <mergeCell ref="F30:F34"/>
    <mergeCell ref="G35:G41"/>
    <mergeCell ref="M51:M53"/>
    <mergeCell ref="N30:N34"/>
    <mergeCell ref="O30:O34"/>
    <mergeCell ref="K30:K34"/>
    <mergeCell ref="L30:L34"/>
    <mergeCell ref="F49:F50"/>
    <mergeCell ref="F24:F29"/>
    <mergeCell ref="I56:I58"/>
    <mergeCell ref="M35:M41"/>
    <mergeCell ref="N35:N41"/>
    <mergeCell ref="O35:O41"/>
    <mergeCell ref="H86:H88"/>
    <mergeCell ref="I86:I88"/>
    <mergeCell ref="I101:I104"/>
    <mergeCell ref="K42:K48"/>
    <mergeCell ref="K35:K41"/>
    <mergeCell ref="N51:N53"/>
    <mergeCell ref="S49:S50"/>
    <mergeCell ref="T89:T92"/>
    <mergeCell ref="R101:R104"/>
    <mergeCell ref="Q101:Q104"/>
    <mergeCell ref="P101:P104"/>
    <mergeCell ref="R105:R108"/>
    <mergeCell ref="R30:R34"/>
    <mergeCell ref="Q35:Q41"/>
    <mergeCell ref="P30:P34"/>
    <mergeCell ref="Q30:Q34"/>
    <mergeCell ref="T16:T20"/>
    <mergeCell ref="U16:U20"/>
    <mergeCell ref="AL16:AL20"/>
    <mergeCell ref="S30:S34"/>
    <mergeCell ref="S21:S23"/>
    <mergeCell ref="T21:T23"/>
    <mergeCell ref="T49:T50"/>
    <mergeCell ref="U49:U50"/>
    <mergeCell ref="G76:G85"/>
    <mergeCell ref="I76:I85"/>
    <mergeCell ref="AL56:AL58"/>
    <mergeCell ref="AL59:AL64"/>
    <mergeCell ref="T76:T85"/>
    <mergeCell ref="U65:U70"/>
    <mergeCell ref="T65:T70"/>
    <mergeCell ref="S65:S70"/>
    <mergeCell ref="R65:R70"/>
    <mergeCell ref="Q65:Q70"/>
    <mergeCell ref="P65:P70"/>
    <mergeCell ref="O65:O70"/>
    <mergeCell ref="N65:N70"/>
    <mergeCell ref="M65:M70"/>
    <mergeCell ref="L65:L70"/>
    <mergeCell ref="K65:K70"/>
    <mergeCell ref="J65:J70"/>
    <mergeCell ref="I65:I70"/>
    <mergeCell ref="BD76:BD85"/>
    <mergeCell ref="BB16:BB20"/>
    <mergeCell ref="BC16:BC20"/>
    <mergeCell ref="AV42:AV48"/>
    <mergeCell ref="AW42:AW48"/>
    <mergeCell ref="BC59:BC64"/>
    <mergeCell ref="AX51:AX53"/>
    <mergeCell ref="BD71:BD75"/>
    <mergeCell ref="AU54:AU55"/>
    <mergeCell ref="AY76:AY85"/>
    <mergeCell ref="AW49:AW50"/>
    <mergeCell ref="AX42:AX48"/>
    <mergeCell ref="AY42:AY48"/>
    <mergeCell ref="AT49:AT50"/>
    <mergeCell ref="AS54:AS55"/>
    <mergeCell ref="AT54:AT55"/>
    <mergeCell ref="AY51:AY53"/>
    <mergeCell ref="AX76:AX85"/>
    <mergeCell ref="AU49:AU50"/>
    <mergeCell ref="AV49:AV50"/>
    <mergeCell ref="AY30:AY34"/>
    <mergeCell ref="AZ30:AZ34"/>
    <mergeCell ref="AY49:AY50"/>
    <mergeCell ref="AS105:AS108"/>
    <mergeCell ref="AW35:AW41"/>
    <mergeCell ref="AX35:AX41"/>
    <mergeCell ref="AP56:AP58"/>
    <mergeCell ref="AN71:AN75"/>
    <mergeCell ref="AO71:AO75"/>
    <mergeCell ref="AP71:AP75"/>
    <mergeCell ref="AQ71:AQ75"/>
    <mergeCell ref="AR71:AR75"/>
    <mergeCell ref="AS71:AS75"/>
    <mergeCell ref="AQ56:AQ58"/>
    <mergeCell ref="AR86:AR88"/>
    <mergeCell ref="AV71:AV75"/>
    <mergeCell ref="AO59:AO64"/>
    <mergeCell ref="AT35:AT41"/>
    <mergeCell ref="AN76:AN85"/>
    <mergeCell ref="AZ35:AZ41"/>
    <mergeCell ref="AN51:AN53"/>
    <mergeCell ref="AQ42:AQ48"/>
    <mergeCell ref="AY105:AY108"/>
    <mergeCell ref="AO89:AO92"/>
    <mergeCell ref="AP89:AP92"/>
    <mergeCell ref="AX12:AX14"/>
    <mergeCell ref="AT51:AT53"/>
    <mergeCell ref="AU51:AU53"/>
    <mergeCell ref="AX24:AX29"/>
    <mergeCell ref="AT24:AT29"/>
    <mergeCell ref="AW24:AW29"/>
    <mergeCell ref="AU35:AU41"/>
    <mergeCell ref="AT76:AT85"/>
    <mergeCell ref="AT93:AT96"/>
    <mergeCell ref="AX97:AX100"/>
    <mergeCell ref="AN101:AN104"/>
    <mergeCell ref="AO101:AO104"/>
    <mergeCell ref="AP101:AP104"/>
    <mergeCell ref="AQ101:AQ104"/>
    <mergeCell ref="AR101:AR104"/>
    <mergeCell ref="AS101:AS104"/>
    <mergeCell ref="AP16:AP20"/>
    <mergeCell ref="AN21:AN23"/>
    <mergeCell ref="AN16:AN20"/>
    <mergeCell ref="AP93:AP96"/>
    <mergeCell ref="AQ93:AQ96"/>
    <mergeCell ref="AR93:AR96"/>
    <mergeCell ref="AY89:AY92"/>
    <mergeCell ref="AY97:AY100"/>
    <mergeCell ref="AZ97:AZ100"/>
    <mergeCell ref="BB97:BB100"/>
    <mergeCell ref="BC97:BC100"/>
    <mergeCell ref="BD97:BD100"/>
    <mergeCell ref="BE97:BE100"/>
    <mergeCell ref="AY93:AY96"/>
    <mergeCell ref="BE101:BE104"/>
    <mergeCell ref="AU101:AU104"/>
    <mergeCell ref="AW97:AW100"/>
    <mergeCell ref="AV101:AV104"/>
    <mergeCell ref="AW101:AW104"/>
    <mergeCell ref="AX101:AX104"/>
    <mergeCell ref="AR97:AR100"/>
    <mergeCell ref="AS97:AS100"/>
    <mergeCell ref="AT97:AT100"/>
    <mergeCell ref="AQ97:AQ100"/>
    <mergeCell ref="AT89:AT92"/>
    <mergeCell ref="AU89:AU92"/>
    <mergeCell ref="AV89:AV92"/>
    <mergeCell ref="AQ89:AQ92"/>
    <mergeCell ref="AT105:AT108"/>
    <mergeCell ref="AN97:AN100"/>
    <mergeCell ref="BH101:BH104"/>
    <mergeCell ref="D101:D104"/>
    <mergeCell ref="AL101:AL104"/>
    <mergeCell ref="BC101:BC104"/>
    <mergeCell ref="N101:N104"/>
    <mergeCell ref="M101:M104"/>
    <mergeCell ref="L101:L104"/>
    <mergeCell ref="K101:K104"/>
    <mergeCell ref="J105:J108"/>
    <mergeCell ref="K105:K108"/>
    <mergeCell ref="L105:L108"/>
    <mergeCell ref="M105:M108"/>
    <mergeCell ref="N105:N108"/>
    <mergeCell ref="O105:O108"/>
    <mergeCell ref="P105:P108"/>
    <mergeCell ref="Q105:Q108"/>
    <mergeCell ref="BG101:BG104"/>
    <mergeCell ref="D105:D108"/>
    <mergeCell ref="E105:E108"/>
    <mergeCell ref="F105:F108"/>
    <mergeCell ref="G105:G108"/>
    <mergeCell ref="H105:H108"/>
    <mergeCell ref="I105:I108"/>
    <mergeCell ref="AL105:AL108"/>
    <mergeCell ref="AM101:AM104"/>
    <mergeCell ref="BG105:BG108"/>
    <mergeCell ref="BH105:BH108"/>
    <mergeCell ref="AM105:AM108"/>
    <mergeCell ref="AN105:AN108"/>
    <mergeCell ref="BF97:BF100"/>
    <mergeCell ref="G101:G104"/>
    <mergeCell ref="AU105:AU108"/>
    <mergeCell ref="AV105:AV108"/>
    <mergeCell ref="AW105:AW108"/>
    <mergeCell ref="AX105:AX108"/>
    <mergeCell ref="BF35:BF41"/>
    <mergeCell ref="AO42:AO48"/>
    <mergeCell ref="AP42:AP48"/>
    <mergeCell ref="AO54:AO55"/>
    <mergeCell ref="AP54:AP55"/>
    <mergeCell ref="AO49:AO50"/>
    <mergeCell ref="BD54:BD55"/>
    <mergeCell ref="BE54:BE55"/>
    <mergeCell ref="AW54:AW55"/>
    <mergeCell ref="BE42:BE48"/>
    <mergeCell ref="AN35:AN41"/>
    <mergeCell ref="AO35:AO41"/>
    <mergeCell ref="AP35:AP41"/>
    <mergeCell ref="AP49:AP50"/>
    <mergeCell ref="AQ51:AQ53"/>
    <mergeCell ref="BB59:BB64"/>
    <mergeCell ref="AU56:AU58"/>
    <mergeCell ref="AV56:AV58"/>
    <mergeCell ref="BE56:BE58"/>
    <mergeCell ref="AN56:AN58"/>
    <mergeCell ref="AO56:AO58"/>
    <mergeCell ref="AN59:AN64"/>
    <mergeCell ref="AZ54:AZ55"/>
    <mergeCell ref="AX59:AX64"/>
    <mergeCell ref="AV59:AV64"/>
    <mergeCell ref="AZ86:AZ88"/>
    <mergeCell ref="M42:M48"/>
    <mergeCell ref="BH42:BH48"/>
    <mergeCell ref="BB56:BB58"/>
    <mergeCell ref="BC56:BC58"/>
    <mergeCell ref="AZ49:AZ50"/>
    <mergeCell ref="BA49:BA50"/>
    <mergeCell ref="BB49:BB50"/>
    <mergeCell ref="BC49:BC50"/>
    <mergeCell ref="BD49:BD50"/>
    <mergeCell ref="BF42:BF48"/>
    <mergeCell ref="BH16:BH20"/>
    <mergeCell ref="BB54:BB55"/>
    <mergeCell ref="BC54:BC55"/>
    <mergeCell ref="BF21:BF23"/>
    <mergeCell ref="BG21:BG23"/>
    <mergeCell ref="BH21:BH23"/>
    <mergeCell ref="BH24:BH29"/>
    <mergeCell ref="BB24:BB29"/>
    <mergeCell ref="BC24:BC29"/>
    <mergeCell ref="BD24:BD29"/>
    <mergeCell ref="BE24:BE29"/>
    <mergeCell ref="BF24:BF29"/>
    <mergeCell ref="BG24:BG29"/>
    <mergeCell ref="BE21:BE23"/>
    <mergeCell ref="BA42:BA48"/>
    <mergeCell ref="BB42:BB48"/>
    <mergeCell ref="BD35:BD41"/>
    <mergeCell ref="BE35:BE41"/>
    <mergeCell ref="BH35:BH41"/>
    <mergeCell ref="BF56:BF58"/>
    <mergeCell ref="BH51:BH53"/>
    <mergeCell ref="BA51:BA53"/>
    <mergeCell ref="BB51:BB53"/>
    <mergeCell ref="BH71:BH75"/>
    <mergeCell ref="BG71:BG75"/>
    <mergeCell ref="BF71:BF75"/>
    <mergeCell ref="BE71:BE75"/>
    <mergeCell ref="BG16:BG20"/>
    <mergeCell ref="BH30:BH34"/>
    <mergeCell ref="BE76:BE85"/>
    <mergeCell ref="AZ16:AZ20"/>
    <mergeCell ref="BG76:BG85"/>
    <mergeCell ref="A59:A64"/>
    <mergeCell ref="C59:C64"/>
    <mergeCell ref="C89:C92"/>
    <mergeCell ref="D89:D92"/>
    <mergeCell ref="F89:F92"/>
    <mergeCell ref="B76:B85"/>
    <mergeCell ref="A76:A85"/>
    <mergeCell ref="R76:R85"/>
    <mergeCell ref="Q76:Q85"/>
    <mergeCell ref="P76:P85"/>
    <mergeCell ref="O76:O85"/>
    <mergeCell ref="D76:D85"/>
    <mergeCell ref="E76:E85"/>
    <mergeCell ref="C76:C85"/>
    <mergeCell ref="J76:J85"/>
    <mergeCell ref="L76:L85"/>
    <mergeCell ref="B59:B64"/>
    <mergeCell ref="D59:D64"/>
    <mergeCell ref="R89:R92"/>
    <mergeCell ref="A71:A75"/>
    <mergeCell ref="B71:B75"/>
    <mergeCell ref="C71:C75"/>
    <mergeCell ref="D71:D75"/>
    <mergeCell ref="E71:E75"/>
    <mergeCell ref="E86:E88"/>
    <mergeCell ref="A65:A70"/>
    <mergeCell ref="H65:H70"/>
    <mergeCell ref="G65:G70"/>
    <mergeCell ref="H59:H64"/>
    <mergeCell ref="I59:I64"/>
    <mergeCell ref="K59:K64"/>
    <mergeCell ref="B86:B88"/>
    <mergeCell ref="J16:J20"/>
    <mergeCell ref="AQ35:AQ41"/>
    <mergeCell ref="AN30:AN34"/>
    <mergeCell ref="AO30:AO34"/>
    <mergeCell ref="BD16:BD20"/>
    <mergeCell ref="BE16:BE20"/>
    <mergeCell ref="BF16:BF20"/>
    <mergeCell ref="BG35:BG41"/>
    <mergeCell ref="BF59:BF64"/>
    <mergeCell ref="BD59:BD64"/>
    <mergeCell ref="BG59:BG64"/>
    <mergeCell ref="BG49:BG50"/>
    <mergeCell ref="BA16:BA20"/>
    <mergeCell ref="AV30:AV34"/>
    <mergeCell ref="AW30:AW34"/>
    <mergeCell ref="AX30:AX34"/>
    <mergeCell ref="AV35:AV41"/>
    <mergeCell ref="AY16:AY20"/>
    <mergeCell ref="AX16:AX20"/>
    <mergeCell ref="AY35:AY41"/>
    <mergeCell ref="AY24:AY29"/>
    <mergeCell ref="AZ24:AZ29"/>
    <mergeCell ref="BA24:BA29"/>
    <mergeCell ref="BC35:BC41"/>
    <mergeCell ref="BD21:BD23"/>
    <mergeCell ref="BG51:BG53"/>
    <mergeCell ref="BG54:BG55"/>
    <mergeCell ref="AR21:AR23"/>
    <mergeCell ref="D24:D29"/>
    <mergeCell ref="E24:E29"/>
    <mergeCell ref="G16:G20"/>
    <mergeCell ref="B16:B20"/>
    <mergeCell ref="Q16:Q20"/>
    <mergeCell ref="F35:F41"/>
    <mergeCell ref="AZ42:AZ48"/>
    <mergeCell ref="U30:U34"/>
    <mergeCell ref="AO24:AO29"/>
    <mergeCell ref="AR24:AR29"/>
    <mergeCell ref="AS24:AS29"/>
    <mergeCell ref="AS30:AS34"/>
    <mergeCell ref="AT30:AT34"/>
    <mergeCell ref="AS35:AS41"/>
    <mergeCell ref="U35:U41"/>
    <mergeCell ref="I54:I55"/>
    <mergeCell ref="H54:H55"/>
    <mergeCell ref="C16:C20"/>
    <mergeCell ref="D16:D20"/>
    <mergeCell ref="E16:E20"/>
    <mergeCell ref="F16:F20"/>
    <mergeCell ref="K16:K20"/>
    <mergeCell ref="T51:T53"/>
    <mergeCell ref="U51:U53"/>
    <mergeCell ref="S51:S53"/>
    <mergeCell ref="R51:R53"/>
    <mergeCell ref="R16:R20"/>
    <mergeCell ref="A2:AH2"/>
    <mergeCell ref="A4:AH4"/>
    <mergeCell ref="A7:AH7"/>
    <mergeCell ref="A8:AH8"/>
    <mergeCell ref="A11:A15"/>
    <mergeCell ref="H11:AL11"/>
    <mergeCell ref="AW11:BH11"/>
    <mergeCell ref="BF12:BH12"/>
    <mergeCell ref="AR12:AR14"/>
    <mergeCell ref="AS12:AS14"/>
    <mergeCell ref="AT12:AT14"/>
    <mergeCell ref="A21:A23"/>
    <mergeCell ref="AP24:AP29"/>
    <mergeCell ref="AQ24:AQ29"/>
    <mergeCell ref="T24:T29"/>
    <mergeCell ref="U24:U29"/>
    <mergeCell ref="AL24:AL29"/>
    <mergeCell ref="AM24:AM29"/>
    <mergeCell ref="H16:H20"/>
    <mergeCell ref="H24:H29"/>
    <mergeCell ref="I24:I29"/>
    <mergeCell ref="J24:J29"/>
    <mergeCell ref="R21:R23"/>
    <mergeCell ref="M24:M29"/>
    <mergeCell ref="AM16:AM20"/>
    <mergeCell ref="A10:AG10"/>
    <mergeCell ref="AV21:AV23"/>
    <mergeCell ref="AW21:AW23"/>
    <mergeCell ref="AX21:AX23"/>
    <mergeCell ref="AY21:AY23"/>
    <mergeCell ref="AZ21:AZ23"/>
    <mergeCell ref="BA21:BA23"/>
    <mergeCell ref="AS16:AS20"/>
    <mergeCell ref="AR16:AR20"/>
    <mergeCell ref="AV16:AV20"/>
    <mergeCell ref="AW16:AW20"/>
    <mergeCell ref="AT16:AT20"/>
    <mergeCell ref="AU16:AU20"/>
    <mergeCell ref="AQ21:AQ23"/>
    <mergeCell ref="L21:L23"/>
    <mergeCell ref="J30:J34"/>
    <mergeCell ref="S24:S29"/>
    <mergeCell ref="B21:B23"/>
    <mergeCell ref="C21:C23"/>
    <mergeCell ref="D21:D23"/>
    <mergeCell ref="E21:E23"/>
    <mergeCell ref="F21:F23"/>
    <mergeCell ref="G21:G23"/>
    <mergeCell ref="H21:H23"/>
    <mergeCell ref="I21:I23"/>
    <mergeCell ref="AU24:AU29"/>
    <mergeCell ref="AV24:AV29"/>
    <mergeCell ref="M21:M23"/>
    <mergeCell ref="N21:N23"/>
    <mergeCell ref="O21:O23"/>
    <mergeCell ref="P21:P23"/>
    <mergeCell ref="Q21:Q23"/>
    <mergeCell ref="K24:K29"/>
    <mergeCell ref="A16:A20"/>
    <mergeCell ref="L16:L20"/>
    <mergeCell ref="M16:M20"/>
    <mergeCell ref="N16:N20"/>
    <mergeCell ref="U21:U23"/>
    <mergeCell ref="O16:O20"/>
    <mergeCell ref="P16:P20"/>
    <mergeCell ref="G49:G50"/>
    <mergeCell ref="R49:R50"/>
    <mergeCell ref="AM12:AM14"/>
    <mergeCell ref="AN12:AN14"/>
    <mergeCell ref="AO12:AO14"/>
    <mergeCell ref="AP12:AP14"/>
    <mergeCell ref="AQ12:AQ14"/>
    <mergeCell ref="AU12:AU14"/>
    <mergeCell ref="AV12:AV14"/>
    <mergeCell ref="AW12:AW14"/>
    <mergeCell ref="AM11:AP11"/>
    <mergeCell ref="AQ11:AV11"/>
    <mergeCell ref="Z13:AA13"/>
    <mergeCell ref="AB13:AE13"/>
    <mergeCell ref="AF12:AH12"/>
    <mergeCell ref="AF13:AH13"/>
    <mergeCell ref="AY12:BA12"/>
    <mergeCell ref="BB12:BC12"/>
    <mergeCell ref="BD12:BD14"/>
    <mergeCell ref="AI12:AL13"/>
    <mergeCell ref="A49:A50"/>
    <mergeCell ref="B30:B34"/>
    <mergeCell ref="C30:C34"/>
    <mergeCell ref="AQ16:AQ20"/>
    <mergeCell ref="O42:O48"/>
    <mergeCell ref="P42:P48"/>
    <mergeCell ref="Q42:Q48"/>
    <mergeCell ref="R42:R48"/>
    <mergeCell ref="L24:L29"/>
    <mergeCell ref="J51:J53"/>
    <mergeCell ref="L35:L41"/>
    <mergeCell ref="M30:M34"/>
    <mergeCell ref="V12:AE12"/>
    <mergeCell ref="V13:Y13"/>
    <mergeCell ref="BE12:BE14"/>
    <mergeCell ref="B24:B29"/>
    <mergeCell ref="C24:C29"/>
    <mergeCell ref="B35:B41"/>
    <mergeCell ref="C35:C41"/>
    <mergeCell ref="C49:C50"/>
    <mergeCell ref="D49:D50"/>
    <mergeCell ref="AO16:AO20"/>
    <mergeCell ref="G30:G34"/>
    <mergeCell ref="D30:D34"/>
    <mergeCell ref="I42:I48"/>
    <mergeCell ref="K49:K50"/>
    <mergeCell ref="L49:L50"/>
    <mergeCell ref="P49:P50"/>
    <mergeCell ref="P24:P29"/>
    <mergeCell ref="D35:D41"/>
    <mergeCell ref="D51:D53"/>
    <mergeCell ref="B51:B53"/>
    <mergeCell ref="O51:O53"/>
    <mergeCell ref="S16:S20"/>
    <mergeCell ref="AS21:AS23"/>
    <mergeCell ref="AT21:AT23"/>
    <mergeCell ref="F56:F58"/>
    <mergeCell ref="E56:E58"/>
    <mergeCell ref="B56:B58"/>
    <mergeCell ref="E54:E55"/>
    <mergeCell ref="C51:C53"/>
    <mergeCell ref="E35:E41"/>
    <mergeCell ref="H42:H48"/>
    <mergeCell ref="G24:G29"/>
    <mergeCell ref="J49:J50"/>
    <mergeCell ref="I51:I53"/>
    <mergeCell ref="H51:H53"/>
    <mergeCell ref="J35:J41"/>
    <mergeCell ref="A24:A29"/>
    <mergeCell ref="A35:A41"/>
    <mergeCell ref="A30:A34"/>
    <mergeCell ref="C42:C48"/>
    <mergeCell ref="D42:D48"/>
    <mergeCell ref="E42:E48"/>
    <mergeCell ref="F42:F48"/>
    <mergeCell ref="G42:G48"/>
    <mergeCell ref="A56:A58"/>
    <mergeCell ref="B49:B50"/>
    <mergeCell ref="D54:D55"/>
    <mergeCell ref="C54:C55"/>
    <mergeCell ref="B54:B55"/>
    <mergeCell ref="E49:E50"/>
    <mergeCell ref="A54:A55"/>
    <mergeCell ref="H56:H58"/>
    <mergeCell ref="G54:G55"/>
    <mergeCell ref="J42:J48"/>
    <mergeCell ref="E30:E34"/>
    <mergeCell ref="BH97:BH100"/>
    <mergeCell ref="BA35:BA41"/>
    <mergeCell ref="BB35:BB41"/>
    <mergeCell ref="BA30:BA34"/>
    <mergeCell ref="BG42:BG48"/>
    <mergeCell ref="BC42:BC48"/>
    <mergeCell ref="BD42:BD48"/>
    <mergeCell ref="BA97:BA100"/>
    <mergeCell ref="BE89:BE92"/>
    <mergeCell ref="BB89:BB92"/>
    <mergeCell ref="BE59:BE64"/>
    <mergeCell ref="BG97:BG100"/>
    <mergeCell ref="BH93:BH96"/>
    <mergeCell ref="BH76:BH85"/>
    <mergeCell ref="BF76:BF85"/>
    <mergeCell ref="BG89:BG92"/>
    <mergeCell ref="BH86:BH88"/>
    <mergeCell ref="BC89:BC92"/>
    <mergeCell ref="BA89:BA92"/>
    <mergeCell ref="BE30:BE34"/>
    <mergeCell ref="BE51:BE53"/>
    <mergeCell ref="BH89:BH92"/>
    <mergeCell ref="BA93:BA96"/>
    <mergeCell ref="BB93:BB96"/>
    <mergeCell ref="BD93:BD96"/>
    <mergeCell ref="BH59:BH64"/>
    <mergeCell ref="BH56:BH58"/>
    <mergeCell ref="BH49:BH50"/>
    <mergeCell ref="BE93:BE96"/>
    <mergeCell ref="BD89:BD92"/>
    <mergeCell ref="BF89:BF92"/>
    <mergeCell ref="BG86:BG88"/>
    <mergeCell ref="BD30:BD34"/>
    <mergeCell ref="BB30:BB34"/>
    <mergeCell ref="BC30:BC34"/>
    <mergeCell ref="BE49:BE50"/>
    <mergeCell ref="BF49:BF50"/>
    <mergeCell ref="BC51:BC53"/>
    <mergeCell ref="BF51:BF53"/>
    <mergeCell ref="BD51:BD53"/>
    <mergeCell ref="BH54:BH55"/>
    <mergeCell ref="AZ76:AZ85"/>
    <mergeCell ref="BA86:BA88"/>
    <mergeCell ref="BB86:BB88"/>
    <mergeCell ref="BC86:BC88"/>
    <mergeCell ref="U56:U58"/>
    <mergeCell ref="T56:T58"/>
    <mergeCell ref="S56:S58"/>
    <mergeCell ref="R56:R58"/>
    <mergeCell ref="R59:R64"/>
    <mergeCell ref="AN86:AN88"/>
    <mergeCell ref="AO86:AO88"/>
    <mergeCell ref="AP86:AP88"/>
    <mergeCell ref="AP76:AP85"/>
    <mergeCell ref="AQ76:AQ85"/>
    <mergeCell ref="AV76:AV85"/>
    <mergeCell ref="AS42:AS48"/>
    <mergeCell ref="AT42:AT48"/>
    <mergeCell ref="AO51:AO53"/>
    <mergeCell ref="AP51:AP53"/>
    <mergeCell ref="AQ86:AQ88"/>
    <mergeCell ref="BG30:BG34"/>
    <mergeCell ref="T42:T48"/>
    <mergeCell ref="BF30:BF34"/>
    <mergeCell ref="BG56:BG58"/>
    <mergeCell ref="BA54:BA55"/>
    <mergeCell ref="BB76:BB85"/>
    <mergeCell ref="BC76:BC85"/>
    <mergeCell ref="BA76:BA85"/>
    <mergeCell ref="BD86:BD88"/>
    <mergeCell ref="BE86:BE88"/>
    <mergeCell ref="BF86:BF88"/>
    <mergeCell ref="AZ89:AZ92"/>
    <mergeCell ref="AM93:AM96"/>
    <mergeCell ref="AW89:AW92"/>
    <mergeCell ref="AU93:AU96"/>
    <mergeCell ref="AY59:AY64"/>
    <mergeCell ref="AZ59:AZ64"/>
    <mergeCell ref="AS56:AS58"/>
    <mergeCell ref="AT56:AT58"/>
    <mergeCell ref="AM56:AM58"/>
    <mergeCell ref="AM59:AM64"/>
    <mergeCell ref="AY71:AY75"/>
    <mergeCell ref="AZ71:AZ75"/>
    <mergeCell ref="BA71:BA75"/>
    <mergeCell ref="BB71:BB75"/>
    <mergeCell ref="AQ54:AQ55"/>
    <mergeCell ref="BG93:BG96"/>
    <mergeCell ref="BC93:BC96"/>
    <mergeCell ref="AW71:AW75"/>
    <mergeCell ref="AX71:AX75"/>
    <mergeCell ref="AS86:AS88"/>
    <mergeCell ref="AT86:AT88"/>
    <mergeCell ref="BF54:BF55"/>
    <mergeCell ref="AN93:AN96"/>
    <mergeCell ref="AO93:AO96"/>
    <mergeCell ref="AV86:AV88"/>
    <mergeCell ref="AW76:AW85"/>
    <mergeCell ref="AX56:AX58"/>
    <mergeCell ref="AX89:AX92"/>
    <mergeCell ref="AW86:AW88"/>
    <mergeCell ref="AX86:AX88"/>
    <mergeCell ref="AX54:AX55"/>
    <mergeCell ref="AY54:AY55"/>
    <mergeCell ref="AY56:AY58"/>
    <mergeCell ref="AY86:AY88"/>
    <mergeCell ref="K56:K58"/>
    <mergeCell ref="J54:J55"/>
    <mergeCell ref="O71:O75"/>
    <mergeCell ref="L93:L96"/>
    <mergeCell ref="M89:M92"/>
    <mergeCell ref="P89:P92"/>
    <mergeCell ref="S89:S92"/>
    <mergeCell ref="N93:N96"/>
    <mergeCell ref="O93:O96"/>
    <mergeCell ref="J86:J88"/>
    <mergeCell ref="K86:K88"/>
    <mergeCell ref="J89:J92"/>
    <mergeCell ref="K89:K92"/>
    <mergeCell ref="T93:T96"/>
    <mergeCell ref="N54:N55"/>
    <mergeCell ref="M54:M55"/>
    <mergeCell ref="O54:O55"/>
    <mergeCell ref="M56:M58"/>
    <mergeCell ref="Q89:Q92"/>
    <mergeCell ref="L89:L92"/>
    <mergeCell ref="K93:K96"/>
    <mergeCell ref="P56:P58"/>
    <mergeCell ref="BE105:BE108"/>
    <mergeCell ref="U86:U88"/>
    <mergeCell ref="O97:O100"/>
    <mergeCell ref="P97:P100"/>
    <mergeCell ref="Q97:Q100"/>
    <mergeCell ref="R97:R100"/>
    <mergeCell ref="BB105:BB108"/>
    <mergeCell ref="BA59:BA64"/>
    <mergeCell ref="AS49:AS50"/>
    <mergeCell ref="AV54:AV55"/>
    <mergeCell ref="AS76:AS85"/>
    <mergeCell ref="BC105:BC108"/>
    <mergeCell ref="BD105:BD108"/>
    <mergeCell ref="BD56:BD58"/>
    <mergeCell ref="R71:R75"/>
    <mergeCell ref="Q71:Q75"/>
    <mergeCell ref="P59:P64"/>
    <mergeCell ref="Q51:Q53"/>
    <mergeCell ref="P51:P53"/>
    <mergeCell ref="AZ51:AZ53"/>
    <mergeCell ref="AR51:AR53"/>
    <mergeCell ref="AS51:AS53"/>
    <mergeCell ref="U101:U104"/>
    <mergeCell ref="AZ105:AZ108"/>
    <mergeCell ref="AL97:AL100"/>
    <mergeCell ref="P86:P88"/>
    <mergeCell ref="U93:U96"/>
    <mergeCell ref="AL86:AL88"/>
    <mergeCell ref="AM86:AM88"/>
    <mergeCell ref="AQ105:AQ108"/>
    <mergeCell ref="AP59:AP64"/>
    <mergeCell ref="AU86:AU88"/>
    <mergeCell ref="J21:J23"/>
    <mergeCell ref="K21:K23"/>
    <mergeCell ref="C101:C104"/>
    <mergeCell ref="B101:B104"/>
    <mergeCell ref="P93:P96"/>
    <mergeCell ref="S86:S88"/>
    <mergeCell ref="T86:T88"/>
    <mergeCell ref="AO97:AO100"/>
    <mergeCell ref="AP97:AP100"/>
    <mergeCell ref="J97:J100"/>
    <mergeCell ref="K97:K100"/>
    <mergeCell ref="L97:L100"/>
    <mergeCell ref="M97:M100"/>
    <mergeCell ref="N97:N100"/>
    <mergeCell ref="G93:G96"/>
    <mergeCell ref="C93:C96"/>
    <mergeCell ref="F101:F104"/>
    <mergeCell ref="F65:F70"/>
    <mergeCell ref="E65:E70"/>
    <mergeCell ref="D65:D70"/>
    <mergeCell ref="C65:C70"/>
    <mergeCell ref="H49:H50"/>
    <mergeCell ref="I49:I50"/>
    <mergeCell ref="G59:G64"/>
    <mergeCell ref="F59:F64"/>
    <mergeCell ref="G56:G58"/>
    <mergeCell ref="AM89:AM92"/>
    <mergeCell ref="S42:S48"/>
    <mergeCell ref="Q49:Q50"/>
    <mergeCell ref="Q56:Q58"/>
    <mergeCell ref="E51:E53"/>
    <mergeCell ref="F51:F53"/>
    <mergeCell ref="H35:H41"/>
    <mergeCell ref="I35:I41"/>
    <mergeCell ref="H30:H34"/>
    <mergeCell ref="F71:F75"/>
    <mergeCell ref="G71:G75"/>
    <mergeCell ref="H71:H75"/>
    <mergeCell ref="I71:I75"/>
    <mergeCell ref="J71:J75"/>
    <mergeCell ref="K71:K75"/>
    <mergeCell ref="A42:A48"/>
    <mergeCell ref="B42:B48"/>
    <mergeCell ref="N109:N112"/>
    <mergeCell ref="O109:O112"/>
    <mergeCell ref="R109:R112"/>
    <mergeCell ref="S109:S112"/>
    <mergeCell ref="N56:N58"/>
    <mergeCell ref="N86:N88"/>
    <mergeCell ref="N89:N92"/>
    <mergeCell ref="O89:O92"/>
    <mergeCell ref="O86:O88"/>
    <mergeCell ref="M76:M85"/>
    <mergeCell ref="O59:O64"/>
    <mergeCell ref="A93:A96"/>
    <mergeCell ref="A86:A88"/>
    <mergeCell ref="A105:A108"/>
    <mergeCell ref="A89:A92"/>
    <mergeCell ref="B89:B92"/>
    <mergeCell ref="A97:A100"/>
    <mergeCell ref="I30:I34"/>
    <mergeCell ref="A51:A53"/>
    <mergeCell ref="F54:F55"/>
    <mergeCell ref="G51:G53"/>
    <mergeCell ref="T109:T112"/>
    <mergeCell ref="U109:U112"/>
    <mergeCell ref="P109:P112"/>
    <mergeCell ref="Q109:Q112"/>
    <mergeCell ref="AM97:AM100"/>
    <mergeCell ref="AL54:AL55"/>
    <mergeCell ref="AM76:AM85"/>
    <mergeCell ref="S97:S100"/>
    <mergeCell ref="T97:T100"/>
    <mergeCell ref="U97:U100"/>
    <mergeCell ref="S35:S41"/>
    <mergeCell ref="AM51:AM53"/>
    <mergeCell ref="Q93:Q96"/>
    <mergeCell ref="Q86:Q88"/>
    <mergeCell ref="R86:R88"/>
    <mergeCell ref="R93:R96"/>
    <mergeCell ref="U59:U64"/>
    <mergeCell ref="P54:P55"/>
    <mergeCell ref="T101:T104"/>
    <mergeCell ref="S101:S104"/>
    <mergeCell ref="U89:U92"/>
    <mergeCell ref="P35:P41"/>
    <mergeCell ref="AL71:AL75"/>
    <mergeCell ref="AM71:AM75"/>
    <mergeCell ref="S54:S55"/>
    <mergeCell ref="U54:U55"/>
    <mergeCell ref="T54:T55"/>
    <mergeCell ref="S93:S96"/>
    <mergeCell ref="T59:T64"/>
    <mergeCell ref="T71:T75"/>
    <mergeCell ref="S71:S75"/>
    <mergeCell ref="R35:R41"/>
    <mergeCell ref="BB21:BB23"/>
    <mergeCell ref="BC21:BC23"/>
    <mergeCell ref="AQ30:AQ34"/>
    <mergeCell ref="AQ59:AQ64"/>
    <mergeCell ref="AZ56:AZ58"/>
    <mergeCell ref="BA56:BA58"/>
    <mergeCell ref="AS59:AS64"/>
    <mergeCell ref="AT59:AT64"/>
    <mergeCell ref="AU59:AU64"/>
    <mergeCell ref="AW59:AW64"/>
    <mergeCell ref="BC71:BC75"/>
    <mergeCell ref="AL49:AL50"/>
    <mergeCell ref="AL42:AL48"/>
    <mergeCell ref="AN42:AN48"/>
    <mergeCell ref="AO21:AO23"/>
    <mergeCell ref="AL21:AL23"/>
    <mergeCell ref="AM21:AM23"/>
    <mergeCell ref="AV51:AV53"/>
    <mergeCell ref="AR54:AR55"/>
    <mergeCell ref="AW56:AW58"/>
    <mergeCell ref="AO65:AO70"/>
    <mergeCell ref="AP65:AP70"/>
    <mergeCell ref="AQ65:AQ70"/>
    <mergeCell ref="AR65:AR70"/>
    <mergeCell ref="AM65:AM70"/>
    <mergeCell ref="AR42:AR48"/>
    <mergeCell ref="AM30:AM34"/>
    <mergeCell ref="AW51:AW53"/>
    <mergeCell ref="AR56:AR58"/>
    <mergeCell ref="AX49:AX50"/>
    <mergeCell ref="AU42:AU48"/>
    <mergeCell ref="AU21:AU23"/>
    <mergeCell ref="AO76:AO85"/>
    <mergeCell ref="AN24:AN29"/>
    <mergeCell ref="AR59:AR64"/>
    <mergeCell ref="AQ49:AQ50"/>
    <mergeCell ref="AR49:AR50"/>
    <mergeCell ref="AM54:AM55"/>
    <mergeCell ref="AN54:AN55"/>
    <mergeCell ref="AU30:AU34"/>
    <mergeCell ref="AM42:AM48"/>
    <mergeCell ref="T35:T41"/>
    <mergeCell ref="K51:K53"/>
    <mergeCell ref="R54:R55"/>
    <mergeCell ref="Q54:Q55"/>
    <mergeCell ref="L54:L55"/>
    <mergeCell ref="K54:K55"/>
    <mergeCell ref="U42:U48"/>
    <mergeCell ref="AL51:AL53"/>
    <mergeCell ref="L71:L75"/>
    <mergeCell ref="M71:M75"/>
    <mergeCell ref="AL35:AL41"/>
    <mergeCell ref="N59:N64"/>
    <mergeCell ref="P71:P75"/>
    <mergeCell ref="N71:N75"/>
    <mergeCell ref="AR30:AR34"/>
    <mergeCell ref="AR35:AR41"/>
    <mergeCell ref="AP30:AP34"/>
    <mergeCell ref="AM35:AM41"/>
    <mergeCell ref="AL30:AL34"/>
    <mergeCell ref="T30:T34"/>
    <mergeCell ref="Q24:Q29"/>
    <mergeCell ref="R24:R29"/>
    <mergeCell ref="N42:N48"/>
  </mergeCells>
  <phoneticPr fontId="2" type="noConversion"/>
  <printOptions horizontalCentered="1" verticalCentered="1"/>
  <pageMargins left="0.98425196850393704" right="0.98425196850393704" top="0.78740157480314965" bottom="0.78740157480314965" header="0.31496062992125984" footer="0.31496062992125984"/>
  <pageSetup paperSize="9" scale="40" fitToHeight="0" orientation="landscape" horizontalDpi="4294967293" verticalDpi="4294967293" r:id="rId1"/>
  <colBreaks count="4" manualBreakCount="4">
    <brk id="7" max="1048575" man="1"/>
    <brk id="21" max="1048575" man="1"/>
    <brk id="38" max="1048575" man="1"/>
    <brk id="48" max="1048575" man="1"/>
  </colBreaks>
  <ignoredErrors>
    <ignoredError sqref="H89 AN65 X1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831"/>
  <sheetViews>
    <sheetView topLeftCell="D37" zoomScale="80" zoomScaleNormal="80" workbookViewId="0">
      <selection activeCell="L77" sqref="L77"/>
    </sheetView>
  </sheetViews>
  <sheetFormatPr defaultRowHeight="15"/>
  <cols>
    <col min="1" max="1" width="47.5703125" customWidth="1"/>
    <col min="2" max="2" width="16.5703125" style="3" customWidth="1"/>
    <col min="3" max="3" width="5.85546875" customWidth="1"/>
    <col min="4" max="4" width="43.85546875" bestFit="1" customWidth="1"/>
    <col min="5" max="5" width="15.140625" style="4" bestFit="1" customWidth="1"/>
    <col min="6" max="6" width="17" style="3" customWidth="1"/>
    <col min="7" max="7" width="6.42578125" customWidth="1"/>
    <col min="8" max="8" width="33" bestFit="1" customWidth="1"/>
    <col min="9" max="9" width="16.7109375" style="4" customWidth="1"/>
    <col min="10" max="10" width="17" style="3" customWidth="1"/>
    <col min="12" max="12" width="47.42578125" customWidth="1"/>
    <col min="13" max="13" width="16.7109375" style="4" customWidth="1"/>
    <col min="14" max="14" width="17" style="3" customWidth="1"/>
  </cols>
  <sheetData>
    <row r="1" spans="1:14" s="2" customFormat="1">
      <c r="A1" s="17" t="s">
        <v>470</v>
      </c>
      <c r="B1" s="5" t="s">
        <v>603</v>
      </c>
      <c r="D1" s="39" t="s">
        <v>604</v>
      </c>
      <c r="E1" s="40"/>
      <c r="F1" s="5" t="s">
        <v>476</v>
      </c>
      <c r="H1" s="39" t="s">
        <v>605</v>
      </c>
      <c r="I1" s="41"/>
      <c r="J1" s="5" t="s">
        <v>476</v>
      </c>
      <c r="L1" s="42" t="s">
        <v>649</v>
      </c>
      <c r="M1" s="43"/>
      <c r="N1" s="27" t="s">
        <v>476</v>
      </c>
    </row>
    <row r="2" spans="1:14">
      <c r="A2" s="8" t="s">
        <v>403</v>
      </c>
      <c r="B2" s="6">
        <v>2317.1999999999998</v>
      </c>
      <c r="D2" s="8" t="s">
        <v>100</v>
      </c>
      <c r="E2" s="12">
        <v>0</v>
      </c>
      <c r="F2" s="6">
        <f t="shared" ref="F2:F48" si="0">B2+E2</f>
        <v>2317.1999999999998</v>
      </c>
      <c r="H2" s="8" t="s">
        <v>100</v>
      </c>
      <c r="I2" s="15">
        <v>0</v>
      </c>
      <c r="J2" s="6">
        <f t="shared" ref="J2:J48" si="1">F2+I2</f>
        <v>2317.1999999999998</v>
      </c>
      <c r="L2" s="28" t="str">
        <f>A2</f>
        <v>A.A. RODRIGUES</v>
      </c>
      <c r="M2" s="15">
        <v>0</v>
      </c>
      <c r="N2" s="29">
        <f t="shared" ref="N2:N7" si="2">J2+M2</f>
        <v>2317.1999999999998</v>
      </c>
    </row>
    <row r="3" spans="1:14">
      <c r="A3" s="8" t="s">
        <v>100</v>
      </c>
      <c r="B3" s="6">
        <v>0</v>
      </c>
      <c r="D3" s="8" t="s">
        <v>100</v>
      </c>
      <c r="E3" s="12">
        <v>0</v>
      </c>
      <c r="F3" s="6">
        <f>B3+E3</f>
        <v>0</v>
      </c>
      <c r="H3" s="8" t="s">
        <v>606</v>
      </c>
      <c r="I3" s="15">
        <f>19410</f>
        <v>19410</v>
      </c>
      <c r="J3" s="6">
        <f t="shared" si="1"/>
        <v>19410</v>
      </c>
      <c r="L3" s="28" t="str">
        <f>H3</f>
        <v>A.P.C. GUIMARAES</v>
      </c>
      <c r="M3" s="15">
        <v>0</v>
      </c>
      <c r="N3" s="29">
        <f t="shared" si="2"/>
        <v>19410</v>
      </c>
    </row>
    <row r="4" spans="1:14">
      <c r="A4" s="8" t="s">
        <v>404</v>
      </c>
      <c r="B4" s="6">
        <v>874.25</v>
      </c>
      <c r="D4" s="8" t="s">
        <v>100</v>
      </c>
      <c r="E4" s="12">
        <v>0</v>
      </c>
      <c r="F4" s="6">
        <f t="shared" si="0"/>
        <v>874.25</v>
      </c>
      <c r="H4" s="8" t="s">
        <v>100</v>
      </c>
      <c r="I4" s="15">
        <v>3295.2</v>
      </c>
      <c r="J4" s="6">
        <f t="shared" si="1"/>
        <v>4169.45</v>
      </c>
      <c r="L4" s="28" t="str">
        <f>A4</f>
        <v>A.S. LIMA</v>
      </c>
      <c r="M4" s="15">
        <v>1810.25</v>
      </c>
      <c r="N4" s="29">
        <f t="shared" si="2"/>
        <v>5979.7</v>
      </c>
    </row>
    <row r="5" spans="1:14">
      <c r="A5" s="8" t="s">
        <v>405</v>
      </c>
      <c r="B5" s="6">
        <v>2440</v>
      </c>
      <c r="D5" s="8" t="s">
        <v>100</v>
      </c>
      <c r="E5" s="12">
        <v>2440</v>
      </c>
      <c r="F5" s="6">
        <f t="shared" si="0"/>
        <v>4880</v>
      </c>
      <c r="H5" s="8" t="s">
        <v>100</v>
      </c>
      <c r="I5" s="15">
        <v>9760</v>
      </c>
      <c r="J5" s="6">
        <f t="shared" si="1"/>
        <v>14640</v>
      </c>
      <c r="L5" s="28" t="str">
        <f>A5</f>
        <v>ACQUALIMP</v>
      </c>
      <c r="M5" s="15">
        <v>0</v>
      </c>
      <c r="N5" s="29">
        <f t="shared" si="2"/>
        <v>14640</v>
      </c>
    </row>
    <row r="6" spans="1:14">
      <c r="A6" s="8" t="s">
        <v>406</v>
      </c>
      <c r="B6" s="6">
        <v>36707.839999999997</v>
      </c>
      <c r="D6" s="8" t="s">
        <v>100</v>
      </c>
      <c r="E6" s="12">
        <v>26560.240000000002</v>
      </c>
      <c r="F6" s="6">
        <f t="shared" si="0"/>
        <v>63268.08</v>
      </c>
      <c r="H6" s="8" t="s">
        <v>100</v>
      </c>
      <c r="I6" s="15">
        <v>81401.399999999994</v>
      </c>
      <c r="J6" s="6">
        <f t="shared" si="1"/>
        <v>144669.47999999998</v>
      </c>
      <c r="L6" s="28" t="str">
        <f>A6</f>
        <v>ACRETEC</v>
      </c>
      <c r="M6" s="15">
        <v>19986.36</v>
      </c>
      <c r="N6" s="29">
        <f t="shared" si="2"/>
        <v>164655.83999999997</v>
      </c>
    </row>
    <row r="7" spans="1:14">
      <c r="A7" s="8" t="s">
        <v>100</v>
      </c>
      <c r="B7" s="6">
        <v>0</v>
      </c>
      <c r="D7" s="8" t="s">
        <v>100</v>
      </c>
      <c r="E7" s="12">
        <v>0</v>
      </c>
      <c r="F7" s="6">
        <f t="shared" si="0"/>
        <v>0</v>
      </c>
      <c r="H7" s="8" t="s">
        <v>607</v>
      </c>
      <c r="I7" s="15">
        <v>27245.1</v>
      </c>
      <c r="J7" s="6">
        <f t="shared" si="1"/>
        <v>27245.1</v>
      </c>
      <c r="L7" s="28" t="str">
        <f>H7</f>
        <v>AGENCIA AEROTUR</v>
      </c>
      <c r="M7" s="15">
        <v>0</v>
      </c>
      <c r="N7" s="29">
        <f t="shared" si="2"/>
        <v>27245.1</v>
      </c>
    </row>
    <row r="8" spans="1:14">
      <c r="A8" s="8" t="s">
        <v>407</v>
      </c>
      <c r="B8" s="6">
        <v>10878</v>
      </c>
      <c r="D8" s="8" t="s">
        <v>100</v>
      </c>
      <c r="E8" s="12">
        <v>0</v>
      </c>
      <c r="F8" s="6">
        <f>B8+E8</f>
        <v>10878</v>
      </c>
      <c r="H8" s="8" t="s">
        <v>100</v>
      </c>
      <c r="I8" s="15">
        <v>4050</v>
      </c>
      <c r="J8" s="6">
        <f>F8+I8</f>
        <v>14928</v>
      </c>
      <c r="L8" s="28" t="str">
        <f>A8</f>
        <v>AMAZONAS</v>
      </c>
      <c r="M8" s="15">
        <v>0</v>
      </c>
      <c r="N8" s="29">
        <f>J8+M8</f>
        <v>14928</v>
      </c>
    </row>
    <row r="9" spans="1:14">
      <c r="A9" s="8" t="s">
        <v>100</v>
      </c>
      <c r="B9" s="6">
        <v>0</v>
      </c>
      <c r="D9" s="8" t="s">
        <v>472</v>
      </c>
      <c r="E9" s="12">
        <v>1474.8</v>
      </c>
      <c r="F9" s="6">
        <f t="shared" si="0"/>
        <v>1474.8</v>
      </c>
      <c r="H9" s="8" t="s">
        <v>100</v>
      </c>
      <c r="I9" s="15">
        <v>0</v>
      </c>
      <c r="J9" s="6">
        <f t="shared" si="1"/>
        <v>1474.8</v>
      </c>
      <c r="L9" s="28" t="str">
        <f>D9</f>
        <v>AUGUSTO</v>
      </c>
      <c r="M9" s="15">
        <v>1474.8</v>
      </c>
      <c r="N9" s="29">
        <f t="shared" ref="N9:N48" si="3">J9+M9</f>
        <v>2949.6</v>
      </c>
    </row>
    <row r="10" spans="1:14">
      <c r="A10" s="8" t="s">
        <v>100</v>
      </c>
      <c r="B10" s="6">
        <v>0</v>
      </c>
      <c r="D10" s="8" t="s">
        <v>100</v>
      </c>
      <c r="E10" s="12">
        <v>0</v>
      </c>
      <c r="F10" s="6">
        <f t="shared" si="0"/>
        <v>0</v>
      </c>
      <c r="H10" s="8" t="s">
        <v>608</v>
      </c>
      <c r="I10" s="15">
        <v>36495.07</v>
      </c>
      <c r="J10" s="6">
        <f t="shared" si="1"/>
        <v>36495.07</v>
      </c>
      <c r="L10" s="28" t="str">
        <f>H10</f>
        <v>AZ COMERCIO</v>
      </c>
      <c r="M10" s="15">
        <v>0</v>
      </c>
      <c r="N10" s="29">
        <f t="shared" si="3"/>
        <v>36495.07</v>
      </c>
    </row>
    <row r="11" spans="1:14">
      <c r="A11" s="8" t="s">
        <v>408</v>
      </c>
      <c r="B11" s="6">
        <v>44110.28</v>
      </c>
      <c r="D11" s="8" t="s">
        <v>100</v>
      </c>
      <c r="E11" s="12">
        <v>22055.14</v>
      </c>
      <c r="F11" s="6">
        <f t="shared" si="0"/>
        <v>66165.42</v>
      </c>
      <c r="H11" s="8" t="s">
        <v>100</v>
      </c>
      <c r="I11" s="15">
        <f>66165.42</f>
        <v>66165.42</v>
      </c>
      <c r="J11" s="6">
        <f t="shared" si="1"/>
        <v>132330.84</v>
      </c>
      <c r="L11" s="28" t="str">
        <f>A11</f>
        <v>C.COM INFORMÁTICA</v>
      </c>
      <c r="M11" s="15">
        <v>22055.14</v>
      </c>
      <c r="N11" s="29">
        <f t="shared" si="3"/>
        <v>154385.97999999998</v>
      </c>
    </row>
    <row r="12" spans="1:14">
      <c r="A12" s="8" t="s">
        <v>100</v>
      </c>
      <c r="B12" s="6">
        <v>0</v>
      </c>
      <c r="D12" s="8" t="s">
        <v>100</v>
      </c>
      <c r="E12" s="12">
        <v>0</v>
      </c>
      <c r="F12" s="6">
        <f>B12+E12</f>
        <v>0</v>
      </c>
      <c r="H12" s="8" t="s">
        <v>609</v>
      </c>
      <c r="I12" s="15">
        <v>18616.7</v>
      </c>
      <c r="J12" s="6">
        <f t="shared" si="1"/>
        <v>18616.7</v>
      </c>
      <c r="L12" s="28" t="str">
        <f>H12</f>
        <v>CIPRIANI</v>
      </c>
      <c r="M12" s="15">
        <v>2302.14</v>
      </c>
      <c r="N12" s="29">
        <f t="shared" si="3"/>
        <v>20918.84</v>
      </c>
    </row>
    <row r="13" spans="1:14">
      <c r="A13" s="8" t="s">
        <v>409</v>
      </c>
      <c r="B13" s="6">
        <v>94800</v>
      </c>
      <c r="D13" s="8" t="s">
        <v>100</v>
      </c>
      <c r="E13" s="12">
        <v>0</v>
      </c>
      <c r="F13" s="6">
        <f t="shared" si="0"/>
        <v>94800</v>
      </c>
      <c r="H13" s="8" t="s">
        <v>100</v>
      </c>
      <c r="I13" s="15">
        <v>126400</v>
      </c>
      <c r="J13" s="6">
        <f t="shared" si="1"/>
        <v>221200</v>
      </c>
      <c r="L13" s="28" t="str">
        <f>A13</f>
        <v>COOPERVEL</v>
      </c>
      <c r="M13" s="15">
        <v>31600</v>
      </c>
      <c r="N13" s="29">
        <f t="shared" si="3"/>
        <v>252800</v>
      </c>
    </row>
    <row r="14" spans="1:14">
      <c r="A14" s="8" t="s">
        <v>100</v>
      </c>
      <c r="B14" s="6">
        <v>0</v>
      </c>
      <c r="D14" s="8" t="s">
        <v>100</v>
      </c>
      <c r="E14" s="12">
        <v>0</v>
      </c>
      <c r="F14" s="6">
        <f t="shared" si="0"/>
        <v>0</v>
      </c>
      <c r="H14" s="8" t="s">
        <v>610</v>
      </c>
      <c r="I14" s="15">
        <v>40826.339999999997</v>
      </c>
      <c r="J14" s="6">
        <f>F14+I14</f>
        <v>40826.339999999997</v>
      </c>
      <c r="L14" s="28" t="str">
        <f>H14</f>
        <v>DALCAR</v>
      </c>
      <c r="M14" s="15">
        <v>8942.66</v>
      </c>
      <c r="N14" s="29">
        <f t="shared" si="3"/>
        <v>49769</v>
      </c>
    </row>
    <row r="15" spans="1:14">
      <c r="A15" s="8" t="s">
        <v>100</v>
      </c>
      <c r="B15" s="6">
        <v>0</v>
      </c>
      <c r="D15" s="8" t="s">
        <v>100</v>
      </c>
      <c r="E15" s="12">
        <v>0</v>
      </c>
      <c r="F15" s="6">
        <v>0</v>
      </c>
      <c r="H15" s="8" t="s">
        <v>613</v>
      </c>
      <c r="I15" s="15">
        <v>2675</v>
      </c>
      <c r="J15" s="6">
        <f>F15+I15</f>
        <v>2675</v>
      </c>
      <c r="L15" s="28" t="str">
        <f>H15</f>
        <v>DISBRAS</v>
      </c>
      <c r="M15" s="15">
        <v>0</v>
      </c>
      <c r="N15" s="29">
        <f t="shared" si="3"/>
        <v>2675</v>
      </c>
    </row>
    <row r="16" spans="1:14">
      <c r="A16" s="8" t="s">
        <v>410</v>
      </c>
      <c r="B16" s="6">
        <v>4450</v>
      </c>
      <c r="D16" s="8" t="s">
        <v>100</v>
      </c>
      <c r="E16" s="12">
        <v>2225</v>
      </c>
      <c r="F16" s="6">
        <f t="shared" si="0"/>
        <v>6675</v>
      </c>
      <c r="H16" s="8" t="s">
        <v>100</v>
      </c>
      <c r="I16" s="15">
        <v>6675</v>
      </c>
      <c r="J16" s="6">
        <f t="shared" si="1"/>
        <v>13350</v>
      </c>
      <c r="L16" s="28" t="str">
        <f>A16</f>
        <v>DUX COMERCIO</v>
      </c>
      <c r="M16" s="15">
        <v>4450</v>
      </c>
      <c r="N16" s="29">
        <f t="shared" si="3"/>
        <v>17800</v>
      </c>
    </row>
    <row r="17" spans="1:14">
      <c r="A17" s="8" t="s">
        <v>100</v>
      </c>
      <c r="B17" s="6">
        <v>0</v>
      </c>
      <c r="D17" s="8" t="s">
        <v>100</v>
      </c>
      <c r="E17" s="12">
        <v>0</v>
      </c>
      <c r="F17" s="6">
        <v>0</v>
      </c>
      <c r="H17" s="8" t="s">
        <v>584</v>
      </c>
      <c r="I17" s="15">
        <v>3211.5</v>
      </c>
      <c r="J17" s="6">
        <f t="shared" si="1"/>
        <v>3211.5</v>
      </c>
      <c r="L17" s="28" t="str">
        <f>H17</f>
        <v>ECO MOURA</v>
      </c>
      <c r="M17" s="15">
        <v>3506.4</v>
      </c>
      <c r="N17" s="29">
        <f t="shared" si="3"/>
        <v>6717.9</v>
      </c>
    </row>
    <row r="18" spans="1:14">
      <c r="A18" s="8" t="s">
        <v>411</v>
      </c>
      <c r="B18" s="6">
        <v>2730</v>
      </c>
      <c r="D18" s="8" t="s">
        <v>100</v>
      </c>
      <c r="E18" s="12">
        <v>1365</v>
      </c>
      <c r="F18" s="6">
        <f t="shared" si="0"/>
        <v>4095</v>
      </c>
      <c r="H18" s="8" t="s">
        <v>100</v>
      </c>
      <c r="I18" s="15">
        <v>4095</v>
      </c>
      <c r="J18" s="6">
        <f t="shared" si="1"/>
        <v>8190</v>
      </c>
      <c r="L18" s="28" t="str">
        <f>A18</f>
        <v>ECS</v>
      </c>
      <c r="M18" s="15">
        <v>1365</v>
      </c>
      <c r="N18" s="29">
        <f t="shared" si="3"/>
        <v>9555</v>
      </c>
    </row>
    <row r="19" spans="1:14">
      <c r="A19" s="8" t="s">
        <v>477</v>
      </c>
      <c r="B19" s="6">
        <v>25236.34</v>
      </c>
      <c r="D19" s="8" t="s">
        <v>100</v>
      </c>
      <c r="E19" s="12">
        <f>25996.93+27217.68</f>
        <v>53214.61</v>
      </c>
      <c r="F19" s="6">
        <f t="shared" si="0"/>
        <v>78450.95</v>
      </c>
      <c r="H19" s="8" t="s">
        <v>100</v>
      </c>
      <c r="I19" s="15">
        <v>56425.05</v>
      </c>
      <c r="J19" s="6">
        <f t="shared" si="1"/>
        <v>134876</v>
      </c>
      <c r="L19" s="28" t="str">
        <f>A19</f>
        <v>CORREIOS</v>
      </c>
      <c r="M19" s="15">
        <v>104614.13</v>
      </c>
      <c r="N19" s="29">
        <f t="shared" si="3"/>
        <v>239490.13</v>
      </c>
    </row>
    <row r="20" spans="1:14">
      <c r="A20" s="8" t="s">
        <v>412</v>
      </c>
      <c r="B20" s="6">
        <v>1430</v>
      </c>
      <c r="D20" s="8" t="s">
        <v>100</v>
      </c>
      <c r="E20" s="12">
        <v>1430</v>
      </c>
      <c r="F20" s="6">
        <f t="shared" si="0"/>
        <v>2860</v>
      </c>
      <c r="H20" s="8" t="s">
        <v>100</v>
      </c>
      <c r="I20" s="15">
        <v>1430</v>
      </c>
      <c r="J20" s="6">
        <f t="shared" si="1"/>
        <v>4290</v>
      </c>
      <c r="L20" s="28" t="str">
        <f>A20</f>
        <v>ER COMERCIO</v>
      </c>
      <c r="M20" s="15">
        <v>2860</v>
      </c>
      <c r="N20" s="29">
        <f t="shared" si="3"/>
        <v>7150</v>
      </c>
    </row>
    <row r="21" spans="1:14">
      <c r="A21" s="8" t="s">
        <v>100</v>
      </c>
      <c r="B21" s="6">
        <v>0</v>
      </c>
      <c r="D21" s="8" t="s">
        <v>473</v>
      </c>
      <c r="E21" s="12">
        <v>5249.7</v>
      </c>
      <c r="F21" s="6">
        <f t="shared" si="0"/>
        <v>5249.7</v>
      </c>
      <c r="H21" s="8" t="s">
        <v>100</v>
      </c>
      <c r="I21" s="15">
        <v>0</v>
      </c>
      <c r="J21" s="6">
        <f t="shared" si="1"/>
        <v>5249.7</v>
      </c>
      <c r="L21" s="28" t="str">
        <f>D21</f>
        <v>F.F. DE MEDEIROS</v>
      </c>
      <c r="M21" s="15">
        <v>5249.7</v>
      </c>
      <c r="N21" s="29">
        <f t="shared" si="3"/>
        <v>10499.4</v>
      </c>
    </row>
    <row r="22" spans="1:14">
      <c r="A22" s="8" t="s">
        <v>413</v>
      </c>
      <c r="B22" s="6">
        <v>881254.22</v>
      </c>
      <c r="D22" s="8" t="s">
        <v>100</v>
      </c>
      <c r="E22" s="12">
        <v>0</v>
      </c>
      <c r="F22" s="6">
        <f t="shared" si="0"/>
        <v>881254.22</v>
      </c>
      <c r="H22" s="8" t="s">
        <v>100</v>
      </c>
      <c r="I22" s="15">
        <v>1171112.6499999999</v>
      </c>
      <c r="J22" s="6">
        <f t="shared" si="1"/>
        <v>2052366.8699999999</v>
      </c>
      <c r="L22" s="28" t="str">
        <f>A22</f>
        <v>F.M. TERCEIRIZAÇÃO</v>
      </c>
      <c r="M22" s="15">
        <v>48019.48</v>
      </c>
      <c r="N22" s="29">
        <f t="shared" si="3"/>
        <v>2100386.35</v>
      </c>
    </row>
    <row r="23" spans="1:14">
      <c r="A23" s="8" t="s">
        <v>100</v>
      </c>
      <c r="B23" s="6">
        <v>0</v>
      </c>
      <c r="D23" s="8" t="s">
        <v>100</v>
      </c>
      <c r="E23" s="12">
        <v>0</v>
      </c>
      <c r="F23" s="6">
        <v>0</v>
      </c>
      <c r="H23" s="8" t="s">
        <v>614</v>
      </c>
      <c r="I23" s="15">
        <v>38005.949999999997</v>
      </c>
      <c r="J23" s="6">
        <f>F23+I23</f>
        <v>38005.949999999997</v>
      </c>
      <c r="L23" s="28" t="str">
        <f>H23</f>
        <v>G.R. DA ROSA</v>
      </c>
      <c r="M23" s="15">
        <v>28438.09</v>
      </c>
      <c r="N23" s="29">
        <f t="shared" si="3"/>
        <v>66444.039999999994</v>
      </c>
    </row>
    <row r="24" spans="1:14">
      <c r="A24" s="8" t="s">
        <v>414</v>
      </c>
      <c r="B24" s="6">
        <v>8083.38</v>
      </c>
      <c r="D24" s="8" t="s">
        <v>100</v>
      </c>
      <c r="E24" s="12">
        <v>0</v>
      </c>
      <c r="F24" s="6">
        <f t="shared" si="0"/>
        <v>8083.38</v>
      </c>
      <c r="H24" s="8" t="s">
        <v>100</v>
      </c>
      <c r="I24" s="15">
        <v>5866.36</v>
      </c>
      <c r="J24" s="6">
        <f t="shared" si="1"/>
        <v>13949.74</v>
      </c>
      <c r="L24" s="28" t="str">
        <f>A24</f>
        <v>G. S. SILVEIRA</v>
      </c>
      <c r="M24" s="15">
        <v>0</v>
      </c>
      <c r="N24" s="29">
        <f t="shared" si="3"/>
        <v>13949.74</v>
      </c>
    </row>
    <row r="25" spans="1:14">
      <c r="A25" s="8" t="s">
        <v>100</v>
      </c>
      <c r="B25" s="6">
        <v>0</v>
      </c>
      <c r="D25" s="8" t="s">
        <v>100</v>
      </c>
      <c r="E25" s="12">
        <v>0</v>
      </c>
      <c r="F25" s="6">
        <v>0</v>
      </c>
      <c r="H25" s="8" t="s">
        <v>531</v>
      </c>
      <c r="I25" s="15">
        <v>7980</v>
      </c>
      <c r="J25" s="6">
        <f t="shared" si="1"/>
        <v>7980</v>
      </c>
      <c r="L25" s="28" t="str">
        <f>H25</f>
        <v>GUILHERME DUARTE DE AMORIM</v>
      </c>
      <c r="M25" s="15">
        <v>0</v>
      </c>
      <c r="N25" s="29">
        <f t="shared" si="3"/>
        <v>7980</v>
      </c>
    </row>
    <row r="26" spans="1:14">
      <c r="A26" s="8" t="s">
        <v>415</v>
      </c>
      <c r="B26" s="6">
        <v>13500</v>
      </c>
      <c r="D26" s="8" t="s">
        <v>100</v>
      </c>
      <c r="E26" s="12">
        <f>13500+13500</f>
        <v>27000</v>
      </c>
      <c r="F26" s="6">
        <f t="shared" si="0"/>
        <v>40500</v>
      </c>
      <c r="H26" s="8" t="s">
        <v>100</v>
      </c>
      <c r="I26" s="15">
        <v>40500</v>
      </c>
      <c r="J26" s="6">
        <f t="shared" si="1"/>
        <v>81000</v>
      </c>
      <c r="L26" s="28" t="str">
        <f t="shared" ref="L26:L31" si="4">A26</f>
        <v>IF LOCAÇÕES</v>
      </c>
      <c r="M26" s="15">
        <v>13500</v>
      </c>
      <c r="N26" s="29">
        <f t="shared" si="3"/>
        <v>94500</v>
      </c>
    </row>
    <row r="27" spans="1:14">
      <c r="A27" s="8" t="s">
        <v>416</v>
      </c>
      <c r="B27" s="6">
        <v>6279</v>
      </c>
      <c r="D27" s="8" t="s">
        <v>100</v>
      </c>
      <c r="E27" s="12">
        <v>0</v>
      </c>
      <c r="F27" s="6">
        <f t="shared" si="0"/>
        <v>6279</v>
      </c>
      <c r="H27" s="8" t="s">
        <v>100</v>
      </c>
      <c r="I27" s="15">
        <v>5383</v>
      </c>
      <c r="J27" s="6">
        <f t="shared" si="1"/>
        <v>11662</v>
      </c>
      <c r="L27" s="28" t="str">
        <f t="shared" si="4"/>
        <v>INSTITUTO LODI - IEL</v>
      </c>
      <c r="M27" s="15">
        <v>0</v>
      </c>
      <c r="N27" s="29">
        <f t="shared" si="3"/>
        <v>11662</v>
      </c>
    </row>
    <row r="28" spans="1:14">
      <c r="A28" s="8" t="s">
        <v>615</v>
      </c>
      <c r="B28" s="6">
        <v>0</v>
      </c>
      <c r="D28" s="8" t="s">
        <v>100</v>
      </c>
      <c r="E28" s="12">
        <v>0</v>
      </c>
      <c r="F28" s="6">
        <f>B28+E28</f>
        <v>0</v>
      </c>
      <c r="H28" s="8" t="s">
        <v>100</v>
      </c>
      <c r="I28" s="15">
        <v>199.75</v>
      </c>
      <c r="J28" s="6">
        <f>F28+I28</f>
        <v>199.75</v>
      </c>
      <c r="L28" s="28" t="str">
        <f t="shared" si="4"/>
        <v>INSTITUTO FENACON</v>
      </c>
      <c r="M28" s="15">
        <v>0</v>
      </c>
      <c r="N28" s="29">
        <f t="shared" si="3"/>
        <v>199.75</v>
      </c>
    </row>
    <row r="29" spans="1:14">
      <c r="A29" s="8" t="s">
        <v>417</v>
      </c>
      <c r="B29" s="6">
        <v>11782.88</v>
      </c>
      <c r="D29" s="8" t="s">
        <v>100</v>
      </c>
      <c r="E29" s="12">
        <v>15241.8</v>
      </c>
      <c r="F29" s="6">
        <f t="shared" si="0"/>
        <v>27024.68</v>
      </c>
      <c r="H29" s="8" t="s">
        <v>100</v>
      </c>
      <c r="I29" s="15">
        <f>12158.4+8553.18</f>
        <v>20711.580000000002</v>
      </c>
      <c r="J29" s="6">
        <f t="shared" si="1"/>
        <v>47736.26</v>
      </c>
      <c r="L29" s="28" t="str">
        <f t="shared" si="4"/>
        <v>JR DISTRIBUIDORA</v>
      </c>
      <c r="M29" s="15">
        <v>0</v>
      </c>
      <c r="N29" s="29">
        <f t="shared" si="3"/>
        <v>47736.26</v>
      </c>
    </row>
    <row r="30" spans="1:14">
      <c r="A30" s="8" t="s">
        <v>418</v>
      </c>
      <c r="B30" s="6">
        <v>42494.48</v>
      </c>
      <c r="D30" s="8" t="s">
        <v>100</v>
      </c>
      <c r="E30" s="12">
        <v>0</v>
      </c>
      <c r="F30" s="6">
        <f t="shared" si="0"/>
        <v>42494.48</v>
      </c>
      <c r="H30" s="8" t="s">
        <v>100</v>
      </c>
      <c r="I30" s="15">
        <v>91775.47</v>
      </c>
      <c r="J30" s="6">
        <f t="shared" si="1"/>
        <v>134269.95000000001</v>
      </c>
      <c r="L30" s="28" t="str">
        <f t="shared" si="4"/>
        <v>LINK CARD</v>
      </c>
      <c r="M30" s="15">
        <v>31087.05</v>
      </c>
      <c r="N30" s="29">
        <f t="shared" si="3"/>
        <v>165357</v>
      </c>
    </row>
    <row r="31" spans="1:14">
      <c r="A31" s="8" t="s">
        <v>419</v>
      </c>
      <c r="B31" s="6">
        <v>36885.589999999997</v>
      </c>
      <c r="D31" s="8" t="s">
        <v>100</v>
      </c>
      <c r="E31" s="12">
        <v>0</v>
      </c>
      <c r="F31" s="6">
        <f t="shared" si="0"/>
        <v>36885.589999999997</v>
      </c>
      <c r="H31" s="8" t="s">
        <v>100</v>
      </c>
      <c r="I31" s="15">
        <v>0</v>
      </c>
      <c r="J31" s="6">
        <f t="shared" si="1"/>
        <v>36885.589999999997</v>
      </c>
      <c r="L31" s="28" t="str">
        <f t="shared" si="4"/>
        <v>LOACRE</v>
      </c>
      <c r="M31" s="15">
        <v>0</v>
      </c>
      <c r="N31" s="29">
        <f t="shared" si="3"/>
        <v>36885.589999999997</v>
      </c>
    </row>
    <row r="32" spans="1:14">
      <c r="A32" s="8" t="s">
        <v>100</v>
      </c>
      <c r="B32" s="6">
        <v>0</v>
      </c>
      <c r="D32" s="8" t="s">
        <v>100</v>
      </c>
      <c r="E32" s="12">
        <v>0</v>
      </c>
      <c r="F32" s="6">
        <f t="shared" si="0"/>
        <v>0</v>
      </c>
      <c r="H32" s="8" t="s">
        <v>617</v>
      </c>
      <c r="I32" s="15">
        <v>211170</v>
      </c>
      <c r="J32" s="6">
        <f t="shared" si="1"/>
        <v>211170</v>
      </c>
      <c r="L32" s="28" t="str">
        <f>H32</f>
        <v>MM2 SINALIZAÇÃO</v>
      </c>
      <c r="M32" s="15">
        <v>0</v>
      </c>
      <c r="N32" s="29">
        <f t="shared" si="3"/>
        <v>211170</v>
      </c>
    </row>
    <row r="33" spans="1:14">
      <c r="A33" s="8" t="s">
        <v>100</v>
      </c>
      <c r="B33" s="6">
        <v>0</v>
      </c>
      <c r="D33" s="8" t="s">
        <v>100</v>
      </c>
      <c r="E33" s="12">
        <v>0</v>
      </c>
      <c r="F33" s="6">
        <f t="shared" si="0"/>
        <v>0</v>
      </c>
      <c r="H33" s="8" t="s">
        <v>618</v>
      </c>
      <c r="I33" s="15">
        <v>64500</v>
      </c>
      <c r="J33" s="6">
        <f t="shared" si="1"/>
        <v>64500</v>
      </c>
      <c r="L33" s="28" t="str">
        <f>H33</f>
        <v>MOURA E OLIVEIRA</v>
      </c>
      <c r="M33" s="15">
        <v>129000</v>
      </c>
      <c r="N33" s="29">
        <f t="shared" si="3"/>
        <v>193500</v>
      </c>
    </row>
    <row r="34" spans="1:14">
      <c r="A34" s="8" t="s">
        <v>100</v>
      </c>
      <c r="B34" s="6">
        <v>0</v>
      </c>
      <c r="D34" s="8" t="s">
        <v>474</v>
      </c>
      <c r="E34" s="12">
        <v>158</v>
      </c>
      <c r="F34" s="6">
        <f t="shared" si="0"/>
        <v>158</v>
      </c>
      <c r="H34" s="8" t="s">
        <v>100</v>
      </c>
      <c r="I34" s="15">
        <v>3275</v>
      </c>
      <c r="J34" s="6">
        <f t="shared" si="1"/>
        <v>3433</v>
      </c>
      <c r="L34" s="28" t="str">
        <f>D34</f>
        <v>MS SERVIÇOS</v>
      </c>
      <c r="M34" s="15">
        <v>0</v>
      </c>
      <c r="N34" s="29">
        <f t="shared" si="3"/>
        <v>3433</v>
      </c>
    </row>
    <row r="35" spans="1:14">
      <c r="A35" s="8" t="s">
        <v>100</v>
      </c>
      <c r="B35" s="6">
        <v>0</v>
      </c>
      <c r="D35" s="8" t="s">
        <v>100</v>
      </c>
      <c r="E35" s="12">
        <v>0</v>
      </c>
      <c r="F35" s="6">
        <f t="shared" ref="F35" si="5">B35+E35</f>
        <v>0</v>
      </c>
      <c r="H35" s="8"/>
      <c r="I35" s="15">
        <v>0</v>
      </c>
      <c r="J35" s="6">
        <f t="shared" ref="J35" si="6">F35+I35</f>
        <v>0</v>
      </c>
      <c r="L35" s="28" t="s">
        <v>662</v>
      </c>
      <c r="M35" s="15">
        <v>6400</v>
      </c>
      <c r="N35" s="29">
        <f t="shared" ref="N35" si="7">J35+M35</f>
        <v>6400</v>
      </c>
    </row>
    <row r="36" spans="1:14">
      <c r="A36" s="8" t="s">
        <v>100</v>
      </c>
      <c r="B36" s="6">
        <v>0</v>
      </c>
      <c r="D36" s="8" t="s">
        <v>100</v>
      </c>
      <c r="E36" s="12">
        <v>0</v>
      </c>
      <c r="F36" s="6">
        <f t="shared" si="0"/>
        <v>0</v>
      </c>
      <c r="H36" s="8" t="s">
        <v>619</v>
      </c>
      <c r="I36" s="15">
        <v>1006.5</v>
      </c>
      <c r="J36" s="6">
        <f t="shared" si="1"/>
        <v>1006.5</v>
      </c>
      <c r="L36" s="28" t="str">
        <f>H36</f>
        <v>NORTE DISTRIBUIDORA</v>
      </c>
      <c r="M36" s="15">
        <v>0</v>
      </c>
      <c r="N36" s="29">
        <f t="shared" si="3"/>
        <v>1006.5</v>
      </c>
    </row>
    <row r="37" spans="1:14">
      <c r="A37" s="8" t="s">
        <v>420</v>
      </c>
      <c r="B37" s="6">
        <v>24897.54</v>
      </c>
      <c r="D37" s="8" t="s">
        <v>100</v>
      </c>
      <c r="E37" s="12">
        <v>0</v>
      </c>
      <c r="F37" s="6">
        <f t="shared" si="0"/>
        <v>24897.54</v>
      </c>
      <c r="H37" s="8" t="s">
        <v>100</v>
      </c>
      <c r="I37" s="15">
        <v>33196.720000000001</v>
      </c>
      <c r="J37" s="6">
        <f t="shared" si="1"/>
        <v>58094.26</v>
      </c>
      <c r="L37" s="28" t="str">
        <f>A37</f>
        <v>NORTEXPRESS</v>
      </c>
      <c r="M37" s="15">
        <v>0</v>
      </c>
      <c r="N37" s="29">
        <f t="shared" si="3"/>
        <v>58094.26</v>
      </c>
    </row>
    <row r="38" spans="1:14">
      <c r="A38" s="8" t="s">
        <v>100</v>
      </c>
      <c r="B38" s="6">
        <v>0</v>
      </c>
      <c r="D38" s="8" t="s">
        <v>100</v>
      </c>
      <c r="E38" s="12">
        <v>0</v>
      </c>
      <c r="F38" s="6">
        <f t="shared" ref="F38" si="8">B38+E38</f>
        <v>0</v>
      </c>
      <c r="H38" s="8" t="s">
        <v>100</v>
      </c>
      <c r="I38" s="15">
        <v>0</v>
      </c>
      <c r="J38" s="6">
        <f t="shared" ref="J38" si="9">F38+I38</f>
        <v>0</v>
      </c>
      <c r="L38" s="28" t="s">
        <v>663</v>
      </c>
      <c r="M38" s="15">
        <v>8735</v>
      </c>
      <c r="N38" s="29">
        <f t="shared" ref="N38" si="10">J38+M38</f>
        <v>8735</v>
      </c>
    </row>
    <row r="39" spans="1:14">
      <c r="A39" s="8" t="s">
        <v>100</v>
      </c>
      <c r="B39" s="18">
        <v>0</v>
      </c>
      <c r="D39" s="8" t="s">
        <v>475</v>
      </c>
      <c r="E39" s="12">
        <v>6720</v>
      </c>
      <c r="F39" s="6">
        <f t="shared" si="0"/>
        <v>6720</v>
      </c>
      <c r="H39" s="8" t="s">
        <v>100</v>
      </c>
      <c r="I39" s="15">
        <v>7000</v>
      </c>
      <c r="J39" s="6">
        <f t="shared" si="1"/>
        <v>13720</v>
      </c>
      <c r="L39" s="28" t="str">
        <f>D39</f>
        <v>PLANO CONSULTORIA</v>
      </c>
      <c r="M39" s="15">
        <v>0</v>
      </c>
      <c r="N39" s="29">
        <f t="shared" si="3"/>
        <v>13720</v>
      </c>
    </row>
    <row r="40" spans="1:14">
      <c r="A40" s="8" t="s">
        <v>100</v>
      </c>
      <c r="B40" s="18">
        <v>0</v>
      </c>
      <c r="D40" s="8" t="s">
        <v>100</v>
      </c>
      <c r="E40" s="12">
        <v>0</v>
      </c>
      <c r="F40" s="6">
        <f t="shared" ref="F40" si="11">B40+E40</f>
        <v>0</v>
      </c>
      <c r="H40" s="8" t="s">
        <v>100</v>
      </c>
      <c r="I40" s="15">
        <v>0</v>
      </c>
      <c r="J40" s="6">
        <f t="shared" ref="J40" si="12">F40+I40</f>
        <v>0</v>
      </c>
      <c r="L40" s="28" t="s">
        <v>664</v>
      </c>
      <c r="M40" s="15">
        <v>1040</v>
      </c>
      <c r="N40" s="29">
        <f t="shared" ref="N40" si="13">J40+M40</f>
        <v>1040</v>
      </c>
    </row>
    <row r="41" spans="1:14">
      <c r="A41" s="8" t="s">
        <v>421</v>
      </c>
      <c r="B41" s="6">
        <v>10220</v>
      </c>
      <c r="D41" s="8" t="s">
        <v>100</v>
      </c>
      <c r="E41" s="12">
        <v>0</v>
      </c>
      <c r="F41" s="6">
        <f t="shared" si="0"/>
        <v>10220</v>
      </c>
      <c r="H41" s="8" t="s">
        <v>100</v>
      </c>
      <c r="I41" s="15">
        <v>20440</v>
      </c>
      <c r="J41" s="6">
        <f t="shared" si="1"/>
        <v>30660</v>
      </c>
      <c r="L41" s="28" t="str">
        <f>A41</f>
        <v>R J ANDRADE</v>
      </c>
      <c r="M41" s="15">
        <v>10475.5</v>
      </c>
      <c r="N41" s="29">
        <f t="shared" si="3"/>
        <v>41135.5</v>
      </c>
    </row>
    <row r="42" spans="1:14">
      <c r="A42" s="8" t="s">
        <v>422</v>
      </c>
      <c r="B42" s="6">
        <v>46583.35</v>
      </c>
      <c r="D42" s="8" t="s">
        <v>100</v>
      </c>
      <c r="E42" s="12">
        <v>32500</v>
      </c>
      <c r="F42" s="6">
        <f t="shared" si="0"/>
        <v>79083.350000000006</v>
      </c>
      <c r="H42" s="8" t="s">
        <v>100</v>
      </c>
      <c r="I42" s="15">
        <v>97500</v>
      </c>
      <c r="J42" s="6">
        <f t="shared" si="1"/>
        <v>176583.35</v>
      </c>
      <c r="L42" s="28" t="str">
        <f>A42</f>
        <v>RECHE GALDEANO</v>
      </c>
      <c r="M42" s="15">
        <v>32500</v>
      </c>
      <c r="N42" s="29">
        <f t="shared" si="3"/>
        <v>209083.35</v>
      </c>
    </row>
    <row r="43" spans="1:14">
      <c r="A43" s="8" t="s">
        <v>100</v>
      </c>
      <c r="B43" s="18">
        <v>0</v>
      </c>
      <c r="D43" s="8" t="s">
        <v>100</v>
      </c>
      <c r="E43" s="12">
        <v>0</v>
      </c>
      <c r="F43" s="6">
        <f>B43+E43</f>
        <v>0</v>
      </c>
      <c r="H43" s="8" t="s">
        <v>621</v>
      </c>
      <c r="I43" s="15">
        <v>996617</v>
      </c>
      <c r="J43" s="6">
        <f t="shared" si="1"/>
        <v>996617</v>
      </c>
      <c r="L43" s="28" t="str">
        <f>H43</f>
        <v>SALE SERVIVE</v>
      </c>
      <c r="M43" s="15">
        <v>0</v>
      </c>
      <c r="N43" s="29">
        <f t="shared" si="3"/>
        <v>996617</v>
      </c>
    </row>
    <row r="44" spans="1:14">
      <c r="A44" s="8" t="s">
        <v>100</v>
      </c>
      <c r="B44" s="18">
        <v>0</v>
      </c>
      <c r="D44" s="8" t="s">
        <v>100</v>
      </c>
      <c r="E44" s="12">
        <v>0</v>
      </c>
      <c r="F44" s="6">
        <f>B44+E44</f>
        <v>0</v>
      </c>
      <c r="H44" s="8" t="s">
        <v>622</v>
      </c>
      <c r="I44" s="15">
        <v>1015.2</v>
      </c>
      <c r="J44" s="6">
        <f t="shared" si="1"/>
        <v>1015.2</v>
      </c>
      <c r="L44" s="28" t="str">
        <f>H44</f>
        <v>SANCAR</v>
      </c>
      <c r="M44" s="15">
        <v>0</v>
      </c>
      <c r="N44" s="29">
        <f t="shared" si="3"/>
        <v>1015.2</v>
      </c>
    </row>
    <row r="45" spans="1:14">
      <c r="A45" s="8" t="s">
        <v>423</v>
      </c>
      <c r="B45" s="6">
        <v>24522.31</v>
      </c>
      <c r="D45" s="8" t="s">
        <v>100</v>
      </c>
      <c r="E45" s="12">
        <v>9498.23</v>
      </c>
      <c r="F45" s="6">
        <f t="shared" si="0"/>
        <v>34020.54</v>
      </c>
      <c r="H45" s="8" t="s">
        <v>100</v>
      </c>
      <c r="I45" s="15">
        <v>21508.76</v>
      </c>
      <c r="J45" s="6">
        <f t="shared" si="1"/>
        <v>55529.3</v>
      </c>
      <c r="L45" s="28" t="str">
        <f>A45</f>
        <v>SERMATEC</v>
      </c>
      <c r="M45" s="15">
        <v>20701.849999999999</v>
      </c>
      <c r="N45" s="29">
        <f t="shared" si="3"/>
        <v>76231.149999999994</v>
      </c>
    </row>
    <row r="46" spans="1:14">
      <c r="A46" s="8" t="s">
        <v>360</v>
      </c>
      <c r="B46" s="6">
        <v>24183.52</v>
      </c>
      <c r="D46" s="8" t="s">
        <v>100</v>
      </c>
      <c r="E46" s="12">
        <f>4998+317.68</f>
        <v>5315.68</v>
      </c>
      <c r="F46" s="6">
        <f t="shared" si="0"/>
        <v>29499.200000000001</v>
      </c>
      <c r="H46" s="8" t="s">
        <v>100</v>
      </c>
      <c r="I46" s="15">
        <v>42888.55</v>
      </c>
      <c r="J46" s="6">
        <f t="shared" si="1"/>
        <v>72387.75</v>
      </c>
      <c r="L46" s="28" t="str">
        <f>A46</f>
        <v>SERPRO</v>
      </c>
      <c r="M46" s="15">
        <v>33511.839999999997</v>
      </c>
      <c r="N46" s="29">
        <f t="shared" si="3"/>
        <v>105899.59</v>
      </c>
    </row>
    <row r="47" spans="1:14">
      <c r="A47" s="8" t="s">
        <v>424</v>
      </c>
      <c r="B47" s="6">
        <v>663997.80000000005</v>
      </c>
      <c r="D47" s="8" t="s">
        <v>100</v>
      </c>
      <c r="E47" s="12">
        <v>0</v>
      </c>
      <c r="F47" s="6">
        <f t="shared" si="0"/>
        <v>663997.80000000005</v>
      </c>
      <c r="H47" s="8" t="s">
        <v>100</v>
      </c>
      <c r="I47" s="15">
        <v>874953.48</v>
      </c>
      <c r="J47" s="6">
        <f t="shared" si="1"/>
        <v>1538951.28</v>
      </c>
      <c r="L47" s="28" t="str">
        <f>A47</f>
        <v>TEC NEWS</v>
      </c>
      <c r="M47" s="15">
        <v>0</v>
      </c>
      <c r="N47" s="29">
        <f t="shared" si="3"/>
        <v>1538951.28</v>
      </c>
    </row>
    <row r="48" spans="1:14">
      <c r="A48" s="8" t="s">
        <v>100</v>
      </c>
      <c r="B48" s="18">
        <v>0</v>
      </c>
      <c r="D48" s="8" t="s">
        <v>100</v>
      </c>
      <c r="E48" s="12">
        <v>0</v>
      </c>
      <c r="F48" s="6">
        <f t="shared" si="0"/>
        <v>0</v>
      </c>
      <c r="H48" s="8" t="s">
        <v>623</v>
      </c>
      <c r="I48" s="15">
        <v>2486.85</v>
      </c>
      <c r="J48" s="6">
        <f t="shared" si="1"/>
        <v>2486.85</v>
      </c>
      <c r="L48" s="28" t="str">
        <f>H48</f>
        <v>V &amp; K PALOMBO</v>
      </c>
      <c r="M48" s="15">
        <v>14166.12</v>
      </c>
      <c r="N48" s="29">
        <f t="shared" si="3"/>
        <v>16652.97</v>
      </c>
    </row>
    <row r="49" spans="1:14">
      <c r="A49" s="10"/>
      <c r="B49" s="7">
        <f>SUM(B2:B48)</f>
        <v>2020657.98</v>
      </c>
      <c r="D49" s="13"/>
      <c r="E49" s="11">
        <f>SUM(E2:E47)</f>
        <v>212448.19999999998</v>
      </c>
      <c r="F49" s="7">
        <f>SUM(F2:F48)</f>
        <v>2233106.1800000002</v>
      </c>
      <c r="H49" s="13"/>
      <c r="I49" s="16">
        <f>SUM(I2:I48)</f>
        <v>4267269.5999999996</v>
      </c>
      <c r="J49" s="7">
        <f>SUM(J2:J48)</f>
        <v>6500375.7800000003</v>
      </c>
      <c r="L49" s="30" t="s">
        <v>100</v>
      </c>
      <c r="M49" s="16">
        <f>SUM(M2:M48)</f>
        <v>587791.51</v>
      </c>
      <c r="N49" s="31">
        <f>SUM(N2:N48)</f>
        <v>7088167.29</v>
      </c>
    </row>
    <row r="50" spans="1:14">
      <c r="A50" s="8"/>
      <c r="B50" s="6"/>
      <c r="D50" s="22"/>
      <c r="E50" s="15"/>
      <c r="F50" s="24"/>
      <c r="H50" s="22"/>
      <c r="I50" s="15"/>
      <c r="J50" s="18"/>
      <c r="L50" s="32"/>
      <c r="M50" s="15"/>
      <c r="N50" s="33"/>
    </row>
    <row r="51" spans="1:14">
      <c r="A51" s="8" t="s">
        <v>595</v>
      </c>
      <c r="B51" s="6">
        <f>3345.92+3345.92+3345.92+3345.92+3345.92+3345.92</f>
        <v>20075.519999999997</v>
      </c>
      <c r="D51" s="8" t="s">
        <v>100</v>
      </c>
      <c r="E51" s="15">
        <f>1672.96+1672.96+1672.96</f>
        <v>5018.88</v>
      </c>
      <c r="F51" s="18">
        <f>B51+E51</f>
        <v>25094.399999999998</v>
      </c>
      <c r="H51" s="8" t="s">
        <v>100</v>
      </c>
      <c r="I51" s="15">
        <v>35132.160000000003</v>
      </c>
      <c r="J51" s="18">
        <f t="shared" ref="J51:J59" si="14">F51+I51</f>
        <v>60226.559999999998</v>
      </c>
      <c r="L51" s="28" t="str">
        <f t="shared" ref="L51:L58" si="15">A51</f>
        <v xml:space="preserve">JARI </v>
      </c>
      <c r="M51" s="15">
        <v>10037.76</v>
      </c>
      <c r="N51" s="33">
        <f t="shared" ref="N51:N59" si="16">J51+M51</f>
        <v>70264.319999999992</v>
      </c>
    </row>
    <row r="52" spans="1:14">
      <c r="A52" s="8" t="s">
        <v>596</v>
      </c>
      <c r="B52" s="6">
        <f>1391.03+2004.3</f>
        <v>3395.33</v>
      </c>
      <c r="D52" s="8" t="s">
        <v>100</v>
      </c>
      <c r="E52" s="15">
        <f>1528.5+1564.82+773.77+710.06+645.85+698.15</f>
        <v>5921.15</v>
      </c>
      <c r="F52" s="18">
        <f t="shared" ref="F52:F58" si="17">B52+E52</f>
        <v>9316.48</v>
      </c>
      <c r="H52" s="8" t="s">
        <v>100</v>
      </c>
      <c r="I52" s="15">
        <v>6980.48</v>
      </c>
      <c r="J52" s="18">
        <f t="shared" si="14"/>
        <v>16296.96</v>
      </c>
      <c r="L52" s="28" t="str">
        <f t="shared" si="15"/>
        <v>TARIFA BANCÁRIA</v>
      </c>
      <c r="M52" s="15">
        <f>891.98+1017.95</f>
        <v>1909.93</v>
      </c>
      <c r="N52" s="33">
        <f t="shared" si="16"/>
        <v>18206.89</v>
      </c>
    </row>
    <row r="53" spans="1:14">
      <c r="A53" s="8" t="s">
        <v>597</v>
      </c>
      <c r="B53" s="6">
        <f>210385.62</f>
        <v>210385.62</v>
      </c>
      <c r="D53" s="8" t="s">
        <v>100</v>
      </c>
      <c r="E53" s="15">
        <f>66614.2+41820.4</f>
        <v>108434.6</v>
      </c>
      <c r="F53" s="18">
        <f t="shared" si="17"/>
        <v>318820.21999999997</v>
      </c>
      <c r="H53" s="8" t="s">
        <v>100</v>
      </c>
      <c r="I53" s="15">
        <v>456694.67</v>
      </c>
      <c r="J53" s="18">
        <f t="shared" si="14"/>
        <v>775514.8899999999</v>
      </c>
      <c r="L53" s="28" t="str">
        <f t="shared" si="15"/>
        <v>ENCARGO PATRONAL EFETIVO</v>
      </c>
      <c r="M53" s="15">
        <f>112574.61</f>
        <v>112574.61</v>
      </c>
      <c r="N53" s="33">
        <f t="shared" si="16"/>
        <v>888089.49999999988</v>
      </c>
    </row>
    <row r="54" spans="1:14">
      <c r="A54" s="8" t="s">
        <v>598</v>
      </c>
      <c r="B54" s="6">
        <f>108809.29</f>
        <v>108809.29</v>
      </c>
      <c r="D54" s="8" t="s">
        <v>100</v>
      </c>
      <c r="E54" s="15">
        <f>317.59+45334.35</f>
        <v>45651.939999999995</v>
      </c>
      <c r="F54" s="18">
        <f t="shared" si="17"/>
        <v>154461.22999999998</v>
      </c>
      <c r="H54" s="8" t="s">
        <v>100</v>
      </c>
      <c r="I54" s="15">
        <v>149991.04999999999</v>
      </c>
      <c r="J54" s="18">
        <f t="shared" si="14"/>
        <v>304452.27999999997</v>
      </c>
      <c r="L54" s="28" t="str">
        <f t="shared" si="15"/>
        <v>ENCARGO PATRONAL COMISSIONADO</v>
      </c>
      <c r="M54" s="15">
        <v>49371.28</v>
      </c>
      <c r="N54" s="33">
        <f t="shared" si="16"/>
        <v>353823.55999999994</v>
      </c>
    </row>
    <row r="55" spans="1:14">
      <c r="A55" s="8" t="s">
        <v>599</v>
      </c>
      <c r="B55" s="6">
        <f>2592699.6</f>
        <v>2592699.6</v>
      </c>
      <c r="D55" s="8" t="s">
        <v>100</v>
      </c>
      <c r="E55" s="15">
        <f>8709.54+254487.41+589577.03+20768.3+3200</f>
        <v>876742.28</v>
      </c>
      <c r="F55" s="18">
        <f t="shared" si="17"/>
        <v>3469441.88</v>
      </c>
      <c r="H55" s="8" t="s">
        <v>100</v>
      </c>
      <c r="I55" s="15">
        <v>2608875.02</v>
      </c>
      <c r="J55" s="18">
        <f t="shared" si="14"/>
        <v>6078316.9000000004</v>
      </c>
      <c r="L55" s="28" t="str">
        <f t="shared" si="15"/>
        <v>FOLHA DE PAGAMENTO E RESCISÃO</v>
      </c>
      <c r="M55" s="15">
        <v>885767.55</v>
      </c>
      <c r="N55" s="33">
        <f t="shared" si="16"/>
        <v>6964084.4500000002</v>
      </c>
    </row>
    <row r="56" spans="1:14">
      <c r="A56" s="8" t="s">
        <v>600</v>
      </c>
      <c r="B56" s="6">
        <f>6050.8</f>
        <v>6050.8</v>
      </c>
      <c r="D56" s="8" t="s">
        <v>100</v>
      </c>
      <c r="E56" s="15">
        <f>2011.36</f>
        <v>2011.36</v>
      </c>
      <c r="F56" s="18">
        <f t="shared" si="17"/>
        <v>8062.16</v>
      </c>
      <c r="H56" s="8" t="s">
        <v>100</v>
      </c>
      <c r="I56" s="15">
        <v>7322.03</v>
      </c>
      <c r="J56" s="18">
        <f t="shared" si="14"/>
        <v>15384.189999999999</v>
      </c>
      <c r="L56" s="28" t="str">
        <f t="shared" si="15"/>
        <v>TELEFONIA FIXA</v>
      </c>
      <c r="M56" s="15">
        <v>0</v>
      </c>
      <c r="N56" s="33">
        <f t="shared" si="16"/>
        <v>15384.189999999999</v>
      </c>
    </row>
    <row r="57" spans="1:14">
      <c r="A57" s="8" t="s">
        <v>601</v>
      </c>
      <c r="B57" s="6">
        <f>4888057.55</f>
        <v>4888057.55</v>
      </c>
      <c r="D57" s="8" t="s">
        <v>100</v>
      </c>
      <c r="E57" s="15">
        <f>101163.6+62996.6+140123.65+146223.8+78221.5+160952.9+146144.05+132802.6+98049+102392.25+195171.45+200033.3</f>
        <v>1564274.6999999997</v>
      </c>
      <c r="F57" s="18">
        <f>B57+E57</f>
        <v>6452332.25</v>
      </c>
      <c r="H57" s="8" t="s">
        <v>100</v>
      </c>
      <c r="I57" s="15">
        <v>6104977.75</v>
      </c>
      <c r="J57" s="18">
        <f t="shared" si="14"/>
        <v>12557310</v>
      </c>
      <c r="L57" s="28" t="str">
        <f t="shared" si="15"/>
        <v>SUBSÍDIO TRANSPORTE + IDOSO + ESTUDANTE</v>
      </c>
      <c r="M57" s="15">
        <v>2006930.8</v>
      </c>
      <c r="N57" s="33">
        <f t="shared" si="16"/>
        <v>14564240.800000001</v>
      </c>
    </row>
    <row r="58" spans="1:14">
      <c r="A58" s="8" t="s">
        <v>602</v>
      </c>
      <c r="B58" s="6">
        <f>16285.33</f>
        <v>16285.33</v>
      </c>
      <c r="D58" s="8" t="s">
        <v>100</v>
      </c>
      <c r="E58" s="15">
        <v>0</v>
      </c>
      <c r="F58" s="18">
        <f t="shared" si="17"/>
        <v>16285.33</v>
      </c>
      <c r="H58" s="8" t="s">
        <v>100</v>
      </c>
      <c r="I58" s="15">
        <v>0</v>
      </c>
      <c r="J58" s="18">
        <f t="shared" si="14"/>
        <v>16285.33</v>
      </c>
      <c r="L58" s="28" t="str">
        <f t="shared" si="15"/>
        <v>SERVIÇOS DE ÁGUA</v>
      </c>
      <c r="M58" s="15">
        <v>0</v>
      </c>
      <c r="N58" s="33">
        <f t="shared" si="16"/>
        <v>16285.33</v>
      </c>
    </row>
    <row r="59" spans="1:14">
      <c r="A59" s="8" t="s">
        <v>100</v>
      </c>
      <c r="B59" s="6">
        <v>0</v>
      </c>
      <c r="D59" s="8" t="s">
        <v>625</v>
      </c>
      <c r="E59" s="15">
        <f>8715.01</f>
        <v>8715.01</v>
      </c>
      <c r="F59" s="18">
        <f>B59+E59</f>
        <v>8715.01</v>
      </c>
      <c r="H59" s="8" t="s">
        <v>100</v>
      </c>
      <c r="I59" s="15">
        <v>4055.96</v>
      </c>
      <c r="J59" s="18">
        <f t="shared" si="14"/>
        <v>12770.970000000001</v>
      </c>
      <c r="L59" s="28" t="str">
        <f>D59</f>
        <v>TRIBUNAL REGIONAL DO TRABALHO 14ª REG.</v>
      </c>
      <c r="M59" s="15">
        <v>0</v>
      </c>
      <c r="N59" s="33">
        <f t="shared" si="16"/>
        <v>12770.970000000001</v>
      </c>
    </row>
    <row r="60" spans="1:14">
      <c r="A60" s="8" t="s">
        <v>100</v>
      </c>
      <c r="B60" s="6">
        <v>0</v>
      </c>
      <c r="D60" s="8" t="s">
        <v>100</v>
      </c>
      <c r="E60" s="9">
        <v>0</v>
      </c>
      <c r="F60" s="18">
        <v>0</v>
      </c>
      <c r="H60" s="8" t="s">
        <v>611</v>
      </c>
      <c r="I60" s="9">
        <v>994.8</v>
      </c>
      <c r="J60" s="18">
        <f>F60+I60</f>
        <v>994.8</v>
      </c>
      <c r="L60" s="28" t="str">
        <f>H60</f>
        <v>DETRAN</v>
      </c>
      <c r="M60" s="15">
        <v>0</v>
      </c>
      <c r="N60" s="33">
        <f t="shared" ref="N60:N65" si="18">J60+M60</f>
        <v>994.8</v>
      </c>
    </row>
    <row r="61" spans="1:14" ht="13.5" customHeight="1">
      <c r="A61" s="8" t="s">
        <v>100</v>
      </c>
      <c r="B61" s="6">
        <v>0</v>
      </c>
      <c r="D61" s="8" t="s">
        <v>100</v>
      </c>
      <c r="E61" s="9">
        <v>0</v>
      </c>
      <c r="F61" s="18">
        <v>0</v>
      </c>
      <c r="H61" s="8" t="s">
        <v>612</v>
      </c>
      <c r="I61" s="9">
        <f>4500+3102.44+7602.44+3102.44</f>
        <v>18307.32</v>
      </c>
      <c r="J61" s="18">
        <f>F61+I61</f>
        <v>18307.32</v>
      </c>
      <c r="L61" s="28" t="str">
        <f>H61</f>
        <v>DIÁRIAS</v>
      </c>
      <c r="M61" s="15">
        <v>0</v>
      </c>
      <c r="N61" s="33">
        <f t="shared" si="18"/>
        <v>18307.32</v>
      </c>
    </row>
    <row r="62" spans="1:14">
      <c r="A62" s="8" t="s">
        <v>100</v>
      </c>
      <c r="B62" s="6">
        <v>0</v>
      </c>
      <c r="D62" s="8"/>
      <c r="E62" s="9">
        <v>0</v>
      </c>
      <c r="F62" s="18">
        <v>0</v>
      </c>
      <c r="H62" s="8" t="s">
        <v>616</v>
      </c>
      <c r="I62" s="14">
        <v>197.18</v>
      </c>
      <c r="J62" s="18">
        <f>F62+I62</f>
        <v>197.18</v>
      </c>
      <c r="L62" s="28" t="str">
        <f>H62</f>
        <v>RESTITUIÇÃO</v>
      </c>
      <c r="M62" s="15">
        <v>0</v>
      </c>
      <c r="N62" s="33">
        <f t="shared" si="18"/>
        <v>197.18</v>
      </c>
    </row>
    <row r="63" spans="1:14">
      <c r="A63" s="8"/>
      <c r="B63" s="6">
        <v>0</v>
      </c>
      <c r="D63" s="8"/>
      <c r="E63" s="9">
        <v>0</v>
      </c>
      <c r="F63" s="18">
        <v>0</v>
      </c>
      <c r="H63" s="8" t="s">
        <v>620</v>
      </c>
      <c r="I63" s="14">
        <v>825.11</v>
      </c>
      <c r="J63" s="18">
        <f>F63+I63</f>
        <v>825.11</v>
      </c>
      <c r="L63" s="28" t="str">
        <f>H63</f>
        <v>PODER JUDICIÁRIO</v>
      </c>
      <c r="M63" s="15">
        <v>0</v>
      </c>
      <c r="N63" s="33">
        <f t="shared" si="18"/>
        <v>825.11</v>
      </c>
    </row>
    <row r="64" spans="1:14">
      <c r="A64" s="8"/>
      <c r="B64" s="6">
        <v>0</v>
      </c>
      <c r="D64" s="8"/>
      <c r="E64" s="9">
        <v>0</v>
      </c>
      <c r="F64" s="18">
        <v>0</v>
      </c>
      <c r="H64" s="8" t="s">
        <v>624</v>
      </c>
      <c r="I64" s="14">
        <v>96.51</v>
      </c>
      <c r="J64" s="18">
        <f>F64+I64</f>
        <v>96.51</v>
      </c>
      <c r="L64" s="28" t="str">
        <f>H64</f>
        <v>TRIBUNAL DE JUSTIÇA DE GOIÁS</v>
      </c>
      <c r="M64" s="15">
        <v>0</v>
      </c>
      <c r="N64" s="33">
        <f t="shared" si="18"/>
        <v>96.51</v>
      </c>
    </row>
    <row r="65" spans="1:14">
      <c r="A65" s="8" t="s">
        <v>100</v>
      </c>
      <c r="B65" s="6">
        <v>0</v>
      </c>
      <c r="D65" s="8" t="s">
        <v>100</v>
      </c>
      <c r="E65" s="14">
        <v>0</v>
      </c>
      <c r="F65" s="18">
        <v>0</v>
      </c>
      <c r="H65" s="8" t="s">
        <v>100</v>
      </c>
      <c r="I65" s="14">
        <v>0</v>
      </c>
      <c r="J65" s="18">
        <v>0</v>
      </c>
      <c r="L65" s="28" t="s">
        <v>665</v>
      </c>
      <c r="M65" s="15">
        <v>6181.66</v>
      </c>
      <c r="N65" s="33">
        <f t="shared" si="18"/>
        <v>6181.66</v>
      </c>
    </row>
    <row r="66" spans="1:14">
      <c r="A66" s="8"/>
      <c r="B66" s="6"/>
      <c r="D66" s="8"/>
      <c r="E66" s="14"/>
      <c r="F66" s="18"/>
      <c r="H66" s="8"/>
      <c r="I66" s="14"/>
      <c r="J66" s="18"/>
      <c r="L66" s="28"/>
      <c r="M66" s="14"/>
      <c r="N66" s="33"/>
    </row>
    <row r="67" spans="1:14">
      <c r="A67" s="20" t="s">
        <v>603</v>
      </c>
      <c r="B67" s="19">
        <f>SUM(B51:B64)</f>
        <v>7845759.04</v>
      </c>
      <c r="D67" s="20"/>
      <c r="E67" s="23">
        <f>SUM(E51:E64)</f>
        <v>2616769.9199999995</v>
      </c>
      <c r="F67" s="25">
        <f>E67+B67</f>
        <v>10462528.959999999</v>
      </c>
      <c r="H67" s="20"/>
      <c r="I67" s="23">
        <f>SUM(I51:I65)</f>
        <v>9394450.040000001</v>
      </c>
      <c r="J67" s="25">
        <f>I67+F67</f>
        <v>19856979</v>
      </c>
      <c r="L67" s="34"/>
      <c r="M67" s="23">
        <f>SUM(M51:M65)</f>
        <v>3072773.5900000003</v>
      </c>
      <c r="N67" s="35">
        <f>M67+J67</f>
        <v>22929752.59</v>
      </c>
    </row>
    <row r="68" spans="1:14">
      <c r="A68" s="8"/>
      <c r="B68" s="6"/>
      <c r="D68" s="8"/>
      <c r="E68" s="14"/>
      <c r="F68" s="25"/>
      <c r="H68" s="8"/>
      <c r="I68" s="14"/>
      <c r="J68" s="25"/>
      <c r="L68" s="28"/>
      <c r="M68" s="14"/>
      <c r="N68" s="35"/>
    </row>
    <row r="69" spans="1:14" ht="15.75" thickBot="1">
      <c r="A69" s="21" t="s">
        <v>476</v>
      </c>
      <c r="B69" s="7">
        <f>SUM(B67+B49)</f>
        <v>9866417.0199999996</v>
      </c>
      <c r="D69" s="21"/>
      <c r="E69" s="16">
        <f>SUM(E67+E49)</f>
        <v>2829218.1199999996</v>
      </c>
      <c r="F69" s="26">
        <f>B69+E69</f>
        <v>12695635.139999999</v>
      </c>
      <c r="H69" s="21"/>
      <c r="I69" s="16">
        <f>SUM(I67+I49)</f>
        <v>13661719.640000001</v>
      </c>
      <c r="J69" s="26">
        <f>F69+I69</f>
        <v>26357354.780000001</v>
      </c>
      <c r="L69" s="36"/>
      <c r="M69" s="37">
        <f>SUM(M67+M49)</f>
        <v>3660565.1000000006</v>
      </c>
      <c r="N69" s="38">
        <f>J69+M69</f>
        <v>30017919.880000003</v>
      </c>
    </row>
    <row r="70" spans="1:14">
      <c r="A70" s="1"/>
      <c r="F70" s="4"/>
      <c r="J70" s="4"/>
      <c r="N70" s="4"/>
    </row>
    <row r="71" spans="1:14">
      <c r="A71" s="1"/>
      <c r="F71" s="4"/>
      <c r="J71" s="4"/>
      <c r="N71" s="4"/>
    </row>
    <row r="72" spans="1:14">
      <c r="A72" s="1"/>
      <c r="F72" s="4"/>
      <c r="J72" s="4"/>
      <c r="N72" s="4"/>
    </row>
    <row r="73" spans="1:14">
      <c r="A73" s="1"/>
      <c r="F73" s="4"/>
      <c r="J73" s="4"/>
      <c r="N73" s="4"/>
    </row>
    <row r="74" spans="1:14">
      <c r="A74" s="1"/>
      <c r="F74" s="4"/>
      <c r="J74" s="4"/>
      <c r="N74" s="4"/>
    </row>
    <row r="75" spans="1:14">
      <c r="A75" s="1"/>
      <c r="F75" s="4"/>
      <c r="J75" s="4"/>
      <c r="N75" s="4"/>
    </row>
    <row r="76" spans="1:14">
      <c r="A76" s="1"/>
      <c r="F76" s="4"/>
      <c r="J76" s="4"/>
      <c r="N76" s="4"/>
    </row>
    <row r="77" spans="1:14">
      <c r="A77" s="1"/>
      <c r="F77" s="4"/>
      <c r="J77" s="4"/>
      <c r="N77" s="4"/>
    </row>
    <row r="78" spans="1:14">
      <c r="A78" s="1"/>
      <c r="F78" s="4"/>
      <c r="J78" s="4"/>
      <c r="N78" s="4"/>
    </row>
    <row r="79" spans="1:14">
      <c r="A79" s="1"/>
      <c r="F79" s="4"/>
      <c r="J79" s="4"/>
      <c r="N79" s="4"/>
    </row>
    <row r="80" spans="1:14">
      <c r="A80" s="1"/>
      <c r="F80" s="4"/>
      <c r="J80" s="4"/>
      <c r="N80" s="4"/>
    </row>
    <row r="81" spans="1:14">
      <c r="A81" s="1"/>
      <c r="F81" s="4"/>
      <c r="J81" s="4"/>
      <c r="N81" s="4"/>
    </row>
    <row r="82" spans="1:14">
      <c r="A82" s="1"/>
      <c r="F82" s="4"/>
      <c r="J82" s="4"/>
      <c r="N82" s="4"/>
    </row>
    <row r="83" spans="1:14">
      <c r="A83" s="1"/>
      <c r="F83" s="4"/>
      <c r="J83" s="4"/>
      <c r="N83" s="4"/>
    </row>
    <row r="84" spans="1:14">
      <c r="A84" s="1"/>
      <c r="F84" s="4"/>
      <c r="J84" s="4"/>
      <c r="N84" s="4"/>
    </row>
    <row r="85" spans="1:14">
      <c r="A85" s="1"/>
      <c r="F85" s="4"/>
      <c r="J85" s="4"/>
      <c r="N85" s="4"/>
    </row>
    <row r="86" spans="1:14">
      <c r="A86" s="1"/>
      <c r="F86" s="4"/>
      <c r="J86" s="4"/>
      <c r="N86" s="4"/>
    </row>
    <row r="87" spans="1:14">
      <c r="A87" s="1"/>
      <c r="F87" s="4"/>
      <c r="J87" s="4"/>
      <c r="N87" s="4"/>
    </row>
    <row r="88" spans="1:14">
      <c r="A88" s="1"/>
      <c r="F88" s="4"/>
      <c r="J88" s="4"/>
      <c r="N88" s="4"/>
    </row>
    <row r="89" spans="1:14">
      <c r="A89" s="1"/>
      <c r="F89" s="4"/>
      <c r="J89" s="4"/>
      <c r="N89" s="4"/>
    </row>
    <row r="90" spans="1:14">
      <c r="A90" s="1"/>
      <c r="F90" s="4"/>
      <c r="J90" s="4"/>
      <c r="N90" s="4"/>
    </row>
    <row r="91" spans="1:14">
      <c r="A91" s="1"/>
      <c r="F91" s="4"/>
      <c r="J91" s="4"/>
      <c r="N91" s="4"/>
    </row>
    <row r="92" spans="1:14">
      <c r="A92" s="1"/>
      <c r="F92" s="4"/>
      <c r="J92" s="4"/>
      <c r="N92" s="4"/>
    </row>
    <row r="93" spans="1:14">
      <c r="A93" s="1"/>
      <c r="F93" s="4"/>
      <c r="J93" s="4"/>
      <c r="N93" s="4"/>
    </row>
    <row r="94" spans="1:14">
      <c r="A94" s="1"/>
      <c r="F94" s="4"/>
      <c r="J94" s="4"/>
      <c r="N94" s="4"/>
    </row>
    <row r="95" spans="1:14">
      <c r="A95" s="1"/>
      <c r="F95" s="4"/>
      <c r="J95" s="4"/>
      <c r="N95" s="4"/>
    </row>
    <row r="96" spans="1:14">
      <c r="A96" s="1"/>
      <c r="F96" s="4"/>
      <c r="J96" s="4"/>
      <c r="N96" s="4"/>
    </row>
    <row r="97" spans="1:14">
      <c r="A97" s="1"/>
      <c r="F97" s="4"/>
      <c r="J97" s="4"/>
      <c r="N97" s="4"/>
    </row>
    <row r="98" spans="1:14">
      <c r="A98" s="1"/>
      <c r="F98" s="4"/>
      <c r="J98" s="4"/>
      <c r="N98" s="4"/>
    </row>
    <row r="99" spans="1:14">
      <c r="A99" s="1"/>
      <c r="F99" s="4"/>
      <c r="J99" s="4"/>
      <c r="N99" s="4"/>
    </row>
    <row r="100" spans="1:14">
      <c r="A100" s="1"/>
      <c r="F100" s="4"/>
      <c r="J100" s="4"/>
      <c r="N100" s="4"/>
    </row>
    <row r="101" spans="1:14">
      <c r="A101" s="1"/>
      <c r="F101" s="4"/>
      <c r="J101" s="4"/>
      <c r="N101" s="4"/>
    </row>
    <row r="102" spans="1:14">
      <c r="A102" s="1"/>
      <c r="F102" s="4"/>
      <c r="J102" s="4"/>
      <c r="N102" s="4"/>
    </row>
    <row r="103" spans="1:14">
      <c r="A103" s="1"/>
      <c r="F103" s="4"/>
      <c r="J103" s="4"/>
      <c r="N103" s="4"/>
    </row>
    <row r="104" spans="1:14">
      <c r="A104" s="1"/>
      <c r="F104" s="4"/>
      <c r="J104" s="4"/>
      <c r="N104" s="4"/>
    </row>
    <row r="105" spans="1:14">
      <c r="A105" s="1"/>
      <c r="F105" s="4"/>
      <c r="J105" s="4"/>
      <c r="N105" s="4"/>
    </row>
    <row r="106" spans="1:14">
      <c r="A106" s="1"/>
      <c r="F106" s="4"/>
      <c r="J106" s="4"/>
      <c r="N106" s="4"/>
    </row>
    <row r="107" spans="1:14">
      <c r="A107" s="1"/>
      <c r="F107" s="4"/>
      <c r="J107" s="4"/>
      <c r="N107" s="4"/>
    </row>
    <row r="108" spans="1:14">
      <c r="A108" s="1"/>
      <c r="F108" s="4"/>
      <c r="J108" s="4"/>
      <c r="N108" s="4"/>
    </row>
    <row r="109" spans="1:14">
      <c r="A109" s="1"/>
      <c r="F109" s="4"/>
      <c r="J109" s="4"/>
      <c r="N109" s="4"/>
    </row>
    <row r="110" spans="1:14">
      <c r="A110" s="1"/>
      <c r="F110" s="4"/>
      <c r="J110" s="4"/>
      <c r="N110" s="4"/>
    </row>
    <row r="111" spans="1:14">
      <c r="A111" s="1"/>
      <c r="F111" s="4"/>
      <c r="J111" s="4"/>
      <c r="N111" s="4"/>
    </row>
    <row r="112" spans="1:14">
      <c r="A112" s="1"/>
      <c r="F112" s="4"/>
      <c r="J112" s="4"/>
      <c r="N112" s="4"/>
    </row>
    <row r="113" spans="1:14">
      <c r="A113" s="1"/>
      <c r="F113" s="4"/>
      <c r="J113" s="4"/>
      <c r="N113" s="4"/>
    </row>
    <row r="114" spans="1:14">
      <c r="A114" s="1"/>
      <c r="F114" s="4"/>
      <c r="J114" s="4"/>
      <c r="N114" s="4"/>
    </row>
    <row r="115" spans="1:14">
      <c r="A115" s="1"/>
      <c r="F115" s="4"/>
      <c r="J115" s="4"/>
      <c r="N115" s="4"/>
    </row>
    <row r="116" spans="1:14">
      <c r="A116" s="1"/>
      <c r="F116" s="4"/>
      <c r="J116" s="4"/>
      <c r="N116" s="4"/>
    </row>
    <row r="117" spans="1:14">
      <c r="A117" s="1"/>
      <c r="F117" s="4"/>
      <c r="J117" s="4"/>
      <c r="N117" s="4"/>
    </row>
    <row r="118" spans="1:14">
      <c r="A118" s="1"/>
      <c r="F118" s="4"/>
      <c r="J118" s="4"/>
      <c r="N118" s="4"/>
    </row>
    <row r="119" spans="1:14">
      <c r="A119" s="1"/>
      <c r="F119" s="4"/>
      <c r="J119" s="4"/>
      <c r="N119" s="4"/>
    </row>
    <row r="120" spans="1:14">
      <c r="A120" s="1"/>
      <c r="F120" s="4"/>
      <c r="J120" s="4"/>
      <c r="N120" s="4"/>
    </row>
    <row r="121" spans="1:14">
      <c r="A121" s="1"/>
      <c r="F121" s="4"/>
      <c r="J121" s="4"/>
      <c r="N121" s="4"/>
    </row>
    <row r="122" spans="1:14">
      <c r="A122" s="1"/>
      <c r="F122" s="4"/>
      <c r="J122" s="4"/>
      <c r="N122" s="4"/>
    </row>
    <row r="123" spans="1:14">
      <c r="A123" s="1"/>
      <c r="F123" s="4"/>
      <c r="J123" s="4"/>
      <c r="N123" s="4"/>
    </row>
    <row r="124" spans="1:14">
      <c r="A124" s="1"/>
      <c r="F124" s="4"/>
      <c r="J124" s="4"/>
      <c r="N124" s="4"/>
    </row>
    <row r="125" spans="1:14">
      <c r="A125" s="1"/>
      <c r="F125" s="4"/>
      <c r="J125" s="4"/>
      <c r="N125" s="4"/>
    </row>
    <row r="126" spans="1:14">
      <c r="A126" s="1"/>
      <c r="F126" s="4"/>
      <c r="J126" s="4"/>
      <c r="N126" s="4"/>
    </row>
    <row r="127" spans="1:14">
      <c r="A127" s="1"/>
      <c r="F127" s="4"/>
      <c r="J127" s="4"/>
      <c r="N127" s="4"/>
    </row>
    <row r="128" spans="1:14">
      <c r="A128" s="1"/>
      <c r="F128" s="4"/>
      <c r="J128" s="4"/>
      <c r="N128" s="4"/>
    </row>
    <row r="129" spans="1:14">
      <c r="A129" s="1"/>
      <c r="F129" s="4"/>
      <c r="J129" s="4"/>
      <c r="N129" s="4"/>
    </row>
    <row r="130" spans="1:14">
      <c r="A130" s="1"/>
      <c r="F130" s="4"/>
      <c r="J130" s="4"/>
      <c r="N130" s="4"/>
    </row>
    <row r="131" spans="1:14">
      <c r="A131" s="1"/>
      <c r="F131" s="4"/>
      <c r="J131" s="4"/>
      <c r="N131" s="4"/>
    </row>
    <row r="132" spans="1:14">
      <c r="A132" s="1"/>
      <c r="F132" s="4"/>
      <c r="J132" s="4"/>
      <c r="N132" s="4"/>
    </row>
    <row r="133" spans="1:14">
      <c r="A133" s="1"/>
      <c r="F133" s="4"/>
      <c r="J133" s="4"/>
      <c r="N133" s="4"/>
    </row>
    <row r="134" spans="1:14">
      <c r="A134" s="1"/>
      <c r="F134" s="4"/>
      <c r="J134" s="4"/>
      <c r="N134" s="4"/>
    </row>
    <row r="135" spans="1:14">
      <c r="A135" s="1"/>
      <c r="F135" s="4"/>
      <c r="J135" s="4"/>
      <c r="N135" s="4"/>
    </row>
    <row r="136" spans="1:14">
      <c r="A136" s="1"/>
      <c r="F136" s="4"/>
      <c r="J136" s="4"/>
      <c r="N136" s="4"/>
    </row>
    <row r="137" spans="1:14">
      <c r="A137" s="1"/>
      <c r="F137" s="4"/>
      <c r="J137" s="4"/>
      <c r="N137" s="4"/>
    </row>
    <row r="138" spans="1:14">
      <c r="A138" s="1"/>
      <c r="F138" s="4"/>
      <c r="J138" s="4"/>
      <c r="N138" s="4"/>
    </row>
    <row r="139" spans="1:14">
      <c r="A139" s="1"/>
      <c r="F139" s="4"/>
      <c r="J139" s="4"/>
      <c r="N139" s="4"/>
    </row>
    <row r="140" spans="1:14">
      <c r="A140" s="1"/>
      <c r="F140" s="4"/>
      <c r="J140" s="4"/>
      <c r="N140" s="4"/>
    </row>
    <row r="141" spans="1:14">
      <c r="A141" s="1"/>
      <c r="F141" s="4"/>
      <c r="J141" s="4"/>
      <c r="N141" s="4"/>
    </row>
    <row r="142" spans="1:14">
      <c r="A142" s="1"/>
      <c r="F142" s="4"/>
      <c r="J142" s="4"/>
      <c r="N142" s="4"/>
    </row>
    <row r="143" spans="1:14">
      <c r="A143" s="1"/>
      <c r="F143" s="4"/>
      <c r="J143" s="4"/>
      <c r="N143" s="4"/>
    </row>
    <row r="144" spans="1:14">
      <c r="A144" s="1"/>
      <c r="F144" s="4"/>
      <c r="J144" s="4"/>
      <c r="N144" s="4"/>
    </row>
    <row r="145" spans="1:14">
      <c r="A145" s="1"/>
      <c r="F145" s="4"/>
      <c r="J145" s="4"/>
      <c r="N145" s="4"/>
    </row>
    <row r="146" spans="1:14">
      <c r="A146" s="1"/>
      <c r="F146" s="4"/>
      <c r="J146" s="4"/>
      <c r="N146" s="4"/>
    </row>
    <row r="147" spans="1:14">
      <c r="A147" s="1"/>
      <c r="F147" s="4"/>
      <c r="J147" s="4"/>
      <c r="N147" s="4"/>
    </row>
    <row r="148" spans="1:14">
      <c r="A148" s="1"/>
      <c r="F148" s="4"/>
      <c r="J148" s="4"/>
      <c r="N148" s="4"/>
    </row>
    <row r="149" spans="1:14">
      <c r="A149" s="1"/>
      <c r="F149" s="4"/>
      <c r="J149" s="4"/>
      <c r="N149" s="4"/>
    </row>
    <row r="150" spans="1:14">
      <c r="A150" s="1"/>
      <c r="F150" s="4"/>
      <c r="J150" s="4"/>
      <c r="N150" s="4"/>
    </row>
    <row r="151" spans="1:14">
      <c r="A151" s="1"/>
      <c r="F151" s="4"/>
      <c r="J151" s="4"/>
      <c r="N151" s="4"/>
    </row>
    <row r="152" spans="1:14">
      <c r="A152" s="1"/>
      <c r="F152" s="4"/>
      <c r="J152" s="4"/>
      <c r="N152" s="4"/>
    </row>
    <row r="153" spans="1:14">
      <c r="A153" s="1"/>
      <c r="F153" s="4"/>
      <c r="J153" s="4"/>
      <c r="N153" s="4"/>
    </row>
    <row r="154" spans="1:14">
      <c r="A154" s="1"/>
      <c r="F154" s="4"/>
      <c r="J154" s="4"/>
      <c r="N154" s="4"/>
    </row>
    <row r="155" spans="1:14">
      <c r="A155" s="1"/>
      <c r="F155" s="4"/>
      <c r="J155" s="4"/>
      <c r="N155" s="4"/>
    </row>
    <row r="156" spans="1:14">
      <c r="A156" s="1"/>
      <c r="F156" s="4"/>
      <c r="J156" s="4"/>
      <c r="N156" s="4"/>
    </row>
    <row r="157" spans="1:14">
      <c r="A157" s="1"/>
      <c r="F157" s="4"/>
      <c r="J157" s="4"/>
      <c r="N157" s="4"/>
    </row>
    <row r="158" spans="1:14">
      <c r="A158" s="1"/>
      <c r="F158" s="4"/>
      <c r="J158" s="4"/>
      <c r="N158" s="4"/>
    </row>
    <row r="159" spans="1:14">
      <c r="A159" s="1"/>
      <c r="F159" s="4"/>
      <c r="J159" s="4"/>
      <c r="N159" s="4"/>
    </row>
    <row r="160" spans="1:14">
      <c r="A160" s="1"/>
      <c r="F160" s="4"/>
      <c r="J160" s="4"/>
      <c r="N160" s="4"/>
    </row>
    <row r="161" spans="1:14">
      <c r="A161" s="1"/>
      <c r="F161" s="4"/>
      <c r="J161" s="4"/>
      <c r="N161" s="4"/>
    </row>
    <row r="162" spans="1:14">
      <c r="A162" s="1"/>
      <c r="F162" s="4"/>
      <c r="J162" s="4"/>
      <c r="N162" s="4"/>
    </row>
    <row r="163" spans="1:14">
      <c r="A163" s="1"/>
      <c r="F163" s="4"/>
      <c r="J163" s="4"/>
      <c r="N163" s="4"/>
    </row>
    <row r="164" spans="1:14">
      <c r="A164" s="1"/>
      <c r="F164" s="4"/>
      <c r="J164" s="4"/>
      <c r="N164" s="4"/>
    </row>
    <row r="165" spans="1:14">
      <c r="A165" s="1"/>
      <c r="F165" s="4"/>
      <c r="J165" s="4"/>
      <c r="N165" s="4"/>
    </row>
    <row r="166" spans="1:14">
      <c r="A166" s="1"/>
      <c r="F166" s="4"/>
      <c r="J166" s="4"/>
      <c r="N166" s="4"/>
    </row>
    <row r="167" spans="1:14">
      <c r="A167" s="1"/>
      <c r="F167" s="4"/>
      <c r="J167" s="4"/>
      <c r="N167" s="4"/>
    </row>
    <row r="168" spans="1:14">
      <c r="A168" s="1"/>
      <c r="F168" s="4"/>
      <c r="J168" s="4"/>
      <c r="N168" s="4"/>
    </row>
    <row r="169" spans="1:14">
      <c r="A169" s="1"/>
      <c r="F169" s="4"/>
      <c r="J169" s="4"/>
      <c r="N169" s="4"/>
    </row>
    <row r="170" spans="1:14">
      <c r="A170" s="1"/>
      <c r="F170" s="4"/>
      <c r="J170" s="4"/>
      <c r="N170" s="4"/>
    </row>
    <row r="171" spans="1:14">
      <c r="A171" s="1"/>
      <c r="F171" s="4"/>
      <c r="J171" s="4"/>
      <c r="N171" s="4"/>
    </row>
    <row r="172" spans="1:14">
      <c r="A172" s="1"/>
      <c r="F172" s="4"/>
      <c r="J172" s="4"/>
      <c r="N172" s="4"/>
    </row>
    <row r="173" spans="1:14">
      <c r="A173" s="1"/>
      <c r="F173" s="4"/>
      <c r="J173" s="4"/>
      <c r="N173" s="4"/>
    </row>
    <row r="174" spans="1:14">
      <c r="A174" s="1"/>
      <c r="F174" s="4"/>
      <c r="J174" s="4"/>
      <c r="N174" s="4"/>
    </row>
    <row r="175" spans="1:14">
      <c r="A175" s="1"/>
      <c r="F175" s="4"/>
      <c r="J175" s="4"/>
      <c r="N175" s="4"/>
    </row>
    <row r="176" spans="1:14">
      <c r="A176" s="1"/>
      <c r="F176" s="4"/>
      <c r="J176" s="4"/>
      <c r="N176" s="4"/>
    </row>
    <row r="177" spans="1:14">
      <c r="A177" s="1"/>
      <c r="F177" s="4"/>
      <c r="J177" s="4"/>
      <c r="N177" s="4"/>
    </row>
    <row r="178" spans="1:14">
      <c r="A178" s="1"/>
      <c r="F178" s="4"/>
      <c r="J178" s="4"/>
      <c r="N178" s="4"/>
    </row>
    <row r="179" spans="1:14">
      <c r="A179" s="1"/>
      <c r="F179" s="4"/>
      <c r="J179" s="4"/>
      <c r="N179" s="4"/>
    </row>
    <row r="180" spans="1:14">
      <c r="A180" s="1"/>
      <c r="F180" s="4"/>
      <c r="J180" s="4"/>
      <c r="N180" s="4"/>
    </row>
    <row r="181" spans="1:14">
      <c r="A181" s="1"/>
      <c r="F181" s="4"/>
      <c r="J181" s="4"/>
      <c r="N181" s="4"/>
    </row>
    <row r="182" spans="1:14">
      <c r="A182" s="1"/>
      <c r="F182" s="4"/>
      <c r="J182" s="4"/>
      <c r="N182" s="4"/>
    </row>
    <row r="183" spans="1:14">
      <c r="A183" s="1"/>
      <c r="F183" s="4"/>
      <c r="J183" s="4"/>
      <c r="N183" s="4"/>
    </row>
    <row r="184" spans="1:14">
      <c r="A184" s="1"/>
      <c r="F184" s="4"/>
      <c r="J184" s="4"/>
      <c r="N184" s="4"/>
    </row>
    <row r="185" spans="1:14">
      <c r="A185" s="1"/>
      <c r="F185" s="4"/>
      <c r="J185" s="4"/>
      <c r="N185" s="4"/>
    </row>
    <row r="186" spans="1:14">
      <c r="A186" s="1"/>
      <c r="F186" s="4"/>
      <c r="J186" s="4"/>
      <c r="N186" s="4"/>
    </row>
    <row r="187" spans="1:14">
      <c r="A187" s="1"/>
      <c r="F187" s="4"/>
      <c r="J187" s="4"/>
      <c r="N187" s="4"/>
    </row>
    <row r="188" spans="1:14">
      <c r="A188" s="1"/>
      <c r="F188" s="4"/>
      <c r="J188" s="4"/>
      <c r="N188" s="4"/>
    </row>
    <row r="189" spans="1:14">
      <c r="A189" s="1"/>
      <c r="F189" s="4"/>
      <c r="J189" s="4"/>
      <c r="N189" s="4"/>
    </row>
    <row r="190" spans="1:14">
      <c r="A190" s="1"/>
      <c r="F190" s="4"/>
      <c r="J190" s="4"/>
      <c r="N190" s="4"/>
    </row>
    <row r="191" spans="1:14">
      <c r="A191" s="1"/>
      <c r="F191" s="4"/>
      <c r="J191" s="4"/>
      <c r="N191" s="4"/>
    </row>
    <row r="192" spans="1:14">
      <c r="A192" s="1"/>
      <c r="F192" s="4"/>
      <c r="J192" s="4"/>
      <c r="N192" s="4"/>
    </row>
    <row r="193" spans="1:14">
      <c r="A193" s="1"/>
      <c r="F193" s="4"/>
      <c r="J193" s="4"/>
      <c r="N193" s="4"/>
    </row>
    <row r="194" spans="1:14">
      <c r="A194" s="1"/>
      <c r="F194" s="4"/>
      <c r="J194" s="4"/>
      <c r="N194" s="4"/>
    </row>
    <row r="195" spans="1:14">
      <c r="A195" s="1"/>
      <c r="F195" s="4"/>
      <c r="J195" s="4"/>
      <c r="N195" s="4"/>
    </row>
    <row r="196" spans="1:14">
      <c r="A196" s="1"/>
      <c r="F196" s="4"/>
      <c r="J196" s="4"/>
      <c r="N196" s="4"/>
    </row>
    <row r="197" spans="1:14">
      <c r="A197" s="1"/>
      <c r="F197" s="4"/>
      <c r="J197" s="4"/>
      <c r="N197" s="4"/>
    </row>
    <row r="198" spans="1:14">
      <c r="A198" s="1"/>
      <c r="F198" s="4"/>
      <c r="J198" s="4"/>
      <c r="N198" s="4"/>
    </row>
    <row r="199" spans="1:14">
      <c r="A199" s="1"/>
      <c r="F199" s="4"/>
      <c r="J199" s="4"/>
      <c r="N199" s="4"/>
    </row>
    <row r="200" spans="1:14">
      <c r="A200" s="1"/>
      <c r="F200" s="4"/>
      <c r="J200" s="4"/>
      <c r="N200" s="4"/>
    </row>
    <row r="201" spans="1:14">
      <c r="A201" s="1"/>
      <c r="F201" s="4"/>
      <c r="J201" s="4"/>
      <c r="N201" s="4"/>
    </row>
    <row r="202" spans="1:14">
      <c r="A202" s="1"/>
      <c r="F202" s="4"/>
      <c r="J202" s="4"/>
      <c r="N202" s="4"/>
    </row>
    <row r="203" spans="1:14">
      <c r="A203" s="1"/>
      <c r="F203" s="4"/>
      <c r="J203" s="4"/>
      <c r="N203" s="4"/>
    </row>
    <row r="204" spans="1:14">
      <c r="A204" s="1"/>
      <c r="F204" s="4"/>
      <c r="J204" s="4"/>
      <c r="N204" s="4"/>
    </row>
    <row r="205" spans="1:14">
      <c r="A205" s="1"/>
      <c r="F205" s="4"/>
      <c r="J205" s="4"/>
      <c r="N205" s="4"/>
    </row>
    <row r="206" spans="1:14">
      <c r="A206" s="1"/>
      <c r="F206" s="4"/>
      <c r="J206" s="4"/>
      <c r="N206" s="4"/>
    </row>
    <row r="207" spans="1:14">
      <c r="A207" s="1"/>
      <c r="F207" s="4"/>
      <c r="J207" s="4"/>
      <c r="N207" s="4"/>
    </row>
    <row r="208" spans="1:14">
      <c r="A208" s="1"/>
      <c r="F208" s="4"/>
      <c r="J208" s="4"/>
      <c r="N208" s="4"/>
    </row>
    <row r="209" spans="1:14">
      <c r="A209" s="1"/>
      <c r="F209" s="4"/>
      <c r="J209" s="4"/>
      <c r="N209" s="4"/>
    </row>
    <row r="210" spans="1:14">
      <c r="A210" s="1"/>
      <c r="F210" s="4"/>
      <c r="J210" s="4"/>
      <c r="N210" s="4"/>
    </row>
    <row r="211" spans="1:14">
      <c r="A211" s="1"/>
      <c r="F211" s="4"/>
      <c r="J211" s="4"/>
      <c r="N211" s="4"/>
    </row>
    <row r="212" spans="1:14">
      <c r="A212" s="1"/>
      <c r="F212" s="4"/>
      <c r="J212" s="4"/>
      <c r="N212" s="4"/>
    </row>
    <row r="213" spans="1:14">
      <c r="A213" s="1"/>
      <c r="F213" s="4"/>
      <c r="J213" s="4"/>
      <c r="N213" s="4"/>
    </row>
    <row r="214" spans="1:14">
      <c r="A214" s="1"/>
      <c r="F214" s="4"/>
      <c r="J214" s="4"/>
      <c r="N214" s="4"/>
    </row>
    <row r="215" spans="1:14">
      <c r="A215" s="1"/>
      <c r="F215" s="4"/>
      <c r="J215" s="4"/>
      <c r="N215" s="4"/>
    </row>
    <row r="216" spans="1:14">
      <c r="A216" s="1"/>
      <c r="F216" s="4"/>
      <c r="J216" s="4"/>
      <c r="N216" s="4"/>
    </row>
    <row r="217" spans="1:14">
      <c r="A217" s="1"/>
      <c r="F217" s="4"/>
      <c r="J217" s="4"/>
      <c r="N217" s="4"/>
    </row>
    <row r="218" spans="1:14">
      <c r="A218" s="1"/>
      <c r="F218" s="4"/>
      <c r="J218" s="4"/>
      <c r="N218" s="4"/>
    </row>
    <row r="219" spans="1:14">
      <c r="A219" s="1"/>
      <c r="F219" s="4"/>
      <c r="J219" s="4"/>
      <c r="N219" s="4"/>
    </row>
    <row r="220" spans="1:14">
      <c r="A220" s="1"/>
      <c r="F220" s="4"/>
      <c r="J220" s="4"/>
      <c r="N220" s="4"/>
    </row>
    <row r="221" spans="1:14">
      <c r="A221" s="1"/>
      <c r="F221" s="4"/>
      <c r="J221" s="4"/>
      <c r="N221" s="4"/>
    </row>
    <row r="222" spans="1:14">
      <c r="A222" s="1"/>
      <c r="F222" s="4"/>
      <c r="J222" s="4"/>
      <c r="N222" s="4"/>
    </row>
    <row r="223" spans="1:14">
      <c r="A223" s="1"/>
      <c r="F223" s="4"/>
      <c r="J223" s="4"/>
      <c r="N223" s="4"/>
    </row>
    <row r="224" spans="1:14">
      <c r="A224" s="1"/>
      <c r="F224" s="4"/>
      <c r="J224" s="4"/>
      <c r="N224" s="4"/>
    </row>
    <row r="225" spans="1:14">
      <c r="A225" s="1"/>
      <c r="F225" s="4"/>
      <c r="J225" s="4"/>
      <c r="N225" s="4"/>
    </row>
    <row r="226" spans="1:14">
      <c r="A226" s="1"/>
      <c r="F226" s="4"/>
      <c r="J226" s="4"/>
      <c r="N226" s="4"/>
    </row>
    <row r="227" spans="1:14">
      <c r="A227" s="1"/>
      <c r="F227" s="4"/>
      <c r="J227" s="4"/>
      <c r="N227" s="4"/>
    </row>
    <row r="228" spans="1:14">
      <c r="A228" s="1"/>
      <c r="F228" s="4"/>
      <c r="J228" s="4"/>
      <c r="N228" s="4"/>
    </row>
    <row r="229" spans="1:14">
      <c r="A229" s="1"/>
      <c r="F229" s="4"/>
      <c r="J229" s="4"/>
      <c r="N229" s="4"/>
    </row>
    <row r="230" spans="1:14">
      <c r="A230" s="1"/>
      <c r="F230" s="4"/>
      <c r="J230" s="4"/>
      <c r="N230" s="4"/>
    </row>
    <row r="231" spans="1:14">
      <c r="A231" s="1"/>
      <c r="F231" s="4"/>
      <c r="J231" s="4"/>
      <c r="N231" s="4"/>
    </row>
    <row r="232" spans="1:14">
      <c r="A232" s="1"/>
      <c r="F232" s="4"/>
      <c r="J232" s="4"/>
      <c r="N232" s="4"/>
    </row>
    <row r="233" spans="1:14">
      <c r="A233" s="1"/>
      <c r="F233" s="4"/>
      <c r="J233" s="4"/>
      <c r="N233" s="4"/>
    </row>
    <row r="234" spans="1:14">
      <c r="A234" s="1"/>
      <c r="F234" s="4"/>
      <c r="J234" s="4"/>
      <c r="N234" s="4"/>
    </row>
    <row r="235" spans="1:14">
      <c r="A235" s="1"/>
      <c r="F235" s="4"/>
      <c r="J235" s="4"/>
      <c r="N235" s="4"/>
    </row>
    <row r="236" spans="1:14">
      <c r="A236" s="1"/>
      <c r="F236" s="4"/>
      <c r="J236" s="4"/>
      <c r="N236" s="4"/>
    </row>
    <row r="237" spans="1:14">
      <c r="A237" s="1"/>
      <c r="F237" s="4"/>
      <c r="J237" s="4"/>
      <c r="N237" s="4"/>
    </row>
    <row r="238" spans="1:14">
      <c r="A238" s="1"/>
      <c r="F238" s="4"/>
      <c r="J238" s="4"/>
      <c r="N238" s="4"/>
    </row>
    <row r="239" spans="1:14">
      <c r="A239" s="1"/>
      <c r="F239" s="4"/>
      <c r="J239" s="4"/>
      <c r="N239" s="4"/>
    </row>
    <row r="240" spans="1:14">
      <c r="A240" s="1"/>
      <c r="F240" s="4"/>
      <c r="J240" s="4"/>
      <c r="N240" s="4"/>
    </row>
    <row r="241" spans="1:14">
      <c r="A241" s="1"/>
      <c r="F241" s="4"/>
      <c r="J241" s="4"/>
      <c r="N241" s="4"/>
    </row>
    <row r="242" spans="1:14">
      <c r="A242" s="1"/>
      <c r="F242" s="4"/>
      <c r="J242" s="4"/>
      <c r="N242" s="4"/>
    </row>
    <row r="243" spans="1:14">
      <c r="A243" s="1"/>
      <c r="F243" s="4"/>
      <c r="J243" s="4"/>
      <c r="N243" s="4"/>
    </row>
    <row r="244" spans="1:14">
      <c r="A244" s="1"/>
      <c r="F244" s="4"/>
      <c r="J244" s="4"/>
      <c r="N244" s="4"/>
    </row>
    <row r="245" spans="1:14">
      <c r="A245" s="1"/>
      <c r="F245" s="4"/>
      <c r="J245" s="4"/>
      <c r="N245" s="4"/>
    </row>
    <row r="246" spans="1:14">
      <c r="A246" s="1"/>
      <c r="F246" s="4"/>
      <c r="J246" s="4"/>
      <c r="N246" s="4"/>
    </row>
    <row r="247" spans="1:14">
      <c r="A247" s="1"/>
      <c r="F247" s="4"/>
      <c r="J247" s="4"/>
      <c r="N247" s="4"/>
    </row>
    <row r="248" spans="1:14">
      <c r="A248" s="1"/>
      <c r="F248" s="4"/>
      <c r="J248" s="4"/>
      <c r="N248" s="4"/>
    </row>
    <row r="249" spans="1:14">
      <c r="A249" s="1"/>
      <c r="F249" s="4"/>
      <c r="J249" s="4"/>
      <c r="N249" s="4"/>
    </row>
    <row r="250" spans="1:14">
      <c r="A250" s="1"/>
      <c r="F250" s="4"/>
      <c r="J250" s="4"/>
      <c r="N250" s="4"/>
    </row>
    <row r="251" spans="1:14">
      <c r="A251" s="1"/>
      <c r="F251" s="4"/>
      <c r="J251" s="4"/>
      <c r="N251" s="4"/>
    </row>
    <row r="252" spans="1:14">
      <c r="A252" s="1"/>
      <c r="F252" s="4"/>
      <c r="J252" s="4"/>
      <c r="N252" s="4"/>
    </row>
    <row r="253" spans="1:14">
      <c r="A253" s="1"/>
      <c r="F253" s="4"/>
      <c r="J253" s="4"/>
      <c r="N253" s="4"/>
    </row>
    <row r="254" spans="1:14">
      <c r="A254" s="1"/>
      <c r="F254" s="4"/>
      <c r="J254" s="4"/>
      <c r="N254" s="4"/>
    </row>
    <row r="255" spans="1:14">
      <c r="A255" s="1"/>
      <c r="F255" s="4"/>
      <c r="J255" s="4"/>
      <c r="N255" s="4"/>
    </row>
    <row r="256" spans="1:14">
      <c r="A256" s="1"/>
      <c r="F256" s="4"/>
      <c r="J256" s="4"/>
      <c r="N256" s="4"/>
    </row>
    <row r="257" spans="1:14">
      <c r="A257" s="1"/>
      <c r="F257" s="4"/>
      <c r="J257" s="4"/>
      <c r="N257" s="4"/>
    </row>
    <row r="258" spans="1:14">
      <c r="A258" s="1"/>
      <c r="F258" s="4"/>
      <c r="J258" s="4"/>
      <c r="N258" s="4"/>
    </row>
    <row r="259" spans="1:14">
      <c r="A259" s="1"/>
      <c r="F259" s="4"/>
      <c r="J259" s="4"/>
      <c r="N259" s="4"/>
    </row>
    <row r="260" spans="1:14">
      <c r="A260" s="1"/>
      <c r="F260" s="4"/>
      <c r="J260" s="4"/>
      <c r="N260" s="4"/>
    </row>
    <row r="261" spans="1:14">
      <c r="A261" s="1"/>
      <c r="F261" s="4"/>
      <c r="J261" s="4"/>
      <c r="N261" s="4"/>
    </row>
    <row r="262" spans="1:14">
      <c r="A262" s="1"/>
      <c r="F262" s="4"/>
      <c r="J262" s="4"/>
      <c r="N262" s="4"/>
    </row>
    <row r="263" spans="1:14">
      <c r="A263" s="1"/>
      <c r="F263" s="4"/>
      <c r="J263" s="4"/>
      <c r="N263" s="4"/>
    </row>
    <row r="264" spans="1:14">
      <c r="A264" s="1"/>
      <c r="F264" s="4"/>
      <c r="J264" s="4"/>
      <c r="N264" s="4"/>
    </row>
    <row r="265" spans="1:14">
      <c r="A265" s="1"/>
      <c r="F265" s="4"/>
      <c r="J265" s="4"/>
      <c r="N265" s="4"/>
    </row>
    <row r="266" spans="1:14">
      <c r="A266" s="1"/>
      <c r="F266" s="4"/>
      <c r="J266" s="4"/>
      <c r="N266" s="4"/>
    </row>
    <row r="267" spans="1:14">
      <c r="A267" s="1"/>
      <c r="F267" s="4"/>
      <c r="J267" s="4"/>
      <c r="N267" s="4"/>
    </row>
    <row r="268" spans="1:14">
      <c r="A268" s="1"/>
      <c r="F268" s="4"/>
      <c r="J268" s="4"/>
      <c r="N268" s="4"/>
    </row>
    <row r="269" spans="1:14">
      <c r="A269" s="1"/>
      <c r="F269" s="4"/>
      <c r="J269" s="4"/>
      <c r="N269" s="4"/>
    </row>
    <row r="270" spans="1:14">
      <c r="A270" s="1"/>
      <c r="F270" s="4"/>
      <c r="J270" s="4"/>
      <c r="N270" s="4"/>
    </row>
    <row r="271" spans="1:14">
      <c r="A271" s="1"/>
      <c r="F271" s="4"/>
      <c r="J271" s="4"/>
      <c r="N271" s="4"/>
    </row>
    <row r="272" spans="1:14">
      <c r="A272" s="1"/>
      <c r="F272" s="4"/>
      <c r="J272" s="4"/>
      <c r="N272" s="4"/>
    </row>
    <row r="273" spans="1:14">
      <c r="A273" s="1"/>
      <c r="F273" s="4"/>
      <c r="J273" s="4"/>
      <c r="N273" s="4"/>
    </row>
    <row r="274" spans="1:14">
      <c r="A274" s="1"/>
      <c r="F274" s="4"/>
      <c r="J274" s="4"/>
      <c r="N274" s="4"/>
    </row>
    <row r="275" spans="1:14">
      <c r="A275" s="1"/>
      <c r="F275" s="4"/>
      <c r="J275" s="4"/>
      <c r="N275" s="4"/>
    </row>
    <row r="276" spans="1:14">
      <c r="A276" s="1"/>
      <c r="F276" s="4"/>
      <c r="J276" s="4"/>
      <c r="N276" s="4"/>
    </row>
    <row r="277" spans="1:14">
      <c r="A277" s="1"/>
      <c r="F277" s="4"/>
      <c r="J277" s="4"/>
      <c r="N277" s="4"/>
    </row>
    <row r="278" spans="1:14">
      <c r="A278" s="1"/>
      <c r="F278" s="4"/>
      <c r="J278" s="4"/>
      <c r="N278" s="4"/>
    </row>
    <row r="279" spans="1:14">
      <c r="A279" s="1"/>
      <c r="F279" s="4"/>
      <c r="J279" s="4"/>
      <c r="N279" s="4"/>
    </row>
    <row r="280" spans="1:14">
      <c r="A280" s="1"/>
      <c r="F280" s="4"/>
      <c r="J280" s="4"/>
      <c r="N280" s="4"/>
    </row>
    <row r="281" spans="1:14">
      <c r="A281" s="1"/>
      <c r="F281" s="4"/>
      <c r="J281" s="4"/>
      <c r="N281" s="4"/>
    </row>
    <row r="282" spans="1:14">
      <c r="A282" s="1"/>
      <c r="F282" s="4"/>
      <c r="J282" s="4"/>
      <c r="N282" s="4"/>
    </row>
    <row r="283" spans="1:14">
      <c r="A283" s="1"/>
      <c r="F283" s="4"/>
      <c r="J283" s="4"/>
      <c r="N283" s="4"/>
    </row>
    <row r="284" spans="1:14">
      <c r="A284" s="1"/>
      <c r="F284" s="4"/>
      <c r="J284" s="4"/>
      <c r="N284" s="4"/>
    </row>
    <row r="285" spans="1:14">
      <c r="A285" s="1"/>
      <c r="F285" s="4"/>
      <c r="J285" s="4"/>
      <c r="N285" s="4"/>
    </row>
    <row r="286" spans="1:14">
      <c r="A286" s="1"/>
      <c r="F286" s="4"/>
      <c r="J286" s="4"/>
      <c r="N286" s="4"/>
    </row>
    <row r="287" spans="1:14">
      <c r="A287" s="1"/>
      <c r="F287" s="4"/>
      <c r="J287" s="4"/>
      <c r="N287" s="4"/>
    </row>
    <row r="288" spans="1:14">
      <c r="A288" s="1"/>
      <c r="F288" s="4"/>
      <c r="J288" s="4"/>
      <c r="N288" s="4"/>
    </row>
    <row r="289" spans="1:14">
      <c r="A289" s="1"/>
      <c r="F289" s="4"/>
      <c r="J289" s="4"/>
      <c r="N289" s="4"/>
    </row>
    <row r="290" spans="1:14">
      <c r="A290" s="1"/>
      <c r="F290" s="4"/>
      <c r="J290" s="4"/>
      <c r="N290" s="4"/>
    </row>
    <row r="291" spans="1:14">
      <c r="A291" s="1"/>
      <c r="F291" s="4"/>
      <c r="J291" s="4"/>
      <c r="N291" s="4"/>
    </row>
    <row r="292" spans="1:14">
      <c r="A292" s="1"/>
      <c r="F292" s="4"/>
      <c r="J292" s="4"/>
      <c r="N292" s="4"/>
    </row>
    <row r="293" spans="1:14">
      <c r="A293" s="1"/>
      <c r="F293" s="4"/>
      <c r="J293" s="4"/>
      <c r="N293" s="4"/>
    </row>
    <row r="294" spans="1:14">
      <c r="A294" s="1"/>
      <c r="F294" s="4"/>
      <c r="J294" s="4"/>
      <c r="N294" s="4"/>
    </row>
    <row r="295" spans="1:14">
      <c r="A295" s="1"/>
      <c r="F295" s="4"/>
      <c r="J295" s="4"/>
      <c r="N295" s="4"/>
    </row>
    <row r="296" spans="1:14">
      <c r="A296" s="1"/>
      <c r="F296" s="4"/>
      <c r="J296" s="4"/>
      <c r="N296" s="4"/>
    </row>
    <row r="297" spans="1:14">
      <c r="A297" s="1"/>
      <c r="F297" s="4"/>
      <c r="J297" s="4"/>
      <c r="N297" s="4"/>
    </row>
    <row r="298" spans="1:14">
      <c r="A298" s="1"/>
      <c r="F298" s="4"/>
      <c r="J298" s="4"/>
      <c r="N298" s="4"/>
    </row>
    <row r="299" spans="1:14">
      <c r="A299" s="1"/>
      <c r="F299" s="4"/>
      <c r="J299" s="4"/>
      <c r="N299" s="4"/>
    </row>
    <row r="300" spans="1:14">
      <c r="A300" s="1"/>
      <c r="F300" s="4"/>
      <c r="J300" s="4"/>
      <c r="N300" s="4"/>
    </row>
    <row r="301" spans="1:14">
      <c r="A301" s="1"/>
      <c r="F301" s="4"/>
      <c r="J301" s="4"/>
      <c r="N301" s="4"/>
    </row>
    <row r="302" spans="1:14">
      <c r="A302" s="1"/>
      <c r="F302" s="4"/>
      <c r="J302" s="4"/>
      <c r="N302" s="4"/>
    </row>
    <row r="303" spans="1:14">
      <c r="A303" s="1"/>
      <c r="F303" s="4"/>
      <c r="J303" s="4"/>
      <c r="N303" s="4"/>
    </row>
    <row r="304" spans="1:14">
      <c r="A304" s="1"/>
      <c r="F304" s="4"/>
      <c r="J304" s="4"/>
      <c r="N304" s="4"/>
    </row>
    <row r="305" spans="1:14">
      <c r="A305" s="1"/>
      <c r="F305" s="4"/>
      <c r="J305" s="4"/>
      <c r="N305" s="4"/>
    </row>
    <row r="306" spans="1:14">
      <c r="A306" s="1"/>
      <c r="F306" s="4"/>
      <c r="J306" s="4"/>
      <c r="N306" s="4"/>
    </row>
    <row r="307" spans="1:14">
      <c r="A307" s="1"/>
      <c r="F307" s="4"/>
      <c r="J307" s="4"/>
      <c r="N307" s="4"/>
    </row>
    <row r="308" spans="1:14">
      <c r="A308" s="1"/>
      <c r="F308" s="4"/>
      <c r="J308" s="4"/>
      <c r="N308" s="4"/>
    </row>
    <row r="309" spans="1:14">
      <c r="A309" s="1"/>
      <c r="F309" s="4"/>
      <c r="J309" s="4"/>
      <c r="N309" s="4"/>
    </row>
    <row r="310" spans="1:14">
      <c r="A310" s="1"/>
      <c r="F310" s="4"/>
      <c r="J310" s="4"/>
      <c r="N310" s="4"/>
    </row>
    <row r="311" spans="1:14">
      <c r="A311" s="1"/>
      <c r="F311" s="4"/>
      <c r="J311" s="4"/>
      <c r="N311" s="4"/>
    </row>
    <row r="312" spans="1:14">
      <c r="A312" s="1"/>
      <c r="F312" s="4"/>
      <c r="J312" s="4"/>
      <c r="N312" s="4"/>
    </row>
    <row r="313" spans="1:14">
      <c r="A313" s="1"/>
      <c r="F313" s="4"/>
      <c r="J313" s="4"/>
      <c r="N313" s="4"/>
    </row>
    <row r="314" spans="1:14">
      <c r="A314" s="1"/>
      <c r="F314" s="4"/>
      <c r="J314" s="4"/>
      <c r="N314" s="4"/>
    </row>
    <row r="315" spans="1:14">
      <c r="A315" s="1"/>
      <c r="F315" s="4"/>
      <c r="J315" s="4"/>
      <c r="N315" s="4"/>
    </row>
    <row r="316" spans="1:14">
      <c r="A316" s="1"/>
      <c r="F316" s="4"/>
      <c r="J316" s="4"/>
      <c r="N316" s="4"/>
    </row>
    <row r="317" spans="1:14">
      <c r="A317" s="1"/>
      <c r="F317" s="4"/>
      <c r="J317" s="4"/>
      <c r="N317" s="4"/>
    </row>
    <row r="318" spans="1:14">
      <c r="A318" s="1"/>
      <c r="F318" s="4"/>
      <c r="J318" s="4"/>
      <c r="N318" s="4"/>
    </row>
    <row r="319" spans="1:14">
      <c r="A319" s="1"/>
      <c r="F319" s="4"/>
      <c r="J319" s="4"/>
      <c r="N319" s="4"/>
    </row>
    <row r="320" spans="1:14">
      <c r="A320" s="1"/>
      <c r="F320" s="4"/>
      <c r="J320" s="4"/>
      <c r="N320" s="4"/>
    </row>
    <row r="321" spans="1:14">
      <c r="A321" s="1"/>
      <c r="F321" s="4"/>
      <c r="J321" s="4"/>
      <c r="N321" s="4"/>
    </row>
    <row r="322" spans="1:14">
      <c r="A322" s="1"/>
      <c r="F322" s="4"/>
      <c r="J322" s="4"/>
      <c r="N322" s="4"/>
    </row>
    <row r="323" spans="1:14">
      <c r="A323" s="1"/>
      <c r="F323" s="4"/>
      <c r="J323" s="4"/>
      <c r="N323" s="4"/>
    </row>
    <row r="324" spans="1:14">
      <c r="A324" s="1"/>
      <c r="F324" s="4"/>
      <c r="J324" s="4"/>
      <c r="N324" s="4"/>
    </row>
    <row r="325" spans="1:14">
      <c r="A325" s="1"/>
      <c r="F325" s="4"/>
      <c r="J325" s="4"/>
      <c r="N325" s="4"/>
    </row>
    <row r="326" spans="1:14">
      <c r="A326" s="1"/>
      <c r="F326" s="4"/>
      <c r="J326" s="4"/>
      <c r="N326" s="4"/>
    </row>
    <row r="327" spans="1:14">
      <c r="A327" s="1"/>
      <c r="F327" s="4"/>
      <c r="J327" s="4"/>
      <c r="N327" s="4"/>
    </row>
    <row r="328" spans="1:14">
      <c r="A328" s="1"/>
      <c r="F328" s="4"/>
      <c r="J328" s="4"/>
      <c r="N328" s="4"/>
    </row>
    <row r="329" spans="1:14">
      <c r="A329" s="1"/>
      <c r="F329" s="4"/>
      <c r="J329" s="4"/>
      <c r="N329" s="4"/>
    </row>
    <row r="330" spans="1:14">
      <c r="A330" s="1"/>
      <c r="F330" s="4"/>
      <c r="J330" s="4"/>
      <c r="N330" s="4"/>
    </row>
    <row r="331" spans="1:14">
      <c r="A331" s="1"/>
      <c r="F331" s="4"/>
      <c r="J331" s="4"/>
      <c r="N331" s="4"/>
    </row>
    <row r="332" spans="1:14">
      <c r="A332" s="1"/>
      <c r="F332" s="4"/>
      <c r="J332" s="4"/>
      <c r="N332" s="4"/>
    </row>
    <row r="333" spans="1:14">
      <c r="A333" s="1"/>
      <c r="F333" s="4"/>
      <c r="J333" s="4"/>
      <c r="N333" s="4"/>
    </row>
    <row r="334" spans="1:14">
      <c r="A334" s="1"/>
      <c r="F334" s="4"/>
      <c r="J334" s="4"/>
      <c r="N334" s="4"/>
    </row>
    <row r="335" spans="1:14">
      <c r="A335" s="1"/>
      <c r="F335" s="4"/>
      <c r="J335" s="4"/>
      <c r="N335" s="4"/>
    </row>
    <row r="336" spans="1:14">
      <c r="A336" s="1"/>
      <c r="F336" s="4"/>
      <c r="J336" s="4"/>
      <c r="N336" s="4"/>
    </row>
    <row r="337" spans="1:14">
      <c r="A337" s="1"/>
      <c r="F337" s="4"/>
      <c r="J337" s="4"/>
      <c r="N337" s="4"/>
    </row>
    <row r="338" spans="1:14">
      <c r="A338" s="1"/>
      <c r="F338" s="4"/>
      <c r="J338" s="4"/>
      <c r="N338" s="4"/>
    </row>
    <row r="339" spans="1:14">
      <c r="A339" s="1"/>
      <c r="F339" s="4"/>
      <c r="J339" s="4"/>
      <c r="N339" s="4"/>
    </row>
    <row r="340" spans="1:14">
      <c r="A340" s="1"/>
      <c r="F340" s="4"/>
      <c r="J340" s="4"/>
      <c r="N340" s="4"/>
    </row>
    <row r="341" spans="1:14">
      <c r="A341" s="1"/>
      <c r="F341" s="4"/>
      <c r="J341" s="4"/>
      <c r="N341" s="4"/>
    </row>
    <row r="342" spans="1:14">
      <c r="A342" s="1"/>
      <c r="F342" s="4"/>
      <c r="J342" s="4"/>
      <c r="N342" s="4"/>
    </row>
    <row r="343" spans="1:14">
      <c r="A343" s="1"/>
      <c r="F343" s="4"/>
      <c r="J343" s="4"/>
      <c r="N343" s="4"/>
    </row>
    <row r="344" spans="1:14">
      <c r="A344" s="1"/>
      <c r="F344" s="4"/>
      <c r="J344" s="4"/>
      <c r="N344" s="4"/>
    </row>
    <row r="345" spans="1:14">
      <c r="A345" s="1"/>
      <c r="F345" s="4"/>
      <c r="J345" s="4"/>
      <c r="N345" s="4"/>
    </row>
    <row r="346" spans="1:14">
      <c r="A346" s="1"/>
      <c r="F346" s="4"/>
      <c r="J346" s="4"/>
      <c r="N346" s="4"/>
    </row>
    <row r="347" spans="1:14">
      <c r="A347" s="1"/>
      <c r="F347" s="4"/>
      <c r="J347" s="4"/>
      <c r="N347" s="4"/>
    </row>
    <row r="348" spans="1:14">
      <c r="A348" s="1"/>
      <c r="F348" s="4"/>
      <c r="J348" s="4"/>
      <c r="N348" s="4"/>
    </row>
    <row r="349" spans="1:14">
      <c r="A349" s="1"/>
      <c r="F349" s="4"/>
      <c r="J349" s="4"/>
      <c r="N349" s="4"/>
    </row>
    <row r="350" spans="1:14">
      <c r="A350" s="1"/>
      <c r="F350" s="4"/>
      <c r="J350" s="4"/>
      <c r="N350" s="4"/>
    </row>
    <row r="351" spans="1:14">
      <c r="A351" s="1"/>
      <c r="F351" s="4"/>
      <c r="J351" s="4"/>
      <c r="N351" s="4"/>
    </row>
    <row r="352" spans="1:14">
      <c r="A352" s="1"/>
      <c r="F352" s="4"/>
      <c r="J352" s="4"/>
      <c r="N352" s="4"/>
    </row>
    <row r="353" spans="1:14">
      <c r="A353" s="1"/>
      <c r="F353" s="4"/>
      <c r="J353" s="4"/>
      <c r="N353" s="4"/>
    </row>
    <row r="354" spans="1:14">
      <c r="A354" s="1"/>
      <c r="F354" s="4"/>
      <c r="J354" s="4"/>
      <c r="N354" s="4"/>
    </row>
    <row r="355" spans="1:14">
      <c r="A355" s="1"/>
      <c r="F355" s="4"/>
      <c r="J355" s="4"/>
      <c r="N355" s="4"/>
    </row>
    <row r="356" spans="1:14">
      <c r="A356" s="1"/>
      <c r="F356" s="4"/>
      <c r="J356" s="4"/>
      <c r="N356" s="4"/>
    </row>
    <row r="357" spans="1:14">
      <c r="A357" s="1"/>
      <c r="F357" s="4"/>
      <c r="J357" s="4"/>
      <c r="N357" s="4"/>
    </row>
    <row r="358" spans="1:14">
      <c r="A358" s="1"/>
      <c r="F358" s="4"/>
      <c r="J358" s="4"/>
      <c r="N358" s="4"/>
    </row>
    <row r="359" spans="1:14">
      <c r="A359" s="1"/>
      <c r="F359" s="4"/>
      <c r="J359" s="4"/>
      <c r="N359" s="4"/>
    </row>
    <row r="360" spans="1:14">
      <c r="A360" s="1"/>
      <c r="F360" s="4"/>
      <c r="J360" s="4"/>
      <c r="N360" s="4"/>
    </row>
    <row r="361" spans="1:14">
      <c r="A361" s="1"/>
      <c r="F361" s="4"/>
      <c r="J361" s="4"/>
      <c r="N361" s="4"/>
    </row>
    <row r="362" spans="1:14">
      <c r="A362" s="1"/>
      <c r="F362" s="4"/>
      <c r="J362" s="4"/>
      <c r="N362" s="4"/>
    </row>
    <row r="363" spans="1:14">
      <c r="A363" s="1"/>
      <c r="F363" s="4"/>
      <c r="J363" s="4"/>
      <c r="N363" s="4"/>
    </row>
    <row r="364" spans="1:14">
      <c r="A364" s="1"/>
      <c r="F364" s="4"/>
      <c r="J364" s="4"/>
      <c r="N364" s="4"/>
    </row>
    <row r="365" spans="1:14">
      <c r="A365" s="1"/>
      <c r="F365" s="4"/>
      <c r="J365" s="4"/>
      <c r="N365" s="4"/>
    </row>
    <row r="366" spans="1:14">
      <c r="A366" s="1"/>
      <c r="F366" s="4"/>
      <c r="J366" s="4"/>
      <c r="N366" s="4"/>
    </row>
    <row r="367" spans="1:14">
      <c r="A367" s="1"/>
      <c r="F367" s="4"/>
      <c r="J367" s="4"/>
      <c r="N367" s="4"/>
    </row>
    <row r="368" spans="1:14">
      <c r="A368" s="1"/>
      <c r="F368" s="4"/>
      <c r="J368" s="4"/>
      <c r="N368" s="4"/>
    </row>
    <row r="369" spans="1:14">
      <c r="A369" s="1"/>
      <c r="F369" s="4"/>
      <c r="J369" s="4"/>
      <c r="N369" s="4"/>
    </row>
    <row r="370" spans="1:14">
      <c r="A370" s="1"/>
      <c r="F370" s="4"/>
      <c r="J370" s="4"/>
      <c r="N370" s="4"/>
    </row>
    <row r="371" spans="1:14">
      <c r="A371" s="1"/>
      <c r="F371" s="4"/>
      <c r="J371" s="4"/>
      <c r="N371" s="4"/>
    </row>
    <row r="372" spans="1:14">
      <c r="A372" s="1"/>
      <c r="F372" s="4"/>
      <c r="J372" s="4"/>
      <c r="N372" s="4"/>
    </row>
    <row r="373" spans="1:14">
      <c r="A373" s="1"/>
      <c r="F373" s="4"/>
      <c r="J373" s="4"/>
      <c r="N373" s="4"/>
    </row>
    <row r="374" spans="1:14">
      <c r="A374" s="1"/>
      <c r="F374" s="4"/>
      <c r="J374" s="4"/>
      <c r="N374" s="4"/>
    </row>
    <row r="375" spans="1:14">
      <c r="A375" s="1"/>
      <c r="F375" s="4"/>
      <c r="J375" s="4"/>
      <c r="N375" s="4"/>
    </row>
    <row r="376" spans="1:14">
      <c r="A376" s="1"/>
      <c r="F376" s="4"/>
      <c r="J376" s="4"/>
      <c r="N376" s="4"/>
    </row>
    <row r="377" spans="1:14">
      <c r="A377" s="1"/>
      <c r="F377" s="4"/>
      <c r="J377" s="4"/>
      <c r="N377" s="4"/>
    </row>
    <row r="378" spans="1:14">
      <c r="A378" s="1"/>
      <c r="F378" s="4"/>
      <c r="J378" s="4"/>
      <c r="N378" s="4"/>
    </row>
    <row r="379" spans="1:14">
      <c r="A379" s="1"/>
      <c r="F379" s="4"/>
      <c r="J379" s="4"/>
      <c r="N379" s="4"/>
    </row>
    <row r="380" spans="1:14">
      <c r="A380" s="1"/>
      <c r="F380" s="4"/>
      <c r="J380" s="4"/>
      <c r="N380" s="4"/>
    </row>
    <row r="381" spans="1:14">
      <c r="A381" s="1"/>
      <c r="F381" s="4"/>
      <c r="J381" s="4"/>
      <c r="N381" s="4"/>
    </row>
    <row r="382" spans="1:14">
      <c r="A382" s="1"/>
      <c r="F382" s="4"/>
      <c r="J382" s="4"/>
      <c r="N382" s="4"/>
    </row>
    <row r="383" spans="1:14">
      <c r="A383" s="1"/>
      <c r="F383" s="4"/>
      <c r="J383" s="4"/>
      <c r="N383" s="4"/>
    </row>
    <row r="384" spans="1:14">
      <c r="A384" s="1"/>
      <c r="F384" s="4"/>
      <c r="J384" s="4"/>
      <c r="N384" s="4"/>
    </row>
    <row r="385" spans="1:14">
      <c r="A385" s="1"/>
      <c r="F385" s="4"/>
      <c r="J385" s="4"/>
      <c r="N385" s="4"/>
    </row>
    <row r="386" spans="1:14">
      <c r="A386" s="1"/>
      <c r="F386" s="4"/>
      <c r="J386" s="4"/>
      <c r="N386" s="4"/>
    </row>
    <row r="387" spans="1:14">
      <c r="A387" s="1"/>
      <c r="F387" s="4"/>
      <c r="J387" s="4"/>
      <c r="N387" s="4"/>
    </row>
    <row r="388" spans="1:14">
      <c r="A388" s="1"/>
      <c r="F388" s="4"/>
      <c r="J388" s="4"/>
      <c r="N388" s="4"/>
    </row>
    <row r="389" spans="1:14">
      <c r="A389" s="1"/>
      <c r="F389" s="4"/>
      <c r="J389" s="4"/>
      <c r="N389" s="4"/>
    </row>
    <row r="390" spans="1:14">
      <c r="A390" s="1"/>
      <c r="F390" s="4"/>
      <c r="J390" s="4"/>
      <c r="N390" s="4"/>
    </row>
    <row r="391" spans="1:14">
      <c r="A391" s="1"/>
      <c r="F391" s="4"/>
      <c r="J391" s="4"/>
      <c r="N391" s="4"/>
    </row>
    <row r="392" spans="1:14">
      <c r="A392" s="1"/>
      <c r="F392" s="4"/>
      <c r="J392" s="4"/>
      <c r="N392" s="4"/>
    </row>
    <row r="393" spans="1:14">
      <c r="A393" s="1"/>
      <c r="F393" s="4"/>
      <c r="J393" s="4"/>
      <c r="N393" s="4"/>
    </row>
    <row r="394" spans="1:14">
      <c r="A394" s="1"/>
      <c r="F394" s="4"/>
      <c r="J394" s="4"/>
      <c r="N394" s="4"/>
    </row>
    <row r="395" spans="1:14">
      <c r="A395" s="1"/>
      <c r="F395" s="4"/>
      <c r="J395" s="4"/>
      <c r="N395" s="4"/>
    </row>
    <row r="396" spans="1:14">
      <c r="A396" s="1"/>
      <c r="F396" s="4"/>
      <c r="J396" s="4"/>
      <c r="N396" s="4"/>
    </row>
    <row r="397" spans="1:14">
      <c r="A397" s="1"/>
      <c r="F397" s="4"/>
      <c r="J397" s="4"/>
      <c r="N397" s="4"/>
    </row>
    <row r="398" spans="1:14">
      <c r="A398" s="1"/>
      <c r="F398" s="4"/>
      <c r="J398" s="4"/>
      <c r="N398" s="4"/>
    </row>
    <row r="399" spans="1:14">
      <c r="A399" s="1"/>
      <c r="F399" s="4"/>
      <c r="J399" s="4"/>
      <c r="N399" s="4"/>
    </row>
    <row r="400" spans="1:14">
      <c r="A400" s="1"/>
      <c r="F400" s="4"/>
      <c r="J400" s="4"/>
      <c r="N400" s="4"/>
    </row>
    <row r="401" spans="1:14">
      <c r="A401" s="1"/>
      <c r="F401" s="4"/>
      <c r="J401" s="4"/>
      <c r="N401" s="4"/>
    </row>
    <row r="402" spans="1:14">
      <c r="A402" s="1"/>
      <c r="F402" s="4"/>
      <c r="J402" s="4"/>
      <c r="N402" s="4"/>
    </row>
    <row r="403" spans="1:14">
      <c r="A403" s="1"/>
      <c r="F403" s="4"/>
      <c r="J403" s="4"/>
      <c r="N403" s="4"/>
    </row>
    <row r="404" spans="1:14">
      <c r="A404" s="1"/>
      <c r="F404" s="4"/>
      <c r="J404" s="4"/>
      <c r="N404" s="4"/>
    </row>
    <row r="405" spans="1:14">
      <c r="A405" s="1"/>
      <c r="F405" s="4"/>
      <c r="J405" s="4"/>
      <c r="N405" s="4"/>
    </row>
    <row r="406" spans="1:14">
      <c r="A406" s="1"/>
      <c r="F406" s="4"/>
      <c r="J406" s="4"/>
      <c r="N406" s="4"/>
    </row>
    <row r="407" spans="1:14">
      <c r="A407" s="1"/>
      <c r="F407" s="4"/>
      <c r="J407" s="4"/>
      <c r="N407" s="4"/>
    </row>
    <row r="408" spans="1:14">
      <c r="A408" s="1"/>
      <c r="F408" s="4"/>
      <c r="J408" s="4"/>
      <c r="N408" s="4"/>
    </row>
    <row r="409" spans="1:14">
      <c r="A409" s="1"/>
      <c r="F409" s="4"/>
      <c r="J409" s="4"/>
      <c r="N409" s="4"/>
    </row>
    <row r="410" spans="1:14">
      <c r="A410" s="1"/>
      <c r="F410" s="4"/>
      <c r="J410" s="4"/>
      <c r="N410" s="4"/>
    </row>
    <row r="411" spans="1:14">
      <c r="A411" s="1"/>
      <c r="F411" s="4"/>
      <c r="J411" s="4"/>
      <c r="N411" s="4"/>
    </row>
    <row r="412" spans="1:14">
      <c r="A412" s="1"/>
      <c r="F412" s="4"/>
      <c r="J412" s="4"/>
      <c r="N412" s="4"/>
    </row>
    <row r="413" spans="1:14">
      <c r="A413" s="1"/>
      <c r="F413" s="4"/>
      <c r="J413" s="4"/>
      <c r="N413" s="4"/>
    </row>
    <row r="414" spans="1:14">
      <c r="A414" s="1"/>
      <c r="F414" s="4"/>
      <c r="J414" s="4"/>
      <c r="N414" s="4"/>
    </row>
    <row r="415" spans="1:14">
      <c r="A415" s="1"/>
      <c r="F415" s="4"/>
      <c r="J415" s="4"/>
      <c r="N415" s="4"/>
    </row>
    <row r="416" spans="1:14">
      <c r="A416" s="1"/>
      <c r="F416" s="4"/>
      <c r="J416" s="4"/>
      <c r="N416" s="4"/>
    </row>
    <row r="417" spans="1:14">
      <c r="A417" s="1"/>
      <c r="F417" s="4"/>
      <c r="J417" s="4"/>
      <c r="N417" s="4"/>
    </row>
    <row r="418" spans="1:14">
      <c r="A418" s="1"/>
      <c r="F418" s="4"/>
      <c r="J418" s="4"/>
      <c r="N418" s="4"/>
    </row>
    <row r="419" spans="1:14">
      <c r="A419" s="1"/>
      <c r="F419" s="4"/>
      <c r="J419" s="4"/>
      <c r="N419" s="4"/>
    </row>
    <row r="420" spans="1:14">
      <c r="A420" s="1"/>
      <c r="F420" s="4"/>
      <c r="J420" s="4"/>
      <c r="N420" s="4"/>
    </row>
    <row r="421" spans="1:14">
      <c r="A421" s="1"/>
      <c r="F421" s="4"/>
      <c r="J421" s="4"/>
      <c r="N421" s="4"/>
    </row>
    <row r="422" spans="1:14">
      <c r="A422" s="1"/>
      <c r="F422" s="4"/>
      <c r="J422" s="4"/>
      <c r="N422" s="4"/>
    </row>
    <row r="423" spans="1:14">
      <c r="A423" s="1"/>
      <c r="F423" s="4"/>
      <c r="J423" s="4"/>
      <c r="N423" s="4"/>
    </row>
    <row r="424" spans="1:14">
      <c r="A424" s="1"/>
      <c r="F424" s="4"/>
      <c r="J424" s="4"/>
      <c r="N424" s="4"/>
    </row>
    <row r="425" spans="1:14">
      <c r="A425" s="1"/>
      <c r="F425" s="4"/>
      <c r="J425" s="4"/>
      <c r="N425" s="4"/>
    </row>
    <row r="426" spans="1:14">
      <c r="A426" s="1"/>
      <c r="F426" s="4"/>
      <c r="J426" s="4"/>
      <c r="N426" s="4"/>
    </row>
    <row r="427" spans="1:14">
      <c r="A427" s="1"/>
      <c r="F427" s="4"/>
      <c r="J427" s="4"/>
      <c r="N427" s="4"/>
    </row>
    <row r="428" spans="1:14">
      <c r="A428" s="1"/>
      <c r="F428" s="4"/>
      <c r="J428" s="4"/>
      <c r="N428" s="4"/>
    </row>
    <row r="429" spans="1:14">
      <c r="A429" s="1"/>
      <c r="F429" s="4"/>
      <c r="J429" s="4"/>
      <c r="N429" s="4"/>
    </row>
    <row r="430" spans="1:14">
      <c r="A430" s="1"/>
      <c r="F430" s="4"/>
      <c r="J430" s="4"/>
      <c r="N430" s="4"/>
    </row>
    <row r="431" spans="1:14">
      <c r="A431" s="1"/>
      <c r="F431" s="4"/>
      <c r="J431" s="4"/>
      <c r="N431" s="4"/>
    </row>
    <row r="432" spans="1:14">
      <c r="A432" s="1"/>
      <c r="F432" s="4"/>
      <c r="J432" s="4"/>
      <c r="N432" s="4"/>
    </row>
    <row r="433" spans="1:14">
      <c r="A433" s="1"/>
      <c r="F433" s="4"/>
      <c r="J433" s="4"/>
      <c r="N433" s="4"/>
    </row>
    <row r="434" spans="1:14">
      <c r="A434" s="1"/>
      <c r="F434" s="4"/>
      <c r="J434" s="4"/>
      <c r="N434" s="4"/>
    </row>
    <row r="435" spans="1:14">
      <c r="A435" s="1"/>
      <c r="F435" s="4"/>
      <c r="J435" s="4"/>
      <c r="N435" s="4"/>
    </row>
    <row r="436" spans="1:14">
      <c r="A436" s="1"/>
      <c r="F436" s="4"/>
      <c r="J436" s="4"/>
      <c r="N436" s="4"/>
    </row>
    <row r="437" spans="1:14">
      <c r="A437" s="1"/>
      <c r="F437" s="4"/>
      <c r="J437" s="4"/>
      <c r="N437" s="4"/>
    </row>
    <row r="438" spans="1:14">
      <c r="A438" s="1"/>
      <c r="F438" s="4"/>
      <c r="J438" s="4"/>
      <c r="N438" s="4"/>
    </row>
    <row r="439" spans="1:14">
      <c r="A439" s="1"/>
      <c r="F439" s="4"/>
      <c r="J439" s="4"/>
      <c r="N439" s="4"/>
    </row>
    <row r="440" spans="1:14">
      <c r="A440" s="1"/>
      <c r="F440" s="4"/>
      <c r="J440" s="4"/>
      <c r="N440" s="4"/>
    </row>
    <row r="441" spans="1:14">
      <c r="A441" s="1"/>
      <c r="F441" s="4"/>
      <c r="J441" s="4"/>
      <c r="N441" s="4"/>
    </row>
    <row r="442" spans="1:14">
      <c r="A442" s="1"/>
      <c r="F442" s="4"/>
      <c r="J442" s="4"/>
      <c r="N442" s="4"/>
    </row>
    <row r="443" spans="1:14">
      <c r="A443" s="1"/>
      <c r="F443" s="4"/>
      <c r="J443" s="4"/>
      <c r="N443" s="4"/>
    </row>
    <row r="444" spans="1:14">
      <c r="A444" s="1"/>
      <c r="F444" s="4"/>
      <c r="J444" s="4"/>
      <c r="N444" s="4"/>
    </row>
    <row r="445" spans="1:14">
      <c r="A445" s="1"/>
      <c r="F445" s="4"/>
      <c r="J445" s="4"/>
      <c r="N445" s="4"/>
    </row>
    <row r="446" spans="1:14">
      <c r="A446" s="1"/>
      <c r="F446" s="4"/>
      <c r="J446" s="4"/>
      <c r="N446" s="4"/>
    </row>
    <row r="447" spans="1:14">
      <c r="A447" s="1"/>
      <c r="F447" s="4"/>
      <c r="J447" s="4"/>
      <c r="N447" s="4"/>
    </row>
    <row r="448" spans="1:14">
      <c r="A448" s="1"/>
      <c r="F448" s="4"/>
      <c r="J448" s="4"/>
      <c r="N448" s="4"/>
    </row>
    <row r="449" spans="1:14">
      <c r="A449" s="1"/>
      <c r="F449" s="4"/>
      <c r="J449" s="4"/>
      <c r="N449" s="4"/>
    </row>
    <row r="450" spans="1:14">
      <c r="A450" s="1"/>
      <c r="F450" s="4"/>
      <c r="J450" s="4"/>
      <c r="N450" s="4"/>
    </row>
    <row r="451" spans="1:14">
      <c r="A451" s="1"/>
      <c r="F451" s="4"/>
      <c r="J451" s="4"/>
      <c r="N451" s="4"/>
    </row>
    <row r="452" spans="1:14">
      <c r="A452" s="1"/>
      <c r="F452" s="4"/>
      <c r="J452" s="4"/>
      <c r="N452" s="4"/>
    </row>
    <row r="453" spans="1:14">
      <c r="A453" s="1"/>
      <c r="F453" s="4"/>
      <c r="J453" s="4"/>
      <c r="N453" s="4"/>
    </row>
    <row r="454" spans="1:14">
      <c r="A454" s="1"/>
      <c r="F454" s="4"/>
      <c r="J454" s="4"/>
      <c r="N454" s="4"/>
    </row>
    <row r="455" spans="1:14">
      <c r="A455" s="1"/>
      <c r="F455" s="4"/>
      <c r="J455" s="4"/>
      <c r="N455" s="4"/>
    </row>
    <row r="456" spans="1:14">
      <c r="A456" s="1"/>
      <c r="F456" s="4"/>
      <c r="J456" s="4"/>
      <c r="N456" s="4"/>
    </row>
    <row r="457" spans="1:14">
      <c r="A457" s="1"/>
      <c r="F457" s="4"/>
      <c r="J457" s="4"/>
      <c r="N457" s="4"/>
    </row>
    <row r="458" spans="1:14">
      <c r="A458" s="1"/>
      <c r="F458" s="4"/>
      <c r="J458" s="4"/>
      <c r="N458" s="4"/>
    </row>
    <row r="459" spans="1:14">
      <c r="A459" s="1"/>
      <c r="F459" s="4"/>
      <c r="J459" s="4"/>
      <c r="N459" s="4"/>
    </row>
    <row r="460" spans="1:14">
      <c r="A460" s="1"/>
      <c r="F460" s="4"/>
      <c r="J460" s="4"/>
      <c r="N460" s="4"/>
    </row>
    <row r="461" spans="1:14">
      <c r="A461" s="1"/>
      <c r="F461" s="4"/>
      <c r="J461" s="4"/>
      <c r="N461" s="4"/>
    </row>
    <row r="462" spans="1:14">
      <c r="A462" s="1"/>
      <c r="F462" s="4"/>
      <c r="J462" s="4"/>
      <c r="N462" s="4"/>
    </row>
    <row r="463" spans="1:14">
      <c r="A463" s="1"/>
      <c r="F463" s="4"/>
      <c r="J463" s="4"/>
      <c r="N463" s="4"/>
    </row>
    <row r="464" spans="1:14">
      <c r="A464" s="1"/>
      <c r="F464" s="4"/>
      <c r="J464" s="4"/>
      <c r="N464" s="4"/>
    </row>
    <row r="465" spans="1:14">
      <c r="A465" s="1"/>
      <c r="F465" s="4"/>
      <c r="J465" s="4"/>
      <c r="N465" s="4"/>
    </row>
    <row r="466" spans="1:14">
      <c r="A466" s="1"/>
      <c r="F466" s="4"/>
      <c r="J466" s="4"/>
      <c r="N466" s="4"/>
    </row>
    <row r="467" spans="1:14">
      <c r="A467" s="1"/>
      <c r="F467" s="4"/>
      <c r="J467" s="4"/>
      <c r="N467" s="4"/>
    </row>
    <row r="468" spans="1:14">
      <c r="A468" s="1"/>
      <c r="F468" s="4"/>
      <c r="J468" s="4"/>
      <c r="N468" s="4"/>
    </row>
    <row r="469" spans="1:14">
      <c r="A469" s="1"/>
      <c r="F469" s="4"/>
      <c r="J469" s="4"/>
      <c r="N469" s="4"/>
    </row>
    <row r="470" spans="1:14">
      <c r="A470" s="1"/>
      <c r="F470" s="4"/>
      <c r="J470" s="4"/>
      <c r="N470" s="4"/>
    </row>
    <row r="471" spans="1:14">
      <c r="A471" s="1"/>
      <c r="F471" s="4"/>
      <c r="J471" s="4"/>
      <c r="N471" s="4"/>
    </row>
    <row r="472" spans="1:14">
      <c r="A472" s="1"/>
      <c r="F472" s="4"/>
      <c r="J472" s="4"/>
      <c r="N472" s="4"/>
    </row>
    <row r="473" spans="1:14">
      <c r="A473" s="1"/>
      <c r="F473" s="4"/>
      <c r="J473" s="4"/>
      <c r="N473" s="4"/>
    </row>
    <row r="474" spans="1:14">
      <c r="A474" s="1"/>
      <c r="F474" s="4"/>
      <c r="J474" s="4"/>
      <c r="N474" s="4"/>
    </row>
    <row r="475" spans="1:14">
      <c r="A475" s="1"/>
      <c r="F475" s="4"/>
      <c r="J475" s="4"/>
      <c r="N475" s="4"/>
    </row>
    <row r="476" spans="1:14">
      <c r="A476" s="1"/>
      <c r="F476" s="4"/>
      <c r="J476" s="4"/>
      <c r="N476" s="4"/>
    </row>
    <row r="477" spans="1:14">
      <c r="A477" s="1"/>
      <c r="F477" s="4"/>
      <c r="J477" s="4"/>
      <c r="N477" s="4"/>
    </row>
    <row r="478" spans="1:14">
      <c r="A478" s="1"/>
      <c r="F478" s="4"/>
      <c r="J478" s="4"/>
      <c r="N478" s="4"/>
    </row>
    <row r="479" spans="1:14">
      <c r="A479" s="1"/>
      <c r="F479" s="4"/>
      <c r="J479" s="4"/>
      <c r="N479" s="4"/>
    </row>
    <row r="480" spans="1:14">
      <c r="A480" s="1"/>
      <c r="F480" s="4"/>
      <c r="J480" s="4"/>
      <c r="N480" s="4"/>
    </row>
    <row r="481" spans="1:14">
      <c r="A481" s="1"/>
      <c r="F481" s="4"/>
      <c r="J481" s="4"/>
      <c r="N481" s="4"/>
    </row>
    <row r="482" spans="1:14">
      <c r="A482" s="1"/>
      <c r="F482" s="4"/>
      <c r="J482" s="4"/>
      <c r="N482" s="4"/>
    </row>
    <row r="483" spans="1:14">
      <c r="A483" s="1"/>
      <c r="F483" s="4"/>
      <c r="J483" s="4"/>
      <c r="N483" s="4"/>
    </row>
    <row r="484" spans="1:14">
      <c r="A484" s="1"/>
      <c r="F484" s="4"/>
      <c r="J484" s="4"/>
      <c r="N484" s="4"/>
    </row>
    <row r="485" spans="1:14">
      <c r="A485" s="1"/>
      <c r="F485" s="4"/>
      <c r="J485" s="4"/>
      <c r="N485" s="4"/>
    </row>
    <row r="486" spans="1:14">
      <c r="A486" s="1"/>
      <c r="F486" s="4"/>
      <c r="J486" s="4"/>
      <c r="N486" s="4"/>
    </row>
    <row r="487" spans="1:14">
      <c r="A487" s="1"/>
      <c r="F487" s="4"/>
      <c r="J487" s="4"/>
      <c r="N487" s="4"/>
    </row>
    <row r="488" spans="1:14">
      <c r="A488" s="1"/>
      <c r="F488" s="4"/>
      <c r="J488" s="4"/>
      <c r="N488" s="4"/>
    </row>
    <row r="489" spans="1:14">
      <c r="A489" s="1"/>
      <c r="F489" s="4"/>
      <c r="J489" s="4"/>
      <c r="N489" s="4"/>
    </row>
    <row r="490" spans="1:14">
      <c r="A490" s="1"/>
      <c r="F490" s="4"/>
      <c r="J490" s="4"/>
      <c r="N490" s="4"/>
    </row>
    <row r="491" spans="1:14">
      <c r="A491" s="1"/>
      <c r="F491" s="4"/>
      <c r="J491" s="4"/>
      <c r="N491" s="4"/>
    </row>
    <row r="492" spans="1:14">
      <c r="A492" s="1"/>
      <c r="F492" s="4"/>
      <c r="J492" s="4"/>
      <c r="N492" s="4"/>
    </row>
    <row r="493" spans="1:14">
      <c r="A493" s="1"/>
      <c r="F493" s="4"/>
      <c r="J493" s="4"/>
      <c r="N493" s="4"/>
    </row>
    <row r="494" spans="1:14">
      <c r="A494" s="1"/>
      <c r="F494" s="4"/>
      <c r="J494" s="4"/>
      <c r="N494" s="4"/>
    </row>
    <row r="495" spans="1:14">
      <c r="A495" s="1"/>
      <c r="F495" s="4"/>
      <c r="J495" s="4"/>
      <c r="N495" s="4"/>
    </row>
    <row r="496" spans="1:14">
      <c r="A496" s="1"/>
      <c r="F496" s="4"/>
      <c r="J496" s="4"/>
      <c r="N496" s="4"/>
    </row>
    <row r="497" spans="1:14">
      <c r="A497" s="1"/>
      <c r="F497" s="3">
        <f t="shared" ref="F497:F560" si="19">B497+E497</f>
        <v>0</v>
      </c>
      <c r="J497" s="3">
        <f t="shared" ref="J497:J560" si="20">F497+I497</f>
        <v>0</v>
      </c>
      <c r="N497" s="3">
        <f t="shared" ref="N497:N560" si="21">J497+M497</f>
        <v>0</v>
      </c>
    </row>
    <row r="498" spans="1:14">
      <c r="A498" s="1"/>
      <c r="F498" s="3">
        <f t="shared" si="19"/>
        <v>0</v>
      </c>
      <c r="J498" s="3">
        <f t="shared" si="20"/>
        <v>0</v>
      </c>
      <c r="N498" s="3">
        <f t="shared" si="21"/>
        <v>0</v>
      </c>
    </row>
    <row r="499" spans="1:14">
      <c r="A499" s="1"/>
      <c r="F499" s="3">
        <f t="shared" si="19"/>
        <v>0</v>
      </c>
      <c r="J499" s="3">
        <f t="shared" si="20"/>
        <v>0</v>
      </c>
      <c r="N499" s="3">
        <f t="shared" si="21"/>
        <v>0</v>
      </c>
    </row>
    <row r="500" spans="1:14">
      <c r="A500" s="1"/>
      <c r="F500" s="3">
        <f t="shared" si="19"/>
        <v>0</v>
      </c>
      <c r="J500" s="3">
        <f t="shared" si="20"/>
        <v>0</v>
      </c>
      <c r="N500" s="3">
        <f t="shared" si="21"/>
        <v>0</v>
      </c>
    </row>
    <row r="501" spans="1:14">
      <c r="A501" s="1"/>
      <c r="F501" s="3">
        <f t="shared" si="19"/>
        <v>0</v>
      </c>
      <c r="J501" s="3">
        <f t="shared" si="20"/>
        <v>0</v>
      </c>
      <c r="N501" s="3">
        <f t="shared" si="21"/>
        <v>0</v>
      </c>
    </row>
    <row r="502" spans="1:14">
      <c r="A502" s="1"/>
      <c r="F502" s="3">
        <f t="shared" si="19"/>
        <v>0</v>
      </c>
      <c r="J502" s="3">
        <f t="shared" si="20"/>
        <v>0</v>
      </c>
      <c r="N502" s="3">
        <f t="shared" si="21"/>
        <v>0</v>
      </c>
    </row>
    <row r="503" spans="1:14">
      <c r="A503" s="1"/>
      <c r="F503" s="3">
        <f t="shared" si="19"/>
        <v>0</v>
      </c>
      <c r="J503" s="3">
        <f t="shared" si="20"/>
        <v>0</v>
      </c>
      <c r="N503" s="3">
        <f t="shared" si="21"/>
        <v>0</v>
      </c>
    </row>
    <row r="504" spans="1:14">
      <c r="A504" s="1"/>
      <c r="F504" s="3">
        <f t="shared" si="19"/>
        <v>0</v>
      </c>
      <c r="J504" s="3">
        <f t="shared" si="20"/>
        <v>0</v>
      </c>
      <c r="N504" s="3">
        <f t="shared" si="21"/>
        <v>0</v>
      </c>
    </row>
    <row r="505" spans="1:14">
      <c r="A505" s="1"/>
      <c r="F505" s="3">
        <f t="shared" si="19"/>
        <v>0</v>
      </c>
      <c r="J505" s="3">
        <f t="shared" si="20"/>
        <v>0</v>
      </c>
      <c r="N505" s="3">
        <f t="shared" si="21"/>
        <v>0</v>
      </c>
    </row>
    <row r="506" spans="1:14">
      <c r="A506" s="1"/>
      <c r="F506" s="3">
        <f t="shared" si="19"/>
        <v>0</v>
      </c>
      <c r="J506" s="3">
        <f t="shared" si="20"/>
        <v>0</v>
      </c>
      <c r="N506" s="3">
        <f t="shared" si="21"/>
        <v>0</v>
      </c>
    </row>
    <row r="507" spans="1:14">
      <c r="A507" s="1"/>
      <c r="F507" s="3">
        <f t="shared" si="19"/>
        <v>0</v>
      </c>
      <c r="J507" s="3">
        <f t="shared" si="20"/>
        <v>0</v>
      </c>
      <c r="N507" s="3">
        <f t="shared" si="21"/>
        <v>0</v>
      </c>
    </row>
    <row r="508" spans="1:14">
      <c r="A508" s="1"/>
      <c r="F508" s="3">
        <f t="shared" si="19"/>
        <v>0</v>
      </c>
      <c r="J508" s="3">
        <f t="shared" si="20"/>
        <v>0</v>
      </c>
      <c r="N508" s="3">
        <f t="shared" si="21"/>
        <v>0</v>
      </c>
    </row>
    <row r="509" spans="1:14">
      <c r="A509" s="1"/>
      <c r="F509" s="3">
        <f t="shared" si="19"/>
        <v>0</v>
      </c>
      <c r="J509" s="3">
        <f t="shared" si="20"/>
        <v>0</v>
      </c>
      <c r="N509" s="3">
        <f t="shared" si="21"/>
        <v>0</v>
      </c>
    </row>
    <row r="510" spans="1:14">
      <c r="A510" s="1"/>
      <c r="F510" s="3">
        <f t="shared" si="19"/>
        <v>0</v>
      </c>
      <c r="J510" s="3">
        <f t="shared" si="20"/>
        <v>0</v>
      </c>
      <c r="N510" s="3">
        <f t="shared" si="21"/>
        <v>0</v>
      </c>
    </row>
    <row r="511" spans="1:14">
      <c r="A511" s="1"/>
      <c r="F511" s="3">
        <f t="shared" si="19"/>
        <v>0</v>
      </c>
      <c r="J511" s="3">
        <f t="shared" si="20"/>
        <v>0</v>
      </c>
      <c r="N511" s="3">
        <f t="shared" si="21"/>
        <v>0</v>
      </c>
    </row>
    <row r="512" spans="1:14">
      <c r="A512" s="1"/>
      <c r="F512" s="3">
        <f t="shared" si="19"/>
        <v>0</v>
      </c>
      <c r="J512" s="3">
        <f t="shared" si="20"/>
        <v>0</v>
      </c>
      <c r="N512" s="3">
        <f t="shared" si="21"/>
        <v>0</v>
      </c>
    </row>
    <row r="513" spans="1:14">
      <c r="A513" s="1"/>
      <c r="F513" s="3">
        <f t="shared" si="19"/>
        <v>0</v>
      </c>
      <c r="J513" s="3">
        <f t="shared" si="20"/>
        <v>0</v>
      </c>
      <c r="N513" s="3">
        <f t="shared" si="21"/>
        <v>0</v>
      </c>
    </row>
    <row r="514" spans="1:14">
      <c r="A514" s="1"/>
      <c r="F514" s="3">
        <f t="shared" si="19"/>
        <v>0</v>
      </c>
      <c r="J514" s="3">
        <f t="shared" si="20"/>
        <v>0</v>
      </c>
      <c r="N514" s="3">
        <f t="shared" si="21"/>
        <v>0</v>
      </c>
    </row>
    <row r="515" spans="1:14">
      <c r="A515" s="1"/>
      <c r="F515" s="3">
        <f t="shared" si="19"/>
        <v>0</v>
      </c>
      <c r="J515" s="3">
        <f t="shared" si="20"/>
        <v>0</v>
      </c>
      <c r="N515" s="3">
        <f t="shared" si="21"/>
        <v>0</v>
      </c>
    </row>
    <row r="516" spans="1:14">
      <c r="A516" s="1"/>
      <c r="F516" s="3">
        <f t="shared" si="19"/>
        <v>0</v>
      </c>
      <c r="J516" s="3">
        <f t="shared" si="20"/>
        <v>0</v>
      </c>
      <c r="N516" s="3">
        <f t="shared" si="21"/>
        <v>0</v>
      </c>
    </row>
    <row r="517" spans="1:14">
      <c r="A517" s="1"/>
      <c r="F517" s="3">
        <f t="shared" si="19"/>
        <v>0</v>
      </c>
      <c r="J517" s="3">
        <f t="shared" si="20"/>
        <v>0</v>
      </c>
      <c r="N517" s="3">
        <f t="shared" si="21"/>
        <v>0</v>
      </c>
    </row>
    <row r="518" spans="1:14">
      <c r="A518" s="1"/>
      <c r="F518" s="3">
        <f t="shared" si="19"/>
        <v>0</v>
      </c>
      <c r="J518" s="3">
        <f t="shared" si="20"/>
        <v>0</v>
      </c>
      <c r="N518" s="3">
        <f t="shared" si="21"/>
        <v>0</v>
      </c>
    </row>
    <row r="519" spans="1:14">
      <c r="A519" s="1"/>
      <c r="F519" s="3">
        <f t="shared" si="19"/>
        <v>0</v>
      </c>
      <c r="J519" s="3">
        <f t="shared" si="20"/>
        <v>0</v>
      </c>
      <c r="N519" s="3">
        <f t="shared" si="21"/>
        <v>0</v>
      </c>
    </row>
    <row r="520" spans="1:14">
      <c r="A520" s="1"/>
      <c r="F520" s="3">
        <f t="shared" si="19"/>
        <v>0</v>
      </c>
      <c r="J520" s="3">
        <f t="shared" si="20"/>
        <v>0</v>
      </c>
      <c r="N520" s="3">
        <f t="shared" si="21"/>
        <v>0</v>
      </c>
    </row>
    <row r="521" spans="1:14">
      <c r="A521" s="1"/>
      <c r="F521" s="3">
        <f t="shared" si="19"/>
        <v>0</v>
      </c>
      <c r="J521" s="3">
        <f t="shared" si="20"/>
        <v>0</v>
      </c>
      <c r="N521" s="3">
        <f t="shared" si="21"/>
        <v>0</v>
      </c>
    </row>
    <row r="522" spans="1:14">
      <c r="A522" s="1"/>
      <c r="F522" s="3">
        <f t="shared" si="19"/>
        <v>0</v>
      </c>
      <c r="J522" s="3">
        <f t="shared" si="20"/>
        <v>0</v>
      </c>
      <c r="N522" s="3">
        <f t="shared" si="21"/>
        <v>0</v>
      </c>
    </row>
    <row r="523" spans="1:14">
      <c r="A523" s="1"/>
      <c r="F523" s="3">
        <f t="shared" si="19"/>
        <v>0</v>
      </c>
      <c r="J523" s="3">
        <f t="shared" si="20"/>
        <v>0</v>
      </c>
      <c r="N523" s="3">
        <f t="shared" si="21"/>
        <v>0</v>
      </c>
    </row>
    <row r="524" spans="1:14">
      <c r="A524" s="1"/>
      <c r="F524" s="3">
        <f t="shared" si="19"/>
        <v>0</v>
      </c>
      <c r="J524" s="3">
        <f t="shared" si="20"/>
        <v>0</v>
      </c>
      <c r="N524" s="3">
        <f t="shared" si="21"/>
        <v>0</v>
      </c>
    </row>
    <row r="525" spans="1:14">
      <c r="A525" s="1"/>
      <c r="F525" s="3">
        <f t="shared" si="19"/>
        <v>0</v>
      </c>
      <c r="J525" s="3">
        <f t="shared" si="20"/>
        <v>0</v>
      </c>
      <c r="N525" s="3">
        <f t="shared" si="21"/>
        <v>0</v>
      </c>
    </row>
    <row r="526" spans="1:14">
      <c r="A526" s="1"/>
      <c r="F526" s="3">
        <f t="shared" si="19"/>
        <v>0</v>
      </c>
      <c r="J526" s="3">
        <f t="shared" si="20"/>
        <v>0</v>
      </c>
      <c r="N526" s="3">
        <f t="shared" si="21"/>
        <v>0</v>
      </c>
    </row>
    <row r="527" spans="1:14">
      <c r="A527" s="1"/>
      <c r="F527" s="3">
        <f t="shared" si="19"/>
        <v>0</v>
      </c>
      <c r="J527" s="3">
        <f t="shared" si="20"/>
        <v>0</v>
      </c>
      <c r="N527" s="3">
        <f t="shared" si="21"/>
        <v>0</v>
      </c>
    </row>
    <row r="528" spans="1:14">
      <c r="A528" s="1"/>
      <c r="F528" s="3">
        <f t="shared" si="19"/>
        <v>0</v>
      </c>
      <c r="J528" s="3">
        <f t="shared" si="20"/>
        <v>0</v>
      </c>
      <c r="N528" s="3">
        <f t="shared" si="21"/>
        <v>0</v>
      </c>
    </row>
    <row r="529" spans="1:14">
      <c r="A529" s="1"/>
      <c r="F529" s="3">
        <f t="shared" si="19"/>
        <v>0</v>
      </c>
      <c r="J529" s="3">
        <f t="shared" si="20"/>
        <v>0</v>
      </c>
      <c r="N529" s="3">
        <f t="shared" si="21"/>
        <v>0</v>
      </c>
    </row>
    <row r="530" spans="1:14">
      <c r="A530" s="1"/>
      <c r="F530" s="3">
        <f t="shared" si="19"/>
        <v>0</v>
      </c>
      <c r="J530" s="3">
        <f t="shared" si="20"/>
        <v>0</v>
      </c>
      <c r="N530" s="3">
        <f t="shared" si="21"/>
        <v>0</v>
      </c>
    </row>
    <row r="531" spans="1:14">
      <c r="A531" s="1"/>
      <c r="F531" s="3">
        <f t="shared" si="19"/>
        <v>0</v>
      </c>
      <c r="J531" s="3">
        <f t="shared" si="20"/>
        <v>0</v>
      </c>
      <c r="N531" s="3">
        <f t="shared" si="21"/>
        <v>0</v>
      </c>
    </row>
    <row r="532" spans="1:14">
      <c r="A532" s="1"/>
      <c r="F532" s="3">
        <f t="shared" si="19"/>
        <v>0</v>
      </c>
      <c r="J532" s="3">
        <f t="shared" si="20"/>
        <v>0</v>
      </c>
      <c r="N532" s="3">
        <f t="shared" si="21"/>
        <v>0</v>
      </c>
    </row>
    <row r="533" spans="1:14">
      <c r="A533" s="1"/>
      <c r="F533" s="3">
        <f t="shared" si="19"/>
        <v>0</v>
      </c>
      <c r="J533" s="3">
        <f t="shared" si="20"/>
        <v>0</v>
      </c>
      <c r="N533" s="3">
        <f t="shared" si="21"/>
        <v>0</v>
      </c>
    </row>
    <row r="534" spans="1:14">
      <c r="A534" s="1"/>
      <c r="F534" s="3">
        <f t="shared" si="19"/>
        <v>0</v>
      </c>
      <c r="J534" s="3">
        <f t="shared" si="20"/>
        <v>0</v>
      </c>
      <c r="N534" s="3">
        <f t="shared" si="21"/>
        <v>0</v>
      </c>
    </row>
    <row r="535" spans="1:14">
      <c r="A535" s="1"/>
      <c r="F535" s="3">
        <f t="shared" si="19"/>
        <v>0</v>
      </c>
      <c r="J535" s="3">
        <f t="shared" si="20"/>
        <v>0</v>
      </c>
      <c r="N535" s="3">
        <f t="shared" si="21"/>
        <v>0</v>
      </c>
    </row>
    <row r="536" spans="1:14">
      <c r="A536" s="1"/>
      <c r="F536" s="3">
        <f t="shared" si="19"/>
        <v>0</v>
      </c>
      <c r="J536" s="3">
        <f t="shared" si="20"/>
        <v>0</v>
      </c>
      <c r="N536" s="3">
        <f t="shared" si="21"/>
        <v>0</v>
      </c>
    </row>
    <row r="537" spans="1:14">
      <c r="A537" s="1"/>
      <c r="F537" s="3">
        <f t="shared" si="19"/>
        <v>0</v>
      </c>
      <c r="J537" s="3">
        <f t="shared" si="20"/>
        <v>0</v>
      </c>
      <c r="N537" s="3">
        <f t="shared" si="21"/>
        <v>0</v>
      </c>
    </row>
    <row r="538" spans="1:14">
      <c r="A538" s="1"/>
      <c r="F538" s="3">
        <f t="shared" si="19"/>
        <v>0</v>
      </c>
      <c r="J538" s="3">
        <f t="shared" si="20"/>
        <v>0</v>
      </c>
      <c r="N538" s="3">
        <f t="shared" si="21"/>
        <v>0</v>
      </c>
    </row>
    <row r="539" spans="1:14">
      <c r="A539" s="1"/>
      <c r="F539" s="3">
        <f t="shared" si="19"/>
        <v>0</v>
      </c>
      <c r="J539" s="3">
        <f t="shared" si="20"/>
        <v>0</v>
      </c>
      <c r="N539" s="3">
        <f t="shared" si="21"/>
        <v>0</v>
      </c>
    </row>
    <row r="540" spans="1:14">
      <c r="A540" s="1"/>
      <c r="F540" s="3">
        <f t="shared" si="19"/>
        <v>0</v>
      </c>
      <c r="J540" s="3">
        <f t="shared" si="20"/>
        <v>0</v>
      </c>
      <c r="N540" s="3">
        <f t="shared" si="21"/>
        <v>0</v>
      </c>
    </row>
    <row r="541" spans="1:14">
      <c r="A541" s="1"/>
      <c r="F541" s="3">
        <f t="shared" si="19"/>
        <v>0</v>
      </c>
      <c r="J541" s="3">
        <f t="shared" si="20"/>
        <v>0</v>
      </c>
      <c r="N541" s="3">
        <f t="shared" si="21"/>
        <v>0</v>
      </c>
    </row>
    <row r="542" spans="1:14">
      <c r="A542" s="1"/>
      <c r="F542" s="3">
        <f t="shared" si="19"/>
        <v>0</v>
      </c>
      <c r="J542" s="3">
        <f t="shared" si="20"/>
        <v>0</v>
      </c>
      <c r="N542" s="3">
        <f t="shared" si="21"/>
        <v>0</v>
      </c>
    </row>
    <row r="543" spans="1:14">
      <c r="A543" s="1"/>
      <c r="F543" s="3">
        <f t="shared" si="19"/>
        <v>0</v>
      </c>
      <c r="J543" s="3">
        <f t="shared" si="20"/>
        <v>0</v>
      </c>
      <c r="N543" s="3">
        <f t="shared" si="21"/>
        <v>0</v>
      </c>
    </row>
    <row r="544" spans="1:14">
      <c r="A544" s="1"/>
      <c r="F544" s="3">
        <f t="shared" si="19"/>
        <v>0</v>
      </c>
      <c r="J544" s="3">
        <f t="shared" si="20"/>
        <v>0</v>
      </c>
      <c r="N544" s="3">
        <f t="shared" si="21"/>
        <v>0</v>
      </c>
    </row>
    <row r="545" spans="1:14">
      <c r="A545" s="1"/>
      <c r="F545" s="3">
        <f t="shared" si="19"/>
        <v>0</v>
      </c>
      <c r="J545" s="3">
        <f t="shared" si="20"/>
        <v>0</v>
      </c>
      <c r="N545" s="3">
        <f t="shared" si="21"/>
        <v>0</v>
      </c>
    </row>
    <row r="546" spans="1:14">
      <c r="A546" s="1"/>
      <c r="F546" s="3">
        <f t="shared" si="19"/>
        <v>0</v>
      </c>
      <c r="J546" s="3">
        <f t="shared" si="20"/>
        <v>0</v>
      </c>
      <c r="N546" s="3">
        <f t="shared" si="21"/>
        <v>0</v>
      </c>
    </row>
    <row r="547" spans="1:14">
      <c r="A547" s="1"/>
      <c r="F547" s="3">
        <f t="shared" si="19"/>
        <v>0</v>
      </c>
      <c r="J547" s="3">
        <f t="shared" si="20"/>
        <v>0</v>
      </c>
      <c r="N547" s="3">
        <f t="shared" si="21"/>
        <v>0</v>
      </c>
    </row>
    <row r="548" spans="1:14">
      <c r="A548" s="1"/>
      <c r="F548" s="3">
        <f t="shared" si="19"/>
        <v>0</v>
      </c>
      <c r="J548" s="3">
        <f t="shared" si="20"/>
        <v>0</v>
      </c>
      <c r="N548" s="3">
        <f t="shared" si="21"/>
        <v>0</v>
      </c>
    </row>
    <row r="549" spans="1:14">
      <c r="A549" s="1"/>
      <c r="F549" s="3">
        <f t="shared" si="19"/>
        <v>0</v>
      </c>
      <c r="J549" s="3">
        <f t="shared" si="20"/>
        <v>0</v>
      </c>
      <c r="N549" s="3">
        <f t="shared" si="21"/>
        <v>0</v>
      </c>
    </row>
    <row r="550" spans="1:14">
      <c r="A550" s="1"/>
      <c r="F550" s="3">
        <f t="shared" si="19"/>
        <v>0</v>
      </c>
      <c r="J550" s="3">
        <f t="shared" si="20"/>
        <v>0</v>
      </c>
      <c r="N550" s="3">
        <f t="shared" si="21"/>
        <v>0</v>
      </c>
    </row>
    <row r="551" spans="1:14">
      <c r="A551" s="1"/>
      <c r="F551" s="3">
        <f t="shared" si="19"/>
        <v>0</v>
      </c>
      <c r="J551" s="3">
        <f t="shared" si="20"/>
        <v>0</v>
      </c>
      <c r="N551" s="3">
        <f t="shared" si="21"/>
        <v>0</v>
      </c>
    </row>
    <row r="552" spans="1:14">
      <c r="A552" s="1"/>
      <c r="F552" s="3">
        <f t="shared" si="19"/>
        <v>0</v>
      </c>
      <c r="J552" s="3">
        <f t="shared" si="20"/>
        <v>0</v>
      </c>
      <c r="N552" s="3">
        <f t="shared" si="21"/>
        <v>0</v>
      </c>
    </row>
    <row r="553" spans="1:14">
      <c r="A553" s="1"/>
      <c r="F553" s="3">
        <f t="shared" si="19"/>
        <v>0</v>
      </c>
      <c r="J553" s="3">
        <f t="shared" si="20"/>
        <v>0</v>
      </c>
      <c r="N553" s="3">
        <f t="shared" si="21"/>
        <v>0</v>
      </c>
    </row>
    <row r="554" spans="1:14">
      <c r="A554" s="1"/>
      <c r="F554" s="3">
        <f t="shared" si="19"/>
        <v>0</v>
      </c>
      <c r="J554" s="3">
        <f t="shared" si="20"/>
        <v>0</v>
      </c>
      <c r="N554" s="3">
        <f t="shared" si="21"/>
        <v>0</v>
      </c>
    </row>
    <row r="555" spans="1:14">
      <c r="A555" s="1"/>
      <c r="F555" s="3">
        <f t="shared" si="19"/>
        <v>0</v>
      </c>
      <c r="J555" s="3">
        <f t="shared" si="20"/>
        <v>0</v>
      </c>
      <c r="N555" s="3">
        <f t="shared" si="21"/>
        <v>0</v>
      </c>
    </row>
    <row r="556" spans="1:14">
      <c r="A556" s="1"/>
      <c r="F556" s="3">
        <f t="shared" si="19"/>
        <v>0</v>
      </c>
      <c r="J556" s="3">
        <f t="shared" si="20"/>
        <v>0</v>
      </c>
      <c r="N556" s="3">
        <f t="shared" si="21"/>
        <v>0</v>
      </c>
    </row>
    <row r="557" spans="1:14">
      <c r="A557" s="1"/>
      <c r="F557" s="3">
        <f t="shared" si="19"/>
        <v>0</v>
      </c>
      <c r="J557" s="3">
        <f t="shared" si="20"/>
        <v>0</v>
      </c>
      <c r="N557" s="3">
        <f t="shared" si="21"/>
        <v>0</v>
      </c>
    </row>
    <row r="558" spans="1:14">
      <c r="A558" s="1"/>
      <c r="F558" s="3">
        <f t="shared" si="19"/>
        <v>0</v>
      </c>
      <c r="J558" s="3">
        <f t="shared" si="20"/>
        <v>0</v>
      </c>
      <c r="N558" s="3">
        <f t="shared" si="21"/>
        <v>0</v>
      </c>
    </row>
    <row r="559" spans="1:14">
      <c r="A559" s="1"/>
      <c r="F559" s="3">
        <f t="shared" si="19"/>
        <v>0</v>
      </c>
      <c r="J559" s="3">
        <f t="shared" si="20"/>
        <v>0</v>
      </c>
      <c r="N559" s="3">
        <f t="shared" si="21"/>
        <v>0</v>
      </c>
    </row>
    <row r="560" spans="1:14">
      <c r="A560" s="1"/>
      <c r="F560" s="3">
        <f t="shared" si="19"/>
        <v>0</v>
      </c>
      <c r="J560" s="3">
        <f t="shared" si="20"/>
        <v>0</v>
      </c>
      <c r="N560" s="3">
        <f t="shared" si="21"/>
        <v>0</v>
      </c>
    </row>
    <row r="561" spans="1:14">
      <c r="A561" s="1"/>
      <c r="F561" s="3">
        <f t="shared" ref="F561:F624" si="22">B561+E561</f>
        <v>0</v>
      </c>
      <c r="J561" s="3">
        <f t="shared" ref="J561:J624" si="23">F561+I561</f>
        <v>0</v>
      </c>
      <c r="N561" s="3">
        <f t="shared" ref="N561:N624" si="24">J561+M561</f>
        <v>0</v>
      </c>
    </row>
    <row r="562" spans="1:14">
      <c r="A562" s="1"/>
      <c r="F562" s="3">
        <f t="shared" si="22"/>
        <v>0</v>
      </c>
      <c r="J562" s="3">
        <f t="shared" si="23"/>
        <v>0</v>
      </c>
      <c r="N562" s="3">
        <f t="shared" si="24"/>
        <v>0</v>
      </c>
    </row>
    <row r="563" spans="1:14">
      <c r="A563" s="1"/>
      <c r="F563" s="3">
        <f t="shared" si="22"/>
        <v>0</v>
      </c>
      <c r="J563" s="3">
        <f t="shared" si="23"/>
        <v>0</v>
      </c>
      <c r="N563" s="3">
        <f t="shared" si="24"/>
        <v>0</v>
      </c>
    </row>
    <row r="564" spans="1:14">
      <c r="A564" s="1"/>
      <c r="F564" s="3">
        <f t="shared" si="22"/>
        <v>0</v>
      </c>
      <c r="J564" s="3">
        <f t="shared" si="23"/>
        <v>0</v>
      </c>
      <c r="N564" s="3">
        <f t="shared" si="24"/>
        <v>0</v>
      </c>
    </row>
    <row r="565" spans="1:14">
      <c r="A565" s="1"/>
      <c r="F565" s="3">
        <f t="shared" si="22"/>
        <v>0</v>
      </c>
      <c r="J565" s="3">
        <f t="shared" si="23"/>
        <v>0</v>
      </c>
      <c r="N565" s="3">
        <f t="shared" si="24"/>
        <v>0</v>
      </c>
    </row>
    <row r="566" spans="1:14">
      <c r="A566" s="1"/>
      <c r="F566" s="3">
        <f t="shared" si="22"/>
        <v>0</v>
      </c>
      <c r="J566" s="3">
        <f t="shared" si="23"/>
        <v>0</v>
      </c>
      <c r="N566" s="3">
        <f t="shared" si="24"/>
        <v>0</v>
      </c>
    </row>
    <row r="567" spans="1:14">
      <c r="A567" s="1"/>
      <c r="F567" s="3">
        <f t="shared" si="22"/>
        <v>0</v>
      </c>
      <c r="J567" s="3">
        <f t="shared" si="23"/>
        <v>0</v>
      </c>
      <c r="N567" s="3">
        <f t="shared" si="24"/>
        <v>0</v>
      </c>
    </row>
    <row r="568" spans="1:14">
      <c r="A568" s="1"/>
      <c r="F568" s="3">
        <f t="shared" si="22"/>
        <v>0</v>
      </c>
      <c r="J568" s="3">
        <f t="shared" si="23"/>
        <v>0</v>
      </c>
      <c r="N568" s="3">
        <f t="shared" si="24"/>
        <v>0</v>
      </c>
    </row>
    <row r="569" spans="1:14">
      <c r="A569" s="1"/>
      <c r="F569" s="3">
        <f t="shared" si="22"/>
        <v>0</v>
      </c>
      <c r="J569" s="3">
        <f t="shared" si="23"/>
        <v>0</v>
      </c>
      <c r="N569" s="3">
        <f t="shared" si="24"/>
        <v>0</v>
      </c>
    </row>
    <row r="570" spans="1:14">
      <c r="A570" s="1"/>
      <c r="F570" s="3">
        <f t="shared" si="22"/>
        <v>0</v>
      </c>
      <c r="J570" s="3">
        <f t="shared" si="23"/>
        <v>0</v>
      </c>
      <c r="N570" s="3">
        <f t="shared" si="24"/>
        <v>0</v>
      </c>
    </row>
    <row r="571" spans="1:14">
      <c r="A571" s="1"/>
      <c r="F571" s="3">
        <f t="shared" si="22"/>
        <v>0</v>
      </c>
      <c r="J571" s="3">
        <f t="shared" si="23"/>
        <v>0</v>
      </c>
      <c r="N571" s="3">
        <f t="shared" si="24"/>
        <v>0</v>
      </c>
    </row>
    <row r="572" spans="1:14">
      <c r="A572" s="1"/>
      <c r="F572" s="3">
        <f t="shared" si="22"/>
        <v>0</v>
      </c>
      <c r="J572" s="3">
        <f t="shared" si="23"/>
        <v>0</v>
      </c>
      <c r="N572" s="3">
        <f t="shared" si="24"/>
        <v>0</v>
      </c>
    </row>
    <row r="573" spans="1:14">
      <c r="A573" s="1"/>
      <c r="F573" s="3">
        <f t="shared" si="22"/>
        <v>0</v>
      </c>
      <c r="J573" s="3">
        <f t="shared" si="23"/>
        <v>0</v>
      </c>
      <c r="N573" s="3">
        <f t="shared" si="24"/>
        <v>0</v>
      </c>
    </row>
    <row r="574" spans="1:14">
      <c r="A574" s="1"/>
      <c r="F574" s="3">
        <f t="shared" si="22"/>
        <v>0</v>
      </c>
      <c r="J574" s="3">
        <f t="shared" si="23"/>
        <v>0</v>
      </c>
      <c r="N574" s="3">
        <f t="shared" si="24"/>
        <v>0</v>
      </c>
    </row>
    <row r="575" spans="1:14">
      <c r="A575" s="1"/>
      <c r="F575" s="3">
        <f t="shared" si="22"/>
        <v>0</v>
      </c>
      <c r="J575" s="3">
        <f t="shared" si="23"/>
        <v>0</v>
      </c>
      <c r="N575" s="3">
        <f t="shared" si="24"/>
        <v>0</v>
      </c>
    </row>
    <row r="576" spans="1:14">
      <c r="A576" s="1"/>
      <c r="F576" s="3">
        <f t="shared" si="22"/>
        <v>0</v>
      </c>
      <c r="J576" s="3">
        <f t="shared" si="23"/>
        <v>0</v>
      </c>
      <c r="N576" s="3">
        <f t="shared" si="24"/>
        <v>0</v>
      </c>
    </row>
    <row r="577" spans="1:14">
      <c r="A577" s="1"/>
      <c r="F577" s="3">
        <f t="shared" si="22"/>
        <v>0</v>
      </c>
      <c r="J577" s="3">
        <f t="shared" si="23"/>
        <v>0</v>
      </c>
      <c r="N577" s="3">
        <f t="shared" si="24"/>
        <v>0</v>
      </c>
    </row>
    <row r="578" spans="1:14">
      <c r="A578" s="1"/>
      <c r="F578" s="3">
        <f t="shared" si="22"/>
        <v>0</v>
      </c>
      <c r="J578" s="3">
        <f t="shared" si="23"/>
        <v>0</v>
      </c>
      <c r="N578" s="3">
        <f t="shared" si="24"/>
        <v>0</v>
      </c>
    </row>
    <row r="579" spans="1:14">
      <c r="A579" s="1"/>
      <c r="F579" s="3">
        <f t="shared" si="22"/>
        <v>0</v>
      </c>
      <c r="J579" s="3">
        <f t="shared" si="23"/>
        <v>0</v>
      </c>
      <c r="N579" s="3">
        <f t="shared" si="24"/>
        <v>0</v>
      </c>
    </row>
    <row r="580" spans="1:14">
      <c r="A580" s="1"/>
      <c r="F580" s="3">
        <f t="shared" si="22"/>
        <v>0</v>
      </c>
      <c r="J580" s="3">
        <f t="shared" si="23"/>
        <v>0</v>
      </c>
      <c r="N580" s="3">
        <f t="shared" si="24"/>
        <v>0</v>
      </c>
    </row>
    <row r="581" spans="1:14">
      <c r="A581" s="1"/>
      <c r="F581" s="3">
        <f t="shared" si="22"/>
        <v>0</v>
      </c>
      <c r="J581" s="3">
        <f t="shared" si="23"/>
        <v>0</v>
      </c>
      <c r="N581" s="3">
        <f t="shared" si="24"/>
        <v>0</v>
      </c>
    </row>
    <row r="582" spans="1:14">
      <c r="A582" s="1"/>
      <c r="F582" s="3">
        <f t="shared" si="22"/>
        <v>0</v>
      </c>
      <c r="J582" s="3">
        <f t="shared" si="23"/>
        <v>0</v>
      </c>
      <c r="N582" s="3">
        <f t="shared" si="24"/>
        <v>0</v>
      </c>
    </row>
    <row r="583" spans="1:14">
      <c r="A583" s="1"/>
      <c r="F583" s="3">
        <f t="shared" si="22"/>
        <v>0</v>
      </c>
      <c r="J583" s="3">
        <f t="shared" si="23"/>
        <v>0</v>
      </c>
      <c r="N583" s="3">
        <f t="shared" si="24"/>
        <v>0</v>
      </c>
    </row>
    <row r="584" spans="1:14">
      <c r="A584" s="1"/>
      <c r="F584" s="3">
        <f t="shared" si="22"/>
        <v>0</v>
      </c>
      <c r="J584" s="3">
        <f t="shared" si="23"/>
        <v>0</v>
      </c>
      <c r="N584" s="3">
        <f t="shared" si="24"/>
        <v>0</v>
      </c>
    </row>
    <row r="585" spans="1:14">
      <c r="A585" s="1"/>
      <c r="F585" s="3">
        <f t="shared" si="22"/>
        <v>0</v>
      </c>
      <c r="J585" s="3">
        <f t="shared" si="23"/>
        <v>0</v>
      </c>
      <c r="N585" s="3">
        <f t="shared" si="24"/>
        <v>0</v>
      </c>
    </row>
    <row r="586" spans="1:14">
      <c r="A586" s="1"/>
      <c r="F586" s="3">
        <f t="shared" si="22"/>
        <v>0</v>
      </c>
      <c r="J586" s="3">
        <f t="shared" si="23"/>
        <v>0</v>
      </c>
      <c r="N586" s="3">
        <f t="shared" si="24"/>
        <v>0</v>
      </c>
    </row>
    <row r="587" spans="1:14">
      <c r="A587" s="1"/>
      <c r="F587" s="3">
        <f t="shared" si="22"/>
        <v>0</v>
      </c>
      <c r="J587" s="3">
        <f t="shared" si="23"/>
        <v>0</v>
      </c>
      <c r="N587" s="3">
        <f t="shared" si="24"/>
        <v>0</v>
      </c>
    </row>
    <row r="588" spans="1:14">
      <c r="A588" s="1"/>
      <c r="F588" s="3">
        <f t="shared" si="22"/>
        <v>0</v>
      </c>
      <c r="J588" s="3">
        <f t="shared" si="23"/>
        <v>0</v>
      </c>
      <c r="N588" s="3">
        <f t="shared" si="24"/>
        <v>0</v>
      </c>
    </row>
    <row r="589" spans="1:14">
      <c r="A589" s="1"/>
      <c r="F589" s="3">
        <f t="shared" si="22"/>
        <v>0</v>
      </c>
      <c r="J589" s="3">
        <f t="shared" si="23"/>
        <v>0</v>
      </c>
      <c r="N589" s="3">
        <f t="shared" si="24"/>
        <v>0</v>
      </c>
    </row>
    <row r="590" spans="1:14">
      <c r="A590" s="1"/>
      <c r="F590" s="3">
        <f t="shared" si="22"/>
        <v>0</v>
      </c>
      <c r="J590" s="3">
        <f t="shared" si="23"/>
        <v>0</v>
      </c>
      <c r="N590" s="3">
        <f t="shared" si="24"/>
        <v>0</v>
      </c>
    </row>
    <row r="591" spans="1:14">
      <c r="A591" s="1"/>
      <c r="F591" s="3">
        <f t="shared" si="22"/>
        <v>0</v>
      </c>
      <c r="J591" s="3">
        <f t="shared" si="23"/>
        <v>0</v>
      </c>
      <c r="N591" s="3">
        <f t="shared" si="24"/>
        <v>0</v>
      </c>
    </row>
    <row r="592" spans="1:14">
      <c r="A592" s="1"/>
      <c r="F592" s="3">
        <f t="shared" si="22"/>
        <v>0</v>
      </c>
      <c r="J592" s="3">
        <f t="shared" si="23"/>
        <v>0</v>
      </c>
      <c r="N592" s="3">
        <f t="shared" si="24"/>
        <v>0</v>
      </c>
    </row>
    <row r="593" spans="1:14">
      <c r="A593" s="1"/>
      <c r="F593" s="3">
        <f t="shared" si="22"/>
        <v>0</v>
      </c>
      <c r="J593" s="3">
        <f t="shared" si="23"/>
        <v>0</v>
      </c>
      <c r="N593" s="3">
        <f t="shared" si="24"/>
        <v>0</v>
      </c>
    </row>
    <row r="594" spans="1:14">
      <c r="A594" s="1"/>
      <c r="F594" s="3">
        <f t="shared" si="22"/>
        <v>0</v>
      </c>
      <c r="J594" s="3">
        <f t="shared" si="23"/>
        <v>0</v>
      </c>
      <c r="N594" s="3">
        <f t="shared" si="24"/>
        <v>0</v>
      </c>
    </row>
    <row r="595" spans="1:14">
      <c r="A595" s="1"/>
      <c r="F595" s="3">
        <f t="shared" si="22"/>
        <v>0</v>
      </c>
      <c r="J595" s="3">
        <f t="shared" si="23"/>
        <v>0</v>
      </c>
      <c r="N595" s="3">
        <f t="shared" si="24"/>
        <v>0</v>
      </c>
    </row>
    <row r="596" spans="1:14">
      <c r="A596" s="1"/>
      <c r="F596" s="3">
        <f t="shared" si="22"/>
        <v>0</v>
      </c>
      <c r="J596" s="3">
        <f t="shared" si="23"/>
        <v>0</v>
      </c>
      <c r="N596" s="3">
        <f t="shared" si="24"/>
        <v>0</v>
      </c>
    </row>
    <row r="597" spans="1:14">
      <c r="A597" s="1"/>
      <c r="F597" s="3">
        <f t="shared" si="22"/>
        <v>0</v>
      </c>
      <c r="J597" s="3">
        <f t="shared" si="23"/>
        <v>0</v>
      </c>
      <c r="N597" s="3">
        <f t="shared" si="24"/>
        <v>0</v>
      </c>
    </row>
    <row r="598" spans="1:14">
      <c r="A598" s="1"/>
      <c r="F598" s="3">
        <f t="shared" si="22"/>
        <v>0</v>
      </c>
      <c r="J598" s="3">
        <f t="shared" si="23"/>
        <v>0</v>
      </c>
      <c r="N598" s="3">
        <f t="shared" si="24"/>
        <v>0</v>
      </c>
    </row>
    <row r="599" spans="1:14">
      <c r="A599" s="1"/>
      <c r="F599" s="3">
        <f t="shared" si="22"/>
        <v>0</v>
      </c>
      <c r="J599" s="3">
        <f t="shared" si="23"/>
        <v>0</v>
      </c>
      <c r="N599" s="3">
        <f t="shared" si="24"/>
        <v>0</v>
      </c>
    </row>
    <row r="600" spans="1:14">
      <c r="A600" s="1"/>
      <c r="F600" s="3">
        <f t="shared" si="22"/>
        <v>0</v>
      </c>
      <c r="J600" s="3">
        <f t="shared" si="23"/>
        <v>0</v>
      </c>
      <c r="N600" s="3">
        <f t="shared" si="24"/>
        <v>0</v>
      </c>
    </row>
    <row r="601" spans="1:14">
      <c r="A601" s="1"/>
      <c r="F601" s="3">
        <f t="shared" si="22"/>
        <v>0</v>
      </c>
      <c r="J601" s="3">
        <f t="shared" si="23"/>
        <v>0</v>
      </c>
      <c r="N601" s="3">
        <f t="shared" si="24"/>
        <v>0</v>
      </c>
    </row>
    <row r="602" spans="1:14">
      <c r="A602" s="1"/>
      <c r="F602" s="3">
        <f t="shared" si="22"/>
        <v>0</v>
      </c>
      <c r="J602" s="3">
        <f t="shared" si="23"/>
        <v>0</v>
      </c>
      <c r="N602" s="3">
        <f t="shared" si="24"/>
        <v>0</v>
      </c>
    </row>
    <row r="603" spans="1:14">
      <c r="A603" s="1"/>
      <c r="F603" s="3">
        <f t="shared" si="22"/>
        <v>0</v>
      </c>
      <c r="J603" s="3">
        <f t="shared" si="23"/>
        <v>0</v>
      </c>
      <c r="N603" s="3">
        <f t="shared" si="24"/>
        <v>0</v>
      </c>
    </row>
    <row r="604" spans="1:14">
      <c r="A604" s="1"/>
      <c r="F604" s="3">
        <f t="shared" si="22"/>
        <v>0</v>
      </c>
      <c r="J604" s="3">
        <f t="shared" si="23"/>
        <v>0</v>
      </c>
      <c r="N604" s="3">
        <f t="shared" si="24"/>
        <v>0</v>
      </c>
    </row>
    <row r="605" spans="1:14">
      <c r="A605" s="1"/>
      <c r="F605" s="3">
        <f t="shared" si="22"/>
        <v>0</v>
      </c>
      <c r="J605" s="3">
        <f t="shared" si="23"/>
        <v>0</v>
      </c>
      <c r="N605" s="3">
        <f t="shared" si="24"/>
        <v>0</v>
      </c>
    </row>
    <row r="606" spans="1:14">
      <c r="A606" s="1"/>
      <c r="F606" s="3">
        <f t="shared" si="22"/>
        <v>0</v>
      </c>
      <c r="J606" s="3">
        <f t="shared" si="23"/>
        <v>0</v>
      </c>
      <c r="N606" s="3">
        <f t="shared" si="24"/>
        <v>0</v>
      </c>
    </row>
    <row r="607" spans="1:14">
      <c r="A607" s="1"/>
      <c r="F607" s="3">
        <f t="shared" si="22"/>
        <v>0</v>
      </c>
      <c r="J607" s="3">
        <f t="shared" si="23"/>
        <v>0</v>
      </c>
      <c r="N607" s="3">
        <f t="shared" si="24"/>
        <v>0</v>
      </c>
    </row>
    <row r="608" spans="1:14">
      <c r="A608" s="1"/>
      <c r="F608" s="3">
        <f t="shared" si="22"/>
        <v>0</v>
      </c>
      <c r="J608" s="3">
        <f t="shared" si="23"/>
        <v>0</v>
      </c>
      <c r="N608" s="3">
        <f t="shared" si="24"/>
        <v>0</v>
      </c>
    </row>
    <row r="609" spans="1:14">
      <c r="A609" s="1"/>
      <c r="F609" s="3">
        <f t="shared" si="22"/>
        <v>0</v>
      </c>
      <c r="J609" s="3">
        <f t="shared" si="23"/>
        <v>0</v>
      </c>
      <c r="N609" s="3">
        <f t="shared" si="24"/>
        <v>0</v>
      </c>
    </row>
    <row r="610" spans="1:14">
      <c r="A610" s="1"/>
      <c r="F610" s="3">
        <f t="shared" si="22"/>
        <v>0</v>
      </c>
      <c r="J610" s="3">
        <f t="shared" si="23"/>
        <v>0</v>
      </c>
      <c r="N610" s="3">
        <f t="shared" si="24"/>
        <v>0</v>
      </c>
    </row>
    <row r="611" spans="1:14">
      <c r="A611" s="1"/>
      <c r="F611" s="3">
        <f t="shared" si="22"/>
        <v>0</v>
      </c>
      <c r="J611" s="3">
        <f t="shared" si="23"/>
        <v>0</v>
      </c>
      <c r="N611" s="3">
        <f t="shared" si="24"/>
        <v>0</v>
      </c>
    </row>
    <row r="612" spans="1:14">
      <c r="A612" s="1"/>
      <c r="F612" s="3">
        <f t="shared" si="22"/>
        <v>0</v>
      </c>
      <c r="J612" s="3">
        <f t="shared" si="23"/>
        <v>0</v>
      </c>
      <c r="N612" s="3">
        <f t="shared" si="24"/>
        <v>0</v>
      </c>
    </row>
    <row r="613" spans="1:14">
      <c r="A613" s="1"/>
      <c r="F613" s="3">
        <f t="shared" si="22"/>
        <v>0</v>
      </c>
      <c r="J613" s="3">
        <f t="shared" si="23"/>
        <v>0</v>
      </c>
      <c r="N613" s="3">
        <f t="shared" si="24"/>
        <v>0</v>
      </c>
    </row>
    <row r="614" spans="1:14">
      <c r="A614" s="1"/>
      <c r="F614" s="3">
        <f t="shared" si="22"/>
        <v>0</v>
      </c>
      <c r="J614" s="3">
        <f t="shared" si="23"/>
        <v>0</v>
      </c>
      <c r="N614" s="3">
        <f t="shared" si="24"/>
        <v>0</v>
      </c>
    </row>
    <row r="615" spans="1:14">
      <c r="A615" s="1"/>
      <c r="F615" s="3">
        <f t="shared" si="22"/>
        <v>0</v>
      </c>
      <c r="J615" s="3">
        <f t="shared" si="23"/>
        <v>0</v>
      </c>
      <c r="N615" s="3">
        <f t="shared" si="24"/>
        <v>0</v>
      </c>
    </row>
    <row r="616" spans="1:14">
      <c r="A616" s="1"/>
      <c r="F616" s="3">
        <f t="shared" si="22"/>
        <v>0</v>
      </c>
      <c r="J616" s="3">
        <f t="shared" si="23"/>
        <v>0</v>
      </c>
      <c r="N616" s="3">
        <f t="shared" si="24"/>
        <v>0</v>
      </c>
    </row>
    <row r="617" spans="1:14">
      <c r="A617" s="1"/>
      <c r="F617" s="3">
        <f t="shared" si="22"/>
        <v>0</v>
      </c>
      <c r="J617" s="3">
        <f t="shared" si="23"/>
        <v>0</v>
      </c>
      <c r="N617" s="3">
        <f t="shared" si="24"/>
        <v>0</v>
      </c>
    </row>
    <row r="618" spans="1:14">
      <c r="A618" s="1"/>
      <c r="F618" s="3">
        <f t="shared" si="22"/>
        <v>0</v>
      </c>
      <c r="J618" s="3">
        <f t="shared" si="23"/>
        <v>0</v>
      </c>
      <c r="N618" s="3">
        <f t="shared" si="24"/>
        <v>0</v>
      </c>
    </row>
    <row r="619" spans="1:14">
      <c r="A619" s="1"/>
      <c r="F619" s="3">
        <f t="shared" si="22"/>
        <v>0</v>
      </c>
      <c r="J619" s="3">
        <f t="shared" si="23"/>
        <v>0</v>
      </c>
      <c r="N619" s="3">
        <f t="shared" si="24"/>
        <v>0</v>
      </c>
    </row>
    <row r="620" spans="1:14">
      <c r="A620" s="1"/>
      <c r="F620" s="3">
        <f t="shared" si="22"/>
        <v>0</v>
      </c>
      <c r="J620" s="3">
        <f t="shared" si="23"/>
        <v>0</v>
      </c>
      <c r="N620" s="3">
        <f t="shared" si="24"/>
        <v>0</v>
      </c>
    </row>
    <row r="621" spans="1:14">
      <c r="A621" s="1"/>
      <c r="F621" s="3">
        <f t="shared" si="22"/>
        <v>0</v>
      </c>
      <c r="J621" s="3">
        <f t="shared" si="23"/>
        <v>0</v>
      </c>
      <c r="N621" s="3">
        <f t="shared" si="24"/>
        <v>0</v>
      </c>
    </row>
    <row r="622" spans="1:14">
      <c r="A622" s="1"/>
      <c r="F622" s="3">
        <f t="shared" si="22"/>
        <v>0</v>
      </c>
      <c r="J622" s="3">
        <f t="shared" si="23"/>
        <v>0</v>
      </c>
      <c r="N622" s="3">
        <f t="shared" si="24"/>
        <v>0</v>
      </c>
    </row>
    <row r="623" spans="1:14">
      <c r="A623" s="1"/>
      <c r="F623" s="3">
        <f t="shared" si="22"/>
        <v>0</v>
      </c>
      <c r="J623" s="3">
        <f t="shared" si="23"/>
        <v>0</v>
      </c>
      <c r="N623" s="3">
        <f t="shared" si="24"/>
        <v>0</v>
      </c>
    </row>
    <row r="624" spans="1:14">
      <c r="A624" s="1"/>
      <c r="F624" s="3">
        <f t="shared" si="22"/>
        <v>0</v>
      </c>
      <c r="J624" s="3">
        <f t="shared" si="23"/>
        <v>0</v>
      </c>
      <c r="N624" s="3">
        <f t="shared" si="24"/>
        <v>0</v>
      </c>
    </row>
    <row r="625" spans="1:14">
      <c r="A625" s="1"/>
      <c r="F625" s="3">
        <f t="shared" ref="F625:F688" si="25">B625+E625</f>
        <v>0</v>
      </c>
      <c r="J625" s="3">
        <f t="shared" ref="J625:J688" si="26">F625+I625</f>
        <v>0</v>
      </c>
      <c r="N625" s="3">
        <f t="shared" ref="N625:N688" si="27">J625+M625</f>
        <v>0</v>
      </c>
    </row>
    <row r="626" spans="1:14">
      <c r="A626" s="1"/>
      <c r="F626" s="3">
        <f t="shared" si="25"/>
        <v>0</v>
      </c>
      <c r="J626" s="3">
        <f t="shared" si="26"/>
        <v>0</v>
      </c>
      <c r="N626" s="3">
        <f t="shared" si="27"/>
        <v>0</v>
      </c>
    </row>
    <row r="627" spans="1:14">
      <c r="A627" s="1"/>
      <c r="F627" s="3">
        <f t="shared" si="25"/>
        <v>0</v>
      </c>
      <c r="J627" s="3">
        <f t="shared" si="26"/>
        <v>0</v>
      </c>
      <c r="N627" s="3">
        <f t="shared" si="27"/>
        <v>0</v>
      </c>
    </row>
    <row r="628" spans="1:14">
      <c r="A628" s="1"/>
      <c r="F628" s="3">
        <f t="shared" si="25"/>
        <v>0</v>
      </c>
      <c r="J628" s="3">
        <f t="shared" si="26"/>
        <v>0</v>
      </c>
      <c r="N628" s="3">
        <f t="shared" si="27"/>
        <v>0</v>
      </c>
    </row>
    <row r="629" spans="1:14">
      <c r="A629" s="1"/>
      <c r="F629" s="3">
        <f t="shared" si="25"/>
        <v>0</v>
      </c>
      <c r="J629" s="3">
        <f t="shared" si="26"/>
        <v>0</v>
      </c>
      <c r="N629" s="3">
        <f t="shared" si="27"/>
        <v>0</v>
      </c>
    </row>
    <row r="630" spans="1:14">
      <c r="A630" s="1"/>
      <c r="F630" s="3">
        <f t="shared" si="25"/>
        <v>0</v>
      </c>
      <c r="J630" s="3">
        <f t="shared" si="26"/>
        <v>0</v>
      </c>
      <c r="N630" s="3">
        <f t="shared" si="27"/>
        <v>0</v>
      </c>
    </row>
    <row r="631" spans="1:14">
      <c r="A631" s="1"/>
      <c r="F631" s="3">
        <f t="shared" si="25"/>
        <v>0</v>
      </c>
      <c r="J631" s="3">
        <f t="shared" si="26"/>
        <v>0</v>
      </c>
      <c r="N631" s="3">
        <f t="shared" si="27"/>
        <v>0</v>
      </c>
    </row>
    <row r="632" spans="1:14">
      <c r="A632" s="1"/>
      <c r="F632" s="3">
        <f t="shared" si="25"/>
        <v>0</v>
      </c>
      <c r="J632" s="3">
        <f t="shared" si="26"/>
        <v>0</v>
      </c>
      <c r="N632" s="3">
        <f t="shared" si="27"/>
        <v>0</v>
      </c>
    </row>
    <row r="633" spans="1:14">
      <c r="A633" s="1"/>
      <c r="F633" s="3">
        <f t="shared" si="25"/>
        <v>0</v>
      </c>
      <c r="J633" s="3">
        <f t="shared" si="26"/>
        <v>0</v>
      </c>
      <c r="N633" s="3">
        <f t="shared" si="27"/>
        <v>0</v>
      </c>
    </row>
    <row r="634" spans="1:14">
      <c r="A634" s="1"/>
      <c r="F634" s="3">
        <f t="shared" si="25"/>
        <v>0</v>
      </c>
      <c r="J634" s="3">
        <f t="shared" si="26"/>
        <v>0</v>
      </c>
      <c r="N634" s="3">
        <f t="shared" si="27"/>
        <v>0</v>
      </c>
    </row>
    <row r="635" spans="1:14">
      <c r="A635" s="1"/>
      <c r="F635" s="3">
        <f t="shared" si="25"/>
        <v>0</v>
      </c>
      <c r="J635" s="3">
        <f t="shared" si="26"/>
        <v>0</v>
      </c>
      <c r="N635" s="3">
        <f t="shared" si="27"/>
        <v>0</v>
      </c>
    </row>
    <row r="636" spans="1:14">
      <c r="A636" s="1"/>
      <c r="F636" s="3">
        <f t="shared" si="25"/>
        <v>0</v>
      </c>
      <c r="J636" s="3">
        <f t="shared" si="26"/>
        <v>0</v>
      </c>
      <c r="N636" s="3">
        <f t="shared" si="27"/>
        <v>0</v>
      </c>
    </row>
    <row r="637" spans="1:14">
      <c r="A637" s="1"/>
      <c r="F637" s="3">
        <f t="shared" si="25"/>
        <v>0</v>
      </c>
      <c r="J637" s="3">
        <f t="shared" si="26"/>
        <v>0</v>
      </c>
      <c r="N637" s="3">
        <f t="shared" si="27"/>
        <v>0</v>
      </c>
    </row>
    <row r="638" spans="1:14">
      <c r="A638" s="1"/>
      <c r="F638" s="3">
        <f t="shared" si="25"/>
        <v>0</v>
      </c>
      <c r="J638" s="3">
        <f t="shared" si="26"/>
        <v>0</v>
      </c>
      <c r="N638" s="3">
        <f t="shared" si="27"/>
        <v>0</v>
      </c>
    </row>
    <row r="639" spans="1:14">
      <c r="A639" s="1"/>
      <c r="F639" s="3">
        <f t="shared" si="25"/>
        <v>0</v>
      </c>
      <c r="J639" s="3">
        <f t="shared" si="26"/>
        <v>0</v>
      </c>
      <c r="N639" s="3">
        <f t="shared" si="27"/>
        <v>0</v>
      </c>
    </row>
    <row r="640" spans="1:14">
      <c r="A640" s="1"/>
      <c r="F640" s="3">
        <f t="shared" si="25"/>
        <v>0</v>
      </c>
      <c r="J640" s="3">
        <f t="shared" si="26"/>
        <v>0</v>
      </c>
      <c r="N640" s="3">
        <f t="shared" si="27"/>
        <v>0</v>
      </c>
    </row>
    <row r="641" spans="1:14">
      <c r="A641" s="1"/>
      <c r="F641" s="3">
        <f t="shared" si="25"/>
        <v>0</v>
      </c>
      <c r="J641" s="3">
        <f t="shared" si="26"/>
        <v>0</v>
      </c>
      <c r="N641" s="3">
        <f t="shared" si="27"/>
        <v>0</v>
      </c>
    </row>
    <row r="642" spans="1:14">
      <c r="A642" s="1"/>
      <c r="F642" s="3">
        <f t="shared" si="25"/>
        <v>0</v>
      </c>
      <c r="J642" s="3">
        <f t="shared" si="26"/>
        <v>0</v>
      </c>
      <c r="N642" s="3">
        <f t="shared" si="27"/>
        <v>0</v>
      </c>
    </row>
    <row r="643" spans="1:14">
      <c r="A643" s="1"/>
      <c r="F643" s="3">
        <f t="shared" si="25"/>
        <v>0</v>
      </c>
      <c r="J643" s="3">
        <f t="shared" si="26"/>
        <v>0</v>
      </c>
      <c r="N643" s="3">
        <f t="shared" si="27"/>
        <v>0</v>
      </c>
    </row>
    <row r="644" spans="1:14">
      <c r="A644" s="1"/>
      <c r="F644" s="3">
        <f t="shared" si="25"/>
        <v>0</v>
      </c>
      <c r="J644" s="3">
        <f t="shared" si="26"/>
        <v>0</v>
      </c>
      <c r="N644" s="3">
        <f t="shared" si="27"/>
        <v>0</v>
      </c>
    </row>
    <row r="645" spans="1:14">
      <c r="A645" s="1"/>
      <c r="F645" s="3">
        <f t="shared" si="25"/>
        <v>0</v>
      </c>
      <c r="J645" s="3">
        <f t="shared" si="26"/>
        <v>0</v>
      </c>
      <c r="N645" s="3">
        <f t="shared" si="27"/>
        <v>0</v>
      </c>
    </row>
    <row r="646" spans="1:14">
      <c r="A646" s="1"/>
      <c r="F646" s="3">
        <f t="shared" si="25"/>
        <v>0</v>
      </c>
      <c r="J646" s="3">
        <f t="shared" si="26"/>
        <v>0</v>
      </c>
      <c r="N646" s="3">
        <f t="shared" si="27"/>
        <v>0</v>
      </c>
    </row>
    <row r="647" spans="1:14">
      <c r="A647" s="1"/>
      <c r="F647" s="3">
        <f t="shared" si="25"/>
        <v>0</v>
      </c>
      <c r="J647" s="3">
        <f t="shared" si="26"/>
        <v>0</v>
      </c>
      <c r="N647" s="3">
        <f t="shared" si="27"/>
        <v>0</v>
      </c>
    </row>
    <row r="648" spans="1:14">
      <c r="A648" s="1"/>
      <c r="F648" s="3">
        <f t="shared" si="25"/>
        <v>0</v>
      </c>
      <c r="J648" s="3">
        <f t="shared" si="26"/>
        <v>0</v>
      </c>
      <c r="N648" s="3">
        <f t="shared" si="27"/>
        <v>0</v>
      </c>
    </row>
    <row r="649" spans="1:14">
      <c r="A649" s="1"/>
      <c r="F649" s="3">
        <f t="shared" si="25"/>
        <v>0</v>
      </c>
      <c r="J649" s="3">
        <f t="shared" si="26"/>
        <v>0</v>
      </c>
      <c r="N649" s="3">
        <f t="shared" si="27"/>
        <v>0</v>
      </c>
    </row>
    <row r="650" spans="1:14">
      <c r="A650" s="1"/>
      <c r="F650" s="3">
        <f t="shared" si="25"/>
        <v>0</v>
      </c>
      <c r="J650" s="3">
        <f t="shared" si="26"/>
        <v>0</v>
      </c>
      <c r="N650" s="3">
        <f t="shared" si="27"/>
        <v>0</v>
      </c>
    </row>
    <row r="651" spans="1:14">
      <c r="A651" s="1"/>
      <c r="F651" s="3">
        <f t="shared" si="25"/>
        <v>0</v>
      </c>
      <c r="J651" s="3">
        <f t="shared" si="26"/>
        <v>0</v>
      </c>
      <c r="N651" s="3">
        <f t="shared" si="27"/>
        <v>0</v>
      </c>
    </row>
    <row r="652" spans="1:14">
      <c r="A652" s="1"/>
      <c r="F652" s="3">
        <f t="shared" si="25"/>
        <v>0</v>
      </c>
      <c r="J652" s="3">
        <f t="shared" si="26"/>
        <v>0</v>
      </c>
      <c r="N652" s="3">
        <f t="shared" si="27"/>
        <v>0</v>
      </c>
    </row>
    <row r="653" spans="1:14">
      <c r="A653" s="1"/>
      <c r="F653" s="3">
        <f t="shared" si="25"/>
        <v>0</v>
      </c>
      <c r="J653" s="3">
        <f t="shared" si="26"/>
        <v>0</v>
      </c>
      <c r="N653" s="3">
        <f t="shared" si="27"/>
        <v>0</v>
      </c>
    </row>
    <row r="654" spans="1:14">
      <c r="A654" s="1"/>
      <c r="F654" s="3">
        <f t="shared" si="25"/>
        <v>0</v>
      </c>
      <c r="J654" s="3">
        <f t="shared" si="26"/>
        <v>0</v>
      </c>
      <c r="N654" s="3">
        <f t="shared" si="27"/>
        <v>0</v>
      </c>
    </row>
    <row r="655" spans="1:14">
      <c r="A655" s="1"/>
      <c r="F655" s="3">
        <f t="shared" si="25"/>
        <v>0</v>
      </c>
      <c r="J655" s="3">
        <f t="shared" si="26"/>
        <v>0</v>
      </c>
      <c r="N655" s="3">
        <f t="shared" si="27"/>
        <v>0</v>
      </c>
    </row>
    <row r="656" spans="1:14">
      <c r="A656" s="1"/>
      <c r="F656" s="3">
        <f t="shared" si="25"/>
        <v>0</v>
      </c>
      <c r="J656" s="3">
        <f t="shared" si="26"/>
        <v>0</v>
      </c>
      <c r="N656" s="3">
        <f t="shared" si="27"/>
        <v>0</v>
      </c>
    </row>
    <row r="657" spans="1:14">
      <c r="A657" s="1"/>
      <c r="F657" s="3">
        <f t="shared" si="25"/>
        <v>0</v>
      </c>
      <c r="J657" s="3">
        <f t="shared" si="26"/>
        <v>0</v>
      </c>
      <c r="N657" s="3">
        <f t="shared" si="27"/>
        <v>0</v>
      </c>
    </row>
    <row r="658" spans="1:14">
      <c r="A658" s="1"/>
      <c r="F658" s="3">
        <f t="shared" si="25"/>
        <v>0</v>
      </c>
      <c r="J658" s="3">
        <f t="shared" si="26"/>
        <v>0</v>
      </c>
      <c r="N658" s="3">
        <f t="shared" si="27"/>
        <v>0</v>
      </c>
    </row>
    <row r="659" spans="1:14">
      <c r="A659" s="1"/>
      <c r="F659" s="3">
        <f t="shared" si="25"/>
        <v>0</v>
      </c>
      <c r="J659" s="3">
        <f t="shared" si="26"/>
        <v>0</v>
      </c>
      <c r="N659" s="3">
        <f t="shared" si="27"/>
        <v>0</v>
      </c>
    </row>
    <row r="660" spans="1:14">
      <c r="A660" s="1"/>
      <c r="F660" s="3">
        <f t="shared" si="25"/>
        <v>0</v>
      </c>
      <c r="J660" s="3">
        <f t="shared" si="26"/>
        <v>0</v>
      </c>
      <c r="N660" s="3">
        <f t="shared" si="27"/>
        <v>0</v>
      </c>
    </row>
    <row r="661" spans="1:14">
      <c r="A661" s="1"/>
      <c r="F661" s="3">
        <f t="shared" si="25"/>
        <v>0</v>
      </c>
      <c r="J661" s="3">
        <f t="shared" si="26"/>
        <v>0</v>
      </c>
      <c r="N661" s="3">
        <f t="shared" si="27"/>
        <v>0</v>
      </c>
    </row>
    <row r="662" spans="1:14">
      <c r="A662" s="1"/>
      <c r="F662" s="3">
        <f t="shared" si="25"/>
        <v>0</v>
      </c>
      <c r="J662" s="3">
        <f t="shared" si="26"/>
        <v>0</v>
      </c>
      <c r="N662" s="3">
        <f t="shared" si="27"/>
        <v>0</v>
      </c>
    </row>
    <row r="663" spans="1:14">
      <c r="A663" s="1"/>
      <c r="F663" s="3">
        <f t="shared" si="25"/>
        <v>0</v>
      </c>
      <c r="J663" s="3">
        <f t="shared" si="26"/>
        <v>0</v>
      </c>
      <c r="N663" s="3">
        <f t="shared" si="27"/>
        <v>0</v>
      </c>
    </row>
    <row r="664" spans="1:14">
      <c r="A664" s="1"/>
      <c r="F664" s="3">
        <f t="shared" si="25"/>
        <v>0</v>
      </c>
      <c r="J664" s="3">
        <f t="shared" si="26"/>
        <v>0</v>
      </c>
      <c r="N664" s="3">
        <f t="shared" si="27"/>
        <v>0</v>
      </c>
    </row>
    <row r="665" spans="1:14">
      <c r="A665" s="1"/>
      <c r="F665" s="3">
        <f t="shared" si="25"/>
        <v>0</v>
      </c>
      <c r="J665" s="3">
        <f t="shared" si="26"/>
        <v>0</v>
      </c>
      <c r="N665" s="3">
        <f t="shared" si="27"/>
        <v>0</v>
      </c>
    </row>
    <row r="666" spans="1:14">
      <c r="A666" s="1"/>
      <c r="F666" s="3">
        <f t="shared" si="25"/>
        <v>0</v>
      </c>
      <c r="J666" s="3">
        <f t="shared" si="26"/>
        <v>0</v>
      </c>
      <c r="N666" s="3">
        <f t="shared" si="27"/>
        <v>0</v>
      </c>
    </row>
    <row r="667" spans="1:14">
      <c r="A667" s="1"/>
      <c r="F667" s="3">
        <f t="shared" si="25"/>
        <v>0</v>
      </c>
      <c r="J667" s="3">
        <f t="shared" si="26"/>
        <v>0</v>
      </c>
      <c r="N667" s="3">
        <f t="shared" si="27"/>
        <v>0</v>
      </c>
    </row>
    <row r="668" spans="1:14">
      <c r="A668" s="1"/>
      <c r="F668" s="3">
        <f t="shared" si="25"/>
        <v>0</v>
      </c>
      <c r="J668" s="3">
        <f t="shared" si="26"/>
        <v>0</v>
      </c>
      <c r="N668" s="3">
        <f t="shared" si="27"/>
        <v>0</v>
      </c>
    </row>
    <row r="669" spans="1:14">
      <c r="A669" s="1"/>
      <c r="F669" s="3">
        <f t="shared" si="25"/>
        <v>0</v>
      </c>
      <c r="J669" s="3">
        <f t="shared" si="26"/>
        <v>0</v>
      </c>
      <c r="N669" s="3">
        <f t="shared" si="27"/>
        <v>0</v>
      </c>
    </row>
    <row r="670" spans="1:14">
      <c r="A670" s="1"/>
      <c r="F670" s="3">
        <f t="shared" si="25"/>
        <v>0</v>
      </c>
      <c r="J670" s="3">
        <f t="shared" si="26"/>
        <v>0</v>
      </c>
      <c r="N670" s="3">
        <f t="shared" si="27"/>
        <v>0</v>
      </c>
    </row>
    <row r="671" spans="1:14">
      <c r="A671" s="1"/>
      <c r="F671" s="3">
        <f t="shared" si="25"/>
        <v>0</v>
      </c>
      <c r="J671" s="3">
        <f t="shared" si="26"/>
        <v>0</v>
      </c>
      <c r="N671" s="3">
        <f t="shared" si="27"/>
        <v>0</v>
      </c>
    </row>
    <row r="672" spans="1:14">
      <c r="A672" s="1"/>
      <c r="F672" s="3">
        <f t="shared" si="25"/>
        <v>0</v>
      </c>
      <c r="J672" s="3">
        <f t="shared" si="26"/>
        <v>0</v>
      </c>
      <c r="N672" s="3">
        <f t="shared" si="27"/>
        <v>0</v>
      </c>
    </row>
    <row r="673" spans="1:14">
      <c r="A673" s="1"/>
      <c r="F673" s="3">
        <f t="shared" si="25"/>
        <v>0</v>
      </c>
      <c r="J673" s="3">
        <f t="shared" si="26"/>
        <v>0</v>
      </c>
      <c r="N673" s="3">
        <f t="shared" si="27"/>
        <v>0</v>
      </c>
    </row>
    <row r="674" spans="1:14">
      <c r="A674" s="1"/>
      <c r="F674" s="3">
        <f t="shared" si="25"/>
        <v>0</v>
      </c>
      <c r="J674" s="3">
        <f t="shared" si="26"/>
        <v>0</v>
      </c>
      <c r="N674" s="3">
        <f t="shared" si="27"/>
        <v>0</v>
      </c>
    </row>
    <row r="675" spans="1:14">
      <c r="A675" s="1"/>
      <c r="F675" s="3">
        <f t="shared" si="25"/>
        <v>0</v>
      </c>
      <c r="J675" s="3">
        <f t="shared" si="26"/>
        <v>0</v>
      </c>
      <c r="N675" s="3">
        <f t="shared" si="27"/>
        <v>0</v>
      </c>
    </row>
    <row r="676" spans="1:14">
      <c r="A676" s="1"/>
      <c r="F676" s="3">
        <f t="shared" si="25"/>
        <v>0</v>
      </c>
      <c r="J676" s="3">
        <f t="shared" si="26"/>
        <v>0</v>
      </c>
      <c r="N676" s="3">
        <f t="shared" si="27"/>
        <v>0</v>
      </c>
    </row>
    <row r="677" spans="1:14">
      <c r="A677" s="1"/>
      <c r="F677" s="3">
        <f t="shared" si="25"/>
        <v>0</v>
      </c>
      <c r="J677" s="3">
        <f t="shared" si="26"/>
        <v>0</v>
      </c>
      <c r="N677" s="3">
        <f t="shared" si="27"/>
        <v>0</v>
      </c>
    </row>
    <row r="678" spans="1:14">
      <c r="A678" s="1"/>
      <c r="F678" s="3">
        <f t="shared" si="25"/>
        <v>0</v>
      </c>
      <c r="J678" s="3">
        <f t="shared" si="26"/>
        <v>0</v>
      </c>
      <c r="N678" s="3">
        <f t="shared" si="27"/>
        <v>0</v>
      </c>
    </row>
    <row r="679" spans="1:14">
      <c r="A679" s="1"/>
      <c r="F679" s="3">
        <f t="shared" si="25"/>
        <v>0</v>
      </c>
      <c r="J679" s="3">
        <f t="shared" si="26"/>
        <v>0</v>
      </c>
      <c r="N679" s="3">
        <f t="shared" si="27"/>
        <v>0</v>
      </c>
    </row>
    <row r="680" spans="1:14">
      <c r="A680" s="1"/>
      <c r="F680" s="3">
        <f t="shared" si="25"/>
        <v>0</v>
      </c>
      <c r="J680" s="3">
        <f t="shared" si="26"/>
        <v>0</v>
      </c>
      <c r="N680" s="3">
        <f t="shared" si="27"/>
        <v>0</v>
      </c>
    </row>
    <row r="681" spans="1:14">
      <c r="A681" s="1"/>
      <c r="F681" s="3">
        <f t="shared" si="25"/>
        <v>0</v>
      </c>
      <c r="J681" s="3">
        <f t="shared" si="26"/>
        <v>0</v>
      </c>
      <c r="N681" s="3">
        <f t="shared" si="27"/>
        <v>0</v>
      </c>
    </row>
    <row r="682" spans="1:14">
      <c r="A682" s="1"/>
      <c r="F682" s="3">
        <f t="shared" si="25"/>
        <v>0</v>
      </c>
      <c r="J682" s="3">
        <f t="shared" si="26"/>
        <v>0</v>
      </c>
      <c r="N682" s="3">
        <f t="shared" si="27"/>
        <v>0</v>
      </c>
    </row>
    <row r="683" spans="1:14">
      <c r="A683" s="1"/>
      <c r="F683" s="3">
        <f t="shared" si="25"/>
        <v>0</v>
      </c>
      <c r="J683" s="3">
        <f t="shared" si="26"/>
        <v>0</v>
      </c>
      <c r="N683" s="3">
        <f t="shared" si="27"/>
        <v>0</v>
      </c>
    </row>
    <row r="684" spans="1:14">
      <c r="A684" s="1"/>
      <c r="F684" s="3">
        <f t="shared" si="25"/>
        <v>0</v>
      </c>
      <c r="J684" s="3">
        <f t="shared" si="26"/>
        <v>0</v>
      </c>
      <c r="N684" s="3">
        <f t="shared" si="27"/>
        <v>0</v>
      </c>
    </row>
    <row r="685" spans="1:14">
      <c r="A685" s="1"/>
      <c r="F685" s="3">
        <f t="shared" si="25"/>
        <v>0</v>
      </c>
      <c r="J685" s="3">
        <f t="shared" si="26"/>
        <v>0</v>
      </c>
      <c r="N685" s="3">
        <f t="shared" si="27"/>
        <v>0</v>
      </c>
    </row>
    <row r="686" spans="1:14">
      <c r="A686" s="1"/>
      <c r="F686" s="3">
        <f t="shared" si="25"/>
        <v>0</v>
      </c>
      <c r="J686" s="3">
        <f t="shared" si="26"/>
        <v>0</v>
      </c>
      <c r="N686" s="3">
        <f t="shared" si="27"/>
        <v>0</v>
      </c>
    </row>
    <row r="687" spans="1:14">
      <c r="A687" s="1"/>
      <c r="F687" s="3">
        <f t="shared" si="25"/>
        <v>0</v>
      </c>
      <c r="J687" s="3">
        <f t="shared" si="26"/>
        <v>0</v>
      </c>
      <c r="N687" s="3">
        <f t="shared" si="27"/>
        <v>0</v>
      </c>
    </row>
    <row r="688" spans="1:14">
      <c r="A688" s="1"/>
      <c r="F688" s="3">
        <f t="shared" si="25"/>
        <v>0</v>
      </c>
      <c r="J688" s="3">
        <f t="shared" si="26"/>
        <v>0</v>
      </c>
      <c r="N688" s="3">
        <f t="shared" si="27"/>
        <v>0</v>
      </c>
    </row>
    <row r="689" spans="1:14">
      <c r="A689" s="1"/>
      <c r="F689" s="3">
        <f t="shared" ref="F689:F716" si="28">B689+E689</f>
        <v>0</v>
      </c>
      <c r="J689" s="3">
        <f t="shared" ref="J689:J716" si="29">F689+I689</f>
        <v>0</v>
      </c>
      <c r="N689" s="3">
        <f t="shared" ref="N689:N716" si="30">J689+M689</f>
        <v>0</v>
      </c>
    </row>
    <row r="690" spans="1:14">
      <c r="A690" s="1"/>
      <c r="F690" s="3">
        <f t="shared" si="28"/>
        <v>0</v>
      </c>
      <c r="J690" s="3">
        <f t="shared" si="29"/>
        <v>0</v>
      </c>
      <c r="N690" s="3">
        <f t="shared" si="30"/>
        <v>0</v>
      </c>
    </row>
    <row r="691" spans="1:14">
      <c r="A691" s="1"/>
      <c r="F691" s="3">
        <f t="shared" si="28"/>
        <v>0</v>
      </c>
      <c r="J691" s="3">
        <f t="shared" si="29"/>
        <v>0</v>
      </c>
      <c r="N691" s="3">
        <f t="shared" si="30"/>
        <v>0</v>
      </c>
    </row>
    <row r="692" spans="1:14">
      <c r="A692" s="1"/>
      <c r="F692" s="3">
        <f t="shared" si="28"/>
        <v>0</v>
      </c>
      <c r="J692" s="3">
        <f t="shared" si="29"/>
        <v>0</v>
      </c>
      <c r="N692" s="3">
        <f t="shared" si="30"/>
        <v>0</v>
      </c>
    </row>
    <row r="693" spans="1:14">
      <c r="A693" s="1"/>
      <c r="F693" s="3">
        <f t="shared" si="28"/>
        <v>0</v>
      </c>
      <c r="J693" s="3">
        <f t="shared" si="29"/>
        <v>0</v>
      </c>
      <c r="N693" s="3">
        <f t="shared" si="30"/>
        <v>0</v>
      </c>
    </row>
    <row r="694" spans="1:14">
      <c r="A694" s="1"/>
      <c r="F694" s="3">
        <f t="shared" si="28"/>
        <v>0</v>
      </c>
      <c r="J694" s="3">
        <f t="shared" si="29"/>
        <v>0</v>
      </c>
      <c r="N694" s="3">
        <f t="shared" si="30"/>
        <v>0</v>
      </c>
    </row>
    <row r="695" spans="1:14">
      <c r="A695" s="1"/>
      <c r="F695" s="3">
        <f t="shared" si="28"/>
        <v>0</v>
      </c>
      <c r="J695" s="3">
        <f t="shared" si="29"/>
        <v>0</v>
      </c>
      <c r="N695" s="3">
        <f t="shared" si="30"/>
        <v>0</v>
      </c>
    </row>
    <row r="696" spans="1:14">
      <c r="A696" s="1"/>
      <c r="F696" s="3">
        <f t="shared" si="28"/>
        <v>0</v>
      </c>
      <c r="J696" s="3">
        <f t="shared" si="29"/>
        <v>0</v>
      </c>
      <c r="N696" s="3">
        <f t="shared" si="30"/>
        <v>0</v>
      </c>
    </row>
    <row r="697" spans="1:14">
      <c r="A697" s="1"/>
      <c r="F697" s="3">
        <f t="shared" si="28"/>
        <v>0</v>
      </c>
      <c r="J697" s="3">
        <f t="shared" si="29"/>
        <v>0</v>
      </c>
      <c r="N697" s="3">
        <f t="shared" si="30"/>
        <v>0</v>
      </c>
    </row>
    <row r="698" spans="1:14">
      <c r="A698" s="1"/>
      <c r="F698" s="3">
        <f t="shared" si="28"/>
        <v>0</v>
      </c>
      <c r="J698" s="3">
        <f t="shared" si="29"/>
        <v>0</v>
      </c>
      <c r="N698" s="3">
        <f t="shared" si="30"/>
        <v>0</v>
      </c>
    </row>
    <row r="699" spans="1:14">
      <c r="A699" s="1"/>
      <c r="F699" s="3">
        <f t="shared" si="28"/>
        <v>0</v>
      </c>
      <c r="J699" s="3">
        <f t="shared" si="29"/>
        <v>0</v>
      </c>
      <c r="N699" s="3">
        <f t="shared" si="30"/>
        <v>0</v>
      </c>
    </row>
    <row r="700" spans="1:14">
      <c r="A700" s="1"/>
      <c r="F700" s="3">
        <f t="shared" si="28"/>
        <v>0</v>
      </c>
      <c r="J700" s="3">
        <f t="shared" si="29"/>
        <v>0</v>
      </c>
      <c r="N700" s="3">
        <f t="shared" si="30"/>
        <v>0</v>
      </c>
    </row>
    <row r="701" spans="1:14">
      <c r="A701" s="1"/>
      <c r="F701" s="3">
        <f t="shared" si="28"/>
        <v>0</v>
      </c>
      <c r="J701" s="3">
        <f t="shared" si="29"/>
        <v>0</v>
      </c>
      <c r="N701" s="3">
        <f t="shared" si="30"/>
        <v>0</v>
      </c>
    </row>
    <row r="702" spans="1:14">
      <c r="A702" s="1"/>
      <c r="F702" s="3">
        <f t="shared" si="28"/>
        <v>0</v>
      </c>
      <c r="J702" s="3">
        <f t="shared" si="29"/>
        <v>0</v>
      </c>
      <c r="N702" s="3">
        <f t="shared" si="30"/>
        <v>0</v>
      </c>
    </row>
    <row r="703" spans="1:14">
      <c r="A703" s="1"/>
      <c r="F703" s="3">
        <f t="shared" si="28"/>
        <v>0</v>
      </c>
      <c r="J703" s="3">
        <f t="shared" si="29"/>
        <v>0</v>
      </c>
      <c r="N703" s="3">
        <f t="shared" si="30"/>
        <v>0</v>
      </c>
    </row>
    <row r="704" spans="1:14">
      <c r="A704" s="1"/>
      <c r="F704" s="3">
        <f t="shared" si="28"/>
        <v>0</v>
      </c>
      <c r="J704" s="3">
        <f t="shared" si="29"/>
        <v>0</v>
      </c>
      <c r="N704" s="3">
        <f t="shared" si="30"/>
        <v>0</v>
      </c>
    </row>
    <row r="705" spans="1:14">
      <c r="A705" s="1"/>
      <c r="F705" s="3">
        <f t="shared" si="28"/>
        <v>0</v>
      </c>
      <c r="J705" s="3">
        <f t="shared" si="29"/>
        <v>0</v>
      </c>
      <c r="N705" s="3">
        <f t="shared" si="30"/>
        <v>0</v>
      </c>
    </row>
    <row r="706" spans="1:14">
      <c r="A706" s="1"/>
      <c r="F706" s="3">
        <f t="shared" si="28"/>
        <v>0</v>
      </c>
      <c r="J706" s="3">
        <f t="shared" si="29"/>
        <v>0</v>
      </c>
      <c r="N706" s="3">
        <f t="shared" si="30"/>
        <v>0</v>
      </c>
    </row>
    <row r="707" spans="1:14">
      <c r="A707" s="1"/>
      <c r="F707" s="3">
        <f t="shared" si="28"/>
        <v>0</v>
      </c>
      <c r="J707" s="3">
        <f t="shared" si="29"/>
        <v>0</v>
      </c>
      <c r="N707" s="3">
        <f t="shared" si="30"/>
        <v>0</v>
      </c>
    </row>
    <row r="708" spans="1:14">
      <c r="A708" s="1"/>
      <c r="F708" s="3">
        <f t="shared" si="28"/>
        <v>0</v>
      </c>
      <c r="J708" s="3">
        <f t="shared" si="29"/>
        <v>0</v>
      </c>
      <c r="N708" s="3">
        <f t="shared" si="30"/>
        <v>0</v>
      </c>
    </row>
    <row r="709" spans="1:14">
      <c r="A709" s="1"/>
      <c r="F709" s="3">
        <f t="shared" si="28"/>
        <v>0</v>
      </c>
      <c r="J709" s="3">
        <f t="shared" si="29"/>
        <v>0</v>
      </c>
      <c r="N709" s="3">
        <f t="shared" si="30"/>
        <v>0</v>
      </c>
    </row>
    <row r="710" spans="1:14">
      <c r="A710" s="1"/>
      <c r="F710" s="3">
        <f t="shared" si="28"/>
        <v>0</v>
      </c>
      <c r="J710" s="3">
        <f t="shared" si="29"/>
        <v>0</v>
      </c>
      <c r="N710" s="3">
        <f t="shared" si="30"/>
        <v>0</v>
      </c>
    </row>
    <row r="711" spans="1:14">
      <c r="A711" s="1"/>
      <c r="F711" s="3">
        <f t="shared" si="28"/>
        <v>0</v>
      </c>
      <c r="J711" s="3">
        <f t="shared" si="29"/>
        <v>0</v>
      </c>
      <c r="N711" s="3">
        <f t="shared" si="30"/>
        <v>0</v>
      </c>
    </row>
    <row r="712" spans="1:14">
      <c r="A712" s="1"/>
      <c r="F712" s="3">
        <f t="shared" si="28"/>
        <v>0</v>
      </c>
      <c r="J712" s="3">
        <f t="shared" si="29"/>
        <v>0</v>
      </c>
      <c r="N712" s="3">
        <f t="shared" si="30"/>
        <v>0</v>
      </c>
    </row>
    <row r="713" spans="1:14">
      <c r="A713" s="1"/>
      <c r="F713" s="3">
        <f t="shared" si="28"/>
        <v>0</v>
      </c>
      <c r="J713" s="3">
        <f t="shared" si="29"/>
        <v>0</v>
      </c>
      <c r="N713" s="3">
        <f t="shared" si="30"/>
        <v>0</v>
      </c>
    </row>
    <row r="714" spans="1:14">
      <c r="A714" s="1"/>
      <c r="F714" s="3">
        <f t="shared" si="28"/>
        <v>0</v>
      </c>
      <c r="J714" s="3">
        <f t="shared" si="29"/>
        <v>0</v>
      </c>
      <c r="N714" s="3">
        <f t="shared" si="30"/>
        <v>0</v>
      </c>
    </row>
    <row r="715" spans="1:14">
      <c r="A715" s="1"/>
      <c r="F715" s="3">
        <f t="shared" si="28"/>
        <v>0</v>
      </c>
      <c r="J715" s="3">
        <f t="shared" si="29"/>
        <v>0</v>
      </c>
      <c r="N715" s="3">
        <f t="shared" si="30"/>
        <v>0</v>
      </c>
    </row>
    <row r="716" spans="1:14">
      <c r="A716" s="1"/>
      <c r="F716" s="3">
        <f t="shared" si="28"/>
        <v>0</v>
      </c>
      <c r="J716" s="3">
        <f t="shared" si="29"/>
        <v>0</v>
      </c>
      <c r="N716" s="3">
        <f t="shared" si="30"/>
        <v>0</v>
      </c>
    </row>
    <row r="717" spans="1:14">
      <c r="A717" s="1"/>
      <c r="F717" s="4"/>
      <c r="J717" s="4"/>
      <c r="N717" s="4"/>
    </row>
    <row r="718" spans="1:14">
      <c r="A718" s="1"/>
      <c r="F718" s="4"/>
      <c r="J718" s="4"/>
      <c r="N718" s="4"/>
    </row>
    <row r="719" spans="1:14">
      <c r="A719" s="1"/>
      <c r="F719" s="4"/>
      <c r="J719" s="4"/>
      <c r="N719" s="4"/>
    </row>
    <row r="720" spans="1:14">
      <c r="A720" s="1"/>
      <c r="F720" s="4"/>
      <c r="J720" s="4"/>
      <c r="N720" s="4"/>
    </row>
    <row r="721" spans="1:14">
      <c r="A721" s="1"/>
      <c r="F721" s="4"/>
      <c r="J721" s="4"/>
      <c r="N721" s="4"/>
    </row>
    <row r="722" spans="1:14">
      <c r="A722" s="1"/>
      <c r="F722" s="4"/>
      <c r="J722" s="4"/>
      <c r="N722" s="4"/>
    </row>
    <row r="723" spans="1:14">
      <c r="A723" s="1"/>
      <c r="F723" s="4"/>
      <c r="J723" s="4"/>
      <c r="N723" s="4"/>
    </row>
    <row r="724" spans="1:14">
      <c r="A724" s="1"/>
      <c r="F724" s="4"/>
      <c r="J724" s="4"/>
      <c r="N724" s="4"/>
    </row>
    <row r="725" spans="1:14">
      <c r="A725" s="1"/>
      <c r="F725" s="4"/>
      <c r="J725" s="4"/>
      <c r="N725" s="4"/>
    </row>
    <row r="726" spans="1:14">
      <c r="A726" s="1"/>
      <c r="F726" s="4"/>
      <c r="J726" s="4"/>
      <c r="N726" s="4"/>
    </row>
    <row r="727" spans="1:14">
      <c r="A727" s="1"/>
      <c r="F727" s="4"/>
      <c r="J727" s="4"/>
      <c r="N727" s="4"/>
    </row>
    <row r="728" spans="1:14">
      <c r="A728" s="1"/>
      <c r="F728" s="4"/>
      <c r="J728" s="4"/>
      <c r="N728" s="4"/>
    </row>
    <row r="729" spans="1:14">
      <c r="A729" s="1"/>
      <c r="F729" s="4"/>
      <c r="J729" s="4"/>
      <c r="N729" s="4"/>
    </row>
    <row r="730" spans="1:14">
      <c r="A730" s="1"/>
      <c r="F730" s="4"/>
      <c r="J730" s="4"/>
      <c r="N730" s="4"/>
    </row>
    <row r="731" spans="1:14">
      <c r="A731" s="1"/>
      <c r="F731" s="4"/>
      <c r="J731" s="4"/>
      <c r="N731" s="4"/>
    </row>
    <row r="732" spans="1:14">
      <c r="A732" s="1"/>
      <c r="F732" s="4"/>
      <c r="J732" s="4"/>
      <c r="N732" s="4"/>
    </row>
    <row r="733" spans="1:14">
      <c r="A733" s="1"/>
      <c r="F733" s="4"/>
      <c r="J733" s="4"/>
      <c r="N733" s="4"/>
    </row>
    <row r="734" spans="1:14">
      <c r="A734" s="1"/>
      <c r="F734" s="4"/>
      <c r="J734" s="4"/>
      <c r="N734" s="4"/>
    </row>
    <row r="735" spans="1:14">
      <c r="A735" s="1"/>
      <c r="F735" s="4"/>
      <c r="J735" s="4"/>
      <c r="N735" s="4"/>
    </row>
    <row r="736" spans="1:14">
      <c r="A736" s="1"/>
      <c r="F736" s="4"/>
      <c r="J736" s="4"/>
      <c r="N736" s="4"/>
    </row>
    <row r="737" spans="1:14">
      <c r="A737" s="1"/>
      <c r="F737" s="4"/>
      <c r="J737" s="4"/>
      <c r="N737" s="4"/>
    </row>
    <row r="738" spans="1:14">
      <c r="A738" s="1"/>
      <c r="F738" s="4"/>
      <c r="J738" s="4"/>
      <c r="N738" s="4"/>
    </row>
    <row r="739" spans="1:14">
      <c r="A739" s="1"/>
      <c r="F739" s="4"/>
      <c r="J739" s="4"/>
      <c r="N739" s="4"/>
    </row>
    <row r="740" spans="1:14">
      <c r="A740" s="1"/>
      <c r="F740" s="4"/>
      <c r="J740" s="4"/>
      <c r="N740" s="4"/>
    </row>
    <row r="741" spans="1:14">
      <c r="A741" s="1"/>
      <c r="F741" s="4"/>
      <c r="J741" s="4"/>
      <c r="N741" s="4"/>
    </row>
    <row r="742" spans="1:14">
      <c r="A742" s="1"/>
      <c r="F742" s="4"/>
      <c r="J742" s="4"/>
      <c r="N742" s="4"/>
    </row>
    <row r="743" spans="1:14">
      <c r="A743" s="1"/>
      <c r="F743" s="4"/>
      <c r="J743" s="4"/>
      <c r="N743" s="4"/>
    </row>
    <row r="744" spans="1:14">
      <c r="A744" s="1"/>
      <c r="F744" s="4"/>
      <c r="J744" s="4"/>
      <c r="K744" s="4"/>
      <c r="N744" s="4"/>
    </row>
    <row r="745" spans="1:14">
      <c r="A745" s="1"/>
      <c r="F745" s="4"/>
      <c r="J745" s="4"/>
      <c r="K745" s="4"/>
      <c r="N745" s="4"/>
    </row>
    <row r="746" spans="1:14">
      <c r="A746" s="1"/>
      <c r="F746" s="4"/>
      <c r="J746" s="4"/>
      <c r="K746" s="4"/>
      <c r="N746" s="4"/>
    </row>
    <row r="747" spans="1:14">
      <c r="A747" s="1"/>
      <c r="F747" s="4"/>
      <c r="J747" s="4"/>
      <c r="K747" s="4"/>
      <c r="N747" s="4"/>
    </row>
    <row r="748" spans="1:14">
      <c r="A748" s="1"/>
      <c r="F748" s="4"/>
      <c r="J748" s="4"/>
      <c r="K748" s="4"/>
      <c r="N748" s="4"/>
    </row>
    <row r="749" spans="1:14">
      <c r="A749" s="1"/>
      <c r="F749" s="4"/>
      <c r="J749" s="4"/>
      <c r="K749" s="4"/>
      <c r="N749" s="4"/>
    </row>
    <row r="750" spans="1:14">
      <c r="A750" s="1"/>
      <c r="F750" s="4"/>
      <c r="J750" s="4"/>
      <c r="K750" s="4"/>
      <c r="N750" s="4"/>
    </row>
    <row r="751" spans="1:14">
      <c r="A751" s="1"/>
      <c r="F751" s="4"/>
      <c r="J751" s="4"/>
      <c r="K751" s="4"/>
      <c r="N751" s="4"/>
    </row>
    <row r="752" spans="1:14">
      <c r="A752" s="1"/>
      <c r="F752" s="4"/>
      <c r="J752" s="4"/>
      <c r="K752" s="4"/>
      <c r="N752" s="4"/>
    </row>
    <row r="753" spans="1:14">
      <c r="A753" s="1"/>
      <c r="F753" s="4"/>
      <c r="J753" s="4"/>
      <c r="K753" s="4"/>
      <c r="N753" s="4"/>
    </row>
    <row r="754" spans="1:14">
      <c r="A754" s="1"/>
      <c r="F754" s="4"/>
      <c r="J754" s="4"/>
      <c r="K754" s="4"/>
      <c r="N754" s="4"/>
    </row>
    <row r="755" spans="1:14">
      <c r="A755" s="1"/>
      <c r="F755" s="4"/>
      <c r="J755" s="4"/>
      <c r="K755" s="4"/>
      <c r="N755" s="4"/>
    </row>
    <row r="756" spans="1:14">
      <c r="A756" s="1"/>
      <c r="F756" s="4"/>
      <c r="J756" s="4"/>
      <c r="K756" s="4"/>
      <c r="N756" s="4"/>
    </row>
    <row r="757" spans="1:14">
      <c r="A757" s="1"/>
      <c r="F757" s="4"/>
      <c r="J757" s="4"/>
      <c r="K757" s="4"/>
      <c r="N757" s="4"/>
    </row>
    <row r="758" spans="1:14">
      <c r="A758" s="1"/>
      <c r="F758" s="4"/>
      <c r="J758" s="4"/>
      <c r="K758" s="4"/>
      <c r="N758" s="4"/>
    </row>
    <row r="759" spans="1:14">
      <c r="A759" s="1"/>
      <c r="F759" s="4"/>
      <c r="J759" s="4"/>
      <c r="K759" s="4"/>
      <c r="N759" s="4"/>
    </row>
    <row r="760" spans="1:14">
      <c r="A760" s="1"/>
      <c r="F760" s="4"/>
      <c r="J760" s="4"/>
      <c r="K760" s="4"/>
      <c r="N760" s="4"/>
    </row>
    <row r="761" spans="1:14">
      <c r="A761" s="1"/>
      <c r="F761" s="4"/>
      <c r="J761" s="4"/>
      <c r="K761" s="4"/>
      <c r="N761" s="4"/>
    </row>
    <row r="762" spans="1:14">
      <c r="A762" s="1"/>
      <c r="F762" s="4"/>
      <c r="J762" s="4"/>
      <c r="K762" s="4"/>
      <c r="N762" s="4"/>
    </row>
    <row r="763" spans="1:14">
      <c r="A763" s="1"/>
      <c r="F763" s="4"/>
      <c r="J763" s="4"/>
      <c r="K763" s="4"/>
      <c r="N763" s="4"/>
    </row>
    <row r="764" spans="1:14">
      <c r="A764" s="1"/>
      <c r="F764" s="4"/>
      <c r="J764" s="4"/>
      <c r="K764" s="4"/>
      <c r="N764" s="4"/>
    </row>
    <row r="765" spans="1:14">
      <c r="A765" s="1"/>
      <c r="F765" s="4"/>
      <c r="J765" s="4"/>
      <c r="K765" s="4"/>
      <c r="N765" s="4"/>
    </row>
    <row r="766" spans="1:14">
      <c r="A766" s="1"/>
      <c r="F766" s="4"/>
      <c r="J766" s="4"/>
      <c r="K766" s="4"/>
      <c r="N766" s="4"/>
    </row>
    <row r="767" spans="1:14">
      <c r="A767" s="1"/>
      <c r="F767" s="4"/>
      <c r="J767" s="4"/>
      <c r="K767" s="4"/>
      <c r="N767" s="4"/>
    </row>
    <row r="768" spans="1:14">
      <c r="A768" s="1"/>
    </row>
    <row r="769" spans="1:1">
      <c r="A769" s="1"/>
    </row>
    <row r="770" spans="1:1">
      <c r="A770" s="1"/>
    </row>
    <row r="771" spans="1:1">
      <c r="A771" s="1"/>
    </row>
    <row r="772" spans="1:1">
      <c r="A772" s="1"/>
    </row>
    <row r="773" spans="1:1">
      <c r="A773" s="1"/>
    </row>
    <row r="774" spans="1:1">
      <c r="A774" s="1"/>
    </row>
    <row r="775" spans="1:1">
      <c r="A775" s="1"/>
    </row>
    <row r="776" spans="1:1">
      <c r="A776" s="1"/>
    </row>
    <row r="777" spans="1:1">
      <c r="A777" s="1"/>
    </row>
    <row r="778" spans="1:1">
      <c r="A778" s="1"/>
    </row>
    <row r="779" spans="1:1">
      <c r="A779" s="1"/>
    </row>
    <row r="780" spans="1:1">
      <c r="A780" s="1"/>
    </row>
    <row r="781" spans="1:1">
      <c r="A781" s="1"/>
    </row>
    <row r="782" spans="1:1">
      <c r="A782" s="1"/>
    </row>
    <row r="783" spans="1:1">
      <c r="A783" s="1"/>
    </row>
    <row r="784" spans="1:1">
      <c r="A784" s="1"/>
    </row>
    <row r="785" spans="1:1">
      <c r="A785" s="1"/>
    </row>
    <row r="786" spans="1:1">
      <c r="A786" s="1"/>
    </row>
    <row r="787" spans="1:1">
      <c r="A787" s="1"/>
    </row>
    <row r="788" spans="1:1">
      <c r="A788" s="1"/>
    </row>
    <row r="789" spans="1:1">
      <c r="A789" s="1"/>
    </row>
    <row r="790" spans="1:1">
      <c r="A790" s="1"/>
    </row>
    <row r="791" spans="1:1">
      <c r="A791" s="1"/>
    </row>
    <row r="792" spans="1:1">
      <c r="A792" s="1"/>
    </row>
    <row r="793" spans="1:1">
      <c r="A793" s="1"/>
    </row>
    <row r="794" spans="1:1">
      <c r="A794" s="1"/>
    </row>
    <row r="795" spans="1:1">
      <c r="A795" s="1"/>
    </row>
    <row r="796" spans="1:1">
      <c r="A796" s="1"/>
    </row>
    <row r="797" spans="1:1">
      <c r="A797" s="1"/>
    </row>
    <row r="798" spans="1:1">
      <c r="A798" s="1"/>
    </row>
    <row r="799" spans="1:1">
      <c r="A799" s="1"/>
    </row>
    <row r="800" spans="1:1">
      <c r="A800" s="1"/>
    </row>
    <row r="801" spans="1:1">
      <c r="A801" s="1"/>
    </row>
    <row r="802" spans="1:1">
      <c r="A802" s="1"/>
    </row>
    <row r="803" spans="1:1">
      <c r="A803" s="1"/>
    </row>
    <row r="804" spans="1:1">
      <c r="A804" s="1"/>
    </row>
    <row r="805" spans="1:1">
      <c r="A805" s="1"/>
    </row>
    <row r="806" spans="1:1">
      <c r="A806" s="1"/>
    </row>
    <row r="807" spans="1:1">
      <c r="A807" s="1"/>
    </row>
    <row r="808" spans="1:1">
      <c r="A808" s="1"/>
    </row>
    <row r="809" spans="1:1">
      <c r="A809" s="1"/>
    </row>
    <row r="810" spans="1:1">
      <c r="A810" s="1"/>
    </row>
    <row r="811" spans="1:1">
      <c r="A811" s="1"/>
    </row>
    <row r="812" spans="1:1">
      <c r="A812" s="1"/>
    </row>
    <row r="813" spans="1:1">
      <c r="A813" s="1"/>
    </row>
    <row r="814" spans="1:1">
      <c r="A814" s="1"/>
    </row>
    <row r="815" spans="1:1">
      <c r="A815" s="1"/>
    </row>
    <row r="816" spans="1:1">
      <c r="A816" s="1"/>
    </row>
    <row r="817" spans="1:1">
      <c r="A817" s="1"/>
    </row>
    <row r="818" spans="1:1">
      <c r="A818" s="1"/>
    </row>
    <row r="819" spans="1:1">
      <c r="A819" s="1"/>
    </row>
    <row r="820" spans="1:1">
      <c r="A820" s="1"/>
    </row>
    <row r="821" spans="1:1">
      <c r="A821" s="1"/>
    </row>
    <row r="822" spans="1:1">
      <c r="A822" s="1"/>
    </row>
    <row r="823" spans="1:1">
      <c r="A823" s="1"/>
    </row>
    <row r="824" spans="1:1">
      <c r="A824" s="1"/>
    </row>
    <row r="825" spans="1:1">
      <c r="A825" s="1"/>
    </row>
    <row r="826" spans="1:1">
      <c r="A826" s="1"/>
    </row>
    <row r="827" spans="1:1">
      <c r="A827" s="1"/>
    </row>
    <row r="828" spans="1:1">
      <c r="A828" s="1"/>
    </row>
    <row r="829" spans="1:1">
      <c r="A829" s="1"/>
    </row>
    <row r="830" spans="1:1">
      <c r="A830" s="1"/>
    </row>
    <row r="831" spans="1:1">
      <c r="A831" s="1"/>
    </row>
  </sheetData>
  <mergeCells count="3">
    <mergeCell ref="D1:E1"/>
    <mergeCell ref="H1:I1"/>
    <mergeCell ref="L1:M1"/>
  </mergeCells>
  <printOptions horizontalCentered="1"/>
  <pageMargins left="0.19685039370078741" right="0.19685039370078741" top="0.78740157480314965" bottom="0.78740157480314965" header="0.31496062992125984" footer="0.31496062992125984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RBTRANS LICITAÇÕES AGO 2023</vt:lpstr>
      <vt:lpstr>RESUMO</vt:lpstr>
      <vt:lpstr>'RBTRANS LICITAÇÕES AGO 2023'!Area_de_impressao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 ABOMORAD</cp:lastModifiedBy>
  <cp:lastPrinted>2023-09-25T20:42:18Z</cp:lastPrinted>
  <dcterms:created xsi:type="dcterms:W3CDTF">2013-10-11T22:10:57Z</dcterms:created>
  <dcterms:modified xsi:type="dcterms:W3CDTF">2023-10-03T20:49:41Z</dcterms:modified>
</cp:coreProperties>
</file>