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ANO 2024\PRESTAÇÃO DE CONTAS MENSAL 2024\"/>
    </mc:Choice>
  </mc:AlternateContent>
  <bookViews>
    <workbookView xWindow="0" yWindow="0" windowWidth="28800" windowHeight="12210" tabRatio="816"/>
  </bookViews>
  <sheets>
    <sheet name="RBTRANS LICITAÇÃO FEV 2024" sheetId="4" r:id="rId1"/>
  </sheets>
  <definedNames>
    <definedName name="_xlnm._FilterDatabase" localSheetId="0" hidden="1">'RBTRANS LICITAÇÃO FEV 2024'!$C$3:$C$616</definedName>
    <definedName name="_xlnm.Print_Area" localSheetId="0">'RBTRANS LICITAÇÃO FEV 2024'!$A$3:$BG$184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55" i="4" l="1"/>
  <c r="AJ255" i="4"/>
  <c r="AI255" i="4"/>
  <c r="AH255" i="4"/>
  <c r="AG255" i="4"/>
  <c r="AD255" i="4"/>
  <c r="AC255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H187" i="4"/>
  <c r="AH188" i="4"/>
  <c r="AH189" i="4"/>
  <c r="AH190" i="4"/>
  <c r="AH191" i="4"/>
  <c r="AH192" i="4"/>
  <c r="AH193" i="4"/>
  <c r="AH194" i="4"/>
  <c r="AH195" i="4"/>
  <c r="AH196" i="4"/>
  <c r="AH197" i="4"/>
  <c r="AH198" i="4"/>
  <c r="AH199" i="4"/>
  <c r="AH200" i="4"/>
  <c r="AH201" i="4"/>
  <c r="AH202" i="4"/>
  <c r="AH203" i="4"/>
  <c r="AH204" i="4"/>
  <c r="AH205" i="4"/>
  <c r="AH206" i="4"/>
  <c r="AH207" i="4"/>
  <c r="AH208" i="4"/>
  <c r="AH209" i="4"/>
  <c r="AH210" i="4"/>
  <c r="AH211" i="4"/>
  <c r="AH212" i="4"/>
  <c r="AH213" i="4"/>
  <c r="AH214" i="4"/>
  <c r="AH215" i="4"/>
  <c r="AH216" i="4"/>
  <c r="AH217" i="4"/>
  <c r="AH218" i="4"/>
  <c r="AH219" i="4"/>
  <c r="AH220" i="4"/>
  <c r="AH221" i="4"/>
  <c r="AH222" i="4"/>
  <c r="AH223" i="4"/>
  <c r="AH224" i="4"/>
  <c r="AH225" i="4"/>
  <c r="AH226" i="4"/>
  <c r="AH227" i="4"/>
  <c r="AH228" i="4"/>
  <c r="AH229" i="4"/>
  <c r="AH230" i="4"/>
  <c r="AH231" i="4"/>
  <c r="AH232" i="4"/>
  <c r="AH233" i="4"/>
  <c r="AH234" i="4"/>
  <c r="AH235" i="4"/>
  <c r="AH236" i="4"/>
  <c r="AH237" i="4"/>
  <c r="AH238" i="4"/>
  <c r="AH239" i="4"/>
  <c r="AH240" i="4"/>
  <c r="AH241" i="4"/>
  <c r="AH242" i="4"/>
  <c r="AH243" i="4"/>
  <c r="AH244" i="4"/>
  <c r="AH245" i="4"/>
  <c r="AH246" i="4"/>
  <c r="AH247" i="4"/>
  <c r="AH248" i="4"/>
  <c r="AH249" i="4"/>
  <c r="AH250" i="4"/>
  <c r="AH251" i="4"/>
  <c r="AH252" i="4"/>
  <c r="AH253" i="4"/>
  <c r="AH254" i="4"/>
  <c r="AH20" i="4"/>
  <c r="AK20" i="4"/>
  <c r="AJ223" i="4" l="1"/>
  <c r="AK223" i="4" s="1"/>
  <c r="AJ195" i="4"/>
  <c r="AK194" i="4" s="1"/>
  <c r="AJ199" i="4"/>
  <c r="AK198" i="4" s="1"/>
  <c r="AJ248" i="4"/>
  <c r="AJ221" i="4"/>
  <c r="AJ208" i="4"/>
  <c r="AK205" i="4" s="1"/>
  <c r="AK190" i="4"/>
  <c r="AJ33" i="4"/>
  <c r="AJ103" i="4"/>
  <c r="AK100" i="4" s="1"/>
  <c r="AJ96" i="4"/>
  <c r="AK92" i="4" s="1"/>
  <c r="AJ88" i="4"/>
  <c r="AK83" i="4" s="1"/>
  <c r="AJ79" i="4"/>
  <c r="AK74" i="4" s="1"/>
  <c r="AJ70" i="4"/>
  <c r="AK61" i="4" s="1"/>
  <c r="AJ56" i="4"/>
  <c r="AJ44" i="4"/>
  <c r="AK26" i="4"/>
  <c r="AJ136" i="4"/>
  <c r="AK124" i="4" s="1"/>
  <c r="AJ142" i="4"/>
  <c r="AK139" i="4" s="1"/>
  <c r="AJ151" i="4"/>
  <c r="AK146" i="4" s="1"/>
  <c r="AJ120" i="4"/>
  <c r="AK115" i="4" s="1"/>
  <c r="AK248" i="4"/>
  <c r="AJ25" i="4"/>
  <c r="AJ212" i="4"/>
  <c r="AK209" i="4" s="1"/>
  <c r="AJ204" i="4"/>
  <c r="AK201" i="4" s="1"/>
  <c r="AK221" i="4"/>
  <c r="L255" i="4"/>
  <c r="AK213" i="4"/>
  <c r="AK217" i="4"/>
  <c r="AK185" i="4"/>
  <c r="AI157" i="4"/>
  <c r="AI30" i="4"/>
  <c r="AI22" i="4"/>
  <c r="AI156" i="4" l="1"/>
  <c r="AI179" i="4" l="1"/>
  <c r="AK177" i="4" s="1"/>
  <c r="AI172" i="4"/>
  <c r="AI109" i="4"/>
  <c r="AI171" i="4" l="1"/>
  <c r="AI155" i="4" l="1"/>
  <c r="AK154" i="4" s="1"/>
  <c r="AI108" i="4" l="1"/>
  <c r="AI21" i="4"/>
  <c r="AI47" i="4" l="1"/>
  <c r="AK47" i="4" s="1"/>
  <c r="AI162" i="4" l="1"/>
  <c r="AK161" i="4" s="1"/>
  <c r="AI169" i="4" l="1"/>
  <c r="AK169" i="4" s="1"/>
  <c r="AI106" i="4" l="1"/>
  <c r="AK106" i="4" s="1"/>
  <c r="AI36" i="4"/>
  <c r="AK36" i="4" s="1"/>
</calcChain>
</file>

<file path=xl/sharedStrings.xml><?xml version="1.0" encoding="utf-8"?>
<sst xmlns="http://schemas.openxmlformats.org/spreadsheetml/2006/main" count="1710" uniqueCount="499">
  <si>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</si>
  <si>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</si>
  <si>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</si>
  <si>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</si>
  <si>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</si>
  <si>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</si>
  <si>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</si>
  <si>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</si>
  <si>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</si>
  <si>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</si>
  <si>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</si>
  <si>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</si>
  <si>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</si>
  <si>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</si>
  <si>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</si>
  <si>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</si>
  <si>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</si>
  <si>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</si>
  <si>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</si>
  <si>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</si>
  <si>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</si>
  <si>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</si>
  <si>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</si>
  <si>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</si>
  <si>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</si>
  <si>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</si>
  <si>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</si>
  <si>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</si>
  <si>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</si>
  <si>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</si>
  <si>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</si>
  <si>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</si>
  <si>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</si>
  <si>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</si>
  <si>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</si>
  <si>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</si>
  <si>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</si>
  <si>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</si>
  <si>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</si>
  <si>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</si>
  <si>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</si>
  <si>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</si>
  <si>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</si>
  <si>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</si>
  <si>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</si>
  <si>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</si>
  <si>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</si>
  <si>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</si>
  <si>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</si>
  <si>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</si>
  <si>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</si>
  <si>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</si>
  <si>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</si>
  <si>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</si>
  <si>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</si>
  <si>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</si>
  <si>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</si>
  <si>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</si>
  <si>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</si>
  <si>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</si>
  <si>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</si>
  <si>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</si>
  <si>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</si>
  <si>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</si>
  <si>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</si>
  <si>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</si>
  <si>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</si>
  <si>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</si>
  <si>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</si>
  <si>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</si>
  <si>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</si>
  <si>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</si>
  <si>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</si>
  <si>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</si>
  <si>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</si>
  <si>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</si>
  <si>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</si>
  <si>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</si>
  <si>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</si>
  <si>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</si>
  <si>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</si>
  <si>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</si>
  <si>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</si>
  <si>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</si>
  <si>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</si>
  <si>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</si>
  <si>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</si>
  <si>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</si>
  <si>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</si>
  <si>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</si>
  <si>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</si>
  <si>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</si>
  <si>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</si>
  <si>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</si>
  <si>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</si>
  <si>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</si>
  <si>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</si>
  <si>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Sistema de Registro de Preços</t>
  </si>
  <si>
    <t>33.90.39.00</t>
  </si>
  <si>
    <t>Menor preço por item</t>
  </si>
  <si>
    <t>-</t>
  </si>
  <si>
    <t>1º Termo Aditivo</t>
  </si>
  <si>
    <t>11.140.110/0001-75</t>
  </si>
  <si>
    <t>2º Termo Aditivo</t>
  </si>
  <si>
    <t>3º Termo Aditivo</t>
  </si>
  <si>
    <t>4º Termo Aditivo</t>
  </si>
  <si>
    <t>Termo Aditivo de Valor</t>
  </si>
  <si>
    <t>(u )</t>
  </si>
  <si>
    <t>Nº do Termo</t>
  </si>
  <si>
    <t>Art. 57 - LF nº 8.666/93</t>
  </si>
  <si>
    <t>Art. 65, caput e §§ 1º a 6º - LF nº 8.666/93</t>
  </si>
  <si>
    <t>(ad)</t>
  </si>
  <si>
    <t xml:space="preserve">(ae) </t>
  </si>
  <si>
    <t>Apostilamento</t>
  </si>
  <si>
    <t>Art. 65, § 8º - LF nº 8.666/93</t>
  </si>
  <si>
    <t>Data da concessão do reajuste</t>
  </si>
  <si>
    <t>% de reajuste</t>
  </si>
  <si>
    <t>Valor do reajuste</t>
  </si>
  <si>
    <t>(ag)</t>
  </si>
  <si>
    <t>(ah)</t>
  </si>
  <si>
    <t>(ai) = (k) - (ae) + (ad) + (ah)</t>
  </si>
  <si>
    <t xml:space="preserve">(ak) </t>
  </si>
  <si>
    <t>(al) = (aj) + (ak)</t>
  </si>
  <si>
    <t>(aw)</t>
  </si>
  <si>
    <t>(bf)</t>
  </si>
  <si>
    <t>(bg)</t>
  </si>
  <si>
    <t>(bh)</t>
  </si>
  <si>
    <t>001/2019</t>
  </si>
  <si>
    <t>007/2019</t>
  </si>
  <si>
    <t>009/2019</t>
  </si>
  <si>
    <t>Serviço de implantação e operacionalização de sistema informatizado de abastecimento e administração de despesas de combustível.</t>
  </si>
  <si>
    <t>LINK CARD ADMINISTRADORA DE BENEFÍCIOS EIRELI</t>
  </si>
  <si>
    <t>12.039.966/0001-11</t>
  </si>
  <si>
    <t>Sistema de Registro de Preços - Adesão</t>
  </si>
  <si>
    <t>030/2019</t>
  </si>
  <si>
    <t>080/2019</t>
  </si>
  <si>
    <t>Pregão SRP nº 427/2018 CPL 04</t>
  </si>
  <si>
    <t>12.521</t>
  </si>
  <si>
    <t xml:space="preserve">SECRETARIA DE ESTADO  DA EDUCAÇÃO, CULTURA E ESPORTES </t>
  </si>
  <si>
    <t>TEC NEWS EIRELI</t>
  </si>
  <si>
    <t>05.608.779/0001-46</t>
  </si>
  <si>
    <t>Contratação da Empresa Brasileira de Correios e Telegráfos - CORREIOS</t>
  </si>
  <si>
    <t>EMPRESA BRASILEIRA DE CORREIOS E TELEGRÁFOS - CORREIOS</t>
  </si>
  <si>
    <t>34.028.316/7709-95</t>
  </si>
  <si>
    <t>SERMATEC COM. E SERVIÇOS IMP. E EXP. LTDA</t>
  </si>
  <si>
    <t>04.439.665/0001-57</t>
  </si>
  <si>
    <t>Pregão SRP Nº 130/2019 CEL/PMRB</t>
  </si>
  <si>
    <t>R. J. ANDRADE TRANSPORTES E TERRAPLANAGEM</t>
  </si>
  <si>
    <t>22.901.124/0001-80</t>
  </si>
  <si>
    <t>002/2020</t>
  </si>
  <si>
    <t>F. M. TERCEIRIZAÇÃO LTDA</t>
  </si>
  <si>
    <t>20.345.453/0001-67</t>
  </si>
  <si>
    <t>Pregão SRP Nº 110/2019 CEL/PMRB</t>
  </si>
  <si>
    <t>062/2020</t>
  </si>
  <si>
    <t>33.90.37.00</t>
  </si>
  <si>
    <t>071/2020</t>
  </si>
  <si>
    <t>066/2020</t>
  </si>
  <si>
    <t>012/2020</t>
  </si>
  <si>
    <t>Prorogar o prazo até 30 de junho de 2020</t>
  </si>
  <si>
    <t>Prorrogar o prazo até 31 de dezembro de 2020</t>
  </si>
  <si>
    <t>4,844256%</t>
  </si>
  <si>
    <t>Termo Aditivo de Repactuação</t>
  </si>
  <si>
    <t>16,9247458%</t>
  </si>
  <si>
    <t>12.486</t>
  </si>
  <si>
    <t>Prefeitura Municipal de Rio Branco</t>
  </si>
  <si>
    <t>Prorrogar o prazo até 02 de março de 2021</t>
  </si>
  <si>
    <t>Pregão SRP Nº 082/2019 CEL/PMRB</t>
  </si>
  <si>
    <t>Prorrogar o prazo até 24 de setembro de 2021</t>
  </si>
  <si>
    <t>Pregão SRP Nº 143/2019 CEL/PMRB</t>
  </si>
  <si>
    <t>Locação com manutenção preventiva e corretiva de bebedouros industriais</t>
  </si>
  <si>
    <t xml:space="preserve">ACQUALIMP PRODUTOS QUÍMICOS LTDA - ME </t>
  </si>
  <si>
    <t>34.704.593/0001-99</t>
  </si>
  <si>
    <t>Pregão SRP Nº 117/2019 CEL/PMRB</t>
  </si>
  <si>
    <t>054/2020</t>
  </si>
  <si>
    <t>00.405.867/0001-27</t>
  </si>
  <si>
    <t xml:space="preserve">Menor preço </t>
  </si>
  <si>
    <t>Prorrogar o prazo até 30 de abril de 2021</t>
  </si>
  <si>
    <t>Prorrogar o prazo até 31 de maio de 2021</t>
  </si>
  <si>
    <t>003/2021</t>
  </si>
  <si>
    <t>Pregão SRP Nº 091/2019 CPL/PMRB</t>
  </si>
  <si>
    <t>DUX COMÉRCIO, REPRESENTAÇÕES, IMPORTAÇÃO E EXPORTAÇÃO LTDA</t>
  </si>
  <si>
    <t>05.502.105/0001-62</t>
  </si>
  <si>
    <t>Prorrogar o prazo até 20/11/2021</t>
  </si>
  <si>
    <t>Pregão SRP Nº 170/2018 - CPL 02</t>
  </si>
  <si>
    <t xml:space="preserve">Sistema de Registro de Preço -  Adesão </t>
  </si>
  <si>
    <t>Locação de equipamentos de informática e mobiliário</t>
  </si>
  <si>
    <t>07.471.301/0001-42</t>
  </si>
  <si>
    <t>C.COM INFORMÁTICA,IMPORTAÇÃO, EXPORTÇÃO COM. E INDÚSTRIA</t>
  </si>
  <si>
    <t>099/2020</t>
  </si>
  <si>
    <t>Prorrogar o prazo até 30 de junho de 2021</t>
  </si>
  <si>
    <t>Prorrogar o prazo até 02 de março de 2022</t>
  </si>
  <si>
    <t>Pregão SRP Nº 006/2018    CEL/PMRB</t>
  </si>
  <si>
    <t>5º Termo Aditivo</t>
  </si>
  <si>
    <t>Termo Aditivo de Prazo</t>
  </si>
  <si>
    <t>6º Termo Aditivo</t>
  </si>
  <si>
    <t>Prorrogar o prazo até 31/01/2022</t>
  </si>
  <si>
    <t>12.961</t>
  </si>
  <si>
    <t>12.953</t>
  </si>
  <si>
    <t>Prorrogar o prazo até 31 de março de 2021</t>
  </si>
  <si>
    <t>13.033</t>
  </si>
  <si>
    <t>Prorrogar o prazo até 31 de dezembro de 2021</t>
  </si>
  <si>
    <t>13.073</t>
  </si>
  <si>
    <t>13.012</t>
  </si>
  <si>
    <t>13.071</t>
  </si>
  <si>
    <t>095/2020</t>
  </si>
  <si>
    <t>Prorrogar o prazo até 08 de janeiro de 2022</t>
  </si>
  <si>
    <t>13.069</t>
  </si>
  <si>
    <t>21/06/2021</t>
  </si>
  <si>
    <t>2° Termo Aditivo</t>
  </si>
  <si>
    <t>Prorrogar o prazo até 01/10/2022</t>
  </si>
  <si>
    <t>Prorrogar o prazo até 20/11/2022</t>
  </si>
  <si>
    <t>Prorrogar o prazo até 02 de julho de 2022</t>
  </si>
  <si>
    <t>13.153</t>
  </si>
  <si>
    <t>Prorrogar o prazo até 02 de dezembro de 2022</t>
  </si>
  <si>
    <t>004/2021</t>
  </si>
  <si>
    <t>Acréscimo de 25% do valor do contrato</t>
  </si>
  <si>
    <t>3°Termo Aditivo</t>
  </si>
  <si>
    <t>Prorrogar o prazo até 30/09/2023</t>
  </si>
  <si>
    <t>Prorrogar o prazo até 25 de setembro de 2022</t>
  </si>
  <si>
    <t>Prorrogar o prazo até 25 de setembro de 2023</t>
  </si>
  <si>
    <t>13.312</t>
  </si>
  <si>
    <t>20/06/2022</t>
  </si>
  <si>
    <t>Prorrogar a prazo até 01 de julho de 2023</t>
  </si>
  <si>
    <t>Prorrogar o prazo até 31 de dezembro de 2022</t>
  </si>
  <si>
    <t>7º Termo Aditivo</t>
  </si>
  <si>
    <t>Prorrogar o prazo até 30 de junho de 2022</t>
  </si>
  <si>
    <t xml:space="preserve">8º Termo Aditivo </t>
  </si>
  <si>
    <t>9º Termo Aditivo</t>
  </si>
  <si>
    <t>6,391837%</t>
  </si>
  <si>
    <t>13.057</t>
  </si>
  <si>
    <t>Prorrogar o prazo até 01 de novembro de 2021</t>
  </si>
  <si>
    <t>Prorrogar o prazo até 30/04/2022</t>
  </si>
  <si>
    <t>13.275</t>
  </si>
  <si>
    <t>13.195</t>
  </si>
  <si>
    <t>Prorrogar o prazo até 31 de dezembro 2022</t>
  </si>
  <si>
    <t>Prorrogar o prazo até 23 de junho 2022</t>
  </si>
  <si>
    <t>Prorrogar o prazo até 23 de junho de 2023</t>
  </si>
  <si>
    <t>13.194</t>
  </si>
  <si>
    <t>Prorrogar o prazo até 20 de novembro de 2023</t>
  </si>
  <si>
    <t>13.314</t>
  </si>
  <si>
    <t>Prorrogar o prazo até o dia 31 de janeiro de 2023</t>
  </si>
  <si>
    <t>13.216</t>
  </si>
  <si>
    <t>13.316</t>
  </si>
  <si>
    <t>13.225</t>
  </si>
  <si>
    <t>Prorrogar o prazo até 24 de janeiro de 2023</t>
  </si>
  <si>
    <t>005/2022</t>
  </si>
  <si>
    <t>Prorrogar o prazo até o dia 31 de dezembro de 2022</t>
  </si>
  <si>
    <t>13.429</t>
  </si>
  <si>
    <t>Termo aditivo de valor</t>
  </si>
  <si>
    <t>13.317</t>
  </si>
  <si>
    <t>Locação de imóvel tipo galpão, com escritório, 03 banheiros e estacionamento</t>
  </si>
  <si>
    <t>1179/2022</t>
  </si>
  <si>
    <t>IF LOCAÇÕES DE IMÓVEIS EIRELI</t>
  </si>
  <si>
    <t>34.625.024/0001-58</t>
  </si>
  <si>
    <t>SEQ.</t>
  </si>
  <si>
    <t>Prorrogar o prazo até 09 de janeiro de 2023</t>
  </si>
  <si>
    <t>Pregão SRP Nº 060/2021 CEL/PMRB</t>
  </si>
  <si>
    <t>Pregão SRP Nº 197/2020 CPL 04</t>
  </si>
  <si>
    <t>1541/2022</t>
  </si>
  <si>
    <t>SECRETARIA DE ESTADO DA FAZENDA</t>
  </si>
  <si>
    <t>13.309</t>
  </si>
  <si>
    <t>Termo aditivo de Prazo</t>
  </si>
  <si>
    <t>Menor Preço por item</t>
  </si>
  <si>
    <t>1593/2022</t>
  </si>
  <si>
    <t>SEFIN/PMRB</t>
  </si>
  <si>
    <t>13.405</t>
  </si>
  <si>
    <t>Contratação de pessoa jurídica para prestação de locação de veículos do tipo caminhonete e passeios sem motorista, visando prestar apoio logístico necessário a Superintendência Municipal de Transporte e Trânsito - RBTRANS</t>
  </si>
  <si>
    <t>2182/2022</t>
  </si>
  <si>
    <t>RECHE GALDEANO &amp; CIA LTDA</t>
  </si>
  <si>
    <t>08.713.403/0001-90</t>
  </si>
  <si>
    <t>17/112022</t>
  </si>
  <si>
    <t>Adesão ARP Nº 254/2022</t>
  </si>
  <si>
    <t>2087/2023 (008/2022)</t>
  </si>
  <si>
    <t>SERPRO</t>
  </si>
  <si>
    <t>33.683.111/0001-07</t>
  </si>
  <si>
    <t>2088/2023 (007/2022)</t>
  </si>
  <si>
    <t xml:space="preserve">33.90.39.00  </t>
  </si>
  <si>
    <t>Adesão ARP Nº 077/2022</t>
  </si>
  <si>
    <t>2205/2022</t>
  </si>
  <si>
    <t>13.052.004/0001-65</t>
  </si>
  <si>
    <t>PODER EXECUTIVO MUNICIPAL</t>
  </si>
  <si>
    <t>RESOLUÇÃO Nº 87, DE 28 DE NOVEMBRO DE 2013 - TRIBUNAL DE CONTAS DO ESTADO DO ACRE</t>
  </si>
  <si>
    <t>IDENTIFICAÇÃO DO ÓRGÃO/ENTIDADE/FUNDO: SUPERINTENDÊNCIA MUNICIPAL DE TRANSPORTES E TRÂNSITO - RBTRANS</t>
  </si>
  <si>
    <t>DEMONSTRATIVO DE LICITAÇÕES E CONTRATOS</t>
  </si>
  <si>
    <t>Valor do contrato após alteração</t>
  </si>
  <si>
    <t>254/2022</t>
  </si>
  <si>
    <t>13.354</t>
  </si>
  <si>
    <t>SECRETARIA DE ESTADO DE SAUDE - SESACRE</t>
  </si>
  <si>
    <t>Concluída em 2023</t>
  </si>
  <si>
    <t>Fonte 110</t>
  </si>
  <si>
    <t>Fonte 101, Fonte 107  e Fonte 110</t>
  </si>
  <si>
    <t>Fonte 101 e Fonte 110</t>
  </si>
  <si>
    <t>Fonte 101</t>
  </si>
  <si>
    <t xml:space="preserve">Fonte 101, Fonte 107  e Fonte 110 </t>
  </si>
  <si>
    <t>Fonte 107 e Fonte 110</t>
  </si>
  <si>
    <t>Termo de Ratificação de Inexigibilidade</t>
  </si>
  <si>
    <t>Artigo 25, inciso II da Lei de Licitações nº 8.666/93</t>
  </si>
  <si>
    <t>Inexigibilidade</t>
  </si>
  <si>
    <t>13.435</t>
  </si>
  <si>
    <t>21/12/2023</t>
  </si>
  <si>
    <t>Dispensa de Licitação Nº 013/2022</t>
  </si>
  <si>
    <t>Dispensa de Licitação</t>
  </si>
  <si>
    <t>Artigo 24, inciso X da Lei de Licitações nº 8.666/93</t>
  </si>
  <si>
    <t>Pregão SRP Nº 141/2018 CPL - PMRB</t>
  </si>
  <si>
    <t>Serviço de mensageiro através da utilização de motocicleta</t>
  </si>
  <si>
    <t>NORTE EXPRESS TRANSPORTES E SERVIÇOS LTDA</t>
  </si>
  <si>
    <t>3.3.90.39.00</t>
  </si>
  <si>
    <t>Prorrogar o prazo até 31 de dezembro de 2023</t>
  </si>
  <si>
    <t>Termo Adtivo de Valor</t>
  </si>
  <si>
    <t xml:space="preserve">073/2020 </t>
  </si>
  <si>
    <t>Locação de envelopadora com manutenção preventiva</t>
  </si>
  <si>
    <t xml:space="preserve">071/2019 </t>
  </si>
  <si>
    <t xml:space="preserve">2º Termo Adtivo </t>
  </si>
  <si>
    <t>Serviços de impressão com fornecimento de equipajmentos e de todos os insumos necessarios para realização dos serviços incluindo papeis</t>
  </si>
  <si>
    <t xml:space="preserve">054/2019 </t>
  </si>
  <si>
    <t xml:space="preserve"> Prorrogar o prazo até 02 de março de 2023</t>
  </si>
  <si>
    <t xml:space="preserve">    Fonte 110</t>
  </si>
  <si>
    <t>Prorrogar o prazo até 10 de janeiro de 2024</t>
  </si>
  <si>
    <t xml:space="preserve">3º Termo Adtivo </t>
  </si>
  <si>
    <t>Prorrogar o prazo até 23 de junho de 2024</t>
  </si>
  <si>
    <t>Parecer PROJU Nº 056/2023</t>
  </si>
  <si>
    <t xml:space="preserve">    Fonte 101</t>
  </si>
  <si>
    <t xml:space="preserve"> Prorrogar o prazo até 02 de março de 2024</t>
  </si>
  <si>
    <t>Pregão Eletrônico SRP nº 040/2023</t>
  </si>
  <si>
    <t>2409/2023</t>
  </si>
  <si>
    <t>MOURA E OLIVEIRA TRANSPORTADORA TURISTICA DE SUPERFICIE LTDA</t>
  </si>
  <si>
    <t>07.191.795/0001-01</t>
  </si>
  <si>
    <t>Pregão Eletrônico SRP nº 007/2022</t>
  </si>
  <si>
    <t>Prestação dos serviços de manutenção preventiva e corretiva de veiculos leves, utilitários e pesados, incluindo o fornecimento de perças e acessórios genuínos ou originais.</t>
  </si>
  <si>
    <t>1236/2022</t>
  </si>
  <si>
    <t>DALCAR SERVIÇOS E COM. LTDA</t>
  </si>
  <si>
    <t>19.534.034/0001-94</t>
  </si>
  <si>
    <t>Prorrogar o prazo até  07 de março de 2024</t>
  </si>
  <si>
    <t>Prorrogar o prazo até 13 de dezembro 2023</t>
  </si>
  <si>
    <t>Prorrogar o prazo até 01 de junho de 2024</t>
  </si>
  <si>
    <t>13.460</t>
  </si>
  <si>
    <t>Prorrogar o prazo até o dia 31 de janeiro de 2024</t>
  </si>
  <si>
    <t>Termo Aditivo de Valor 25%</t>
  </si>
  <si>
    <t>TOTAL</t>
  </si>
  <si>
    <t>DETRAN</t>
  </si>
  <si>
    <t>Pregão Eletrônico SRP nº 357/2022</t>
  </si>
  <si>
    <t>Prestação de serviços de agenciamento de viagens</t>
  </si>
  <si>
    <t>Pregão Eletrônico SRP nº 162/2022</t>
  </si>
  <si>
    <t>Prestação de serviços de manutenção predial preventiva e corretiva</t>
  </si>
  <si>
    <t>2402/2023</t>
  </si>
  <si>
    <t>A. Z. COMERCIO SERV. REP. IMP. EXP. LTDA</t>
  </si>
  <si>
    <t>AGÊNCIA AEROTUR LTDA</t>
  </si>
  <si>
    <t>08.078.762/0001-12</t>
  </si>
  <si>
    <t>28/2022</t>
  </si>
  <si>
    <t>13.367</t>
  </si>
  <si>
    <t>2299/2023</t>
  </si>
  <si>
    <t>08.030.124/0001-21</t>
  </si>
  <si>
    <t>014/2022</t>
  </si>
  <si>
    <t>SEFAZ</t>
  </si>
  <si>
    <t>13.384</t>
  </si>
  <si>
    <t>4°Termo Aditivo</t>
  </si>
  <si>
    <t>Prorrogar o prazo até 01/10/2024</t>
  </si>
  <si>
    <t>2613/2023</t>
  </si>
  <si>
    <t>Nome do responsável pela elaboração: Rosineuda Silva de Freitas da Cunha</t>
  </si>
  <si>
    <t>Nome do titular do Órgão/Entidade/Fundo (no exercício do cargo): Francisco José Benício Dias</t>
  </si>
  <si>
    <t xml:space="preserve">Termo Aditivo de reequilibrio economico </t>
  </si>
  <si>
    <t>13.588</t>
  </si>
  <si>
    <t xml:space="preserve">Termo Aditivo de Reequilíbrio Econômico </t>
  </si>
  <si>
    <t>Prorrogar o prazo até 02 de dezembro de 2023</t>
  </si>
  <si>
    <t>VIGIACRE VIGILANCIA PATRIMONIAL LTDA</t>
  </si>
  <si>
    <t>Pregão Eletrônico SRP nº 153/2023</t>
  </si>
  <si>
    <t>Prestação de serviços terceirizados de segurança e vigilância Patrimonial Armada de forma contínua.</t>
  </si>
  <si>
    <t>3662/2023</t>
  </si>
  <si>
    <t>04.939.650/0001-58</t>
  </si>
  <si>
    <t>PRESTAÇÃO DE CONTAS  - EXERCÍCIO 2024</t>
  </si>
  <si>
    <t>COOPERATIVA DE PROPRIETÁRIO DE VEÍCULOS DO ESTADO DO ACRE - COOPERVEL</t>
  </si>
  <si>
    <t>153/2023</t>
  </si>
  <si>
    <t>13.632</t>
  </si>
  <si>
    <t>SEMSA</t>
  </si>
  <si>
    <t>Executado até o exercício de 2023</t>
  </si>
  <si>
    <t xml:space="preserve"> Executado no exercício  de 2024</t>
  </si>
  <si>
    <t xml:space="preserve"> 055/2020</t>
  </si>
  <si>
    <t>13.433</t>
  </si>
  <si>
    <t>8º Termo Aditivo</t>
  </si>
  <si>
    <t>Prorrogar o prazo até o dia 31 de dezembro de 2023</t>
  </si>
  <si>
    <t>10º Termo Aditivo</t>
  </si>
  <si>
    <t>11º Termo Aditivo</t>
  </si>
  <si>
    <t>12º Termo Aditivo</t>
  </si>
  <si>
    <t>Prorrogar o prazo até 26 de setembro de 2024</t>
  </si>
  <si>
    <t>Prorrogar o prazo até 01/03/2024</t>
  </si>
  <si>
    <t>13.655</t>
  </si>
  <si>
    <t>Prorrogar o prazo até 17/11/2024</t>
  </si>
  <si>
    <t>13.658</t>
  </si>
  <si>
    <t>Prorrogar o prazo até 22/11/2024</t>
  </si>
  <si>
    <t>Prorrogar o prazo até 22 de novembro de 2024</t>
  </si>
  <si>
    <t>Prorrogar o prazo até 08 de janeiro de 2025</t>
  </si>
  <si>
    <t>13.677</t>
  </si>
  <si>
    <t>Prorrogar o prazo até 19/12/2024</t>
  </si>
  <si>
    <t>Prorrogar o prazo até o dia 31 de dezembro de 2024</t>
  </si>
  <si>
    <t>Prorrogar o prazo até 02 de dezembro de 2024</t>
  </si>
  <si>
    <t>Prorrogar o prazo até 30 de junho de 2024</t>
  </si>
  <si>
    <t xml:space="preserve">Especificações de Termo Aditivo </t>
  </si>
  <si>
    <t>Em andamento em 2024</t>
  </si>
  <si>
    <t>Nº do Convênio  Contrato</t>
  </si>
  <si>
    <t>13.423</t>
  </si>
  <si>
    <t>Locação de veículos do tipo caminhonete e passeios sem motorista</t>
  </si>
  <si>
    <t>Prestação de serviços de terceirizados para apoio técnico e atividades auxiliares</t>
  </si>
  <si>
    <t>prestação de serviços de terceirizados para apoio técnico e atividades auxiliares</t>
  </si>
  <si>
    <t>Prestação de serviços de terceirizados de apoio administrativo e operacional</t>
  </si>
  <si>
    <t>Serviços de transportes, caminhão carga seca, como motorista.</t>
  </si>
  <si>
    <t>Prestação de serviços de limpeza de prédios, mobiliários e equipamentos</t>
  </si>
  <si>
    <t>Prestação de serviço terceirizado e continuado de apoio operacional e administrativo com disponibilização de mao de obra em regime de dedicação exclusiva</t>
  </si>
  <si>
    <t xml:space="preserve">Serviço de rastreamento e monitoramento de veículos via satélite, compreendendo a instalação em comodata, de módulos rastreadores </t>
  </si>
  <si>
    <t>Prestação de serviços especiais e continuos de tecnologia da informação, compreendendo o processamento e armazenamento de dados e transmissão eletrônica de arquivos</t>
  </si>
  <si>
    <t xml:space="preserve">ECS - EMPRESA DE COMUNICAÇÃO E SEGURANÇA LTDA </t>
  </si>
  <si>
    <t>Locação de veiculo com condutor</t>
  </si>
  <si>
    <t>3.3.90.37.00</t>
  </si>
  <si>
    <t>13.558</t>
  </si>
  <si>
    <t>13.681</t>
  </si>
  <si>
    <t>19/06/2023</t>
  </si>
  <si>
    <t>Prorrogar a prazo até 01 de julho de 2024</t>
  </si>
  <si>
    <t>Prorrogar o prazo até o dia 31 de janeiro de 2025</t>
  </si>
  <si>
    <t>13681</t>
  </si>
  <si>
    <t>S/P</t>
  </si>
  <si>
    <t>13.668</t>
  </si>
  <si>
    <t>Contratação Direta</t>
  </si>
  <si>
    <t>011/2024</t>
  </si>
  <si>
    <t>005/2024</t>
  </si>
  <si>
    <t>001/2024</t>
  </si>
  <si>
    <t>002/2024</t>
  </si>
  <si>
    <t>008/2024</t>
  </si>
  <si>
    <t>003/2024</t>
  </si>
  <si>
    <t>004/2024</t>
  </si>
  <si>
    <t>007/2024</t>
  </si>
  <si>
    <t>006/2024</t>
  </si>
  <si>
    <t>016/2024</t>
  </si>
  <si>
    <t>065/2024</t>
  </si>
  <si>
    <t>009/2024</t>
  </si>
  <si>
    <t>010/2024</t>
  </si>
  <si>
    <t>019/2024</t>
  </si>
  <si>
    <t>067/2024</t>
  </si>
  <si>
    <t>025/2024</t>
  </si>
  <si>
    <t>051/2024</t>
  </si>
  <si>
    <t>014/2024</t>
  </si>
  <si>
    <t>015/2024</t>
  </si>
  <si>
    <t>13.553</t>
  </si>
  <si>
    <t>14/06/2023</t>
  </si>
  <si>
    <t>018/2024</t>
  </si>
  <si>
    <t>012/2024</t>
  </si>
  <si>
    <t>017/2024</t>
  </si>
  <si>
    <t>013/2024</t>
  </si>
  <si>
    <t>026/2024</t>
  </si>
  <si>
    <t>069/2024</t>
  </si>
  <si>
    <t>088/2024</t>
  </si>
  <si>
    <t>024/2024</t>
  </si>
  <si>
    <t>13.514                             13.515 REP.</t>
  </si>
  <si>
    <t>177/2022</t>
  </si>
  <si>
    <t>13.376</t>
  </si>
  <si>
    <t>SEE</t>
  </si>
  <si>
    <t>13.419</t>
  </si>
  <si>
    <t>086/2024</t>
  </si>
  <si>
    <t>Pregão Eletrônico SRP nº 104/2022</t>
  </si>
  <si>
    <t>Aquisição de material de consumo e generos alimenticios - agua mineral sem gás (garrafas de 500 ml, garrafão com carga de agua - 20 litros).</t>
  </si>
  <si>
    <t>3779/2023</t>
  </si>
  <si>
    <t>SANCAR COMERCIO E SERVIÇOS EIRELI</t>
  </si>
  <si>
    <t>08.805.247/0001-97</t>
  </si>
  <si>
    <t>3.3.90.30.00</t>
  </si>
  <si>
    <t>045/2024</t>
  </si>
  <si>
    <t>Pregão Eletrônico SRP nº 105/2022</t>
  </si>
  <si>
    <t>Aquisição de material de consumo ( material de higiene, limpeza, copa e cozinha).</t>
  </si>
  <si>
    <t>3625/2023</t>
  </si>
  <si>
    <t>J V NOGUEIRA</t>
  </si>
  <si>
    <t>27.896.988/0001-75</t>
  </si>
  <si>
    <t>041/2024</t>
  </si>
  <si>
    <t>3781/2023</t>
  </si>
  <si>
    <t>A. A. RODRIGUES LTDA</t>
  </si>
  <si>
    <t>44.474.199/0001-65</t>
  </si>
  <si>
    <t>046/2024</t>
  </si>
  <si>
    <t>3570/2023</t>
  </si>
  <si>
    <t>043/2024</t>
  </si>
  <si>
    <t>3785/2023</t>
  </si>
  <si>
    <t xml:space="preserve">M S SERVIÇOS, COMERCIO E REPRESENTAÇÕES LTDA </t>
  </si>
  <si>
    <t>22.172.177/0001-08</t>
  </si>
  <si>
    <t>047/2024</t>
  </si>
  <si>
    <t>049/2024</t>
  </si>
  <si>
    <t>3572/2023</t>
  </si>
  <si>
    <t>3574/2023</t>
  </si>
  <si>
    <t>NORTE DISTRIBUIDORA DE PRODUTOS LTDA</t>
  </si>
  <si>
    <t>37.306.014/0001-48</t>
  </si>
  <si>
    <t xml:space="preserve">Pregão Eletônico SRP Nº 156/2023 - CPL/PMRB </t>
  </si>
  <si>
    <t>Aquisição de uniformes que serão usados pelos agentes de transporte e transito.</t>
  </si>
  <si>
    <t>204/2023</t>
  </si>
  <si>
    <t>3790/2023</t>
  </si>
  <si>
    <t>PLP SOLUÇÕES E COMERCIO</t>
  </si>
  <si>
    <t>360.73.412/0001-07</t>
  </si>
  <si>
    <t>58/2023</t>
  </si>
  <si>
    <t>Pregão Eletrônico SRP nº 002/2022</t>
  </si>
  <si>
    <t>Aquisição de material para manutenção de bens imoveis em geral, e material basico de construção</t>
  </si>
  <si>
    <t>053/2022</t>
  </si>
  <si>
    <t>MUNDO NOVO LTDA</t>
  </si>
  <si>
    <t>09.179.593/0001-70</t>
  </si>
  <si>
    <t>Data da emissão: 06/03/2024</t>
  </si>
  <si>
    <t>MANUAL DE REFERÊNCIA - 10ª EDIÇÃO</t>
  </si>
  <si>
    <t>REALIZADO ATÉ O MÊS (ACUMULADO): JANEIRO A 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</si>
</sst>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left" vertical="center"/>
    </xf>
    <xf numFmtId="0" fontId="6" fillId="0" borderId="5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4" fontId="3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44" fontId="3" fillId="0" borderId="0" xfId="2" applyFont="1" applyFill="1" applyBorder="1" applyAlignment="1">
      <alignment horizontal="left" vertical="center"/>
    </xf>
    <xf numFmtId="44" fontId="5" fillId="0" borderId="1" xfId="2" applyFont="1" applyFill="1" applyBorder="1" applyAlignment="1">
      <alignment horizontal="center" vertical="center" wrapText="1"/>
    </xf>
    <xf numFmtId="44" fontId="5" fillId="0" borderId="4" xfId="2" applyFont="1" applyFill="1" applyBorder="1" applyAlignment="1">
      <alignment horizontal="center" vertical="center" wrapText="1"/>
    </xf>
    <xf numFmtId="44" fontId="5" fillId="0" borderId="5" xfId="2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/>
    </xf>
    <xf numFmtId="44" fontId="5" fillId="0" borderId="9" xfId="2" applyFont="1" applyFill="1" applyBorder="1" applyAlignment="1">
      <alignment horizontal="center" vertical="center"/>
    </xf>
    <xf numFmtId="44" fontId="5" fillId="0" borderId="12" xfId="2" applyFont="1" applyFill="1" applyBorder="1" applyAlignment="1">
      <alignment horizontal="center" vertical="center"/>
    </xf>
    <xf numFmtId="44" fontId="5" fillId="0" borderId="0" xfId="2" applyFont="1" applyFill="1" applyAlignment="1">
      <alignment horizontal="center" vertical="center"/>
    </xf>
    <xf numFmtId="44" fontId="6" fillId="0" borderId="5" xfId="2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vertical="center"/>
    </xf>
    <xf numFmtId="44" fontId="6" fillId="0" borderId="1" xfId="2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vertical="center" wrapText="1"/>
    </xf>
    <xf numFmtId="44" fontId="6" fillId="0" borderId="9" xfId="2" applyFont="1" applyFill="1" applyBorder="1" applyAlignment="1">
      <alignment horizontal="center" vertical="center"/>
    </xf>
    <xf numFmtId="44" fontId="6" fillId="0" borderId="0" xfId="2" applyFont="1" applyFill="1" applyAlignment="1">
      <alignment horizontal="center" vertical="center"/>
    </xf>
    <xf numFmtId="44" fontId="4" fillId="0" borderId="0" xfId="2" applyFont="1" applyFill="1" applyBorder="1" applyAlignment="1">
      <alignment horizontal="left" vertical="center"/>
    </xf>
    <xf numFmtId="44" fontId="5" fillId="0" borderId="7" xfId="2" applyFont="1" applyFill="1" applyBorder="1" applyAlignment="1">
      <alignment horizontal="center" vertical="center" wrapText="1"/>
    </xf>
    <xf numFmtId="44" fontId="6" fillId="0" borderId="5" xfId="2" applyFont="1" applyFill="1" applyBorder="1" applyAlignment="1">
      <alignment vertical="center" wrapText="1"/>
    </xf>
    <xf numFmtId="44" fontId="6" fillId="0" borderId="5" xfId="2" applyFont="1" applyFill="1" applyBorder="1" applyAlignment="1">
      <alignment vertical="center"/>
    </xf>
    <xf numFmtId="44" fontId="5" fillId="0" borderId="5" xfId="2" applyFont="1" applyFill="1" applyBorder="1" applyAlignment="1">
      <alignment vertical="center"/>
    </xf>
    <xf numFmtId="44" fontId="5" fillId="0" borderId="1" xfId="2" applyFont="1" applyFill="1" applyBorder="1" applyAlignment="1">
      <alignment vertical="center"/>
    </xf>
    <xf numFmtId="44" fontId="6" fillId="0" borderId="1" xfId="2" applyFont="1" applyFill="1" applyBorder="1" applyAlignment="1">
      <alignment horizontal="center" vertical="center"/>
    </xf>
    <xf numFmtId="44" fontId="6" fillId="0" borderId="9" xfId="2" applyFont="1" applyFill="1" applyBorder="1" applyAlignment="1">
      <alignment vertical="center"/>
    </xf>
    <xf numFmtId="44" fontId="6" fillId="0" borderId="9" xfId="2" applyFont="1" applyFill="1" applyBorder="1" applyAlignment="1">
      <alignment horizontal="right" vertical="center"/>
    </xf>
    <xf numFmtId="44" fontId="5" fillId="0" borderId="9" xfId="2" applyFont="1" applyFill="1" applyBorder="1" applyAlignment="1">
      <alignment horizontal="right" vertical="center"/>
    </xf>
    <xf numFmtId="44" fontId="6" fillId="0" borderId="0" xfId="2" applyFont="1" applyFill="1" applyAlignment="1">
      <alignment vertical="center"/>
    </xf>
    <xf numFmtId="44" fontId="5" fillId="0" borderId="0" xfId="2" applyFont="1" applyFill="1" applyAlignment="1">
      <alignment vertical="center"/>
    </xf>
    <xf numFmtId="44" fontId="6" fillId="0" borderId="14" xfId="2" applyFont="1" applyFill="1" applyBorder="1" applyAlignment="1">
      <alignment vertical="center"/>
    </xf>
    <xf numFmtId="44" fontId="5" fillId="0" borderId="15" xfId="2" applyFont="1" applyFill="1" applyBorder="1" applyAlignment="1">
      <alignment vertical="center"/>
    </xf>
  </cellXfs>
  <cellStyles count="3">
    <cellStyle name="Moeda" xfId="2" builtinId="4"/>
    <cellStyle name="Normal" xfId="0" builtinId="0"/>
    <cellStyle name="Vírgula 2" xfId="1"/>
  </cellStyles>
  <dxfs count="0"/>
  <tableStyles count="0" defaultTableStyle="TableStyleMedium9" defaultPivotStyle="PivotStyleLight16"/>
  <colors>
    <mruColors>
      <color rgb="FFF893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14</xdr:row>
      <xdr:rowOff>0</xdr:rowOff>
    </xdr:from>
    <xdr:to>
      <xdr:col>8</xdr:col>
      <xdr:colOff>981075</xdr:colOff>
      <xdr:row>14</xdr:row>
      <xdr:rowOff>182656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4860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981075</xdr:colOff>
      <xdr:row>2</xdr:row>
      <xdr:rowOff>85725</xdr:rowOff>
    </xdr:from>
    <xdr:to>
      <xdr:col>8</xdr:col>
      <xdr:colOff>981075</xdr:colOff>
      <xdr:row>3</xdr:row>
      <xdr:rowOff>76200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5" name="Imagem 4" descr="pmrb_evandr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6489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6" name="Imagem 5" descr="pmrb_evandr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3249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7" name="Imagem 6" descr="pmrb_evandr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7897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8" name="Imagem 7" descr="pmrb_evandr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21361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9" name="Imagem 8" descr="pmrb_evandr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53936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10" name="Imagem 9" descr="pmrb_evandr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98037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11" name="Imagem 10" descr="pmrb_evandr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3842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12" name="Imagem 11" descr="pmrb_evandr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85286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19</xdr:row>
      <xdr:rowOff>0</xdr:rowOff>
    </xdr:from>
    <xdr:ext cx="0" cy="469900"/>
    <xdr:pic>
      <xdr:nvPicPr>
        <xdr:cNvPr id="13" name="Imagem 12" descr="pmrb_evandr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17449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14" name="Imagem 13" descr="pmrb_evandr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434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15" name="Imagem 14" descr="pmrb_evandr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0349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19</xdr:row>
      <xdr:rowOff>0</xdr:rowOff>
    </xdr:from>
    <xdr:ext cx="0" cy="469900"/>
    <xdr:pic>
      <xdr:nvPicPr>
        <xdr:cNvPr id="16" name="Imagem 15" descr="pmrb_evandr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30981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17" name="Imagem 16" descr="pmrb_evandr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76738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18" name="Imagem 17" descr="pmrb_evandr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09123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19" name="Imagem 18" descr="pmrb_evandr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4112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20" name="Imagem 19" descr="pmrb_evandr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7998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21" name="Imagem 20" descr="pmrb_evandr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1561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22" name="Imagem 21" descr="pmrb_evandr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4942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23" name="Imagem 22" descr="pmrb_evandr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98004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24" name="Imagem 23" descr="pmrb_evandr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42676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25" name="Imagem 24" descr="pmrb_evandr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8001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19</xdr:row>
      <xdr:rowOff>0</xdr:rowOff>
    </xdr:from>
    <xdr:ext cx="0" cy="469900"/>
    <xdr:pic>
      <xdr:nvPicPr>
        <xdr:cNvPr id="26" name="Imagem 25" descr="pmrb_evandr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7605" y="2641226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27" name="Imagem 26" descr="pmrb_evandr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54786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28" name="Imagem 27" descr="pmrb_evandr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9164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29" name="Imagem 28" descr="pmrb_evandr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3050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30" name="Imagem 29" descr="pmrb_evandr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3440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31" name="Imagem 30" descr="pmrb_evandr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62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32" name="Imagem 31" descr="pmrb_evandr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63080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19</xdr:row>
      <xdr:rowOff>0</xdr:rowOff>
    </xdr:from>
    <xdr:ext cx="0" cy="469900"/>
    <xdr:pic>
      <xdr:nvPicPr>
        <xdr:cNvPr id="33" name="Imagem 32" descr="pmrb_evandr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3184" y="24822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43" name="Imagem 42" descr="pmrb_evandr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44" name="Imagem 43" descr="pmrb_evandr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45" name="Imagem 44" descr="pmrb_evandr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25</xdr:row>
      <xdr:rowOff>0</xdr:rowOff>
    </xdr:from>
    <xdr:ext cx="0" cy="469900"/>
    <xdr:pic>
      <xdr:nvPicPr>
        <xdr:cNvPr id="46" name="Imagem 45" descr="pmrb_evandr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0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47" name="Imagem 46" descr="pmrb_evandr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48" name="Imagem 47" descr="pmrb_evandr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49" name="Imagem 48" descr="pmrb_evandr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0" name="Imagem 49" descr="pmrb_evandr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1" name="Imagem 50" descr="pmrb_evandr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2" name="Imagem 51" descr="pmrb_evandro">
          <a:extLst>
            <a:ext uri="{FF2B5EF4-FFF2-40B4-BE49-F238E27FC236}">
              <a16:creationId xmlns:a16="http://schemas.microsoft.com/office/drawing/2014/main" id="{E376BE9D-5D5F-482C-8A48-ED8C01C99F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3" name="Imagem 52" descr="pmrb_evandro">
          <a:extLst>
            <a:ext uri="{FF2B5EF4-FFF2-40B4-BE49-F238E27FC236}">
              <a16:creationId xmlns:a16="http://schemas.microsoft.com/office/drawing/2014/main" id="{B9CD5D59-B83E-45F3-B402-2EAE165378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4" name="Imagem 53" descr="pmrb_evandro">
          <a:extLst>
            <a:ext uri="{FF2B5EF4-FFF2-40B4-BE49-F238E27FC236}">
              <a16:creationId xmlns:a16="http://schemas.microsoft.com/office/drawing/2014/main" id="{E81E299F-21AD-407D-A438-DD82289A5D4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25</xdr:row>
      <xdr:rowOff>0</xdr:rowOff>
    </xdr:from>
    <xdr:ext cx="0" cy="469900"/>
    <xdr:pic>
      <xdr:nvPicPr>
        <xdr:cNvPr id="55" name="Imagem 54" descr="pmrb_evandro">
          <a:extLst>
            <a:ext uri="{FF2B5EF4-FFF2-40B4-BE49-F238E27FC236}">
              <a16:creationId xmlns:a16="http://schemas.microsoft.com/office/drawing/2014/main" id="{2E759501-8D73-4FB3-A43C-4C414F3872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82800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6" name="Imagem 55" descr="pmrb_evandro">
          <a:extLst>
            <a:ext uri="{FF2B5EF4-FFF2-40B4-BE49-F238E27FC236}">
              <a16:creationId xmlns:a16="http://schemas.microsoft.com/office/drawing/2014/main" id="{70F882EA-B020-4435-8C5C-2825B19C2EA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7" name="Imagem 56" descr="pmrb_evandro">
          <a:extLst>
            <a:ext uri="{FF2B5EF4-FFF2-40B4-BE49-F238E27FC236}">
              <a16:creationId xmlns:a16="http://schemas.microsoft.com/office/drawing/2014/main" id="{A10040CE-81B4-4976-9372-614E3A534C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8" name="Imagem 57" descr="pmrb_evandro">
          <a:extLst>
            <a:ext uri="{FF2B5EF4-FFF2-40B4-BE49-F238E27FC236}">
              <a16:creationId xmlns:a16="http://schemas.microsoft.com/office/drawing/2014/main" id="{A4A60F7E-7BE2-4C23-86E6-7E5A1E30CF3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59" name="Imagem 58" descr="pmrb_evandro">
          <a:extLst>
            <a:ext uri="{FF2B5EF4-FFF2-40B4-BE49-F238E27FC236}">
              <a16:creationId xmlns:a16="http://schemas.microsoft.com/office/drawing/2014/main" id="{71C5DDFC-78E6-4236-9660-42450600B8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0" name="Imagem 59" descr="pmrb_evandro">
          <a:extLst>
            <a:ext uri="{FF2B5EF4-FFF2-40B4-BE49-F238E27FC236}">
              <a16:creationId xmlns:a16="http://schemas.microsoft.com/office/drawing/2014/main" id="{2D66FCBF-3585-4041-B0C3-F2EC1D5840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1" name="Imagem 60" descr="pmrb_evandro">
          <a:extLst>
            <a:ext uri="{FF2B5EF4-FFF2-40B4-BE49-F238E27FC236}">
              <a16:creationId xmlns:a16="http://schemas.microsoft.com/office/drawing/2014/main" id="{5ACDF188-9C03-41E1-AA26-6AE77E6163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2" name="Imagem 61" descr="pmrb_evandro">
          <a:extLst>
            <a:ext uri="{FF2B5EF4-FFF2-40B4-BE49-F238E27FC236}">
              <a16:creationId xmlns:a16="http://schemas.microsoft.com/office/drawing/2014/main" id="{A9E6F7F3-DD1C-46D2-8608-0CA56F509E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3" name="Imagem 62" descr="pmrb_evandro">
          <a:extLst>
            <a:ext uri="{FF2B5EF4-FFF2-40B4-BE49-F238E27FC236}">
              <a16:creationId xmlns:a16="http://schemas.microsoft.com/office/drawing/2014/main" id="{8536228D-549B-494E-8D97-636B2AD51D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25</xdr:row>
      <xdr:rowOff>0</xdr:rowOff>
    </xdr:from>
    <xdr:ext cx="0" cy="469900"/>
    <xdr:pic>
      <xdr:nvPicPr>
        <xdr:cNvPr id="64" name="Imagem 63" descr="pmrb_evandro">
          <a:extLst>
            <a:ext uri="{FF2B5EF4-FFF2-40B4-BE49-F238E27FC236}">
              <a16:creationId xmlns:a16="http://schemas.microsoft.com/office/drawing/2014/main" id="{4FECC584-D672-4C02-ACD6-6B8B12A502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5" name="Imagem 64" descr="pmrb_evandro">
          <a:extLst>
            <a:ext uri="{FF2B5EF4-FFF2-40B4-BE49-F238E27FC236}">
              <a16:creationId xmlns:a16="http://schemas.microsoft.com/office/drawing/2014/main" id="{F041C9BB-B253-44CE-A0EA-39A889EA99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6" name="Imagem 65" descr="pmrb_evandro">
          <a:extLst>
            <a:ext uri="{FF2B5EF4-FFF2-40B4-BE49-F238E27FC236}">
              <a16:creationId xmlns:a16="http://schemas.microsoft.com/office/drawing/2014/main" id="{6EFD5A8B-B244-41F1-BE93-3E5CE212CBA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7" name="Imagem 66" descr="pmrb_evandro">
          <a:extLst>
            <a:ext uri="{FF2B5EF4-FFF2-40B4-BE49-F238E27FC236}">
              <a16:creationId xmlns:a16="http://schemas.microsoft.com/office/drawing/2014/main" id="{386C88E4-4201-4C65-AB47-615917057D5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8" name="Imagem 67" descr="pmrb_evandro">
          <a:extLst>
            <a:ext uri="{FF2B5EF4-FFF2-40B4-BE49-F238E27FC236}">
              <a16:creationId xmlns:a16="http://schemas.microsoft.com/office/drawing/2014/main" id="{E77222B3-F39B-47FB-8390-B52D7E1296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25</xdr:row>
      <xdr:rowOff>0</xdr:rowOff>
    </xdr:from>
    <xdr:ext cx="0" cy="469900"/>
    <xdr:pic>
      <xdr:nvPicPr>
        <xdr:cNvPr id="69" name="Imagem 68" descr="pmrb_evandro">
          <a:extLst>
            <a:ext uri="{FF2B5EF4-FFF2-40B4-BE49-F238E27FC236}">
              <a16:creationId xmlns:a16="http://schemas.microsoft.com/office/drawing/2014/main" id="{AB95C9E4-D666-4E17-A341-1E76C309EA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309073</xdr:colOff>
      <xdr:row>0</xdr:row>
      <xdr:rowOff>47625</xdr:rowOff>
    </xdr:from>
    <xdr:to>
      <xdr:col>1</xdr:col>
      <xdr:colOff>809624</xdr:colOff>
      <xdr:row>3</xdr:row>
      <xdr:rowOff>127845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D8C11C6A-D3CA-7752-4FFB-257E563B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511" y="47625"/>
          <a:ext cx="500551" cy="639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70" name="Imagem 69" descr="pmrb_evandro">
          <a:extLst>
            <a:ext uri="{FF2B5EF4-FFF2-40B4-BE49-F238E27FC236}">
              <a16:creationId xmlns:a16="http://schemas.microsoft.com/office/drawing/2014/main" id="{C910AE80-4D1A-412C-9A9A-35C9947D9B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71" name="Imagem 70" descr="pmrb_evandro">
          <a:extLst>
            <a:ext uri="{FF2B5EF4-FFF2-40B4-BE49-F238E27FC236}">
              <a16:creationId xmlns:a16="http://schemas.microsoft.com/office/drawing/2014/main" id="{B92F668A-47C1-42A7-BC32-33FFAACF32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72" name="Imagem 71" descr="pmrb_evandro">
          <a:extLst>
            <a:ext uri="{FF2B5EF4-FFF2-40B4-BE49-F238E27FC236}">
              <a16:creationId xmlns:a16="http://schemas.microsoft.com/office/drawing/2014/main" id="{69DB79E9-5A04-409E-B88E-2E7AAFBA9B6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73" name="Imagem 72" descr="pmrb_evandro">
          <a:extLst>
            <a:ext uri="{FF2B5EF4-FFF2-40B4-BE49-F238E27FC236}">
              <a16:creationId xmlns:a16="http://schemas.microsoft.com/office/drawing/2014/main" id="{15F9DA83-0237-4E7E-9AC9-502159C098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74" name="Imagem 73" descr="pmrb_evandro">
          <a:extLst>
            <a:ext uri="{FF2B5EF4-FFF2-40B4-BE49-F238E27FC236}">
              <a16:creationId xmlns:a16="http://schemas.microsoft.com/office/drawing/2014/main" id="{FE19CC34-6CEB-4DF4-B15A-B41610FD361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75" name="Imagem 74" descr="pmrb_evandro">
          <a:extLst>
            <a:ext uri="{FF2B5EF4-FFF2-40B4-BE49-F238E27FC236}">
              <a16:creationId xmlns:a16="http://schemas.microsoft.com/office/drawing/2014/main" id="{697AEB07-D35B-473C-80DA-B2B256C4C7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19</xdr:row>
      <xdr:rowOff>0</xdr:rowOff>
    </xdr:from>
    <xdr:ext cx="0" cy="469900"/>
    <xdr:pic>
      <xdr:nvPicPr>
        <xdr:cNvPr id="76" name="Imagem 75" descr="pmrb_evandro">
          <a:extLst>
            <a:ext uri="{FF2B5EF4-FFF2-40B4-BE49-F238E27FC236}">
              <a16:creationId xmlns:a16="http://schemas.microsoft.com/office/drawing/2014/main" id="{12BD4A58-4C84-4D6B-9D43-9575AE8C6AB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94959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77" name="Imagem 76" descr="pmrb_evandro">
          <a:extLst>
            <a:ext uri="{FF2B5EF4-FFF2-40B4-BE49-F238E27FC236}">
              <a16:creationId xmlns:a16="http://schemas.microsoft.com/office/drawing/2014/main" id="{02A246FC-4D10-48F7-9711-0D22943F82A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78" name="Imagem 77" descr="pmrb_evandro">
          <a:extLst>
            <a:ext uri="{FF2B5EF4-FFF2-40B4-BE49-F238E27FC236}">
              <a16:creationId xmlns:a16="http://schemas.microsoft.com/office/drawing/2014/main" id="{3A3694CC-7B7C-489E-9ECB-9CE2C6FAB6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79" name="Imagem 78" descr="pmrb_evandro">
          <a:extLst>
            <a:ext uri="{FF2B5EF4-FFF2-40B4-BE49-F238E27FC236}">
              <a16:creationId xmlns:a16="http://schemas.microsoft.com/office/drawing/2014/main" id="{B09E2821-7115-4B00-8FA8-B083881D619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80" name="Imagem 79" descr="pmrb_evandro">
          <a:extLst>
            <a:ext uri="{FF2B5EF4-FFF2-40B4-BE49-F238E27FC236}">
              <a16:creationId xmlns:a16="http://schemas.microsoft.com/office/drawing/2014/main" id="{CE3F0E78-84E9-4F7D-95A7-6078E168B87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19</xdr:row>
      <xdr:rowOff>0</xdr:rowOff>
    </xdr:from>
    <xdr:ext cx="0" cy="469900"/>
    <xdr:pic>
      <xdr:nvPicPr>
        <xdr:cNvPr id="81" name="Imagem 80" descr="pmrb_evandro">
          <a:extLst>
            <a:ext uri="{FF2B5EF4-FFF2-40B4-BE49-F238E27FC236}">
              <a16:creationId xmlns:a16="http://schemas.microsoft.com/office/drawing/2014/main" id="{9D0FF17A-5A50-4955-91BD-3E990D12AA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352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82" name="Imagem 81" descr="pmrb_evandro">
          <a:extLst>
            <a:ext uri="{FF2B5EF4-FFF2-40B4-BE49-F238E27FC236}">
              <a16:creationId xmlns:a16="http://schemas.microsoft.com/office/drawing/2014/main" id="{4DE55025-DE42-4503-BBE4-A2700B713C1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83" name="Imagem 82" descr="pmrb_evandro">
          <a:extLst>
            <a:ext uri="{FF2B5EF4-FFF2-40B4-BE49-F238E27FC236}">
              <a16:creationId xmlns:a16="http://schemas.microsoft.com/office/drawing/2014/main" id="{DCE8FBE6-B55C-4DE3-BEC4-DA01A87D270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19</xdr:row>
      <xdr:rowOff>0</xdr:rowOff>
    </xdr:from>
    <xdr:ext cx="0" cy="469900"/>
    <xdr:pic>
      <xdr:nvPicPr>
        <xdr:cNvPr id="84" name="Imagem 83" descr="pmrb_evandro">
          <a:extLst>
            <a:ext uri="{FF2B5EF4-FFF2-40B4-BE49-F238E27FC236}">
              <a16:creationId xmlns:a16="http://schemas.microsoft.com/office/drawing/2014/main" id="{D854C5B2-1674-408B-97BA-B70C29745C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33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85" name="Imagem 84" descr="pmrb_evandro">
          <a:extLst>
            <a:ext uri="{FF2B5EF4-FFF2-40B4-BE49-F238E27FC236}">
              <a16:creationId xmlns:a16="http://schemas.microsoft.com/office/drawing/2014/main" id="{FAD80241-D7C4-43B0-990C-579739B540A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86" name="Imagem 85" descr="pmrb_evandro">
          <a:extLst>
            <a:ext uri="{FF2B5EF4-FFF2-40B4-BE49-F238E27FC236}">
              <a16:creationId xmlns:a16="http://schemas.microsoft.com/office/drawing/2014/main" id="{92472E94-C67C-45A7-84CE-79C25EFF786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87" name="Imagem 86" descr="pmrb_evandro">
          <a:extLst>
            <a:ext uri="{FF2B5EF4-FFF2-40B4-BE49-F238E27FC236}">
              <a16:creationId xmlns:a16="http://schemas.microsoft.com/office/drawing/2014/main" id="{431268C1-EA42-43FF-A334-D5D843252A0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88" name="Imagem 87" descr="pmrb_evandro">
          <a:extLst>
            <a:ext uri="{FF2B5EF4-FFF2-40B4-BE49-F238E27FC236}">
              <a16:creationId xmlns:a16="http://schemas.microsoft.com/office/drawing/2014/main" id="{B78D801B-C913-473B-99B7-64ACEB2156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89" name="Imagem 88" descr="pmrb_evandro">
          <a:extLst>
            <a:ext uri="{FF2B5EF4-FFF2-40B4-BE49-F238E27FC236}">
              <a16:creationId xmlns:a16="http://schemas.microsoft.com/office/drawing/2014/main" id="{2C953BCE-DC3C-4370-9A9E-6EF3A03092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90" name="Imagem 89" descr="pmrb_evandro">
          <a:extLst>
            <a:ext uri="{FF2B5EF4-FFF2-40B4-BE49-F238E27FC236}">
              <a16:creationId xmlns:a16="http://schemas.microsoft.com/office/drawing/2014/main" id="{1304AEBF-A313-47A8-A8DE-7AEF95B867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91" name="Imagem 90" descr="pmrb_evandro">
          <a:extLst>
            <a:ext uri="{FF2B5EF4-FFF2-40B4-BE49-F238E27FC236}">
              <a16:creationId xmlns:a16="http://schemas.microsoft.com/office/drawing/2014/main" id="{00573A2C-4C90-438D-B9EA-F1980669575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19</xdr:row>
      <xdr:rowOff>0</xdr:rowOff>
    </xdr:from>
    <xdr:ext cx="0" cy="469900"/>
    <xdr:pic>
      <xdr:nvPicPr>
        <xdr:cNvPr id="92" name="Imagem 91" descr="pmrb_evandro">
          <a:extLst>
            <a:ext uri="{FF2B5EF4-FFF2-40B4-BE49-F238E27FC236}">
              <a16:creationId xmlns:a16="http://schemas.microsoft.com/office/drawing/2014/main" id="{D7E983D3-1DF2-4391-A7C7-3ED5C4BF2D1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T616"/>
  <sheetViews>
    <sheetView tabSelected="1" zoomScale="80" zoomScaleNormal="80" workbookViewId="0">
      <selection activeCell="I7" sqref="I7"/>
    </sheetView>
  </sheetViews>
  <sheetFormatPr defaultColWidth="9.140625" defaultRowHeight="12.75" x14ac:dyDescent="0.25"/>
  <cols>
    <col min="1" max="1" width="6.7109375" style="3" customWidth="1"/>
    <col min="2" max="2" width="15.85546875" style="1" bestFit="1" customWidth="1"/>
    <col min="3" max="3" width="22.7109375" style="1" customWidth="1"/>
    <col min="4" max="4" width="22.7109375" style="41" customWidth="1"/>
    <col min="5" max="5" width="13.28515625" style="1" customWidth="1"/>
    <col min="6" max="6" width="55.5703125" style="2" customWidth="1"/>
    <col min="7" max="7" width="15" style="1" customWidth="1"/>
    <col min="8" max="8" width="14" style="18" customWidth="1"/>
    <col min="9" max="9" width="37.7109375" style="2" customWidth="1"/>
    <col min="10" max="10" width="19.42578125" style="1" bestFit="1" customWidth="1"/>
    <col min="11" max="11" width="11.5703125" style="1" bestFit="1" customWidth="1"/>
    <col min="12" max="12" width="18.140625" style="115" bestFit="1" customWidth="1"/>
    <col min="13" max="13" width="15.5703125" style="1" customWidth="1"/>
    <col min="14" max="14" width="10.85546875" style="1" bestFit="1" customWidth="1"/>
    <col min="15" max="15" width="12.42578125" style="1" customWidth="1"/>
    <col min="16" max="16" width="20.28515625" style="1" customWidth="1"/>
    <col min="17" max="17" width="16.28515625" style="1" bestFit="1" customWidth="1"/>
    <col min="18" max="18" width="13.140625" style="1" bestFit="1" customWidth="1"/>
    <col min="19" max="19" width="14.85546875" style="1" bestFit="1" customWidth="1"/>
    <col min="20" max="20" width="13.5703125" style="1" bestFit="1" customWidth="1"/>
    <col min="21" max="21" width="16.7109375" style="1" bestFit="1" customWidth="1"/>
    <col min="22" max="22" width="11.5703125" style="3" bestFit="1" customWidth="1"/>
    <col min="23" max="23" width="15.140625" style="3" bestFit="1" customWidth="1"/>
    <col min="24" max="24" width="47.85546875" style="3" bestFit="1" customWidth="1"/>
    <col min="25" max="25" width="10.85546875" style="3" bestFit="1" customWidth="1"/>
    <col min="26" max="26" width="12.42578125" style="3" customWidth="1"/>
    <col min="27" max="27" width="17" style="3" bestFit="1" customWidth="1"/>
    <col min="28" max="28" width="13.28515625" style="3" customWidth="1"/>
    <col min="29" max="29" width="15.28515625" style="122" bestFit="1" customWidth="1"/>
    <col min="30" max="30" width="12" style="122" bestFit="1" customWidth="1"/>
    <col min="31" max="31" width="19.85546875" style="3" bestFit="1" customWidth="1"/>
    <col min="32" max="32" width="9.28515625" style="3" bestFit="1" customWidth="1"/>
    <col min="33" max="33" width="14.28515625" style="122" bestFit="1" customWidth="1"/>
    <col min="34" max="34" width="27.7109375" style="135" bestFit="1" customWidth="1"/>
    <col min="35" max="35" width="18.140625" style="133" bestFit="1" customWidth="1"/>
    <col min="36" max="36" width="25.28515625" style="134" bestFit="1" customWidth="1"/>
    <col min="37" max="37" width="18.42578125" style="136" bestFit="1" customWidth="1"/>
    <col min="38" max="38" width="11.5703125" style="3" customWidth="1"/>
    <col min="39" max="39" width="42" style="42" bestFit="1" customWidth="1"/>
    <col min="40" max="40" width="51.140625" style="3" customWidth="1"/>
    <col min="41" max="41" width="13.85546875" style="42" customWidth="1"/>
    <col min="42" max="42" width="24.85546875" style="3" customWidth="1"/>
    <col min="43" max="43" width="35.140625" style="3" customWidth="1"/>
    <col min="44" max="44" width="13.85546875" style="3" customWidth="1"/>
    <col min="45" max="45" width="15.7109375" style="3" customWidth="1"/>
    <col min="46" max="46" width="13.28515625" style="3" customWidth="1"/>
    <col min="47" max="47" width="12.28515625" style="3" customWidth="1"/>
    <col min="48" max="48" width="9.140625" style="1"/>
    <col min="49" max="49" width="13" style="1" customWidth="1"/>
    <col min="50" max="50" width="10.7109375" style="1" customWidth="1"/>
    <col min="51" max="51" width="10.85546875" style="1" customWidth="1"/>
    <col min="52" max="53" width="9.140625" style="1"/>
    <col min="54" max="54" width="16.7109375" style="1" customWidth="1"/>
    <col min="55" max="55" width="17.140625" style="1" customWidth="1"/>
    <col min="56" max="56" width="16.28515625" style="1" customWidth="1"/>
    <col min="57" max="58" width="9.140625" style="1"/>
    <col min="59" max="59" width="55.28515625" style="1" customWidth="1"/>
    <col min="60" max="60" width="9" style="1" customWidth="1"/>
    <col min="61" max="16384" width="9.140625" style="1"/>
  </cols>
  <sheetData>
    <row r="1" spans="1:59" s="45" customFormat="1" ht="15" x14ac:dyDescent="0.25">
      <c r="F1" s="44"/>
      <c r="H1" s="46"/>
      <c r="I1" s="43"/>
      <c r="L1" s="105"/>
      <c r="AC1" s="106"/>
      <c r="AD1" s="106"/>
      <c r="AG1" s="106"/>
      <c r="AH1" s="123"/>
      <c r="AI1" s="106"/>
      <c r="AJ1" s="105"/>
      <c r="AK1" s="107"/>
      <c r="AM1" s="48"/>
      <c r="AO1" s="48"/>
    </row>
    <row r="2" spans="1:59" s="45" customFormat="1" ht="15" x14ac:dyDescent="0.25">
      <c r="F2" s="44"/>
      <c r="H2" s="46"/>
      <c r="I2" s="43"/>
      <c r="L2" s="105"/>
      <c r="AC2" s="106"/>
      <c r="AD2" s="106"/>
      <c r="AG2" s="106"/>
      <c r="AH2" s="123"/>
      <c r="AI2" s="106"/>
      <c r="AJ2" s="105"/>
      <c r="AK2" s="107"/>
      <c r="AM2" s="48"/>
      <c r="AO2" s="48"/>
    </row>
    <row r="3" spans="1:59" s="45" customFormat="1" ht="15" x14ac:dyDescent="0.25">
      <c r="F3" s="44"/>
      <c r="H3" s="46"/>
      <c r="I3" s="43"/>
      <c r="L3" s="106"/>
      <c r="AC3" s="106"/>
      <c r="AD3" s="106"/>
      <c r="AG3" s="106"/>
      <c r="AH3" s="106"/>
      <c r="AI3" s="106"/>
      <c r="AJ3" s="106"/>
      <c r="AK3" s="106"/>
    </row>
    <row r="4" spans="1:59" s="45" customFormat="1" ht="15" x14ac:dyDescent="0.25">
      <c r="F4" s="44"/>
      <c r="H4" s="46"/>
      <c r="I4" s="43"/>
      <c r="L4" s="106"/>
      <c r="AC4" s="106"/>
      <c r="AD4" s="106"/>
      <c r="AG4" s="106"/>
      <c r="AH4" s="106"/>
      <c r="AI4" s="106"/>
      <c r="AJ4" s="106"/>
      <c r="AK4" s="106"/>
    </row>
    <row r="5" spans="1:59" s="45" customFormat="1" ht="15" x14ac:dyDescent="0.25">
      <c r="A5" s="46" t="s">
        <v>280</v>
      </c>
      <c r="B5" s="46"/>
      <c r="C5" s="46"/>
      <c r="D5" s="46"/>
      <c r="E5" s="46"/>
      <c r="F5" s="85"/>
      <c r="G5" s="46"/>
      <c r="H5" s="46"/>
      <c r="I5" s="47"/>
      <c r="J5" s="46"/>
      <c r="K5" s="46"/>
      <c r="L5" s="105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105"/>
      <c r="AD5" s="105"/>
      <c r="AE5" s="46"/>
      <c r="AF5" s="46"/>
      <c r="AG5" s="105"/>
      <c r="AH5" s="106"/>
      <c r="AI5" s="106"/>
      <c r="AJ5" s="106"/>
      <c r="AK5" s="106"/>
    </row>
    <row r="6" spans="1:59" s="45" customFormat="1" ht="15" x14ac:dyDescent="0.25">
      <c r="A6" s="46"/>
      <c r="B6" s="46"/>
      <c r="C6" s="46"/>
      <c r="D6" s="46"/>
      <c r="E6" s="46"/>
      <c r="F6" s="85"/>
      <c r="G6" s="46"/>
      <c r="H6" s="46"/>
      <c r="I6" s="47"/>
      <c r="J6" s="46"/>
      <c r="K6" s="46"/>
      <c r="L6" s="105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105"/>
      <c r="AD6" s="105"/>
      <c r="AE6" s="46"/>
      <c r="AF6" s="46"/>
      <c r="AG6" s="105"/>
      <c r="AH6" s="106"/>
      <c r="AI6" s="106"/>
      <c r="AJ6" s="106"/>
      <c r="AK6" s="106"/>
    </row>
    <row r="7" spans="1:59" s="45" customFormat="1" ht="15" x14ac:dyDescent="0.25">
      <c r="A7" s="46" t="s">
        <v>369</v>
      </c>
      <c r="B7" s="46"/>
      <c r="C7" s="46"/>
      <c r="D7" s="46"/>
      <c r="E7" s="46"/>
      <c r="F7" s="85"/>
      <c r="G7" s="46"/>
      <c r="H7" s="46"/>
      <c r="I7" s="47"/>
      <c r="J7" s="46"/>
      <c r="K7" s="46"/>
      <c r="L7" s="105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05"/>
      <c r="AD7" s="105"/>
      <c r="AE7" s="46"/>
      <c r="AF7" s="46"/>
      <c r="AG7" s="105"/>
      <c r="AH7" s="106"/>
      <c r="AI7" s="106"/>
      <c r="AJ7" s="106"/>
      <c r="AK7" s="106"/>
    </row>
    <row r="8" spans="1:59" s="45" customFormat="1" ht="15" x14ac:dyDescent="0.25">
      <c r="A8" s="45" t="s">
        <v>281</v>
      </c>
      <c r="F8" s="44"/>
      <c r="H8" s="46"/>
      <c r="I8" s="43"/>
      <c r="L8" s="106"/>
      <c r="AC8" s="106"/>
      <c r="AD8" s="106"/>
      <c r="AG8" s="106"/>
      <c r="AH8" s="106"/>
      <c r="AI8" s="106"/>
      <c r="AJ8" s="106"/>
      <c r="AK8" s="106"/>
    </row>
    <row r="9" spans="1:59" s="45" customFormat="1" ht="15" x14ac:dyDescent="0.25">
      <c r="A9" s="45" t="s">
        <v>497</v>
      </c>
      <c r="F9" s="44"/>
      <c r="H9" s="46"/>
      <c r="I9" s="43"/>
      <c r="L9" s="106"/>
      <c r="AC9" s="106"/>
      <c r="AD9" s="106"/>
      <c r="AG9" s="106"/>
      <c r="AH9" s="106"/>
      <c r="AI9" s="106"/>
      <c r="AJ9" s="106"/>
      <c r="AK9" s="106"/>
    </row>
    <row r="10" spans="1:59" s="45" customFormat="1" ht="15" x14ac:dyDescent="0.25">
      <c r="F10" s="44"/>
      <c r="H10" s="46"/>
      <c r="I10" s="43"/>
      <c r="L10" s="106"/>
      <c r="AC10" s="106"/>
      <c r="AD10" s="106"/>
      <c r="AG10" s="106"/>
      <c r="AH10" s="106"/>
      <c r="AI10" s="106"/>
      <c r="AJ10" s="106"/>
      <c r="AK10" s="106"/>
    </row>
    <row r="11" spans="1:59" s="45" customFormat="1" ht="15" x14ac:dyDescent="0.25">
      <c r="A11" s="46" t="s">
        <v>282</v>
      </c>
      <c r="F11" s="44"/>
      <c r="H11" s="46"/>
      <c r="I11" s="43"/>
      <c r="L11" s="106"/>
      <c r="AC11" s="106"/>
      <c r="AD11" s="106"/>
      <c r="AG11" s="106"/>
      <c r="AH11" s="106"/>
      <c r="AI11" s="106"/>
      <c r="AJ11" s="106"/>
      <c r="AK11" s="106"/>
    </row>
    <row r="12" spans="1:59" s="45" customFormat="1" ht="15" x14ac:dyDescent="0.25">
      <c r="A12" s="46" t="s">
        <v>498</v>
      </c>
      <c r="F12" s="44"/>
      <c r="H12" s="46"/>
      <c r="I12" s="43"/>
      <c r="L12" s="106"/>
      <c r="AC12" s="106"/>
      <c r="AD12" s="106"/>
      <c r="AG12" s="106"/>
      <c r="AH12" s="106"/>
      <c r="AI12" s="106"/>
      <c r="AJ12" s="106"/>
      <c r="AK12" s="106"/>
    </row>
    <row r="13" spans="1:59" s="45" customFormat="1" ht="15" x14ac:dyDescent="0.25">
      <c r="A13" s="46"/>
      <c r="F13" s="44"/>
      <c r="H13" s="46"/>
      <c r="I13" s="43"/>
      <c r="L13" s="106"/>
      <c r="AC13" s="106"/>
      <c r="AD13" s="106"/>
      <c r="AG13" s="106"/>
      <c r="AH13" s="106"/>
      <c r="AI13" s="106"/>
      <c r="AJ13" s="106"/>
      <c r="AK13" s="106"/>
    </row>
    <row r="14" spans="1:59" s="45" customFormat="1" ht="21" customHeight="1" thickBot="1" x14ac:dyDescent="0.3">
      <c r="A14" s="50" t="s">
        <v>283</v>
      </c>
      <c r="B14" s="50"/>
      <c r="C14" s="50"/>
      <c r="D14" s="50"/>
      <c r="E14" s="50"/>
      <c r="F14" s="101"/>
      <c r="G14" s="50"/>
      <c r="H14" s="50"/>
      <c r="I14" s="68"/>
      <c r="J14" s="50"/>
      <c r="K14" s="50"/>
      <c r="L14" s="107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107"/>
      <c r="AD14" s="107"/>
      <c r="AE14" s="50"/>
      <c r="AF14" s="50"/>
      <c r="AG14" s="106"/>
      <c r="AH14" s="106"/>
      <c r="AI14" s="106"/>
      <c r="AJ14" s="106"/>
      <c r="AK14" s="106"/>
    </row>
    <row r="15" spans="1:59" ht="15.75" customHeight="1" x14ac:dyDescent="0.25">
      <c r="A15" s="93" t="s">
        <v>21</v>
      </c>
      <c r="B15" s="94"/>
      <c r="C15" s="94"/>
      <c r="D15" s="94"/>
      <c r="E15" s="94"/>
      <c r="F15" s="94"/>
      <c r="G15" s="94"/>
      <c r="H15" s="94" t="s">
        <v>73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124" t="s">
        <v>49</v>
      </c>
      <c r="AI15" s="124"/>
      <c r="AJ15" s="124"/>
      <c r="AK15" s="124"/>
      <c r="AL15" s="94" t="s">
        <v>76</v>
      </c>
      <c r="AM15" s="94"/>
      <c r="AN15" s="94"/>
      <c r="AO15" s="94"/>
      <c r="AP15" s="94" t="s">
        <v>96</v>
      </c>
      <c r="AQ15" s="94"/>
      <c r="AR15" s="94"/>
      <c r="AS15" s="94"/>
      <c r="AT15" s="94"/>
      <c r="AU15" s="94"/>
      <c r="AV15" s="94" t="s">
        <v>74</v>
      </c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5"/>
    </row>
    <row r="16" spans="1:59" ht="15" customHeight="1" x14ac:dyDescent="0.25">
      <c r="A16" s="96"/>
      <c r="B16" s="51"/>
      <c r="C16" s="51"/>
      <c r="D16" s="51"/>
      <c r="E16" s="51"/>
      <c r="F16" s="51"/>
      <c r="G16" s="51"/>
      <c r="H16" s="51" t="s">
        <v>48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 t="s">
        <v>396</v>
      </c>
      <c r="V16" s="51"/>
      <c r="W16" s="51"/>
      <c r="X16" s="51"/>
      <c r="Y16" s="51"/>
      <c r="Z16" s="51"/>
      <c r="AA16" s="51"/>
      <c r="AB16" s="51"/>
      <c r="AC16" s="51"/>
      <c r="AD16" s="51"/>
      <c r="AE16" s="51" t="s">
        <v>113</v>
      </c>
      <c r="AF16" s="51"/>
      <c r="AG16" s="51"/>
      <c r="AH16" s="111"/>
      <c r="AI16" s="111"/>
      <c r="AJ16" s="111"/>
      <c r="AK16" s="111"/>
      <c r="AL16" s="51" t="s">
        <v>78</v>
      </c>
      <c r="AM16" s="52" t="s">
        <v>79</v>
      </c>
      <c r="AN16" s="51" t="s">
        <v>77</v>
      </c>
      <c r="AO16" s="52" t="s">
        <v>80</v>
      </c>
      <c r="AP16" s="51" t="s">
        <v>85</v>
      </c>
      <c r="AQ16" s="51" t="s">
        <v>86</v>
      </c>
      <c r="AR16" s="51" t="s">
        <v>87</v>
      </c>
      <c r="AS16" s="51" t="s">
        <v>89</v>
      </c>
      <c r="AT16" s="51" t="s">
        <v>88</v>
      </c>
      <c r="AU16" s="51" t="s">
        <v>89</v>
      </c>
      <c r="AV16" s="51" t="s">
        <v>1</v>
      </c>
      <c r="AW16" s="51" t="s">
        <v>54</v>
      </c>
      <c r="AX16" s="53" t="s">
        <v>58</v>
      </c>
      <c r="AY16" s="53"/>
      <c r="AZ16" s="53"/>
      <c r="BA16" s="53" t="s">
        <v>61</v>
      </c>
      <c r="BB16" s="53"/>
      <c r="BC16" s="51" t="s">
        <v>288</v>
      </c>
      <c r="BD16" s="51" t="s">
        <v>397</v>
      </c>
      <c r="BE16" s="53" t="s">
        <v>64</v>
      </c>
      <c r="BF16" s="53"/>
      <c r="BG16" s="97"/>
    </row>
    <row r="17" spans="1:59" ht="15" customHeight="1" x14ac:dyDescent="0.25">
      <c r="A17" s="96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 t="s">
        <v>109</v>
      </c>
      <c r="Z17" s="51"/>
      <c r="AA17" s="51" t="s">
        <v>110</v>
      </c>
      <c r="AB17" s="51"/>
      <c r="AC17" s="51"/>
      <c r="AD17" s="51"/>
      <c r="AE17" s="51" t="s">
        <v>114</v>
      </c>
      <c r="AF17" s="51"/>
      <c r="AG17" s="51"/>
      <c r="AH17" s="111"/>
      <c r="AI17" s="111"/>
      <c r="AJ17" s="111"/>
      <c r="AK17" s="111"/>
      <c r="AL17" s="51"/>
      <c r="AM17" s="52"/>
      <c r="AN17" s="51"/>
      <c r="AO17" s="52"/>
      <c r="AP17" s="51"/>
      <c r="AQ17" s="51"/>
      <c r="AR17" s="51"/>
      <c r="AS17" s="51"/>
      <c r="AT17" s="51"/>
      <c r="AU17" s="51"/>
      <c r="AV17" s="51"/>
      <c r="AW17" s="51"/>
      <c r="AX17" s="53"/>
      <c r="AY17" s="53"/>
      <c r="AZ17" s="53"/>
      <c r="BA17" s="53"/>
      <c r="BB17" s="53"/>
      <c r="BC17" s="51"/>
      <c r="BD17" s="51"/>
      <c r="BE17" s="53"/>
      <c r="BF17" s="53"/>
      <c r="BG17" s="97"/>
    </row>
    <row r="18" spans="1:59" ht="38.25" x14ac:dyDescent="0.25">
      <c r="A18" s="4" t="s">
        <v>254</v>
      </c>
      <c r="B18" s="54" t="s">
        <v>6</v>
      </c>
      <c r="C18" s="54" t="s">
        <v>7</v>
      </c>
      <c r="D18" s="54" t="s">
        <v>0</v>
      </c>
      <c r="E18" s="54" t="s">
        <v>1</v>
      </c>
      <c r="F18" s="54" t="s">
        <v>2</v>
      </c>
      <c r="G18" s="54" t="s">
        <v>8</v>
      </c>
      <c r="H18" s="55" t="s">
        <v>9</v>
      </c>
      <c r="I18" s="54" t="s">
        <v>3</v>
      </c>
      <c r="J18" s="54" t="s">
        <v>19</v>
      </c>
      <c r="K18" s="54" t="s">
        <v>10</v>
      </c>
      <c r="L18" s="108" t="s">
        <v>46</v>
      </c>
      <c r="M18" s="54" t="s">
        <v>14</v>
      </c>
      <c r="N18" s="54" t="s">
        <v>13</v>
      </c>
      <c r="O18" s="54" t="s">
        <v>12</v>
      </c>
      <c r="P18" s="54" t="s">
        <v>4</v>
      </c>
      <c r="Q18" s="54" t="s">
        <v>398</v>
      </c>
      <c r="R18" s="54" t="s">
        <v>50</v>
      </c>
      <c r="S18" s="54" t="s">
        <v>51</v>
      </c>
      <c r="T18" s="54" t="s">
        <v>5</v>
      </c>
      <c r="U18" s="54" t="s">
        <v>108</v>
      </c>
      <c r="V18" s="54" t="s">
        <v>10</v>
      </c>
      <c r="W18" s="54" t="s">
        <v>14</v>
      </c>
      <c r="X18" s="54" t="s">
        <v>11</v>
      </c>
      <c r="Y18" s="54" t="s">
        <v>13</v>
      </c>
      <c r="Z18" s="54" t="s">
        <v>12</v>
      </c>
      <c r="AA18" s="54" t="s">
        <v>15</v>
      </c>
      <c r="AB18" s="54" t="s">
        <v>16</v>
      </c>
      <c r="AC18" s="108" t="s">
        <v>17</v>
      </c>
      <c r="AD18" s="108" t="s">
        <v>18</v>
      </c>
      <c r="AE18" s="54" t="s">
        <v>115</v>
      </c>
      <c r="AF18" s="54" t="s">
        <v>116</v>
      </c>
      <c r="AG18" s="108" t="s">
        <v>117</v>
      </c>
      <c r="AH18" s="108" t="s">
        <v>284</v>
      </c>
      <c r="AI18" s="108" t="s">
        <v>374</v>
      </c>
      <c r="AJ18" s="108" t="s">
        <v>375</v>
      </c>
      <c r="AK18" s="108" t="s">
        <v>20</v>
      </c>
      <c r="AL18" s="51"/>
      <c r="AM18" s="52"/>
      <c r="AN18" s="51"/>
      <c r="AO18" s="52"/>
      <c r="AP18" s="51"/>
      <c r="AQ18" s="51"/>
      <c r="AR18" s="51"/>
      <c r="AS18" s="51"/>
      <c r="AT18" s="51"/>
      <c r="AU18" s="51"/>
      <c r="AV18" s="51"/>
      <c r="AW18" s="51"/>
      <c r="AX18" s="56" t="s">
        <v>55</v>
      </c>
      <c r="AY18" s="56" t="s">
        <v>56</v>
      </c>
      <c r="AZ18" s="56" t="s">
        <v>57</v>
      </c>
      <c r="BA18" s="56" t="s">
        <v>59</v>
      </c>
      <c r="BB18" s="54" t="s">
        <v>60</v>
      </c>
      <c r="BC18" s="51"/>
      <c r="BD18" s="51"/>
      <c r="BE18" s="56" t="s">
        <v>55</v>
      </c>
      <c r="BF18" s="56" t="s">
        <v>63</v>
      </c>
      <c r="BG18" s="98" t="s">
        <v>62</v>
      </c>
    </row>
    <row r="19" spans="1:59" ht="26.25" thickBot="1" x14ac:dyDescent="0.3">
      <c r="A19" s="6"/>
      <c r="B19" s="5" t="s">
        <v>22</v>
      </c>
      <c r="C19" s="5" t="s">
        <v>23</v>
      </c>
      <c r="D19" s="99" t="s">
        <v>45</v>
      </c>
      <c r="E19" s="5" t="s">
        <v>24</v>
      </c>
      <c r="F19" s="5" t="s">
        <v>25</v>
      </c>
      <c r="G19" s="5" t="s">
        <v>26</v>
      </c>
      <c r="H19" s="99" t="s">
        <v>27</v>
      </c>
      <c r="I19" s="5" t="s">
        <v>28</v>
      </c>
      <c r="J19" s="5" t="s">
        <v>29</v>
      </c>
      <c r="K19" s="5" t="s">
        <v>30</v>
      </c>
      <c r="L19" s="109" t="s">
        <v>31</v>
      </c>
      <c r="M19" s="5" t="s">
        <v>32</v>
      </c>
      <c r="N19" s="5" t="s">
        <v>33</v>
      </c>
      <c r="O19" s="5" t="s">
        <v>34</v>
      </c>
      <c r="P19" s="5" t="s">
        <v>35</v>
      </c>
      <c r="Q19" s="5" t="s">
        <v>36</v>
      </c>
      <c r="R19" s="5" t="s">
        <v>37</v>
      </c>
      <c r="S19" s="5" t="s">
        <v>47</v>
      </c>
      <c r="T19" s="5" t="s">
        <v>38</v>
      </c>
      <c r="U19" s="5" t="s">
        <v>107</v>
      </c>
      <c r="V19" s="5" t="s">
        <v>39</v>
      </c>
      <c r="W19" s="5" t="s">
        <v>40</v>
      </c>
      <c r="X19" s="5" t="s">
        <v>41</v>
      </c>
      <c r="Y19" s="5" t="s">
        <v>42</v>
      </c>
      <c r="Z19" s="5" t="s">
        <v>43</v>
      </c>
      <c r="AA19" s="5" t="s">
        <v>52</v>
      </c>
      <c r="AB19" s="5" t="s">
        <v>44</v>
      </c>
      <c r="AC19" s="109" t="s">
        <v>111</v>
      </c>
      <c r="AD19" s="109" t="s">
        <v>112</v>
      </c>
      <c r="AE19" s="5" t="s">
        <v>53</v>
      </c>
      <c r="AF19" s="5" t="s">
        <v>118</v>
      </c>
      <c r="AG19" s="109" t="s">
        <v>119</v>
      </c>
      <c r="AH19" s="109" t="s">
        <v>120</v>
      </c>
      <c r="AI19" s="109" t="s">
        <v>65</v>
      </c>
      <c r="AJ19" s="109" t="s">
        <v>121</v>
      </c>
      <c r="AK19" s="109" t="s">
        <v>122</v>
      </c>
      <c r="AL19" s="5" t="s">
        <v>66</v>
      </c>
      <c r="AM19" s="100" t="s">
        <v>67</v>
      </c>
      <c r="AN19" s="5" t="s">
        <v>68</v>
      </c>
      <c r="AO19" s="100" t="s">
        <v>69</v>
      </c>
      <c r="AP19" s="7" t="s">
        <v>70</v>
      </c>
      <c r="AQ19" s="7" t="s">
        <v>71</v>
      </c>
      <c r="AR19" s="7" t="s">
        <v>72</v>
      </c>
      <c r="AS19" s="7" t="s">
        <v>75</v>
      </c>
      <c r="AT19" s="7" t="s">
        <v>81</v>
      </c>
      <c r="AU19" s="7" t="s">
        <v>82</v>
      </c>
      <c r="AV19" s="7" t="s">
        <v>123</v>
      </c>
      <c r="AW19" s="7" t="s">
        <v>83</v>
      </c>
      <c r="AX19" s="7" t="s">
        <v>90</v>
      </c>
      <c r="AY19" s="7" t="s">
        <v>84</v>
      </c>
      <c r="AZ19" s="7" t="s">
        <v>91</v>
      </c>
      <c r="BA19" s="7" t="s">
        <v>92</v>
      </c>
      <c r="BB19" s="7" t="s">
        <v>93</v>
      </c>
      <c r="BC19" s="7" t="s">
        <v>94</v>
      </c>
      <c r="BD19" s="7" t="s">
        <v>95</v>
      </c>
      <c r="BE19" s="7" t="s">
        <v>124</v>
      </c>
      <c r="BF19" s="7" t="s">
        <v>125</v>
      </c>
      <c r="BG19" s="8" t="s">
        <v>126</v>
      </c>
    </row>
    <row r="20" spans="1:59" ht="15.75" customHeight="1" x14ac:dyDescent="0.25">
      <c r="A20" s="33">
        <v>1</v>
      </c>
      <c r="B20" s="34" t="s">
        <v>421</v>
      </c>
      <c r="C20" s="34" t="s">
        <v>303</v>
      </c>
      <c r="D20" s="34" t="s">
        <v>97</v>
      </c>
      <c r="E20" s="34" t="s">
        <v>99</v>
      </c>
      <c r="F20" s="87" t="s">
        <v>304</v>
      </c>
      <c r="G20" s="88">
        <v>12829</v>
      </c>
      <c r="H20" s="102" t="s">
        <v>376</v>
      </c>
      <c r="I20" s="89" t="s">
        <v>305</v>
      </c>
      <c r="J20" s="34" t="s">
        <v>102</v>
      </c>
      <c r="K20" s="90">
        <v>43997</v>
      </c>
      <c r="L20" s="110">
        <v>99590.16</v>
      </c>
      <c r="M20" s="88">
        <v>12829</v>
      </c>
      <c r="N20" s="90">
        <v>44013</v>
      </c>
      <c r="O20" s="90">
        <v>44378</v>
      </c>
      <c r="P20" s="34" t="s">
        <v>289</v>
      </c>
      <c r="Q20" s="34" t="s">
        <v>100</v>
      </c>
      <c r="R20" s="34" t="s">
        <v>100</v>
      </c>
      <c r="S20" s="34" t="s">
        <v>100</v>
      </c>
      <c r="T20" s="34" t="s">
        <v>411</v>
      </c>
      <c r="U20" s="91" t="s">
        <v>100</v>
      </c>
      <c r="V20" s="91" t="s">
        <v>100</v>
      </c>
      <c r="W20" s="91" t="s">
        <v>100</v>
      </c>
      <c r="X20" s="92" t="s">
        <v>100</v>
      </c>
      <c r="Y20" s="15" t="s">
        <v>100</v>
      </c>
      <c r="Z20" s="15" t="s">
        <v>100</v>
      </c>
      <c r="AA20" s="15" t="s">
        <v>100</v>
      </c>
      <c r="AB20" s="15" t="s">
        <v>100</v>
      </c>
      <c r="AC20" s="116">
        <v>0</v>
      </c>
      <c r="AD20" s="116">
        <v>0</v>
      </c>
      <c r="AE20" s="15" t="s">
        <v>100</v>
      </c>
      <c r="AF20" s="15" t="s">
        <v>100</v>
      </c>
      <c r="AG20" s="116">
        <v>0</v>
      </c>
      <c r="AH20" s="125">
        <f>L20-AD20+AC20+AG20</f>
        <v>99590.16</v>
      </c>
      <c r="AI20" s="125">
        <v>49795.08</v>
      </c>
      <c r="AJ20" s="126">
        <v>0</v>
      </c>
      <c r="AK20" s="127">
        <f>AI20+AI21+AI22+AI23+AJ25</f>
        <v>376914.38</v>
      </c>
      <c r="AL20" s="34" t="s">
        <v>100</v>
      </c>
      <c r="AM20" s="34" t="s">
        <v>100</v>
      </c>
      <c r="AN20" s="34" t="s">
        <v>100</v>
      </c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</row>
    <row r="21" spans="1:59" x14ac:dyDescent="0.25">
      <c r="A21" s="31"/>
      <c r="B21" s="32"/>
      <c r="C21" s="32"/>
      <c r="D21" s="32"/>
      <c r="E21" s="32"/>
      <c r="F21" s="69"/>
      <c r="G21" s="57"/>
      <c r="H21" s="103"/>
      <c r="I21" s="71"/>
      <c r="J21" s="32"/>
      <c r="K21" s="59"/>
      <c r="L21" s="111"/>
      <c r="M21" s="57"/>
      <c r="N21" s="59"/>
      <c r="O21" s="59"/>
      <c r="P21" s="32"/>
      <c r="Q21" s="32"/>
      <c r="R21" s="32"/>
      <c r="S21" s="32"/>
      <c r="T21" s="32"/>
      <c r="U21" s="9" t="s">
        <v>101</v>
      </c>
      <c r="V21" s="9" t="s">
        <v>207</v>
      </c>
      <c r="W21" s="9" t="s">
        <v>206</v>
      </c>
      <c r="X21" s="10" t="s">
        <v>211</v>
      </c>
      <c r="Y21" s="11">
        <v>44379</v>
      </c>
      <c r="Z21" s="11">
        <v>44744</v>
      </c>
      <c r="AA21" s="11" t="s">
        <v>100</v>
      </c>
      <c r="AB21" s="11" t="s">
        <v>100</v>
      </c>
      <c r="AC21" s="117">
        <v>0</v>
      </c>
      <c r="AD21" s="117">
        <v>0</v>
      </c>
      <c r="AE21" s="11" t="s">
        <v>100</v>
      </c>
      <c r="AF21" s="11" t="s">
        <v>100</v>
      </c>
      <c r="AG21" s="117">
        <v>0</v>
      </c>
      <c r="AH21" s="125">
        <f t="shared" ref="AH21:AH84" si="0">L21-AD21+AC21+AG21</f>
        <v>0</v>
      </c>
      <c r="AI21" s="120">
        <f>41495.9+58094.26</f>
        <v>99590.16</v>
      </c>
      <c r="AJ21" s="118">
        <v>0</v>
      </c>
      <c r="AK21" s="128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1:59" ht="15" customHeight="1" x14ac:dyDescent="0.25">
      <c r="A22" s="31"/>
      <c r="B22" s="32"/>
      <c r="C22" s="32"/>
      <c r="D22" s="32"/>
      <c r="E22" s="32"/>
      <c r="F22" s="69"/>
      <c r="G22" s="57"/>
      <c r="H22" s="103"/>
      <c r="I22" s="71"/>
      <c r="J22" s="32"/>
      <c r="K22" s="59"/>
      <c r="L22" s="111"/>
      <c r="M22" s="57"/>
      <c r="N22" s="59"/>
      <c r="O22" s="59"/>
      <c r="P22" s="32"/>
      <c r="Q22" s="32"/>
      <c r="R22" s="32"/>
      <c r="S22" s="32"/>
      <c r="T22" s="32"/>
      <c r="U22" s="9" t="s">
        <v>103</v>
      </c>
      <c r="V22" s="9" t="s">
        <v>221</v>
      </c>
      <c r="W22" s="9" t="s">
        <v>220</v>
      </c>
      <c r="X22" s="10" t="s">
        <v>222</v>
      </c>
      <c r="Y22" s="11">
        <v>44744</v>
      </c>
      <c r="Z22" s="11">
        <v>45108</v>
      </c>
      <c r="AA22" s="11" t="s">
        <v>100</v>
      </c>
      <c r="AB22" s="11" t="s">
        <v>100</v>
      </c>
      <c r="AC22" s="117">
        <v>0</v>
      </c>
      <c r="AD22" s="117">
        <v>0</v>
      </c>
      <c r="AE22" s="11" t="s">
        <v>100</v>
      </c>
      <c r="AF22" s="11" t="s">
        <v>100</v>
      </c>
      <c r="AG22" s="117">
        <v>0</v>
      </c>
      <c r="AH22" s="125">
        <f t="shared" si="0"/>
        <v>0</v>
      </c>
      <c r="AI22" s="120">
        <f>49795.08+49795.08</f>
        <v>99590.16</v>
      </c>
      <c r="AJ22" s="118">
        <v>0</v>
      </c>
      <c r="AK22" s="128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</row>
    <row r="23" spans="1:59" ht="15" customHeight="1" x14ac:dyDescent="0.25">
      <c r="A23" s="31"/>
      <c r="B23" s="32"/>
      <c r="C23" s="32"/>
      <c r="D23" s="32"/>
      <c r="E23" s="32"/>
      <c r="F23" s="69"/>
      <c r="G23" s="57"/>
      <c r="H23" s="103"/>
      <c r="I23" s="71"/>
      <c r="J23" s="32"/>
      <c r="K23" s="59"/>
      <c r="L23" s="111"/>
      <c r="M23" s="57"/>
      <c r="N23" s="59"/>
      <c r="O23" s="59"/>
      <c r="P23" s="32"/>
      <c r="Q23" s="32"/>
      <c r="R23" s="32"/>
      <c r="S23" s="32"/>
      <c r="T23" s="32"/>
      <c r="U23" s="9" t="s">
        <v>104</v>
      </c>
      <c r="V23" s="9" t="s">
        <v>414</v>
      </c>
      <c r="W23" s="9" t="s">
        <v>412</v>
      </c>
      <c r="X23" s="10" t="s">
        <v>415</v>
      </c>
      <c r="Y23" s="11">
        <v>45109</v>
      </c>
      <c r="Z23" s="11">
        <v>45474</v>
      </c>
      <c r="AA23" s="11" t="s">
        <v>100</v>
      </c>
      <c r="AB23" s="11" t="s">
        <v>100</v>
      </c>
      <c r="AC23" s="117">
        <v>0</v>
      </c>
      <c r="AD23" s="117">
        <v>0</v>
      </c>
      <c r="AE23" s="11" t="s">
        <v>100</v>
      </c>
      <c r="AF23" s="11" t="s">
        <v>100</v>
      </c>
      <c r="AG23" s="117">
        <v>0</v>
      </c>
      <c r="AH23" s="125">
        <f t="shared" si="0"/>
        <v>0</v>
      </c>
      <c r="AI23" s="120">
        <v>118097.52</v>
      </c>
      <c r="AJ23" s="118">
        <v>0</v>
      </c>
      <c r="AK23" s="128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</row>
    <row r="24" spans="1:59" x14ac:dyDescent="0.25">
      <c r="A24" s="31"/>
      <c r="B24" s="32"/>
      <c r="C24" s="32"/>
      <c r="D24" s="32"/>
      <c r="E24" s="32"/>
      <c r="F24" s="69"/>
      <c r="G24" s="57"/>
      <c r="H24" s="103"/>
      <c r="I24" s="71"/>
      <c r="J24" s="32"/>
      <c r="K24" s="59"/>
      <c r="L24" s="111"/>
      <c r="M24" s="57"/>
      <c r="N24" s="59"/>
      <c r="O24" s="59"/>
      <c r="P24" s="32"/>
      <c r="Q24" s="32"/>
      <c r="R24" s="32"/>
      <c r="S24" s="32"/>
      <c r="T24" s="32"/>
      <c r="U24" s="9"/>
      <c r="V24" s="9"/>
      <c r="W24" s="9"/>
      <c r="X24" s="10"/>
      <c r="Y24" s="11"/>
      <c r="Z24" s="11"/>
      <c r="AA24" s="11"/>
      <c r="AB24" s="11"/>
      <c r="AC24" s="117"/>
      <c r="AD24" s="117"/>
      <c r="AE24" s="11"/>
      <c r="AF24" s="11"/>
      <c r="AG24" s="117"/>
      <c r="AH24" s="125">
        <f t="shared" si="0"/>
        <v>0</v>
      </c>
      <c r="AI24" s="120"/>
      <c r="AJ24" s="118"/>
      <c r="AK24" s="128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</row>
    <row r="25" spans="1:59" x14ac:dyDescent="0.25">
      <c r="A25" s="31"/>
      <c r="B25" s="32"/>
      <c r="C25" s="32"/>
      <c r="D25" s="32"/>
      <c r="E25" s="32"/>
      <c r="F25" s="69"/>
      <c r="G25" s="57"/>
      <c r="H25" s="103"/>
      <c r="I25" s="71"/>
      <c r="J25" s="32"/>
      <c r="K25" s="59"/>
      <c r="L25" s="111"/>
      <c r="M25" s="57"/>
      <c r="N25" s="59"/>
      <c r="O25" s="59"/>
      <c r="P25" s="32"/>
      <c r="Q25" s="32"/>
      <c r="R25" s="32"/>
      <c r="S25" s="32"/>
      <c r="T25" s="32"/>
      <c r="U25" s="28"/>
      <c r="V25" s="16"/>
      <c r="W25" s="28"/>
      <c r="X25" s="28"/>
      <c r="Y25" s="28"/>
      <c r="Z25" s="16"/>
      <c r="AA25" s="28"/>
      <c r="AB25" s="28"/>
      <c r="AC25" s="118"/>
      <c r="AD25" s="118"/>
      <c r="AE25" s="28"/>
      <c r="AF25" s="28"/>
      <c r="AG25" s="118"/>
      <c r="AH25" s="125">
        <f t="shared" si="0"/>
        <v>0</v>
      </c>
      <c r="AI25" s="118"/>
      <c r="AJ25" s="118">
        <f>9841.46</f>
        <v>9841.4599999999991</v>
      </c>
      <c r="AK25" s="128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</row>
    <row r="26" spans="1:59" ht="15" customHeight="1" x14ac:dyDescent="0.25">
      <c r="A26" s="31">
        <v>2</v>
      </c>
      <c r="B26" s="32" t="s">
        <v>422</v>
      </c>
      <c r="C26" s="32" t="s">
        <v>152</v>
      </c>
      <c r="D26" s="32" t="s">
        <v>97</v>
      </c>
      <c r="E26" s="32" t="s">
        <v>99</v>
      </c>
      <c r="F26" s="69" t="s">
        <v>401</v>
      </c>
      <c r="G26" s="60">
        <v>12653</v>
      </c>
      <c r="H26" s="103" t="s">
        <v>157</v>
      </c>
      <c r="I26" s="71" t="s">
        <v>150</v>
      </c>
      <c r="J26" s="32" t="s">
        <v>151</v>
      </c>
      <c r="K26" s="61">
        <v>43860</v>
      </c>
      <c r="L26" s="111">
        <v>1476187.92</v>
      </c>
      <c r="M26" s="60">
        <v>12738</v>
      </c>
      <c r="N26" s="61">
        <v>43862</v>
      </c>
      <c r="O26" s="61">
        <v>44227</v>
      </c>
      <c r="P26" s="32" t="s">
        <v>291</v>
      </c>
      <c r="Q26" s="59" t="s">
        <v>100</v>
      </c>
      <c r="R26" s="59" t="s">
        <v>100</v>
      </c>
      <c r="S26" s="59" t="s">
        <v>100</v>
      </c>
      <c r="T26" s="32" t="s">
        <v>154</v>
      </c>
      <c r="U26" s="11" t="s">
        <v>100</v>
      </c>
      <c r="V26" s="11" t="s">
        <v>100</v>
      </c>
      <c r="W26" s="11" t="s">
        <v>100</v>
      </c>
      <c r="X26" s="11" t="s">
        <v>100</v>
      </c>
      <c r="Y26" s="11" t="s">
        <v>100</v>
      </c>
      <c r="Z26" s="11" t="s">
        <v>100</v>
      </c>
      <c r="AA26" s="11" t="s">
        <v>100</v>
      </c>
      <c r="AB26" s="11" t="s">
        <v>100</v>
      </c>
      <c r="AC26" s="117">
        <v>0</v>
      </c>
      <c r="AD26" s="117">
        <v>0</v>
      </c>
      <c r="AE26" s="11" t="s">
        <v>100</v>
      </c>
      <c r="AF26" s="11" t="s">
        <v>100</v>
      </c>
      <c r="AG26" s="117">
        <v>0</v>
      </c>
      <c r="AH26" s="125">
        <f t="shared" si="0"/>
        <v>1476187.92</v>
      </c>
      <c r="AI26" s="120">
        <v>1413576.36</v>
      </c>
      <c r="AJ26" s="118">
        <v>0</v>
      </c>
      <c r="AK26" s="128">
        <f>AI26+AI27+AI29+AI30+AJ33</f>
        <v>6619049.2700000005</v>
      </c>
      <c r="AL26" s="32" t="s">
        <v>100</v>
      </c>
      <c r="AM26" s="62" t="s">
        <v>100</v>
      </c>
      <c r="AN26" s="32" t="s">
        <v>100</v>
      </c>
      <c r="AO26" s="32"/>
      <c r="AP26" s="32"/>
      <c r="AQ26" s="32"/>
      <c r="AR26" s="32"/>
      <c r="AS26" s="32"/>
      <c r="AT26" s="32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32"/>
    </row>
    <row r="27" spans="1:59" x14ac:dyDescent="0.25">
      <c r="A27" s="31"/>
      <c r="B27" s="32"/>
      <c r="C27" s="32"/>
      <c r="D27" s="32"/>
      <c r="E27" s="32"/>
      <c r="F27" s="69"/>
      <c r="G27" s="60"/>
      <c r="H27" s="103"/>
      <c r="I27" s="71"/>
      <c r="J27" s="32"/>
      <c r="K27" s="61"/>
      <c r="L27" s="111"/>
      <c r="M27" s="60"/>
      <c r="N27" s="61"/>
      <c r="O27" s="61"/>
      <c r="P27" s="32"/>
      <c r="Q27" s="59"/>
      <c r="R27" s="59"/>
      <c r="S27" s="59"/>
      <c r="T27" s="32"/>
      <c r="U27" s="11" t="s">
        <v>101</v>
      </c>
      <c r="V27" s="11">
        <v>44188</v>
      </c>
      <c r="W27" s="9" t="s">
        <v>196</v>
      </c>
      <c r="X27" s="11" t="s">
        <v>195</v>
      </c>
      <c r="Y27" s="11">
        <v>44228</v>
      </c>
      <c r="Z27" s="11">
        <v>44592</v>
      </c>
      <c r="AA27" s="11" t="s">
        <v>100</v>
      </c>
      <c r="AB27" s="11" t="s">
        <v>100</v>
      </c>
      <c r="AC27" s="117">
        <v>0</v>
      </c>
      <c r="AD27" s="117">
        <v>0</v>
      </c>
      <c r="AE27" s="11" t="s">
        <v>100</v>
      </c>
      <c r="AF27" s="11" t="s">
        <v>100</v>
      </c>
      <c r="AG27" s="117">
        <v>0</v>
      </c>
      <c r="AH27" s="125">
        <f t="shared" si="0"/>
        <v>0</v>
      </c>
      <c r="AI27" s="120">
        <v>1524416.86</v>
      </c>
      <c r="AJ27" s="118">
        <v>0</v>
      </c>
      <c r="AK27" s="128"/>
      <c r="AL27" s="32"/>
      <c r="AM27" s="62"/>
      <c r="AN27" s="32"/>
      <c r="AO27" s="32"/>
      <c r="AP27" s="32"/>
      <c r="AQ27" s="32"/>
      <c r="AR27" s="32"/>
      <c r="AS27" s="32"/>
      <c r="AT27" s="32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32"/>
    </row>
    <row r="28" spans="1:59" x14ac:dyDescent="0.25">
      <c r="A28" s="31"/>
      <c r="B28" s="32"/>
      <c r="C28" s="32"/>
      <c r="D28" s="32"/>
      <c r="E28" s="32"/>
      <c r="F28" s="69"/>
      <c r="G28" s="60"/>
      <c r="H28" s="103"/>
      <c r="I28" s="71"/>
      <c r="J28" s="32"/>
      <c r="K28" s="61"/>
      <c r="L28" s="111"/>
      <c r="M28" s="60"/>
      <c r="N28" s="61"/>
      <c r="O28" s="61"/>
      <c r="P28" s="32"/>
      <c r="Q28" s="59"/>
      <c r="R28" s="59"/>
      <c r="S28" s="59"/>
      <c r="T28" s="32"/>
      <c r="U28" s="11" t="s">
        <v>208</v>
      </c>
      <c r="V28" s="11">
        <v>44589</v>
      </c>
      <c r="W28" s="9" t="s">
        <v>241</v>
      </c>
      <c r="X28" s="11" t="s">
        <v>240</v>
      </c>
      <c r="Y28" s="11">
        <v>44593</v>
      </c>
      <c r="Z28" s="11">
        <v>44957</v>
      </c>
      <c r="AA28" s="11" t="s">
        <v>100</v>
      </c>
      <c r="AB28" s="11" t="s">
        <v>100</v>
      </c>
      <c r="AC28" s="117">
        <v>0</v>
      </c>
      <c r="AD28" s="117">
        <v>0</v>
      </c>
      <c r="AE28" s="11" t="s">
        <v>100</v>
      </c>
      <c r="AF28" s="11" t="s">
        <v>100</v>
      </c>
      <c r="AG28" s="117">
        <v>0</v>
      </c>
      <c r="AH28" s="125">
        <f t="shared" si="0"/>
        <v>0</v>
      </c>
      <c r="AI28" s="120">
        <v>0</v>
      </c>
      <c r="AJ28" s="118">
        <v>0</v>
      </c>
      <c r="AK28" s="128"/>
      <c r="AL28" s="32"/>
      <c r="AM28" s="62"/>
      <c r="AN28" s="32"/>
      <c r="AO28" s="32"/>
      <c r="AP28" s="32"/>
      <c r="AQ28" s="32"/>
      <c r="AR28" s="32"/>
      <c r="AS28" s="32"/>
      <c r="AT28" s="32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32"/>
    </row>
    <row r="29" spans="1:59" x14ac:dyDescent="0.25">
      <c r="A29" s="31"/>
      <c r="B29" s="32"/>
      <c r="C29" s="32"/>
      <c r="D29" s="32"/>
      <c r="E29" s="32"/>
      <c r="F29" s="69"/>
      <c r="G29" s="60"/>
      <c r="H29" s="103"/>
      <c r="I29" s="71"/>
      <c r="J29" s="32"/>
      <c r="K29" s="61"/>
      <c r="L29" s="111"/>
      <c r="M29" s="60"/>
      <c r="N29" s="61"/>
      <c r="O29" s="61"/>
      <c r="P29" s="32"/>
      <c r="Q29" s="59"/>
      <c r="R29" s="59"/>
      <c r="S29" s="59"/>
      <c r="T29" s="32"/>
      <c r="U29" s="11" t="s">
        <v>104</v>
      </c>
      <c r="V29" s="11">
        <v>44740</v>
      </c>
      <c r="W29" s="9" t="s">
        <v>242</v>
      </c>
      <c r="X29" s="10" t="s">
        <v>106</v>
      </c>
      <c r="Y29" s="11">
        <v>44563</v>
      </c>
      <c r="Z29" s="11">
        <v>44926</v>
      </c>
      <c r="AA29" s="11" t="s">
        <v>100</v>
      </c>
      <c r="AB29" s="11" t="s">
        <v>100</v>
      </c>
      <c r="AC29" s="117">
        <v>0</v>
      </c>
      <c r="AD29" s="117">
        <v>0</v>
      </c>
      <c r="AE29" s="11" t="s">
        <v>100</v>
      </c>
      <c r="AF29" s="11" t="s">
        <v>100</v>
      </c>
      <c r="AG29" s="117">
        <v>0</v>
      </c>
      <c r="AH29" s="125">
        <f t="shared" si="0"/>
        <v>0</v>
      </c>
      <c r="AI29" s="120">
        <v>1551435.75</v>
      </c>
      <c r="AJ29" s="118">
        <v>0</v>
      </c>
      <c r="AK29" s="128"/>
      <c r="AL29" s="32"/>
      <c r="AM29" s="62"/>
      <c r="AN29" s="32"/>
      <c r="AO29" s="32"/>
      <c r="AP29" s="32"/>
      <c r="AQ29" s="32"/>
      <c r="AR29" s="32"/>
      <c r="AS29" s="32"/>
      <c r="AT29" s="32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32"/>
    </row>
    <row r="30" spans="1:59" x14ac:dyDescent="0.25">
      <c r="A30" s="31"/>
      <c r="B30" s="32"/>
      <c r="C30" s="32"/>
      <c r="D30" s="32"/>
      <c r="E30" s="32"/>
      <c r="F30" s="69"/>
      <c r="G30" s="60"/>
      <c r="H30" s="103"/>
      <c r="I30" s="71"/>
      <c r="J30" s="32"/>
      <c r="K30" s="61"/>
      <c r="L30" s="111"/>
      <c r="M30" s="60"/>
      <c r="N30" s="61"/>
      <c r="O30" s="61"/>
      <c r="P30" s="32"/>
      <c r="Q30" s="59"/>
      <c r="R30" s="59"/>
      <c r="S30" s="59"/>
      <c r="T30" s="32"/>
      <c r="U30" s="11" t="s">
        <v>105</v>
      </c>
      <c r="V30" s="11">
        <v>44945</v>
      </c>
      <c r="W30" s="9" t="s">
        <v>335</v>
      </c>
      <c r="X30" s="11" t="s">
        <v>336</v>
      </c>
      <c r="Y30" s="11">
        <v>44958</v>
      </c>
      <c r="Z30" s="11">
        <v>45322</v>
      </c>
      <c r="AA30" s="11" t="s">
        <v>100</v>
      </c>
      <c r="AB30" s="11" t="s">
        <v>100</v>
      </c>
      <c r="AC30" s="117">
        <v>0</v>
      </c>
      <c r="AD30" s="117">
        <v>0</v>
      </c>
      <c r="AE30" s="11" t="s">
        <v>100</v>
      </c>
      <c r="AF30" s="11" t="s">
        <v>100</v>
      </c>
      <c r="AG30" s="117">
        <v>0</v>
      </c>
      <c r="AH30" s="125">
        <f t="shared" si="0"/>
        <v>0</v>
      </c>
      <c r="AI30" s="118">
        <f>978424.54+7425.18+2056.42+12002.55+31945.78+27461+87412.88+31945.78+86682.04+27461+36140.16+91897.65+27461+29055.39+16846.01+123300.37+36140.16+27461+91897.65+36140.16+27461+101447.5+12152.75+10602.57+2998.85+3851.6</f>
        <v>1967670.99</v>
      </c>
      <c r="AJ30" s="118">
        <v>0</v>
      </c>
      <c r="AK30" s="128"/>
      <c r="AL30" s="32"/>
      <c r="AM30" s="62"/>
      <c r="AN30" s="32"/>
      <c r="AO30" s="32"/>
      <c r="AP30" s="32"/>
      <c r="AQ30" s="32"/>
      <c r="AR30" s="32"/>
      <c r="AS30" s="32"/>
      <c r="AT30" s="32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32"/>
    </row>
    <row r="31" spans="1:59" x14ac:dyDescent="0.25">
      <c r="A31" s="31"/>
      <c r="B31" s="32"/>
      <c r="C31" s="32"/>
      <c r="D31" s="32"/>
      <c r="E31" s="32"/>
      <c r="F31" s="69"/>
      <c r="G31" s="60"/>
      <c r="H31" s="103"/>
      <c r="I31" s="71"/>
      <c r="J31" s="32"/>
      <c r="K31" s="61"/>
      <c r="L31" s="111"/>
      <c r="M31" s="60"/>
      <c r="N31" s="61"/>
      <c r="O31" s="61"/>
      <c r="P31" s="32"/>
      <c r="Q31" s="59"/>
      <c r="R31" s="59"/>
      <c r="S31" s="59"/>
      <c r="T31" s="32"/>
      <c r="U31" s="11" t="s">
        <v>192</v>
      </c>
      <c r="V31" s="12">
        <v>45001</v>
      </c>
      <c r="W31" s="13">
        <v>13494</v>
      </c>
      <c r="X31" s="10" t="s">
        <v>337</v>
      </c>
      <c r="Y31" s="12">
        <v>45001</v>
      </c>
      <c r="Z31" s="12">
        <v>45367</v>
      </c>
      <c r="AA31" s="11" t="s">
        <v>100</v>
      </c>
      <c r="AB31" s="11" t="s">
        <v>100</v>
      </c>
      <c r="AC31" s="117">
        <v>0</v>
      </c>
      <c r="AD31" s="117">
        <v>0</v>
      </c>
      <c r="AE31" s="11" t="s">
        <v>100</v>
      </c>
      <c r="AF31" s="11" t="s">
        <v>100</v>
      </c>
      <c r="AG31" s="117">
        <v>0</v>
      </c>
      <c r="AH31" s="125">
        <f t="shared" si="0"/>
        <v>0</v>
      </c>
      <c r="AI31" s="120">
        <v>0</v>
      </c>
      <c r="AJ31" s="118">
        <v>0</v>
      </c>
      <c r="AK31" s="128"/>
      <c r="AL31" s="32"/>
      <c r="AM31" s="62"/>
      <c r="AN31" s="32"/>
      <c r="AO31" s="32"/>
      <c r="AP31" s="32"/>
      <c r="AQ31" s="32"/>
      <c r="AR31" s="32"/>
      <c r="AS31" s="32"/>
      <c r="AT31" s="32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32"/>
    </row>
    <row r="32" spans="1:59" x14ac:dyDescent="0.25">
      <c r="A32" s="31"/>
      <c r="B32" s="32"/>
      <c r="C32" s="32"/>
      <c r="D32" s="32"/>
      <c r="E32" s="32"/>
      <c r="F32" s="69"/>
      <c r="G32" s="60"/>
      <c r="H32" s="103"/>
      <c r="I32" s="71"/>
      <c r="J32" s="32"/>
      <c r="K32" s="61"/>
      <c r="L32" s="111"/>
      <c r="M32" s="60"/>
      <c r="N32" s="61"/>
      <c r="O32" s="61"/>
      <c r="P32" s="32"/>
      <c r="Q32" s="59"/>
      <c r="R32" s="59"/>
      <c r="S32" s="59"/>
      <c r="T32" s="32"/>
      <c r="U32" s="11" t="s">
        <v>194</v>
      </c>
      <c r="V32" s="12">
        <v>45138</v>
      </c>
      <c r="W32" s="13">
        <v>13588</v>
      </c>
      <c r="X32" s="10" t="s">
        <v>360</v>
      </c>
      <c r="Y32" s="12">
        <v>44562</v>
      </c>
      <c r="Z32" s="12">
        <v>45322</v>
      </c>
      <c r="AA32" s="11" t="s">
        <v>100</v>
      </c>
      <c r="AB32" s="11" t="s">
        <v>100</v>
      </c>
      <c r="AC32" s="117">
        <v>0</v>
      </c>
      <c r="AD32" s="117">
        <v>0</v>
      </c>
      <c r="AE32" s="11" t="s">
        <v>100</v>
      </c>
      <c r="AF32" s="11" t="s">
        <v>100</v>
      </c>
      <c r="AG32" s="117">
        <v>0</v>
      </c>
      <c r="AH32" s="125">
        <f t="shared" si="0"/>
        <v>0</v>
      </c>
      <c r="AI32" s="120">
        <v>0</v>
      </c>
      <c r="AJ32" s="118">
        <v>0</v>
      </c>
      <c r="AK32" s="128"/>
      <c r="AL32" s="32"/>
      <c r="AM32" s="62"/>
      <c r="AN32" s="32"/>
      <c r="AO32" s="32"/>
      <c r="AP32" s="32"/>
      <c r="AQ32" s="32"/>
      <c r="AR32" s="32"/>
      <c r="AS32" s="32"/>
      <c r="AT32" s="32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32"/>
    </row>
    <row r="33" spans="1:59" x14ac:dyDescent="0.25">
      <c r="A33" s="31"/>
      <c r="B33" s="32"/>
      <c r="C33" s="32"/>
      <c r="D33" s="32"/>
      <c r="E33" s="32"/>
      <c r="F33" s="69"/>
      <c r="G33" s="60"/>
      <c r="H33" s="103"/>
      <c r="I33" s="71"/>
      <c r="J33" s="32"/>
      <c r="K33" s="61"/>
      <c r="L33" s="111"/>
      <c r="M33" s="60"/>
      <c r="N33" s="61"/>
      <c r="O33" s="61"/>
      <c r="P33" s="32"/>
      <c r="Q33" s="59"/>
      <c r="R33" s="59"/>
      <c r="S33" s="59"/>
      <c r="T33" s="32"/>
      <c r="U33" s="11" t="s">
        <v>224</v>
      </c>
      <c r="V33" s="12">
        <v>45321</v>
      </c>
      <c r="W33" s="13">
        <v>13703</v>
      </c>
      <c r="X33" s="11" t="s">
        <v>416</v>
      </c>
      <c r="Y33" s="12">
        <v>45323</v>
      </c>
      <c r="Z33" s="12">
        <v>45688</v>
      </c>
      <c r="AA33" s="11" t="s">
        <v>100</v>
      </c>
      <c r="AB33" s="11" t="s">
        <v>100</v>
      </c>
      <c r="AC33" s="117">
        <v>0</v>
      </c>
      <c r="AD33" s="117">
        <v>0</v>
      </c>
      <c r="AE33" s="11" t="s">
        <v>100</v>
      </c>
      <c r="AF33" s="11" t="s">
        <v>100</v>
      </c>
      <c r="AG33" s="117">
        <v>0</v>
      </c>
      <c r="AH33" s="125">
        <f t="shared" si="0"/>
        <v>0</v>
      </c>
      <c r="AI33" s="120">
        <v>0</v>
      </c>
      <c r="AJ33" s="118">
        <f>24361.65+36140.16+101447.5</f>
        <v>161949.31</v>
      </c>
      <c r="AK33" s="128"/>
      <c r="AL33" s="32"/>
      <c r="AM33" s="62"/>
      <c r="AN33" s="32"/>
      <c r="AO33" s="32"/>
      <c r="AP33" s="32"/>
      <c r="AQ33" s="32"/>
      <c r="AR33" s="32"/>
      <c r="AS33" s="32"/>
      <c r="AT33" s="32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32"/>
    </row>
    <row r="34" spans="1:59" x14ac:dyDescent="0.25">
      <c r="A34" s="31"/>
      <c r="B34" s="32"/>
      <c r="C34" s="32"/>
      <c r="D34" s="32"/>
      <c r="E34" s="32"/>
      <c r="F34" s="69"/>
      <c r="G34" s="60"/>
      <c r="H34" s="103"/>
      <c r="I34" s="71"/>
      <c r="J34" s="32"/>
      <c r="K34" s="61"/>
      <c r="L34" s="111"/>
      <c r="M34" s="60"/>
      <c r="N34" s="61"/>
      <c r="O34" s="61"/>
      <c r="P34" s="32"/>
      <c r="Q34" s="59"/>
      <c r="R34" s="59"/>
      <c r="S34" s="59"/>
      <c r="T34" s="32"/>
      <c r="U34" s="11"/>
      <c r="V34" s="12"/>
      <c r="W34" s="13"/>
      <c r="X34" s="10"/>
      <c r="Y34" s="12"/>
      <c r="Z34" s="12"/>
      <c r="AA34" s="11"/>
      <c r="AB34" s="11"/>
      <c r="AC34" s="117"/>
      <c r="AD34" s="117"/>
      <c r="AE34" s="11"/>
      <c r="AF34" s="11"/>
      <c r="AG34" s="117"/>
      <c r="AH34" s="125">
        <f t="shared" si="0"/>
        <v>0</v>
      </c>
      <c r="AI34" s="120"/>
      <c r="AJ34" s="118"/>
      <c r="AK34" s="128"/>
      <c r="AL34" s="32"/>
      <c r="AM34" s="62"/>
      <c r="AN34" s="32"/>
      <c r="AO34" s="32"/>
      <c r="AP34" s="32"/>
      <c r="AQ34" s="32"/>
      <c r="AR34" s="32"/>
      <c r="AS34" s="32"/>
      <c r="AT34" s="32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32"/>
    </row>
    <row r="35" spans="1:59" x14ac:dyDescent="0.25">
      <c r="A35" s="31"/>
      <c r="B35" s="32"/>
      <c r="C35" s="32"/>
      <c r="D35" s="32"/>
      <c r="E35" s="32"/>
      <c r="F35" s="69"/>
      <c r="G35" s="60"/>
      <c r="H35" s="103"/>
      <c r="I35" s="71"/>
      <c r="J35" s="32"/>
      <c r="K35" s="61"/>
      <c r="L35" s="111"/>
      <c r="M35" s="60"/>
      <c r="N35" s="61"/>
      <c r="O35" s="61"/>
      <c r="P35" s="32"/>
      <c r="Q35" s="59"/>
      <c r="R35" s="59"/>
      <c r="S35" s="59"/>
      <c r="T35" s="32"/>
      <c r="U35" s="11"/>
      <c r="V35" s="12"/>
      <c r="W35" s="13"/>
      <c r="X35" s="10"/>
      <c r="Y35" s="12"/>
      <c r="Z35" s="12"/>
      <c r="AA35" s="11"/>
      <c r="AB35" s="11"/>
      <c r="AC35" s="117"/>
      <c r="AD35" s="117"/>
      <c r="AE35" s="11"/>
      <c r="AF35" s="11"/>
      <c r="AG35" s="117"/>
      <c r="AH35" s="125">
        <f t="shared" si="0"/>
        <v>0</v>
      </c>
      <c r="AI35" s="120"/>
      <c r="AJ35" s="118"/>
      <c r="AK35" s="128"/>
      <c r="AL35" s="32"/>
      <c r="AM35" s="62"/>
      <c r="AN35" s="32"/>
      <c r="AO35" s="32"/>
      <c r="AP35" s="32"/>
      <c r="AQ35" s="32"/>
      <c r="AR35" s="32"/>
      <c r="AS35" s="32"/>
      <c r="AT35" s="32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32"/>
    </row>
    <row r="36" spans="1:59" ht="15" customHeight="1" x14ac:dyDescent="0.25">
      <c r="A36" s="31">
        <v>3</v>
      </c>
      <c r="B36" s="32" t="s">
        <v>423</v>
      </c>
      <c r="C36" s="32" t="s">
        <v>152</v>
      </c>
      <c r="D36" s="32" t="s">
        <v>97</v>
      </c>
      <c r="E36" s="32" t="s">
        <v>99</v>
      </c>
      <c r="F36" s="69" t="s">
        <v>402</v>
      </c>
      <c r="G36" s="60">
        <v>12653</v>
      </c>
      <c r="H36" s="103" t="s">
        <v>153</v>
      </c>
      <c r="I36" s="71" t="s">
        <v>150</v>
      </c>
      <c r="J36" s="32" t="s">
        <v>151</v>
      </c>
      <c r="K36" s="61">
        <v>44042</v>
      </c>
      <c r="L36" s="111">
        <v>96699.25</v>
      </c>
      <c r="M36" s="60">
        <v>12856</v>
      </c>
      <c r="N36" s="61">
        <v>44044</v>
      </c>
      <c r="O36" s="61">
        <v>44196</v>
      </c>
      <c r="P36" s="32" t="s">
        <v>290</v>
      </c>
      <c r="Q36" s="59" t="s">
        <v>100</v>
      </c>
      <c r="R36" s="59" t="s">
        <v>100</v>
      </c>
      <c r="S36" s="59" t="s">
        <v>100</v>
      </c>
      <c r="T36" s="32" t="s">
        <v>154</v>
      </c>
      <c r="U36" s="11" t="s">
        <v>100</v>
      </c>
      <c r="V36" s="11" t="s">
        <v>100</v>
      </c>
      <c r="W36" s="11" t="s">
        <v>100</v>
      </c>
      <c r="X36" s="11" t="s">
        <v>100</v>
      </c>
      <c r="Y36" s="11" t="s">
        <v>100</v>
      </c>
      <c r="Z36" s="11" t="s">
        <v>100</v>
      </c>
      <c r="AA36" s="11" t="s">
        <v>100</v>
      </c>
      <c r="AB36" s="11" t="s">
        <v>100</v>
      </c>
      <c r="AC36" s="117">
        <v>0</v>
      </c>
      <c r="AD36" s="117">
        <v>0</v>
      </c>
      <c r="AE36" s="11" t="s">
        <v>100</v>
      </c>
      <c r="AF36" s="11" t="s">
        <v>100</v>
      </c>
      <c r="AG36" s="117">
        <v>0</v>
      </c>
      <c r="AH36" s="125">
        <f t="shared" si="0"/>
        <v>96699.25</v>
      </c>
      <c r="AI36" s="120">
        <f>13537.9+19339.85+19339.85+19339.85+1932.87+1445.36+19339.85+1621.77+411.38+646.82+2033.15</f>
        <v>98988.650000000009</v>
      </c>
      <c r="AJ36" s="118">
        <v>0</v>
      </c>
      <c r="AK36" s="128">
        <f>AI36+AI39+AI40+AI41+AJ44</f>
        <v>929708.46000000008</v>
      </c>
      <c r="AL36" s="32" t="s">
        <v>100</v>
      </c>
      <c r="AM36" s="62" t="s">
        <v>100</v>
      </c>
      <c r="AN36" s="32" t="s">
        <v>100</v>
      </c>
      <c r="AO36" s="32"/>
      <c r="AP36" s="32"/>
      <c r="AQ36" s="32"/>
      <c r="AR36" s="32"/>
      <c r="AS36" s="32"/>
      <c r="AT36" s="32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32"/>
    </row>
    <row r="37" spans="1:59" x14ac:dyDescent="0.25">
      <c r="A37" s="31"/>
      <c r="B37" s="32"/>
      <c r="C37" s="32"/>
      <c r="D37" s="32"/>
      <c r="E37" s="32"/>
      <c r="F37" s="69"/>
      <c r="G37" s="60"/>
      <c r="H37" s="103"/>
      <c r="I37" s="71"/>
      <c r="J37" s="32"/>
      <c r="K37" s="61"/>
      <c r="L37" s="111"/>
      <c r="M37" s="60"/>
      <c r="N37" s="61"/>
      <c r="O37" s="61"/>
      <c r="P37" s="32"/>
      <c r="Q37" s="59"/>
      <c r="R37" s="59"/>
      <c r="S37" s="59"/>
      <c r="T37" s="32"/>
      <c r="U37" s="11" t="s">
        <v>101</v>
      </c>
      <c r="V37" s="11">
        <v>44188</v>
      </c>
      <c r="W37" s="9" t="s">
        <v>197</v>
      </c>
      <c r="X37" s="11" t="s">
        <v>177</v>
      </c>
      <c r="Y37" s="11">
        <v>44197</v>
      </c>
      <c r="Z37" s="11">
        <v>44347</v>
      </c>
      <c r="AA37" s="11" t="s">
        <v>100</v>
      </c>
      <c r="AB37" s="11" t="s">
        <v>100</v>
      </c>
      <c r="AC37" s="117">
        <v>0</v>
      </c>
      <c r="AD37" s="117">
        <v>0</v>
      </c>
      <c r="AE37" s="11" t="s">
        <v>100</v>
      </c>
      <c r="AF37" s="11" t="s">
        <v>100</v>
      </c>
      <c r="AG37" s="117">
        <v>0</v>
      </c>
      <c r="AH37" s="125">
        <f t="shared" si="0"/>
        <v>0</v>
      </c>
      <c r="AI37" s="120">
        <v>0</v>
      </c>
      <c r="AJ37" s="118">
        <v>0</v>
      </c>
      <c r="AK37" s="128"/>
      <c r="AL37" s="32"/>
      <c r="AM37" s="62"/>
      <c r="AN37" s="32"/>
      <c r="AO37" s="32"/>
      <c r="AP37" s="32"/>
      <c r="AQ37" s="32"/>
      <c r="AR37" s="32"/>
      <c r="AS37" s="32"/>
      <c r="AT37" s="32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32"/>
    </row>
    <row r="38" spans="1:59" x14ac:dyDescent="0.25">
      <c r="A38" s="31"/>
      <c r="B38" s="32"/>
      <c r="C38" s="32"/>
      <c r="D38" s="32"/>
      <c r="E38" s="32"/>
      <c r="F38" s="69"/>
      <c r="G38" s="60"/>
      <c r="H38" s="103"/>
      <c r="I38" s="71"/>
      <c r="J38" s="32"/>
      <c r="K38" s="61"/>
      <c r="L38" s="111"/>
      <c r="M38" s="60"/>
      <c r="N38" s="61"/>
      <c r="O38" s="61"/>
      <c r="P38" s="32"/>
      <c r="Q38" s="59"/>
      <c r="R38" s="59"/>
      <c r="S38" s="59"/>
      <c r="T38" s="32"/>
      <c r="U38" s="11" t="s">
        <v>103</v>
      </c>
      <c r="V38" s="11">
        <v>44348</v>
      </c>
      <c r="W38" s="9" t="s">
        <v>229</v>
      </c>
      <c r="X38" s="11" t="s">
        <v>230</v>
      </c>
      <c r="Y38" s="11">
        <v>44348</v>
      </c>
      <c r="Z38" s="11">
        <v>44501</v>
      </c>
      <c r="AA38" s="11" t="s">
        <v>100</v>
      </c>
      <c r="AB38" s="11" t="s">
        <v>100</v>
      </c>
      <c r="AC38" s="117">
        <v>0</v>
      </c>
      <c r="AD38" s="117">
        <v>0</v>
      </c>
      <c r="AE38" s="11" t="s">
        <v>100</v>
      </c>
      <c r="AF38" s="11" t="s">
        <v>100</v>
      </c>
      <c r="AG38" s="117">
        <v>0</v>
      </c>
      <c r="AH38" s="125">
        <f t="shared" si="0"/>
        <v>0</v>
      </c>
      <c r="AI38" s="120">
        <v>0</v>
      </c>
      <c r="AJ38" s="118">
        <v>0</v>
      </c>
      <c r="AK38" s="128"/>
      <c r="AL38" s="32"/>
      <c r="AM38" s="62"/>
      <c r="AN38" s="32"/>
      <c r="AO38" s="32"/>
      <c r="AP38" s="32"/>
      <c r="AQ38" s="32"/>
      <c r="AR38" s="32"/>
      <c r="AS38" s="32"/>
      <c r="AT38" s="32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32"/>
    </row>
    <row r="39" spans="1:59" ht="15" customHeight="1" x14ac:dyDescent="0.25">
      <c r="A39" s="31"/>
      <c r="B39" s="32"/>
      <c r="C39" s="32"/>
      <c r="D39" s="32"/>
      <c r="E39" s="32"/>
      <c r="F39" s="69"/>
      <c r="G39" s="60"/>
      <c r="H39" s="103"/>
      <c r="I39" s="71"/>
      <c r="J39" s="32"/>
      <c r="K39" s="61"/>
      <c r="L39" s="111"/>
      <c r="M39" s="60"/>
      <c r="N39" s="61"/>
      <c r="O39" s="61"/>
      <c r="P39" s="32"/>
      <c r="Q39" s="59"/>
      <c r="R39" s="59"/>
      <c r="S39" s="59"/>
      <c r="T39" s="32"/>
      <c r="U39" s="11" t="s">
        <v>104</v>
      </c>
      <c r="V39" s="11">
        <v>44490</v>
      </c>
      <c r="W39" s="9" t="s">
        <v>212</v>
      </c>
      <c r="X39" s="11" t="s">
        <v>231</v>
      </c>
      <c r="Y39" s="11">
        <v>44501</v>
      </c>
      <c r="Z39" s="11">
        <v>44681</v>
      </c>
      <c r="AA39" s="11" t="s">
        <v>100</v>
      </c>
      <c r="AB39" s="11" t="s">
        <v>100</v>
      </c>
      <c r="AC39" s="117">
        <v>0</v>
      </c>
      <c r="AD39" s="117">
        <v>0</v>
      </c>
      <c r="AE39" s="11" t="s">
        <v>100</v>
      </c>
      <c r="AF39" s="11" t="s">
        <v>100</v>
      </c>
      <c r="AG39" s="117">
        <v>0</v>
      </c>
      <c r="AH39" s="125">
        <f t="shared" si="0"/>
        <v>0</v>
      </c>
      <c r="AI39" s="120">
        <v>252713.12</v>
      </c>
      <c r="AJ39" s="118">
        <v>0</v>
      </c>
      <c r="AK39" s="128"/>
      <c r="AL39" s="32"/>
      <c r="AM39" s="62"/>
      <c r="AN39" s="32"/>
      <c r="AO39" s="32"/>
      <c r="AP39" s="32"/>
      <c r="AQ39" s="32"/>
      <c r="AR39" s="32"/>
      <c r="AS39" s="32"/>
      <c r="AT39" s="32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32"/>
    </row>
    <row r="40" spans="1:59" ht="15" customHeight="1" x14ac:dyDescent="0.25">
      <c r="A40" s="31"/>
      <c r="B40" s="32"/>
      <c r="C40" s="32"/>
      <c r="D40" s="32"/>
      <c r="E40" s="32"/>
      <c r="F40" s="69"/>
      <c r="G40" s="60"/>
      <c r="H40" s="103"/>
      <c r="I40" s="71"/>
      <c r="J40" s="32"/>
      <c r="K40" s="61"/>
      <c r="L40" s="111"/>
      <c r="M40" s="60"/>
      <c r="N40" s="61"/>
      <c r="O40" s="61"/>
      <c r="P40" s="32"/>
      <c r="Q40" s="59"/>
      <c r="R40" s="59"/>
      <c r="S40" s="59"/>
      <c r="T40" s="32"/>
      <c r="U40" s="11" t="s">
        <v>105</v>
      </c>
      <c r="V40" s="11">
        <v>44678</v>
      </c>
      <c r="W40" s="9" t="s">
        <v>232</v>
      </c>
      <c r="X40" s="10" t="s">
        <v>193</v>
      </c>
      <c r="Y40" s="11">
        <v>44682</v>
      </c>
      <c r="Z40" s="11">
        <v>44865</v>
      </c>
      <c r="AA40" s="11" t="s">
        <v>100</v>
      </c>
      <c r="AB40" s="11" t="s">
        <v>100</v>
      </c>
      <c r="AC40" s="117">
        <v>0</v>
      </c>
      <c r="AD40" s="117">
        <v>0</v>
      </c>
      <c r="AE40" s="11" t="s">
        <v>100</v>
      </c>
      <c r="AF40" s="11" t="s">
        <v>100</v>
      </c>
      <c r="AG40" s="117">
        <v>0</v>
      </c>
      <c r="AH40" s="125">
        <f t="shared" si="0"/>
        <v>0</v>
      </c>
      <c r="AI40" s="120">
        <v>270456.77</v>
      </c>
      <c r="AJ40" s="118">
        <v>0</v>
      </c>
      <c r="AK40" s="128"/>
      <c r="AL40" s="32"/>
      <c r="AM40" s="62"/>
      <c r="AN40" s="32"/>
      <c r="AO40" s="32"/>
      <c r="AP40" s="32"/>
      <c r="AQ40" s="32"/>
      <c r="AR40" s="32"/>
      <c r="AS40" s="32"/>
      <c r="AT40" s="32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32"/>
    </row>
    <row r="41" spans="1:59" ht="15" customHeight="1" x14ac:dyDescent="0.25">
      <c r="A41" s="31"/>
      <c r="B41" s="32"/>
      <c r="C41" s="32"/>
      <c r="D41" s="32"/>
      <c r="E41" s="32"/>
      <c r="F41" s="69"/>
      <c r="G41" s="60"/>
      <c r="H41" s="103"/>
      <c r="I41" s="71"/>
      <c r="J41" s="32"/>
      <c r="K41" s="61"/>
      <c r="L41" s="111"/>
      <c r="M41" s="60"/>
      <c r="N41" s="61"/>
      <c r="O41" s="61"/>
      <c r="P41" s="32"/>
      <c r="Q41" s="59"/>
      <c r="R41" s="59"/>
      <c r="S41" s="59"/>
      <c r="T41" s="32"/>
      <c r="U41" s="11" t="s">
        <v>192</v>
      </c>
      <c r="V41" s="11">
        <v>44895</v>
      </c>
      <c r="W41" s="9" t="s">
        <v>418</v>
      </c>
      <c r="X41" s="11" t="s">
        <v>248</v>
      </c>
      <c r="Y41" s="11">
        <v>44895</v>
      </c>
      <c r="Z41" s="11">
        <v>44926</v>
      </c>
      <c r="AA41" s="11" t="s">
        <v>100</v>
      </c>
      <c r="AB41" s="11" t="s">
        <v>100</v>
      </c>
      <c r="AC41" s="117">
        <v>0</v>
      </c>
      <c r="AD41" s="117">
        <v>0</v>
      </c>
      <c r="AE41" s="11" t="s">
        <v>100</v>
      </c>
      <c r="AF41" s="11" t="s">
        <v>100</v>
      </c>
      <c r="AG41" s="117">
        <v>0</v>
      </c>
      <c r="AH41" s="125">
        <f t="shared" si="0"/>
        <v>0</v>
      </c>
      <c r="AI41" s="120">
        <v>285864.78999999998</v>
      </c>
      <c r="AJ41" s="118">
        <v>0</v>
      </c>
      <c r="AK41" s="128"/>
      <c r="AL41" s="32"/>
      <c r="AM41" s="62"/>
      <c r="AN41" s="32"/>
      <c r="AO41" s="32"/>
      <c r="AP41" s="32"/>
      <c r="AQ41" s="32"/>
      <c r="AR41" s="32"/>
      <c r="AS41" s="32"/>
      <c r="AT41" s="32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32"/>
    </row>
    <row r="42" spans="1:59" ht="15" customHeight="1" x14ac:dyDescent="0.25">
      <c r="A42" s="31"/>
      <c r="B42" s="32"/>
      <c r="C42" s="32"/>
      <c r="D42" s="32"/>
      <c r="E42" s="32"/>
      <c r="F42" s="69"/>
      <c r="G42" s="60"/>
      <c r="H42" s="103"/>
      <c r="I42" s="71"/>
      <c r="J42" s="32"/>
      <c r="K42" s="61"/>
      <c r="L42" s="111"/>
      <c r="M42" s="60"/>
      <c r="N42" s="61"/>
      <c r="O42" s="61"/>
      <c r="P42" s="32"/>
      <c r="Q42" s="59"/>
      <c r="R42" s="59"/>
      <c r="S42" s="59"/>
      <c r="T42" s="32"/>
      <c r="U42" s="11" t="s">
        <v>194</v>
      </c>
      <c r="V42" s="11">
        <v>44910</v>
      </c>
      <c r="W42" s="10" t="s">
        <v>377</v>
      </c>
      <c r="X42" s="10" t="s">
        <v>193</v>
      </c>
      <c r="Y42" s="11">
        <v>44927</v>
      </c>
      <c r="Z42" s="11">
        <v>45291</v>
      </c>
      <c r="AA42" s="11" t="s">
        <v>100</v>
      </c>
      <c r="AB42" s="11" t="s">
        <v>100</v>
      </c>
      <c r="AC42" s="117">
        <v>0</v>
      </c>
      <c r="AD42" s="117">
        <v>0</v>
      </c>
      <c r="AE42" s="11" t="s">
        <v>100</v>
      </c>
      <c r="AF42" s="11" t="s">
        <v>100</v>
      </c>
      <c r="AG42" s="117">
        <v>0</v>
      </c>
      <c r="AH42" s="125">
        <f t="shared" si="0"/>
        <v>0</v>
      </c>
      <c r="AI42" s="120">
        <v>0</v>
      </c>
      <c r="AJ42" s="118">
        <v>0</v>
      </c>
      <c r="AK42" s="128"/>
      <c r="AL42" s="32"/>
      <c r="AM42" s="62"/>
      <c r="AN42" s="32"/>
      <c r="AO42" s="32"/>
      <c r="AP42" s="32"/>
      <c r="AQ42" s="32"/>
      <c r="AR42" s="32"/>
      <c r="AS42" s="32"/>
      <c r="AT42" s="32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32"/>
    </row>
    <row r="43" spans="1:59" ht="15" customHeight="1" x14ac:dyDescent="0.25">
      <c r="A43" s="31"/>
      <c r="B43" s="32"/>
      <c r="C43" s="32"/>
      <c r="D43" s="32"/>
      <c r="E43" s="32"/>
      <c r="F43" s="69"/>
      <c r="G43" s="60"/>
      <c r="H43" s="103"/>
      <c r="I43" s="71"/>
      <c r="J43" s="32"/>
      <c r="K43" s="61"/>
      <c r="L43" s="111"/>
      <c r="M43" s="60"/>
      <c r="N43" s="61"/>
      <c r="O43" s="61"/>
      <c r="P43" s="32"/>
      <c r="Q43" s="59"/>
      <c r="R43" s="59"/>
      <c r="S43" s="59"/>
      <c r="T43" s="32"/>
      <c r="U43" s="11" t="s">
        <v>224</v>
      </c>
      <c r="V43" s="11">
        <v>45138</v>
      </c>
      <c r="W43" s="9" t="s">
        <v>361</v>
      </c>
      <c r="X43" s="16" t="s">
        <v>360</v>
      </c>
      <c r="Y43" s="12">
        <v>44562</v>
      </c>
      <c r="Z43" s="12">
        <v>45291</v>
      </c>
      <c r="AA43" s="11" t="s">
        <v>100</v>
      </c>
      <c r="AB43" s="11" t="s">
        <v>100</v>
      </c>
      <c r="AC43" s="117">
        <v>0</v>
      </c>
      <c r="AD43" s="117">
        <v>0</v>
      </c>
      <c r="AE43" s="11" t="s">
        <v>100</v>
      </c>
      <c r="AF43" s="11" t="s">
        <v>100</v>
      </c>
      <c r="AG43" s="117">
        <v>0</v>
      </c>
      <c r="AH43" s="125">
        <f t="shared" si="0"/>
        <v>0</v>
      </c>
      <c r="AI43" s="120">
        <v>0</v>
      </c>
      <c r="AJ43" s="118">
        <v>0</v>
      </c>
      <c r="AK43" s="128"/>
      <c r="AL43" s="32"/>
      <c r="AM43" s="62"/>
      <c r="AN43" s="32"/>
      <c r="AO43" s="32"/>
      <c r="AP43" s="32"/>
      <c r="AQ43" s="32"/>
      <c r="AR43" s="32"/>
      <c r="AS43" s="32"/>
      <c r="AT43" s="32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32"/>
    </row>
    <row r="44" spans="1:59" ht="15" customHeight="1" x14ac:dyDescent="0.25">
      <c r="A44" s="31"/>
      <c r="B44" s="32"/>
      <c r="C44" s="32"/>
      <c r="D44" s="32"/>
      <c r="E44" s="32"/>
      <c r="F44" s="69"/>
      <c r="G44" s="60"/>
      <c r="H44" s="103"/>
      <c r="I44" s="71"/>
      <c r="J44" s="32"/>
      <c r="K44" s="61"/>
      <c r="L44" s="111"/>
      <c r="M44" s="60"/>
      <c r="N44" s="61"/>
      <c r="O44" s="61"/>
      <c r="P44" s="32"/>
      <c r="Q44" s="59"/>
      <c r="R44" s="59"/>
      <c r="S44" s="59"/>
      <c r="T44" s="32"/>
      <c r="U44" s="11" t="s">
        <v>378</v>
      </c>
      <c r="V44" s="11">
        <v>45292</v>
      </c>
      <c r="W44" s="29">
        <v>13684</v>
      </c>
      <c r="X44" s="10" t="s">
        <v>193</v>
      </c>
      <c r="Y44" s="11">
        <v>45292</v>
      </c>
      <c r="Z44" s="11">
        <v>45657</v>
      </c>
      <c r="AA44" s="11"/>
      <c r="AB44" s="11"/>
      <c r="AC44" s="117"/>
      <c r="AD44" s="117"/>
      <c r="AE44" s="11" t="s">
        <v>100</v>
      </c>
      <c r="AF44" s="11" t="s">
        <v>100</v>
      </c>
      <c r="AG44" s="117">
        <v>0</v>
      </c>
      <c r="AH44" s="125">
        <f t="shared" si="0"/>
        <v>0</v>
      </c>
      <c r="AI44" s="120">
        <v>0</v>
      </c>
      <c r="AJ44" s="118">
        <f>21685.13</f>
        <v>21685.13</v>
      </c>
      <c r="AK44" s="128"/>
      <c r="AL44" s="32"/>
      <c r="AM44" s="62"/>
      <c r="AN44" s="32"/>
      <c r="AO44" s="32"/>
      <c r="AP44" s="32"/>
      <c r="AQ44" s="32"/>
      <c r="AR44" s="32"/>
      <c r="AS44" s="32"/>
      <c r="AT44" s="32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32"/>
    </row>
    <row r="45" spans="1:59" ht="15" customHeight="1" x14ac:dyDescent="0.25">
      <c r="A45" s="31"/>
      <c r="B45" s="32"/>
      <c r="C45" s="32"/>
      <c r="D45" s="32"/>
      <c r="E45" s="32"/>
      <c r="F45" s="69"/>
      <c r="G45" s="60"/>
      <c r="H45" s="103"/>
      <c r="I45" s="71"/>
      <c r="J45" s="32"/>
      <c r="K45" s="61"/>
      <c r="L45" s="111"/>
      <c r="M45" s="60"/>
      <c r="N45" s="61"/>
      <c r="O45" s="61"/>
      <c r="P45" s="32"/>
      <c r="Q45" s="59"/>
      <c r="R45" s="59"/>
      <c r="S45" s="59"/>
      <c r="T45" s="32"/>
      <c r="U45" s="11"/>
      <c r="V45" s="10"/>
      <c r="W45" s="10"/>
      <c r="X45" s="10"/>
      <c r="Y45" s="11"/>
      <c r="Z45" s="11"/>
      <c r="AA45" s="11"/>
      <c r="AB45" s="11"/>
      <c r="AC45" s="117"/>
      <c r="AD45" s="117"/>
      <c r="AE45" s="11"/>
      <c r="AF45" s="11"/>
      <c r="AG45" s="117"/>
      <c r="AH45" s="125">
        <f t="shared" si="0"/>
        <v>0</v>
      </c>
      <c r="AI45" s="120"/>
      <c r="AJ45" s="118"/>
      <c r="AK45" s="128"/>
      <c r="AL45" s="32"/>
      <c r="AM45" s="62"/>
      <c r="AN45" s="32"/>
      <c r="AO45" s="32"/>
      <c r="AP45" s="32"/>
      <c r="AQ45" s="32"/>
      <c r="AR45" s="32"/>
      <c r="AS45" s="32"/>
      <c r="AT45" s="32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32"/>
    </row>
    <row r="46" spans="1:59" ht="16.5" customHeight="1" x14ac:dyDescent="0.25">
      <c r="A46" s="31"/>
      <c r="B46" s="32"/>
      <c r="C46" s="32"/>
      <c r="D46" s="32"/>
      <c r="E46" s="32"/>
      <c r="F46" s="69"/>
      <c r="G46" s="60"/>
      <c r="H46" s="103"/>
      <c r="I46" s="71"/>
      <c r="J46" s="32"/>
      <c r="K46" s="61"/>
      <c r="L46" s="111"/>
      <c r="M46" s="60"/>
      <c r="N46" s="61"/>
      <c r="O46" s="61"/>
      <c r="P46" s="32"/>
      <c r="Q46" s="59"/>
      <c r="R46" s="59"/>
      <c r="S46" s="59"/>
      <c r="T46" s="32"/>
      <c r="U46" s="11"/>
      <c r="V46" s="11"/>
      <c r="W46" s="9"/>
      <c r="X46" s="16"/>
      <c r="Y46" s="12"/>
      <c r="Z46" s="12"/>
      <c r="AA46" s="11"/>
      <c r="AB46" s="11"/>
      <c r="AC46" s="117"/>
      <c r="AD46" s="117"/>
      <c r="AE46" s="11"/>
      <c r="AF46" s="11"/>
      <c r="AG46" s="117"/>
      <c r="AH46" s="125">
        <f t="shared" si="0"/>
        <v>0</v>
      </c>
      <c r="AI46" s="118"/>
      <c r="AJ46" s="118"/>
      <c r="AK46" s="128"/>
      <c r="AL46" s="32"/>
      <c r="AM46" s="62"/>
      <c r="AN46" s="32"/>
      <c r="AO46" s="32"/>
      <c r="AP46" s="32"/>
      <c r="AQ46" s="32"/>
      <c r="AR46" s="32"/>
      <c r="AS46" s="32"/>
      <c r="AT46" s="32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32"/>
    </row>
    <row r="47" spans="1:59" ht="15" customHeight="1" x14ac:dyDescent="0.25">
      <c r="A47" s="31">
        <v>4</v>
      </c>
      <c r="B47" s="32" t="s">
        <v>424</v>
      </c>
      <c r="C47" s="32" t="s">
        <v>152</v>
      </c>
      <c r="D47" s="32" t="s">
        <v>97</v>
      </c>
      <c r="E47" s="32" t="s">
        <v>99</v>
      </c>
      <c r="F47" s="69" t="s">
        <v>401</v>
      </c>
      <c r="G47" s="60">
        <v>12653</v>
      </c>
      <c r="H47" s="103" t="s">
        <v>156</v>
      </c>
      <c r="I47" s="71" t="s">
        <v>150</v>
      </c>
      <c r="J47" s="32" t="s">
        <v>151</v>
      </c>
      <c r="K47" s="61">
        <v>44074</v>
      </c>
      <c r="L47" s="111">
        <v>72083.360000000001</v>
      </c>
      <c r="M47" s="60">
        <v>12873</v>
      </c>
      <c r="N47" s="61">
        <v>44075</v>
      </c>
      <c r="O47" s="61">
        <v>44196</v>
      </c>
      <c r="P47" s="32" t="s">
        <v>290</v>
      </c>
      <c r="Q47" s="59" t="s">
        <v>100</v>
      </c>
      <c r="R47" s="59" t="s">
        <v>100</v>
      </c>
      <c r="S47" s="59" t="s">
        <v>100</v>
      </c>
      <c r="T47" s="32" t="s">
        <v>154</v>
      </c>
      <c r="U47" s="11" t="s">
        <v>100</v>
      </c>
      <c r="V47" s="11" t="s">
        <v>100</v>
      </c>
      <c r="W47" s="11" t="s">
        <v>100</v>
      </c>
      <c r="X47" s="11" t="s">
        <v>100</v>
      </c>
      <c r="Y47" s="11" t="s">
        <v>100</v>
      </c>
      <c r="Z47" s="11" t="s">
        <v>100</v>
      </c>
      <c r="AA47" s="11" t="s">
        <v>100</v>
      </c>
      <c r="AB47" s="11" t="s">
        <v>100</v>
      </c>
      <c r="AC47" s="117">
        <v>0</v>
      </c>
      <c r="AD47" s="117">
        <v>0</v>
      </c>
      <c r="AE47" s="11" t="s">
        <v>100</v>
      </c>
      <c r="AF47" s="11" t="s">
        <v>100</v>
      </c>
      <c r="AG47" s="117">
        <v>0</v>
      </c>
      <c r="AH47" s="125">
        <f t="shared" si="0"/>
        <v>72083.360000000001</v>
      </c>
      <c r="AI47" s="120">
        <f>18020.84+6398.95+18020.84+18020.84+18020.84</f>
        <v>78482.31</v>
      </c>
      <c r="AJ47" s="118">
        <v>0</v>
      </c>
      <c r="AK47" s="128">
        <f>AI47+AI50+AI53+AI55</f>
        <v>768905.27</v>
      </c>
      <c r="AL47" s="32" t="s">
        <v>100</v>
      </c>
      <c r="AM47" s="32" t="s">
        <v>100</v>
      </c>
      <c r="AN47" s="32" t="s">
        <v>100</v>
      </c>
      <c r="AO47" s="32"/>
      <c r="AP47" s="32"/>
      <c r="AQ47" s="32"/>
      <c r="AR47" s="32"/>
      <c r="AS47" s="32"/>
      <c r="AT47" s="32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32"/>
    </row>
    <row r="48" spans="1:59" x14ac:dyDescent="0.25">
      <c r="A48" s="31"/>
      <c r="B48" s="32"/>
      <c r="C48" s="32"/>
      <c r="D48" s="32"/>
      <c r="E48" s="32"/>
      <c r="F48" s="69"/>
      <c r="G48" s="60"/>
      <c r="H48" s="103"/>
      <c r="I48" s="71"/>
      <c r="J48" s="32"/>
      <c r="K48" s="61"/>
      <c r="L48" s="111"/>
      <c r="M48" s="60"/>
      <c r="N48" s="61"/>
      <c r="O48" s="61"/>
      <c r="P48" s="32"/>
      <c r="Q48" s="59"/>
      <c r="R48" s="59"/>
      <c r="S48" s="59"/>
      <c r="T48" s="32"/>
      <c r="U48" s="11" t="s">
        <v>101</v>
      </c>
      <c r="V48" s="11">
        <v>44188</v>
      </c>
      <c r="W48" s="9" t="s">
        <v>197</v>
      </c>
      <c r="X48" s="11" t="s">
        <v>176</v>
      </c>
      <c r="Y48" s="11">
        <v>44197</v>
      </c>
      <c r="Z48" s="11">
        <v>44316</v>
      </c>
      <c r="AA48" s="11" t="s">
        <v>100</v>
      </c>
      <c r="AB48" s="11" t="s">
        <v>100</v>
      </c>
      <c r="AC48" s="117">
        <v>0</v>
      </c>
      <c r="AD48" s="117">
        <v>0</v>
      </c>
      <c r="AE48" s="11" t="s">
        <v>100</v>
      </c>
      <c r="AF48" s="11" t="s">
        <v>100</v>
      </c>
      <c r="AG48" s="117">
        <v>0</v>
      </c>
      <c r="AH48" s="125">
        <f t="shared" si="0"/>
        <v>0</v>
      </c>
      <c r="AI48" s="120">
        <v>0</v>
      </c>
      <c r="AJ48" s="118">
        <v>0</v>
      </c>
      <c r="AK48" s="128"/>
      <c r="AL48" s="32"/>
      <c r="AM48" s="32"/>
      <c r="AN48" s="32"/>
      <c r="AO48" s="32"/>
      <c r="AP48" s="32"/>
      <c r="AQ48" s="32"/>
      <c r="AR48" s="32"/>
      <c r="AS48" s="32"/>
      <c r="AT48" s="32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32"/>
    </row>
    <row r="49" spans="1:59" x14ac:dyDescent="0.25">
      <c r="A49" s="31"/>
      <c r="B49" s="32"/>
      <c r="C49" s="32"/>
      <c r="D49" s="32"/>
      <c r="E49" s="32"/>
      <c r="F49" s="69"/>
      <c r="G49" s="60"/>
      <c r="H49" s="103"/>
      <c r="I49" s="71"/>
      <c r="J49" s="32"/>
      <c r="K49" s="61"/>
      <c r="L49" s="111"/>
      <c r="M49" s="60"/>
      <c r="N49" s="61"/>
      <c r="O49" s="61"/>
      <c r="P49" s="32"/>
      <c r="Q49" s="59"/>
      <c r="R49" s="59"/>
      <c r="S49" s="59"/>
      <c r="T49" s="32"/>
      <c r="U49" s="11" t="s">
        <v>103</v>
      </c>
      <c r="V49" s="11">
        <v>44314</v>
      </c>
      <c r="W49" s="9" t="s">
        <v>199</v>
      </c>
      <c r="X49" s="11" t="s">
        <v>189</v>
      </c>
      <c r="Y49" s="11">
        <v>44317</v>
      </c>
      <c r="Z49" s="11">
        <v>44377</v>
      </c>
      <c r="AA49" s="11" t="s">
        <v>100</v>
      </c>
      <c r="AB49" s="11" t="s">
        <v>100</v>
      </c>
      <c r="AC49" s="117">
        <v>0</v>
      </c>
      <c r="AD49" s="117">
        <v>0</v>
      </c>
      <c r="AE49" s="11" t="s">
        <v>100</v>
      </c>
      <c r="AF49" s="11" t="s">
        <v>100</v>
      </c>
      <c r="AG49" s="117">
        <v>0</v>
      </c>
      <c r="AH49" s="125">
        <f t="shared" si="0"/>
        <v>0</v>
      </c>
      <c r="AI49" s="120">
        <v>0</v>
      </c>
      <c r="AJ49" s="118">
        <v>0</v>
      </c>
      <c r="AK49" s="128"/>
      <c r="AL49" s="32"/>
      <c r="AM49" s="32"/>
      <c r="AN49" s="32"/>
      <c r="AO49" s="32"/>
      <c r="AP49" s="32"/>
      <c r="AQ49" s="32"/>
      <c r="AR49" s="32"/>
      <c r="AS49" s="32"/>
      <c r="AT49" s="32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32"/>
    </row>
    <row r="50" spans="1:59" x14ac:dyDescent="0.25">
      <c r="A50" s="31"/>
      <c r="B50" s="32"/>
      <c r="C50" s="32"/>
      <c r="D50" s="32"/>
      <c r="E50" s="32"/>
      <c r="F50" s="69"/>
      <c r="G50" s="60"/>
      <c r="H50" s="103"/>
      <c r="I50" s="71"/>
      <c r="J50" s="32"/>
      <c r="K50" s="61"/>
      <c r="L50" s="111"/>
      <c r="M50" s="60"/>
      <c r="N50" s="61"/>
      <c r="O50" s="61"/>
      <c r="P50" s="32"/>
      <c r="Q50" s="59"/>
      <c r="R50" s="59"/>
      <c r="S50" s="59"/>
      <c r="T50" s="32"/>
      <c r="U50" s="11" t="s">
        <v>104</v>
      </c>
      <c r="V50" s="11">
        <v>44372</v>
      </c>
      <c r="W50" s="9" t="s">
        <v>201</v>
      </c>
      <c r="X50" s="11" t="s">
        <v>200</v>
      </c>
      <c r="Y50" s="11">
        <v>44378</v>
      </c>
      <c r="Z50" s="11">
        <v>44561</v>
      </c>
      <c r="AA50" s="11" t="s">
        <v>100</v>
      </c>
      <c r="AB50" s="11" t="s">
        <v>100</v>
      </c>
      <c r="AC50" s="117">
        <v>0</v>
      </c>
      <c r="AD50" s="117">
        <v>0</v>
      </c>
      <c r="AE50" s="11" t="s">
        <v>100</v>
      </c>
      <c r="AF50" s="11" t="s">
        <v>100</v>
      </c>
      <c r="AG50" s="117">
        <v>0</v>
      </c>
      <c r="AH50" s="125">
        <f t="shared" si="0"/>
        <v>0</v>
      </c>
      <c r="AI50" s="120">
        <v>215701.74</v>
      </c>
      <c r="AJ50" s="118">
        <v>0</v>
      </c>
      <c r="AK50" s="128"/>
      <c r="AL50" s="32"/>
      <c r="AM50" s="32"/>
      <c r="AN50" s="32"/>
      <c r="AO50" s="32"/>
      <c r="AP50" s="32"/>
      <c r="AQ50" s="32"/>
      <c r="AR50" s="32"/>
      <c r="AS50" s="32"/>
      <c r="AT50" s="32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32"/>
    </row>
    <row r="51" spans="1:59" x14ac:dyDescent="0.25">
      <c r="A51" s="31"/>
      <c r="B51" s="32"/>
      <c r="C51" s="32"/>
      <c r="D51" s="32"/>
      <c r="E51" s="32"/>
      <c r="F51" s="69"/>
      <c r="G51" s="60"/>
      <c r="H51" s="103"/>
      <c r="I51" s="71"/>
      <c r="J51" s="32"/>
      <c r="K51" s="61"/>
      <c r="L51" s="111"/>
      <c r="M51" s="60"/>
      <c r="N51" s="61"/>
      <c r="O51" s="61"/>
      <c r="P51" s="32"/>
      <c r="Q51" s="59"/>
      <c r="R51" s="59"/>
      <c r="S51" s="59"/>
      <c r="T51" s="32"/>
      <c r="U51" s="11" t="s">
        <v>105</v>
      </c>
      <c r="V51" s="11">
        <v>44551</v>
      </c>
      <c r="W51" s="9" t="s">
        <v>237</v>
      </c>
      <c r="X51" s="11" t="s">
        <v>225</v>
      </c>
      <c r="Y51" s="11">
        <v>44562</v>
      </c>
      <c r="Z51" s="11">
        <v>44742</v>
      </c>
      <c r="AA51" s="11" t="s">
        <v>100</v>
      </c>
      <c r="AB51" s="11" t="s">
        <v>100</v>
      </c>
      <c r="AC51" s="117">
        <v>0</v>
      </c>
      <c r="AD51" s="117">
        <v>0</v>
      </c>
      <c r="AE51" s="11" t="s">
        <v>100</v>
      </c>
      <c r="AF51" s="11" t="s">
        <v>100</v>
      </c>
      <c r="AG51" s="117">
        <v>0</v>
      </c>
      <c r="AH51" s="125">
        <f t="shared" si="0"/>
        <v>0</v>
      </c>
      <c r="AI51" s="120">
        <v>0</v>
      </c>
      <c r="AJ51" s="118">
        <v>0</v>
      </c>
      <c r="AK51" s="128"/>
      <c r="AL51" s="32"/>
      <c r="AM51" s="32"/>
      <c r="AN51" s="32"/>
      <c r="AO51" s="32"/>
      <c r="AP51" s="32"/>
      <c r="AQ51" s="32"/>
      <c r="AR51" s="32"/>
      <c r="AS51" s="32"/>
      <c r="AT51" s="32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32"/>
    </row>
    <row r="52" spans="1:59" x14ac:dyDescent="0.25">
      <c r="A52" s="31"/>
      <c r="B52" s="32"/>
      <c r="C52" s="32"/>
      <c r="D52" s="32"/>
      <c r="E52" s="32"/>
      <c r="F52" s="69"/>
      <c r="G52" s="60"/>
      <c r="H52" s="103"/>
      <c r="I52" s="71"/>
      <c r="J52" s="32"/>
      <c r="K52" s="61"/>
      <c r="L52" s="111"/>
      <c r="M52" s="60"/>
      <c r="N52" s="61"/>
      <c r="O52" s="61"/>
      <c r="P52" s="32"/>
      <c r="Q52" s="59"/>
      <c r="R52" s="59"/>
      <c r="S52" s="59"/>
      <c r="T52" s="32"/>
      <c r="U52" s="11" t="s">
        <v>192</v>
      </c>
      <c r="V52" s="11">
        <v>44736</v>
      </c>
      <c r="W52" s="9" t="s">
        <v>239</v>
      </c>
      <c r="X52" s="11" t="s">
        <v>234</v>
      </c>
      <c r="Y52" s="11">
        <v>44743</v>
      </c>
      <c r="Z52" s="11">
        <v>44926</v>
      </c>
      <c r="AA52" s="11" t="s">
        <v>100</v>
      </c>
      <c r="AB52" s="11" t="s">
        <v>100</v>
      </c>
      <c r="AC52" s="117">
        <v>0</v>
      </c>
      <c r="AD52" s="117">
        <v>0</v>
      </c>
      <c r="AE52" s="11" t="s">
        <v>100</v>
      </c>
      <c r="AF52" s="11" t="s">
        <v>100</v>
      </c>
      <c r="AG52" s="117">
        <v>0</v>
      </c>
      <c r="AH52" s="125">
        <f t="shared" si="0"/>
        <v>0</v>
      </c>
      <c r="AI52" s="120">
        <v>0</v>
      </c>
      <c r="AJ52" s="118">
        <v>0</v>
      </c>
      <c r="AK52" s="128"/>
      <c r="AL52" s="32"/>
      <c r="AM52" s="32"/>
      <c r="AN52" s="32"/>
      <c r="AO52" s="32"/>
      <c r="AP52" s="32"/>
      <c r="AQ52" s="32"/>
      <c r="AR52" s="32"/>
      <c r="AS52" s="32"/>
      <c r="AT52" s="32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32"/>
    </row>
    <row r="53" spans="1:59" x14ac:dyDescent="0.25">
      <c r="A53" s="31"/>
      <c r="B53" s="32"/>
      <c r="C53" s="32"/>
      <c r="D53" s="32"/>
      <c r="E53" s="32"/>
      <c r="F53" s="69"/>
      <c r="G53" s="60"/>
      <c r="H53" s="103"/>
      <c r="I53" s="71"/>
      <c r="J53" s="32"/>
      <c r="K53" s="61"/>
      <c r="L53" s="111"/>
      <c r="M53" s="60"/>
      <c r="N53" s="61"/>
      <c r="O53" s="61"/>
      <c r="P53" s="32"/>
      <c r="Q53" s="59"/>
      <c r="R53" s="59"/>
      <c r="S53" s="59"/>
      <c r="T53" s="32"/>
      <c r="U53" s="11" t="s">
        <v>194</v>
      </c>
      <c r="V53" s="11">
        <v>44895</v>
      </c>
      <c r="W53" s="9" t="s">
        <v>247</v>
      </c>
      <c r="X53" s="11" t="s">
        <v>248</v>
      </c>
      <c r="Y53" s="11">
        <v>44895</v>
      </c>
      <c r="Z53" s="11">
        <v>44926</v>
      </c>
      <c r="AA53" s="11" t="s">
        <v>100</v>
      </c>
      <c r="AB53" s="11" t="s">
        <v>100</v>
      </c>
      <c r="AC53" s="117">
        <v>0</v>
      </c>
      <c r="AD53" s="117">
        <v>0</v>
      </c>
      <c r="AE53" s="11" t="s">
        <v>100</v>
      </c>
      <c r="AF53" s="11" t="s">
        <v>100</v>
      </c>
      <c r="AG53" s="117">
        <v>0</v>
      </c>
      <c r="AH53" s="125">
        <f t="shared" si="0"/>
        <v>0</v>
      </c>
      <c r="AI53" s="120">
        <v>233168.06</v>
      </c>
      <c r="AJ53" s="118">
        <v>0</v>
      </c>
      <c r="AK53" s="128"/>
      <c r="AL53" s="32"/>
      <c r="AM53" s="32"/>
      <c r="AN53" s="32"/>
      <c r="AO53" s="32"/>
      <c r="AP53" s="32"/>
      <c r="AQ53" s="32"/>
      <c r="AR53" s="32"/>
      <c r="AS53" s="32"/>
      <c r="AT53" s="32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32"/>
    </row>
    <row r="54" spans="1:59" x14ac:dyDescent="0.25">
      <c r="A54" s="31"/>
      <c r="B54" s="32"/>
      <c r="C54" s="32"/>
      <c r="D54" s="32"/>
      <c r="E54" s="32"/>
      <c r="F54" s="69"/>
      <c r="G54" s="60"/>
      <c r="H54" s="103"/>
      <c r="I54" s="71"/>
      <c r="J54" s="32"/>
      <c r="K54" s="61"/>
      <c r="L54" s="111"/>
      <c r="M54" s="60"/>
      <c r="N54" s="61"/>
      <c r="O54" s="61"/>
      <c r="P54" s="32"/>
      <c r="Q54" s="59"/>
      <c r="R54" s="59"/>
      <c r="S54" s="59"/>
      <c r="T54" s="32"/>
      <c r="U54" s="11" t="s">
        <v>224</v>
      </c>
      <c r="V54" s="11">
        <v>45138</v>
      </c>
      <c r="W54" s="9" t="s">
        <v>361</v>
      </c>
      <c r="X54" s="10" t="s">
        <v>193</v>
      </c>
      <c r="Y54" s="11">
        <v>44927</v>
      </c>
      <c r="Z54" s="11">
        <v>45291</v>
      </c>
      <c r="AA54" s="11" t="s">
        <v>100</v>
      </c>
      <c r="AB54" s="11" t="s">
        <v>100</v>
      </c>
      <c r="AC54" s="117">
        <v>0</v>
      </c>
      <c r="AD54" s="117">
        <v>0</v>
      </c>
      <c r="AE54" s="11" t="s">
        <v>100</v>
      </c>
      <c r="AF54" s="11" t="s">
        <v>100</v>
      </c>
      <c r="AG54" s="117">
        <v>0</v>
      </c>
      <c r="AH54" s="125">
        <f t="shared" si="0"/>
        <v>0</v>
      </c>
      <c r="AI54" s="120">
        <v>0</v>
      </c>
      <c r="AJ54" s="118">
        <v>0</v>
      </c>
      <c r="AK54" s="128"/>
      <c r="AL54" s="32"/>
      <c r="AM54" s="32"/>
      <c r="AN54" s="32"/>
      <c r="AO54" s="32"/>
      <c r="AP54" s="32"/>
      <c r="AQ54" s="32"/>
      <c r="AR54" s="32"/>
      <c r="AS54" s="32"/>
      <c r="AT54" s="32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32"/>
    </row>
    <row r="55" spans="1:59" x14ac:dyDescent="0.25">
      <c r="A55" s="31"/>
      <c r="B55" s="32"/>
      <c r="C55" s="32"/>
      <c r="D55" s="32"/>
      <c r="E55" s="32"/>
      <c r="F55" s="69"/>
      <c r="G55" s="60"/>
      <c r="H55" s="103"/>
      <c r="I55" s="71"/>
      <c r="J55" s="32"/>
      <c r="K55" s="61"/>
      <c r="L55" s="111"/>
      <c r="M55" s="60"/>
      <c r="N55" s="61"/>
      <c r="O55" s="61"/>
      <c r="P55" s="32"/>
      <c r="Q55" s="59"/>
      <c r="R55" s="59"/>
      <c r="S55" s="59"/>
      <c r="T55" s="32"/>
      <c r="U55" s="11" t="s">
        <v>378</v>
      </c>
      <c r="V55" s="11">
        <v>45138</v>
      </c>
      <c r="W55" s="9" t="s">
        <v>418</v>
      </c>
      <c r="X55" s="11" t="s">
        <v>248</v>
      </c>
      <c r="Y55" s="11">
        <v>44562</v>
      </c>
      <c r="Z55" s="11">
        <v>45291</v>
      </c>
      <c r="AA55" s="11" t="s">
        <v>100</v>
      </c>
      <c r="AB55" s="11" t="s">
        <v>100</v>
      </c>
      <c r="AC55" s="117">
        <v>0</v>
      </c>
      <c r="AD55" s="117">
        <v>0</v>
      </c>
      <c r="AE55" s="11" t="s">
        <v>100</v>
      </c>
      <c r="AF55" s="11" t="s">
        <v>100</v>
      </c>
      <c r="AG55" s="117">
        <v>0</v>
      </c>
      <c r="AH55" s="125">
        <f t="shared" si="0"/>
        <v>0</v>
      </c>
      <c r="AI55" s="120">
        <v>241553.16</v>
      </c>
      <c r="AJ55" s="118">
        <v>0</v>
      </c>
      <c r="AK55" s="128"/>
      <c r="AL55" s="32"/>
      <c r="AM55" s="32"/>
      <c r="AN55" s="32"/>
      <c r="AO55" s="32"/>
      <c r="AP55" s="32"/>
      <c r="AQ55" s="32"/>
      <c r="AR55" s="32"/>
      <c r="AS55" s="32"/>
      <c r="AT55" s="32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32"/>
    </row>
    <row r="56" spans="1:59" x14ac:dyDescent="0.25">
      <c r="A56" s="31"/>
      <c r="B56" s="32"/>
      <c r="C56" s="32"/>
      <c r="D56" s="32"/>
      <c r="E56" s="32"/>
      <c r="F56" s="69"/>
      <c r="G56" s="60"/>
      <c r="H56" s="103"/>
      <c r="I56" s="71"/>
      <c r="J56" s="32"/>
      <c r="K56" s="61"/>
      <c r="L56" s="111"/>
      <c r="M56" s="60"/>
      <c r="N56" s="61"/>
      <c r="O56" s="61"/>
      <c r="P56" s="32"/>
      <c r="Q56" s="59"/>
      <c r="R56" s="59"/>
      <c r="S56" s="59"/>
      <c r="T56" s="32"/>
      <c r="U56" s="11" t="s">
        <v>227</v>
      </c>
      <c r="V56" s="11">
        <v>45286</v>
      </c>
      <c r="W56" s="9" t="s">
        <v>413</v>
      </c>
      <c r="X56" s="10" t="s">
        <v>193</v>
      </c>
      <c r="Y56" s="11">
        <v>45292</v>
      </c>
      <c r="Z56" s="11">
        <v>45657</v>
      </c>
      <c r="AA56" s="11" t="s">
        <v>100</v>
      </c>
      <c r="AB56" s="11" t="s">
        <v>100</v>
      </c>
      <c r="AC56" s="117">
        <v>0</v>
      </c>
      <c r="AD56" s="117">
        <v>0</v>
      </c>
      <c r="AE56" s="11" t="s">
        <v>100</v>
      </c>
      <c r="AF56" s="11" t="s">
        <v>100</v>
      </c>
      <c r="AG56" s="117">
        <v>0</v>
      </c>
      <c r="AH56" s="125">
        <f t="shared" si="0"/>
        <v>0</v>
      </c>
      <c r="AI56" s="120">
        <v>0</v>
      </c>
      <c r="AJ56" s="118">
        <f>20300.3</f>
        <v>20300.3</v>
      </c>
      <c r="AK56" s="128"/>
      <c r="AL56" s="32"/>
      <c r="AM56" s="32"/>
      <c r="AN56" s="32"/>
      <c r="AO56" s="32"/>
      <c r="AP56" s="32"/>
      <c r="AQ56" s="32"/>
      <c r="AR56" s="32"/>
      <c r="AS56" s="32"/>
      <c r="AT56" s="32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32"/>
    </row>
    <row r="57" spans="1:59" x14ac:dyDescent="0.25">
      <c r="A57" s="31"/>
      <c r="B57" s="32"/>
      <c r="C57" s="32"/>
      <c r="D57" s="32"/>
      <c r="E57" s="32"/>
      <c r="F57" s="69"/>
      <c r="G57" s="60"/>
      <c r="H57" s="103"/>
      <c r="I57" s="71"/>
      <c r="J57" s="32"/>
      <c r="K57" s="61"/>
      <c r="L57" s="111"/>
      <c r="M57" s="60"/>
      <c r="N57" s="61"/>
      <c r="O57" s="61"/>
      <c r="P57" s="32"/>
      <c r="Q57" s="59"/>
      <c r="R57" s="59"/>
      <c r="S57" s="59"/>
      <c r="T57" s="32"/>
      <c r="U57" s="11"/>
      <c r="V57" s="11"/>
      <c r="W57" s="11"/>
      <c r="X57" s="10"/>
      <c r="Y57" s="11"/>
      <c r="Z57" s="11"/>
      <c r="AA57" s="11"/>
      <c r="AB57" s="11"/>
      <c r="AC57" s="117"/>
      <c r="AD57" s="117"/>
      <c r="AE57" s="11"/>
      <c r="AF57" s="11"/>
      <c r="AG57" s="117"/>
      <c r="AH57" s="125">
        <f t="shared" si="0"/>
        <v>0</v>
      </c>
      <c r="AI57" s="120"/>
      <c r="AJ57" s="118"/>
      <c r="AK57" s="128"/>
      <c r="AL57" s="32"/>
      <c r="AM57" s="32"/>
      <c r="AN57" s="32"/>
      <c r="AO57" s="32"/>
      <c r="AP57" s="32"/>
      <c r="AQ57" s="32"/>
      <c r="AR57" s="32"/>
      <c r="AS57" s="32"/>
      <c r="AT57" s="32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32"/>
    </row>
    <row r="58" spans="1:59" x14ac:dyDescent="0.25">
      <c r="A58" s="31"/>
      <c r="B58" s="32"/>
      <c r="C58" s="32"/>
      <c r="D58" s="32"/>
      <c r="E58" s="32"/>
      <c r="F58" s="69"/>
      <c r="G58" s="60"/>
      <c r="H58" s="103"/>
      <c r="I58" s="71"/>
      <c r="J58" s="32"/>
      <c r="K58" s="61"/>
      <c r="L58" s="111"/>
      <c r="M58" s="60"/>
      <c r="N58" s="61"/>
      <c r="O58" s="61"/>
      <c r="P58" s="32"/>
      <c r="Q58" s="59"/>
      <c r="R58" s="59"/>
      <c r="S58" s="59"/>
      <c r="T58" s="32"/>
      <c r="U58" s="11"/>
      <c r="V58" s="11"/>
      <c r="W58" s="11"/>
      <c r="X58" s="10"/>
      <c r="Y58" s="11"/>
      <c r="Z58" s="11"/>
      <c r="AA58" s="11"/>
      <c r="AB58" s="11"/>
      <c r="AC58" s="117"/>
      <c r="AD58" s="117"/>
      <c r="AE58" s="11"/>
      <c r="AF58" s="11"/>
      <c r="AG58" s="117"/>
      <c r="AH58" s="125">
        <f t="shared" si="0"/>
        <v>0</v>
      </c>
      <c r="AI58" s="120"/>
      <c r="AJ58" s="118"/>
      <c r="AK58" s="128"/>
      <c r="AL58" s="32"/>
      <c r="AM58" s="32"/>
      <c r="AN58" s="32"/>
      <c r="AO58" s="32"/>
      <c r="AP58" s="32"/>
      <c r="AQ58" s="32"/>
      <c r="AR58" s="32"/>
      <c r="AS58" s="32"/>
      <c r="AT58" s="32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32"/>
    </row>
    <row r="59" spans="1:59" x14ac:dyDescent="0.25">
      <c r="A59" s="31"/>
      <c r="B59" s="32"/>
      <c r="C59" s="32"/>
      <c r="D59" s="32"/>
      <c r="E59" s="32"/>
      <c r="F59" s="69"/>
      <c r="G59" s="60"/>
      <c r="H59" s="103"/>
      <c r="I59" s="71"/>
      <c r="J59" s="32"/>
      <c r="K59" s="61"/>
      <c r="L59" s="111"/>
      <c r="M59" s="60"/>
      <c r="N59" s="61"/>
      <c r="O59" s="61"/>
      <c r="P59" s="32"/>
      <c r="Q59" s="59"/>
      <c r="R59" s="59"/>
      <c r="S59" s="59"/>
      <c r="T59" s="32"/>
      <c r="U59" s="11"/>
      <c r="V59" s="11"/>
      <c r="W59" s="9"/>
      <c r="X59" s="10"/>
      <c r="Y59" s="11"/>
      <c r="Z59" s="11"/>
      <c r="AA59" s="11"/>
      <c r="AB59" s="11"/>
      <c r="AC59" s="117"/>
      <c r="AD59" s="117"/>
      <c r="AE59" s="11"/>
      <c r="AF59" s="11"/>
      <c r="AG59" s="117"/>
      <c r="AH59" s="125">
        <f t="shared" si="0"/>
        <v>0</v>
      </c>
      <c r="AI59" s="120"/>
      <c r="AJ59" s="118"/>
      <c r="AK59" s="128"/>
      <c r="AL59" s="32"/>
      <c r="AM59" s="32"/>
      <c r="AN59" s="32"/>
      <c r="AO59" s="32"/>
      <c r="AP59" s="32"/>
      <c r="AQ59" s="32"/>
      <c r="AR59" s="32"/>
      <c r="AS59" s="32"/>
      <c r="AT59" s="32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32"/>
    </row>
    <row r="60" spans="1:59" x14ac:dyDescent="0.25">
      <c r="A60" s="31"/>
      <c r="B60" s="32"/>
      <c r="C60" s="32"/>
      <c r="D60" s="32"/>
      <c r="E60" s="32"/>
      <c r="F60" s="69"/>
      <c r="G60" s="60"/>
      <c r="H60" s="103"/>
      <c r="I60" s="71"/>
      <c r="J60" s="32"/>
      <c r="K60" s="61"/>
      <c r="L60" s="111"/>
      <c r="M60" s="60"/>
      <c r="N60" s="61"/>
      <c r="O60" s="61"/>
      <c r="P60" s="32"/>
      <c r="Q60" s="59"/>
      <c r="R60" s="59"/>
      <c r="S60" s="59"/>
      <c r="T60" s="32"/>
      <c r="U60" s="11"/>
      <c r="V60" s="11"/>
      <c r="W60" s="16"/>
      <c r="X60" s="16"/>
      <c r="Y60" s="16"/>
      <c r="Z60" s="16"/>
      <c r="AA60" s="28"/>
      <c r="AB60" s="28"/>
      <c r="AC60" s="119"/>
      <c r="AD60" s="119"/>
      <c r="AE60" s="28"/>
      <c r="AF60" s="28"/>
      <c r="AG60" s="119"/>
      <c r="AH60" s="125">
        <f t="shared" si="0"/>
        <v>0</v>
      </c>
      <c r="AI60" s="118"/>
      <c r="AJ60" s="118"/>
      <c r="AK60" s="128"/>
      <c r="AL60" s="32"/>
      <c r="AM60" s="32"/>
      <c r="AN60" s="32"/>
      <c r="AO60" s="32"/>
      <c r="AP60" s="32"/>
      <c r="AQ60" s="32"/>
      <c r="AR60" s="32"/>
      <c r="AS60" s="32"/>
      <c r="AT60" s="32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32"/>
    </row>
    <row r="61" spans="1:59" s="18" customFormat="1" ht="15" customHeight="1" x14ac:dyDescent="0.25">
      <c r="A61" s="31">
        <v>5</v>
      </c>
      <c r="B61" s="32" t="s">
        <v>426</v>
      </c>
      <c r="C61" s="32" t="s">
        <v>152</v>
      </c>
      <c r="D61" s="32" t="s">
        <v>97</v>
      </c>
      <c r="E61" s="32" t="s">
        <v>99</v>
      </c>
      <c r="F61" s="69" t="s">
        <v>401</v>
      </c>
      <c r="G61" s="57">
        <v>12653</v>
      </c>
      <c r="H61" s="103" t="s">
        <v>155</v>
      </c>
      <c r="I61" s="71" t="s">
        <v>150</v>
      </c>
      <c r="J61" s="32" t="s">
        <v>151</v>
      </c>
      <c r="K61" s="61">
        <v>44097</v>
      </c>
      <c r="L61" s="111">
        <v>53338.05</v>
      </c>
      <c r="M61" s="60">
        <v>12892</v>
      </c>
      <c r="N61" s="61">
        <v>44105</v>
      </c>
      <c r="O61" s="61">
        <v>44196</v>
      </c>
      <c r="P61" s="32" t="s">
        <v>290</v>
      </c>
      <c r="Q61" s="59" t="s">
        <v>100</v>
      </c>
      <c r="R61" s="59" t="s">
        <v>100</v>
      </c>
      <c r="S61" s="59" t="s">
        <v>100</v>
      </c>
      <c r="T61" s="32" t="s">
        <v>154</v>
      </c>
      <c r="U61" s="11" t="s">
        <v>100</v>
      </c>
      <c r="V61" s="11" t="s">
        <v>100</v>
      </c>
      <c r="W61" s="11" t="s">
        <v>100</v>
      </c>
      <c r="X61" s="11" t="s">
        <v>100</v>
      </c>
      <c r="Y61" s="11" t="s">
        <v>100</v>
      </c>
      <c r="Z61" s="11" t="s">
        <v>100</v>
      </c>
      <c r="AA61" s="19" t="s">
        <v>100</v>
      </c>
      <c r="AB61" s="19" t="s">
        <v>100</v>
      </c>
      <c r="AC61" s="117">
        <v>0</v>
      </c>
      <c r="AD61" s="117">
        <v>0</v>
      </c>
      <c r="AE61" s="11" t="s">
        <v>100</v>
      </c>
      <c r="AF61" s="11" t="s">
        <v>100</v>
      </c>
      <c r="AG61" s="117">
        <v>0</v>
      </c>
      <c r="AH61" s="125">
        <f t="shared" si="0"/>
        <v>53338.05</v>
      </c>
      <c r="AI61" s="120">
        <v>26910.26</v>
      </c>
      <c r="AJ61" s="118">
        <v>0</v>
      </c>
      <c r="AK61" s="128">
        <f>AI61+AI62+AI64+AI67+AI69+AJ70</f>
        <v>760660.8</v>
      </c>
      <c r="AL61" s="32" t="s">
        <v>100</v>
      </c>
      <c r="AM61" s="32" t="s">
        <v>100</v>
      </c>
      <c r="AN61" s="32" t="s">
        <v>100</v>
      </c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</row>
    <row r="62" spans="1:59" s="18" customFormat="1" x14ac:dyDescent="0.25">
      <c r="A62" s="31"/>
      <c r="B62" s="32"/>
      <c r="C62" s="32"/>
      <c r="D62" s="32"/>
      <c r="E62" s="32"/>
      <c r="F62" s="69"/>
      <c r="G62" s="57"/>
      <c r="H62" s="103"/>
      <c r="I62" s="71"/>
      <c r="J62" s="32"/>
      <c r="K62" s="61"/>
      <c r="L62" s="111"/>
      <c r="M62" s="60"/>
      <c r="N62" s="61"/>
      <c r="O62" s="61"/>
      <c r="P62" s="32"/>
      <c r="Q62" s="59"/>
      <c r="R62" s="59"/>
      <c r="S62" s="59"/>
      <c r="T62" s="32"/>
      <c r="U62" s="11" t="s">
        <v>101</v>
      </c>
      <c r="V62" s="11">
        <v>44188</v>
      </c>
      <c r="W62" s="9" t="s">
        <v>197</v>
      </c>
      <c r="X62" s="11" t="s">
        <v>198</v>
      </c>
      <c r="Y62" s="11">
        <v>44197</v>
      </c>
      <c r="Z62" s="11">
        <v>44286</v>
      </c>
      <c r="AA62" s="19" t="s">
        <v>100</v>
      </c>
      <c r="AB62" s="19" t="s">
        <v>100</v>
      </c>
      <c r="AC62" s="117">
        <v>0</v>
      </c>
      <c r="AD62" s="117">
        <v>0</v>
      </c>
      <c r="AE62" s="11" t="s">
        <v>100</v>
      </c>
      <c r="AF62" s="11" t="s">
        <v>100</v>
      </c>
      <c r="AG62" s="117">
        <v>0</v>
      </c>
      <c r="AH62" s="125">
        <f t="shared" si="0"/>
        <v>0</v>
      </c>
      <c r="AI62" s="120">
        <v>0</v>
      </c>
      <c r="AJ62" s="118">
        <v>0</v>
      </c>
      <c r="AK62" s="128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</row>
    <row r="63" spans="1:59" s="18" customFormat="1" x14ac:dyDescent="0.25">
      <c r="A63" s="31"/>
      <c r="B63" s="32"/>
      <c r="C63" s="32"/>
      <c r="D63" s="32"/>
      <c r="E63" s="32"/>
      <c r="F63" s="69"/>
      <c r="G63" s="57"/>
      <c r="H63" s="103"/>
      <c r="I63" s="71"/>
      <c r="J63" s="32"/>
      <c r="K63" s="61"/>
      <c r="L63" s="111"/>
      <c r="M63" s="60"/>
      <c r="N63" s="61"/>
      <c r="O63" s="61"/>
      <c r="P63" s="32"/>
      <c r="Q63" s="59"/>
      <c r="R63" s="59"/>
      <c r="S63" s="59"/>
      <c r="T63" s="32"/>
      <c r="U63" s="11" t="s">
        <v>103</v>
      </c>
      <c r="V63" s="11">
        <v>44284</v>
      </c>
      <c r="W63" s="9" t="s">
        <v>202</v>
      </c>
      <c r="X63" s="11" t="s">
        <v>189</v>
      </c>
      <c r="Y63" s="11">
        <v>44287</v>
      </c>
      <c r="Z63" s="11">
        <v>44377</v>
      </c>
      <c r="AA63" s="19" t="s">
        <v>100</v>
      </c>
      <c r="AB63" s="19" t="s">
        <v>100</v>
      </c>
      <c r="AC63" s="117">
        <v>0</v>
      </c>
      <c r="AD63" s="117">
        <v>0</v>
      </c>
      <c r="AE63" s="11" t="s">
        <v>100</v>
      </c>
      <c r="AF63" s="11" t="s">
        <v>100</v>
      </c>
      <c r="AG63" s="117">
        <v>0</v>
      </c>
      <c r="AH63" s="125">
        <f t="shared" si="0"/>
        <v>0</v>
      </c>
      <c r="AI63" s="120">
        <v>0</v>
      </c>
      <c r="AJ63" s="118">
        <v>0</v>
      </c>
      <c r="AK63" s="128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</row>
    <row r="64" spans="1:59" s="18" customFormat="1" x14ac:dyDescent="0.25">
      <c r="A64" s="31"/>
      <c r="B64" s="32"/>
      <c r="C64" s="32"/>
      <c r="D64" s="32"/>
      <c r="E64" s="32"/>
      <c r="F64" s="69"/>
      <c r="G64" s="57"/>
      <c r="H64" s="103"/>
      <c r="I64" s="71"/>
      <c r="J64" s="32"/>
      <c r="K64" s="61"/>
      <c r="L64" s="111"/>
      <c r="M64" s="60"/>
      <c r="N64" s="61"/>
      <c r="O64" s="61"/>
      <c r="P64" s="32"/>
      <c r="Q64" s="59"/>
      <c r="R64" s="59"/>
      <c r="S64" s="59"/>
      <c r="T64" s="32"/>
      <c r="U64" s="11" t="s">
        <v>104</v>
      </c>
      <c r="V64" s="11">
        <v>44369</v>
      </c>
      <c r="W64" s="9" t="s">
        <v>203</v>
      </c>
      <c r="X64" s="11" t="s">
        <v>200</v>
      </c>
      <c r="Y64" s="11">
        <v>44378</v>
      </c>
      <c r="Z64" s="11">
        <v>44561</v>
      </c>
      <c r="AA64" s="11" t="s">
        <v>100</v>
      </c>
      <c r="AB64" s="11" t="s">
        <v>100</v>
      </c>
      <c r="AC64" s="117">
        <v>0</v>
      </c>
      <c r="AD64" s="117">
        <v>0</v>
      </c>
      <c r="AE64" s="11" t="s">
        <v>100</v>
      </c>
      <c r="AF64" s="11" t="s">
        <v>100</v>
      </c>
      <c r="AG64" s="117">
        <v>0</v>
      </c>
      <c r="AH64" s="125">
        <f t="shared" si="0"/>
        <v>0</v>
      </c>
      <c r="AI64" s="120">
        <v>227665.83</v>
      </c>
      <c r="AJ64" s="118">
        <v>0</v>
      </c>
      <c r="AK64" s="128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</row>
    <row r="65" spans="1:59" s="18" customFormat="1" x14ac:dyDescent="0.25">
      <c r="A65" s="31"/>
      <c r="B65" s="32"/>
      <c r="C65" s="32"/>
      <c r="D65" s="32"/>
      <c r="E65" s="32"/>
      <c r="F65" s="69"/>
      <c r="G65" s="57"/>
      <c r="H65" s="103"/>
      <c r="I65" s="71"/>
      <c r="J65" s="32"/>
      <c r="K65" s="61"/>
      <c r="L65" s="111"/>
      <c r="M65" s="60"/>
      <c r="N65" s="61"/>
      <c r="O65" s="61"/>
      <c r="P65" s="32"/>
      <c r="Q65" s="59"/>
      <c r="R65" s="59"/>
      <c r="S65" s="59"/>
      <c r="T65" s="32"/>
      <c r="U65" s="11" t="s">
        <v>105</v>
      </c>
      <c r="V65" s="11">
        <v>44559</v>
      </c>
      <c r="W65" s="9" t="s">
        <v>233</v>
      </c>
      <c r="X65" s="11" t="s">
        <v>225</v>
      </c>
      <c r="Y65" s="11">
        <v>44562</v>
      </c>
      <c r="Z65" s="11">
        <v>44742</v>
      </c>
      <c r="AA65" s="11" t="s">
        <v>100</v>
      </c>
      <c r="AB65" s="11" t="s">
        <v>100</v>
      </c>
      <c r="AC65" s="117">
        <v>0</v>
      </c>
      <c r="AD65" s="117">
        <v>0</v>
      </c>
      <c r="AE65" s="11" t="s">
        <v>100</v>
      </c>
      <c r="AF65" s="11" t="s">
        <v>100</v>
      </c>
      <c r="AG65" s="117">
        <v>0</v>
      </c>
      <c r="AH65" s="125">
        <f t="shared" si="0"/>
        <v>0</v>
      </c>
      <c r="AI65" s="120">
        <v>0</v>
      </c>
      <c r="AJ65" s="118">
        <v>0</v>
      </c>
      <c r="AK65" s="128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</row>
    <row r="66" spans="1:59" s="18" customFormat="1" x14ac:dyDescent="0.25">
      <c r="A66" s="31"/>
      <c r="B66" s="32"/>
      <c r="C66" s="32"/>
      <c r="D66" s="32"/>
      <c r="E66" s="32"/>
      <c r="F66" s="69"/>
      <c r="G66" s="57"/>
      <c r="H66" s="103"/>
      <c r="I66" s="71"/>
      <c r="J66" s="32"/>
      <c r="K66" s="61"/>
      <c r="L66" s="111"/>
      <c r="M66" s="60"/>
      <c r="N66" s="61"/>
      <c r="O66" s="61"/>
      <c r="P66" s="32"/>
      <c r="Q66" s="59"/>
      <c r="R66" s="59"/>
      <c r="S66" s="59"/>
      <c r="T66" s="32"/>
      <c r="U66" s="11" t="s">
        <v>192</v>
      </c>
      <c r="V66" s="11">
        <v>44739</v>
      </c>
      <c r="W66" s="9" t="s">
        <v>249</v>
      </c>
      <c r="X66" s="11" t="s">
        <v>223</v>
      </c>
      <c r="Y66" s="11">
        <v>44743</v>
      </c>
      <c r="Z66" s="11">
        <v>44926</v>
      </c>
      <c r="AA66" s="11" t="s">
        <v>100</v>
      </c>
      <c r="AB66" s="11" t="s">
        <v>100</v>
      </c>
      <c r="AC66" s="117">
        <v>0</v>
      </c>
      <c r="AD66" s="117">
        <v>0</v>
      </c>
      <c r="AE66" s="11" t="s">
        <v>100</v>
      </c>
      <c r="AF66" s="11" t="s">
        <v>100</v>
      </c>
      <c r="AG66" s="117">
        <v>0</v>
      </c>
      <c r="AH66" s="125">
        <f t="shared" si="0"/>
        <v>0</v>
      </c>
      <c r="AI66" s="120">
        <v>0</v>
      </c>
      <c r="AJ66" s="118">
        <v>0</v>
      </c>
      <c r="AK66" s="128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</row>
    <row r="67" spans="1:59" s="18" customFormat="1" x14ac:dyDescent="0.25">
      <c r="A67" s="31"/>
      <c r="B67" s="32"/>
      <c r="C67" s="32"/>
      <c r="D67" s="32"/>
      <c r="E67" s="32"/>
      <c r="F67" s="69"/>
      <c r="G67" s="57"/>
      <c r="H67" s="103"/>
      <c r="I67" s="71"/>
      <c r="J67" s="32"/>
      <c r="K67" s="61"/>
      <c r="L67" s="111"/>
      <c r="M67" s="60"/>
      <c r="N67" s="61"/>
      <c r="O67" s="61"/>
      <c r="P67" s="32"/>
      <c r="Q67" s="59"/>
      <c r="R67" s="59"/>
      <c r="S67" s="59"/>
      <c r="T67" s="32"/>
      <c r="U67" s="11" t="s">
        <v>194</v>
      </c>
      <c r="V67" s="11">
        <v>44895</v>
      </c>
      <c r="W67" s="9" t="s">
        <v>247</v>
      </c>
      <c r="X67" s="11" t="s">
        <v>248</v>
      </c>
      <c r="Y67" s="11">
        <v>44895</v>
      </c>
      <c r="Z67" s="11">
        <v>44926</v>
      </c>
      <c r="AA67" s="11" t="s">
        <v>100</v>
      </c>
      <c r="AB67" s="11" t="s">
        <v>100</v>
      </c>
      <c r="AC67" s="117">
        <v>0</v>
      </c>
      <c r="AD67" s="117">
        <v>0</v>
      </c>
      <c r="AE67" s="11" t="s">
        <v>100</v>
      </c>
      <c r="AF67" s="11" t="s">
        <v>100</v>
      </c>
      <c r="AG67" s="117">
        <v>0</v>
      </c>
      <c r="AH67" s="125">
        <f t="shared" si="0"/>
        <v>0</v>
      </c>
      <c r="AI67" s="120">
        <v>237452.64</v>
      </c>
      <c r="AJ67" s="118">
        <v>0</v>
      </c>
      <c r="AK67" s="128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</row>
    <row r="68" spans="1:59" s="18" customFormat="1" x14ac:dyDescent="0.25">
      <c r="A68" s="31"/>
      <c r="B68" s="32"/>
      <c r="C68" s="32"/>
      <c r="D68" s="32"/>
      <c r="E68" s="32"/>
      <c r="F68" s="69"/>
      <c r="G68" s="57"/>
      <c r="H68" s="103"/>
      <c r="I68" s="71"/>
      <c r="J68" s="32"/>
      <c r="K68" s="61"/>
      <c r="L68" s="111"/>
      <c r="M68" s="60"/>
      <c r="N68" s="61"/>
      <c r="O68" s="61"/>
      <c r="P68" s="32"/>
      <c r="Q68" s="59"/>
      <c r="R68" s="59"/>
      <c r="S68" s="59"/>
      <c r="T68" s="32"/>
      <c r="U68" s="11" t="s">
        <v>224</v>
      </c>
      <c r="V68" s="11">
        <v>45138</v>
      </c>
      <c r="W68" s="9" t="s">
        <v>361</v>
      </c>
      <c r="X68" s="10" t="s">
        <v>193</v>
      </c>
      <c r="Y68" s="11">
        <v>44927</v>
      </c>
      <c r="Z68" s="11">
        <v>45291</v>
      </c>
      <c r="AA68" s="11" t="s">
        <v>100</v>
      </c>
      <c r="AB68" s="11" t="s">
        <v>100</v>
      </c>
      <c r="AC68" s="117">
        <v>0</v>
      </c>
      <c r="AD68" s="117">
        <v>0</v>
      </c>
      <c r="AE68" s="11" t="s">
        <v>100</v>
      </c>
      <c r="AF68" s="11" t="s">
        <v>100</v>
      </c>
      <c r="AG68" s="117">
        <v>0</v>
      </c>
      <c r="AH68" s="125">
        <f t="shared" si="0"/>
        <v>0</v>
      </c>
      <c r="AI68" s="120">
        <v>0</v>
      </c>
      <c r="AJ68" s="118">
        <v>0</v>
      </c>
      <c r="AK68" s="128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</row>
    <row r="69" spans="1:59" s="18" customFormat="1" x14ac:dyDescent="0.25">
      <c r="A69" s="31"/>
      <c r="B69" s="32"/>
      <c r="C69" s="32"/>
      <c r="D69" s="32"/>
      <c r="E69" s="32"/>
      <c r="F69" s="69"/>
      <c r="G69" s="57"/>
      <c r="H69" s="103"/>
      <c r="I69" s="71"/>
      <c r="J69" s="32"/>
      <c r="K69" s="61"/>
      <c r="L69" s="111"/>
      <c r="M69" s="60"/>
      <c r="N69" s="61"/>
      <c r="O69" s="61"/>
      <c r="P69" s="32"/>
      <c r="Q69" s="59"/>
      <c r="R69" s="59"/>
      <c r="S69" s="59"/>
      <c r="T69" s="32"/>
      <c r="U69" s="11" t="s">
        <v>378</v>
      </c>
      <c r="V69" s="11">
        <v>45138</v>
      </c>
      <c r="W69" s="9" t="s">
        <v>361</v>
      </c>
      <c r="X69" s="11" t="s">
        <v>248</v>
      </c>
      <c r="Y69" s="11">
        <v>44593</v>
      </c>
      <c r="Z69" s="11">
        <v>45291</v>
      </c>
      <c r="AA69" s="11" t="s">
        <v>100</v>
      </c>
      <c r="AB69" s="11" t="s">
        <v>100</v>
      </c>
      <c r="AC69" s="117">
        <v>0</v>
      </c>
      <c r="AD69" s="117">
        <v>0</v>
      </c>
      <c r="AE69" s="11" t="s">
        <v>100</v>
      </c>
      <c r="AF69" s="11" t="s">
        <v>100</v>
      </c>
      <c r="AG69" s="117">
        <v>0</v>
      </c>
      <c r="AH69" s="125">
        <f t="shared" si="0"/>
        <v>0</v>
      </c>
      <c r="AI69" s="120">
        <v>248718.56</v>
      </c>
      <c r="AJ69" s="118">
        <v>0</v>
      </c>
      <c r="AK69" s="128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1:59" s="18" customFormat="1" x14ac:dyDescent="0.25">
      <c r="A70" s="31"/>
      <c r="B70" s="32"/>
      <c r="C70" s="32"/>
      <c r="D70" s="32"/>
      <c r="E70" s="32"/>
      <c r="F70" s="69"/>
      <c r="G70" s="57"/>
      <c r="H70" s="103"/>
      <c r="I70" s="71"/>
      <c r="J70" s="32"/>
      <c r="K70" s="61"/>
      <c r="L70" s="111"/>
      <c r="M70" s="60"/>
      <c r="N70" s="61"/>
      <c r="O70" s="61"/>
      <c r="P70" s="32"/>
      <c r="Q70" s="59"/>
      <c r="R70" s="59"/>
      <c r="S70" s="59"/>
      <c r="T70" s="32"/>
      <c r="U70" s="11" t="s">
        <v>227</v>
      </c>
      <c r="V70" s="11">
        <v>45286</v>
      </c>
      <c r="W70" s="9" t="s">
        <v>413</v>
      </c>
      <c r="X70" s="10" t="s">
        <v>193</v>
      </c>
      <c r="Y70" s="11">
        <v>45292</v>
      </c>
      <c r="Z70" s="11">
        <v>45657</v>
      </c>
      <c r="AA70" s="11" t="s">
        <v>100</v>
      </c>
      <c r="AB70" s="11" t="s">
        <v>100</v>
      </c>
      <c r="AC70" s="117">
        <v>0</v>
      </c>
      <c r="AD70" s="117">
        <v>0</v>
      </c>
      <c r="AE70" s="11" t="s">
        <v>100</v>
      </c>
      <c r="AF70" s="11" t="s">
        <v>100</v>
      </c>
      <c r="AG70" s="117">
        <v>0</v>
      </c>
      <c r="AH70" s="125">
        <f t="shared" si="0"/>
        <v>0</v>
      </c>
      <c r="AI70" s="120">
        <v>0</v>
      </c>
      <c r="AJ70" s="118">
        <f>19913.51</f>
        <v>19913.509999999998</v>
      </c>
      <c r="AK70" s="128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:59" s="18" customFormat="1" x14ac:dyDescent="0.25">
      <c r="A71" s="31"/>
      <c r="B71" s="32"/>
      <c r="C71" s="32"/>
      <c r="D71" s="32"/>
      <c r="E71" s="32"/>
      <c r="F71" s="69"/>
      <c r="G71" s="57"/>
      <c r="H71" s="103"/>
      <c r="I71" s="71"/>
      <c r="J71" s="32"/>
      <c r="K71" s="61"/>
      <c r="L71" s="111"/>
      <c r="M71" s="60"/>
      <c r="N71" s="61"/>
      <c r="O71" s="61"/>
      <c r="P71" s="32"/>
      <c r="Q71" s="59"/>
      <c r="R71" s="59"/>
      <c r="S71" s="59"/>
      <c r="T71" s="32"/>
      <c r="U71" s="11"/>
      <c r="V71" s="11"/>
      <c r="W71" s="11"/>
      <c r="X71" s="10"/>
      <c r="Y71" s="11"/>
      <c r="Z71" s="11"/>
      <c r="AA71" s="11"/>
      <c r="AB71" s="11"/>
      <c r="AC71" s="117"/>
      <c r="AD71" s="117"/>
      <c r="AE71" s="11"/>
      <c r="AF71" s="11"/>
      <c r="AG71" s="117"/>
      <c r="AH71" s="125">
        <f t="shared" si="0"/>
        <v>0</v>
      </c>
      <c r="AI71" s="120"/>
      <c r="AJ71" s="118"/>
      <c r="AK71" s="128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:59" s="18" customFormat="1" x14ac:dyDescent="0.25">
      <c r="A72" s="31"/>
      <c r="B72" s="32"/>
      <c r="C72" s="32"/>
      <c r="D72" s="32"/>
      <c r="E72" s="32"/>
      <c r="F72" s="69"/>
      <c r="G72" s="57"/>
      <c r="H72" s="103"/>
      <c r="I72" s="71"/>
      <c r="J72" s="32"/>
      <c r="K72" s="61"/>
      <c r="L72" s="111"/>
      <c r="M72" s="60"/>
      <c r="N72" s="61"/>
      <c r="O72" s="61"/>
      <c r="P72" s="32"/>
      <c r="Q72" s="59"/>
      <c r="R72" s="59"/>
      <c r="S72" s="59"/>
      <c r="T72" s="32"/>
      <c r="U72" s="11"/>
      <c r="V72" s="11"/>
      <c r="W72" s="9"/>
      <c r="X72" s="10"/>
      <c r="Y72" s="11"/>
      <c r="Z72" s="11"/>
      <c r="AA72" s="11"/>
      <c r="AB72" s="11"/>
      <c r="AC72" s="117"/>
      <c r="AD72" s="117"/>
      <c r="AE72" s="11"/>
      <c r="AF72" s="11"/>
      <c r="AG72" s="117"/>
      <c r="AH72" s="125">
        <f t="shared" si="0"/>
        <v>0</v>
      </c>
      <c r="AI72" s="120"/>
      <c r="AJ72" s="118"/>
      <c r="AK72" s="128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:59" x14ac:dyDescent="0.25">
      <c r="A73" s="31"/>
      <c r="B73" s="32"/>
      <c r="C73" s="32"/>
      <c r="D73" s="32"/>
      <c r="E73" s="32"/>
      <c r="F73" s="69"/>
      <c r="G73" s="57"/>
      <c r="H73" s="103"/>
      <c r="I73" s="71"/>
      <c r="J73" s="32"/>
      <c r="K73" s="61"/>
      <c r="L73" s="111"/>
      <c r="M73" s="60"/>
      <c r="N73" s="61"/>
      <c r="O73" s="61"/>
      <c r="P73" s="32"/>
      <c r="Q73" s="59"/>
      <c r="R73" s="59"/>
      <c r="S73" s="59"/>
      <c r="T73" s="32"/>
      <c r="U73" s="11"/>
      <c r="V73" s="11"/>
      <c r="W73" s="9"/>
      <c r="X73" s="11"/>
      <c r="Y73" s="11"/>
      <c r="Z73" s="11"/>
      <c r="AA73" s="11"/>
      <c r="AB73" s="11"/>
      <c r="AC73" s="117"/>
      <c r="AD73" s="117"/>
      <c r="AE73" s="11"/>
      <c r="AF73" s="11"/>
      <c r="AG73" s="117"/>
      <c r="AH73" s="125">
        <f t="shared" si="0"/>
        <v>0</v>
      </c>
      <c r="AI73" s="118"/>
      <c r="AJ73" s="118"/>
      <c r="AK73" s="128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:59" ht="15" customHeight="1" x14ac:dyDescent="0.25">
      <c r="A74" s="31">
        <v>6</v>
      </c>
      <c r="B74" s="32" t="s">
        <v>425</v>
      </c>
      <c r="C74" s="32" t="s">
        <v>152</v>
      </c>
      <c r="D74" s="32" t="s">
        <v>97</v>
      </c>
      <c r="E74" s="32" t="s">
        <v>99</v>
      </c>
      <c r="F74" s="69" t="s">
        <v>401</v>
      </c>
      <c r="G74" s="60">
        <v>12653</v>
      </c>
      <c r="H74" s="103" t="s">
        <v>204</v>
      </c>
      <c r="I74" s="71" t="s">
        <v>150</v>
      </c>
      <c r="J74" s="32" t="s">
        <v>151</v>
      </c>
      <c r="K74" s="61">
        <v>44162</v>
      </c>
      <c r="L74" s="111">
        <v>45676.800000000003</v>
      </c>
      <c r="M74" s="60">
        <v>12939</v>
      </c>
      <c r="N74" s="61">
        <v>44166</v>
      </c>
      <c r="O74" s="61">
        <v>44530</v>
      </c>
      <c r="P74" s="32" t="s">
        <v>290</v>
      </c>
      <c r="Q74" s="59" t="s">
        <v>100</v>
      </c>
      <c r="R74" s="59" t="s">
        <v>100</v>
      </c>
      <c r="S74" s="59" t="s">
        <v>100</v>
      </c>
      <c r="T74" s="32" t="s">
        <v>154</v>
      </c>
      <c r="U74" s="11" t="s">
        <v>100</v>
      </c>
      <c r="V74" s="11" t="s">
        <v>100</v>
      </c>
      <c r="W74" s="9" t="s">
        <v>100</v>
      </c>
      <c r="X74" s="11" t="s">
        <v>100</v>
      </c>
      <c r="Y74" s="11" t="s">
        <v>100</v>
      </c>
      <c r="Z74" s="11" t="s">
        <v>100</v>
      </c>
      <c r="AA74" s="11" t="s">
        <v>100</v>
      </c>
      <c r="AB74" s="11" t="s">
        <v>100</v>
      </c>
      <c r="AC74" s="117">
        <v>0</v>
      </c>
      <c r="AD74" s="117">
        <v>0</v>
      </c>
      <c r="AE74" s="11" t="s">
        <v>100</v>
      </c>
      <c r="AF74" s="11" t="s">
        <v>100</v>
      </c>
      <c r="AG74" s="117">
        <v>0</v>
      </c>
      <c r="AH74" s="125">
        <f t="shared" si="0"/>
        <v>45676.800000000003</v>
      </c>
      <c r="AI74" s="120">
        <v>56264.39</v>
      </c>
      <c r="AJ74" s="118">
        <v>0</v>
      </c>
      <c r="AK74" s="128">
        <f>AI74+AI75+AI78+AJ79</f>
        <v>181838.27000000002</v>
      </c>
      <c r="AL74" s="32" t="s">
        <v>100</v>
      </c>
      <c r="AM74" s="32" t="s">
        <v>100</v>
      </c>
      <c r="AN74" s="32" t="s">
        <v>100</v>
      </c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:59" x14ac:dyDescent="0.25">
      <c r="A75" s="31"/>
      <c r="B75" s="32"/>
      <c r="C75" s="32"/>
      <c r="D75" s="32"/>
      <c r="E75" s="32"/>
      <c r="F75" s="69"/>
      <c r="G75" s="60"/>
      <c r="H75" s="103"/>
      <c r="I75" s="71"/>
      <c r="J75" s="32"/>
      <c r="K75" s="61"/>
      <c r="L75" s="111"/>
      <c r="M75" s="60"/>
      <c r="N75" s="61"/>
      <c r="O75" s="61"/>
      <c r="P75" s="32"/>
      <c r="Q75" s="59"/>
      <c r="R75" s="59"/>
      <c r="S75" s="59"/>
      <c r="T75" s="32"/>
      <c r="U75" s="11" t="s">
        <v>101</v>
      </c>
      <c r="V75" s="11">
        <v>44490</v>
      </c>
      <c r="W75" s="9" t="s">
        <v>212</v>
      </c>
      <c r="X75" s="11" t="s">
        <v>213</v>
      </c>
      <c r="Y75" s="11">
        <v>44897</v>
      </c>
      <c r="Z75" s="11">
        <v>45262</v>
      </c>
      <c r="AA75" s="11" t="s">
        <v>100</v>
      </c>
      <c r="AB75" s="11" t="s">
        <v>100</v>
      </c>
      <c r="AC75" s="117">
        <v>0</v>
      </c>
      <c r="AD75" s="117">
        <v>0</v>
      </c>
      <c r="AE75" s="11" t="s">
        <v>100</v>
      </c>
      <c r="AF75" s="11" t="s">
        <v>100</v>
      </c>
      <c r="AG75" s="117">
        <v>0</v>
      </c>
      <c r="AH75" s="125">
        <f t="shared" si="0"/>
        <v>0</v>
      </c>
      <c r="AI75" s="120">
        <v>57513.46</v>
      </c>
      <c r="AJ75" s="118">
        <v>0</v>
      </c>
      <c r="AK75" s="128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1:59" x14ac:dyDescent="0.25">
      <c r="A76" s="31"/>
      <c r="B76" s="32"/>
      <c r="C76" s="32"/>
      <c r="D76" s="32"/>
      <c r="E76" s="32"/>
      <c r="F76" s="69"/>
      <c r="G76" s="60"/>
      <c r="H76" s="103"/>
      <c r="I76" s="71"/>
      <c r="J76" s="32"/>
      <c r="K76" s="61"/>
      <c r="L76" s="111"/>
      <c r="M76" s="60"/>
      <c r="N76" s="61"/>
      <c r="O76" s="61"/>
      <c r="P76" s="32"/>
      <c r="Q76" s="59"/>
      <c r="R76" s="59"/>
      <c r="S76" s="59"/>
      <c r="T76" s="32"/>
      <c r="U76" s="11" t="s">
        <v>103</v>
      </c>
      <c r="V76" s="11">
        <v>44925</v>
      </c>
      <c r="W76" s="9" t="s">
        <v>247</v>
      </c>
      <c r="X76" s="11" t="s">
        <v>362</v>
      </c>
      <c r="Y76" s="11">
        <v>44895</v>
      </c>
      <c r="Z76" s="11">
        <v>44897</v>
      </c>
      <c r="AA76" s="11" t="s">
        <v>100</v>
      </c>
      <c r="AB76" s="11" t="s">
        <v>100</v>
      </c>
      <c r="AC76" s="117">
        <v>0</v>
      </c>
      <c r="AD76" s="117">
        <v>0</v>
      </c>
      <c r="AE76" s="11" t="s">
        <v>100</v>
      </c>
      <c r="AF76" s="11" t="s">
        <v>100</v>
      </c>
      <c r="AG76" s="117">
        <v>0</v>
      </c>
      <c r="AH76" s="125">
        <f t="shared" si="0"/>
        <v>0</v>
      </c>
      <c r="AI76" s="120">
        <v>0</v>
      </c>
      <c r="AJ76" s="118">
        <v>0</v>
      </c>
      <c r="AK76" s="128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1:59" x14ac:dyDescent="0.25">
      <c r="A77" s="31"/>
      <c r="B77" s="32"/>
      <c r="C77" s="32"/>
      <c r="D77" s="32"/>
      <c r="E77" s="32"/>
      <c r="F77" s="69"/>
      <c r="G77" s="60"/>
      <c r="H77" s="103"/>
      <c r="I77" s="71"/>
      <c r="J77" s="32"/>
      <c r="K77" s="61"/>
      <c r="L77" s="111"/>
      <c r="M77" s="60"/>
      <c r="N77" s="61"/>
      <c r="O77" s="61"/>
      <c r="P77" s="32"/>
      <c r="Q77" s="59"/>
      <c r="R77" s="59"/>
      <c r="S77" s="59"/>
      <c r="T77" s="32"/>
      <c r="U77" s="11" t="s">
        <v>104</v>
      </c>
      <c r="V77" s="11">
        <v>44897</v>
      </c>
      <c r="W77" s="9" t="s">
        <v>399</v>
      </c>
      <c r="X77" s="11" t="s">
        <v>363</v>
      </c>
      <c r="Y77" s="11">
        <v>44897</v>
      </c>
      <c r="Z77" s="11">
        <v>45262</v>
      </c>
      <c r="AA77" s="11" t="s">
        <v>100</v>
      </c>
      <c r="AB77" s="11" t="s">
        <v>100</v>
      </c>
      <c r="AC77" s="117">
        <v>0</v>
      </c>
      <c r="AD77" s="117">
        <v>0</v>
      </c>
      <c r="AE77" s="11" t="s">
        <v>100</v>
      </c>
      <c r="AF77" s="11" t="s">
        <v>100</v>
      </c>
      <c r="AG77" s="117">
        <v>0</v>
      </c>
      <c r="AH77" s="125">
        <f t="shared" si="0"/>
        <v>0</v>
      </c>
      <c r="AI77" s="120">
        <v>0</v>
      </c>
      <c r="AJ77" s="118">
        <v>0</v>
      </c>
      <c r="AK77" s="128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1:59" x14ac:dyDescent="0.25">
      <c r="A78" s="31"/>
      <c r="B78" s="32"/>
      <c r="C78" s="32"/>
      <c r="D78" s="32"/>
      <c r="E78" s="32"/>
      <c r="F78" s="69"/>
      <c r="G78" s="60"/>
      <c r="H78" s="103"/>
      <c r="I78" s="71"/>
      <c r="J78" s="32"/>
      <c r="K78" s="61"/>
      <c r="L78" s="111"/>
      <c r="M78" s="60"/>
      <c r="N78" s="61"/>
      <c r="O78" s="61"/>
      <c r="P78" s="32"/>
      <c r="Q78" s="59"/>
      <c r="R78" s="59"/>
      <c r="S78" s="59"/>
      <c r="T78" s="32"/>
      <c r="U78" s="11" t="s">
        <v>105</v>
      </c>
      <c r="V78" s="11">
        <v>45138</v>
      </c>
      <c r="W78" s="9" t="s">
        <v>361</v>
      </c>
      <c r="X78" s="16" t="s">
        <v>362</v>
      </c>
      <c r="Y78" s="11">
        <v>44562</v>
      </c>
      <c r="Z78" s="11">
        <v>45262</v>
      </c>
      <c r="AA78" s="11" t="s">
        <v>100</v>
      </c>
      <c r="AB78" s="11" t="s">
        <v>100</v>
      </c>
      <c r="AC78" s="117">
        <v>0</v>
      </c>
      <c r="AD78" s="117">
        <v>0</v>
      </c>
      <c r="AE78" s="11" t="s">
        <v>100</v>
      </c>
      <c r="AF78" s="11" t="s">
        <v>100</v>
      </c>
      <c r="AG78" s="117">
        <v>0</v>
      </c>
      <c r="AH78" s="125">
        <f t="shared" si="0"/>
        <v>0</v>
      </c>
      <c r="AI78" s="120">
        <v>63866.04</v>
      </c>
      <c r="AJ78" s="118">
        <v>0</v>
      </c>
      <c r="AK78" s="128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</row>
    <row r="79" spans="1:59" x14ac:dyDescent="0.25">
      <c r="A79" s="31"/>
      <c r="B79" s="32"/>
      <c r="C79" s="32"/>
      <c r="D79" s="32"/>
      <c r="E79" s="32"/>
      <c r="F79" s="69"/>
      <c r="G79" s="60"/>
      <c r="H79" s="103"/>
      <c r="I79" s="71"/>
      <c r="J79" s="32"/>
      <c r="K79" s="61"/>
      <c r="L79" s="111"/>
      <c r="M79" s="60"/>
      <c r="N79" s="61"/>
      <c r="O79" s="61"/>
      <c r="P79" s="32"/>
      <c r="Q79" s="59"/>
      <c r="R79" s="59"/>
      <c r="S79" s="59"/>
      <c r="T79" s="32"/>
      <c r="U79" s="11" t="s">
        <v>192</v>
      </c>
      <c r="V79" s="11">
        <v>45261</v>
      </c>
      <c r="W79" s="9" t="s">
        <v>419</v>
      </c>
      <c r="X79" s="11" t="s">
        <v>394</v>
      </c>
      <c r="Y79" s="11">
        <v>45263</v>
      </c>
      <c r="Z79" s="11">
        <v>45628</v>
      </c>
      <c r="AA79" s="11" t="s">
        <v>100</v>
      </c>
      <c r="AB79" s="11" t="s">
        <v>100</v>
      </c>
      <c r="AC79" s="117">
        <v>0</v>
      </c>
      <c r="AD79" s="117">
        <v>0</v>
      </c>
      <c r="AE79" s="11" t="s">
        <v>100</v>
      </c>
      <c r="AF79" s="11" t="s">
        <v>100</v>
      </c>
      <c r="AG79" s="117">
        <v>0</v>
      </c>
      <c r="AH79" s="125">
        <f t="shared" si="0"/>
        <v>0</v>
      </c>
      <c r="AI79" s="120">
        <v>0</v>
      </c>
      <c r="AJ79" s="118">
        <f>4194.38</f>
        <v>4194.38</v>
      </c>
      <c r="AK79" s="128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</row>
    <row r="80" spans="1:59" x14ac:dyDescent="0.25">
      <c r="A80" s="31"/>
      <c r="B80" s="32"/>
      <c r="C80" s="32"/>
      <c r="D80" s="32"/>
      <c r="E80" s="32"/>
      <c r="F80" s="69"/>
      <c r="G80" s="60"/>
      <c r="H80" s="103"/>
      <c r="I80" s="71"/>
      <c r="J80" s="32"/>
      <c r="K80" s="61"/>
      <c r="L80" s="111"/>
      <c r="M80" s="60"/>
      <c r="N80" s="61"/>
      <c r="O80" s="61"/>
      <c r="P80" s="32"/>
      <c r="Q80" s="59"/>
      <c r="R80" s="59"/>
      <c r="S80" s="59"/>
      <c r="T80" s="32"/>
      <c r="U80" s="11"/>
      <c r="V80" s="11"/>
      <c r="W80" s="11"/>
      <c r="X80" s="11"/>
      <c r="Y80" s="11"/>
      <c r="Z80" s="11"/>
      <c r="AA80" s="11"/>
      <c r="AB80" s="11"/>
      <c r="AC80" s="117"/>
      <c r="AD80" s="117"/>
      <c r="AE80" s="11"/>
      <c r="AF80" s="11"/>
      <c r="AG80" s="117"/>
      <c r="AH80" s="125">
        <f t="shared" si="0"/>
        <v>0</v>
      </c>
      <c r="AI80" s="120"/>
      <c r="AJ80" s="118"/>
      <c r="AK80" s="128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</row>
    <row r="81" spans="1:59" x14ac:dyDescent="0.25">
      <c r="A81" s="31"/>
      <c r="B81" s="32"/>
      <c r="C81" s="32"/>
      <c r="D81" s="32"/>
      <c r="E81" s="32"/>
      <c r="F81" s="69"/>
      <c r="G81" s="60"/>
      <c r="H81" s="103"/>
      <c r="I81" s="71"/>
      <c r="J81" s="32"/>
      <c r="K81" s="61"/>
      <c r="L81" s="111"/>
      <c r="M81" s="60"/>
      <c r="N81" s="61"/>
      <c r="O81" s="61"/>
      <c r="P81" s="32"/>
      <c r="Q81" s="59"/>
      <c r="R81" s="59"/>
      <c r="S81" s="59"/>
      <c r="T81" s="32"/>
      <c r="U81" s="11"/>
      <c r="V81" s="11"/>
      <c r="W81" s="11"/>
      <c r="X81" s="11"/>
      <c r="Y81" s="11"/>
      <c r="Z81" s="11"/>
      <c r="AA81" s="11"/>
      <c r="AB81" s="11"/>
      <c r="AC81" s="117"/>
      <c r="AD81" s="117"/>
      <c r="AE81" s="11"/>
      <c r="AF81" s="11"/>
      <c r="AG81" s="117"/>
      <c r="AH81" s="125">
        <f t="shared" si="0"/>
        <v>0</v>
      </c>
      <c r="AI81" s="120"/>
      <c r="AJ81" s="118"/>
      <c r="AK81" s="128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</row>
    <row r="82" spans="1:59" x14ac:dyDescent="0.25">
      <c r="A82" s="31"/>
      <c r="B82" s="32"/>
      <c r="C82" s="32"/>
      <c r="D82" s="32"/>
      <c r="E82" s="32"/>
      <c r="F82" s="69"/>
      <c r="G82" s="60"/>
      <c r="H82" s="103"/>
      <c r="I82" s="71"/>
      <c r="J82" s="32"/>
      <c r="K82" s="61"/>
      <c r="L82" s="111"/>
      <c r="M82" s="60"/>
      <c r="N82" s="61"/>
      <c r="O82" s="61"/>
      <c r="P82" s="32"/>
      <c r="Q82" s="59"/>
      <c r="R82" s="59"/>
      <c r="S82" s="59"/>
      <c r="T82" s="32"/>
      <c r="U82" s="11"/>
      <c r="V82" s="11"/>
      <c r="W82" s="9"/>
      <c r="X82" s="11"/>
      <c r="Y82" s="11"/>
      <c r="Z82" s="11"/>
      <c r="AA82" s="11"/>
      <c r="AB82" s="11"/>
      <c r="AC82" s="117"/>
      <c r="AD82" s="117"/>
      <c r="AE82" s="11"/>
      <c r="AF82" s="11"/>
      <c r="AG82" s="117"/>
      <c r="AH82" s="125">
        <f t="shared" si="0"/>
        <v>0</v>
      </c>
      <c r="AI82" s="120"/>
      <c r="AJ82" s="118"/>
      <c r="AK82" s="128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</row>
    <row r="83" spans="1:59" ht="17.25" customHeight="1" x14ac:dyDescent="0.25">
      <c r="A83" s="31">
        <v>7</v>
      </c>
      <c r="B83" s="32" t="s">
        <v>427</v>
      </c>
      <c r="C83" s="32" t="s">
        <v>152</v>
      </c>
      <c r="D83" s="32" t="s">
        <v>97</v>
      </c>
      <c r="E83" s="32" t="s">
        <v>99</v>
      </c>
      <c r="F83" s="69" t="s">
        <v>401</v>
      </c>
      <c r="G83" s="60">
        <v>12953</v>
      </c>
      <c r="H83" s="103" t="s">
        <v>188</v>
      </c>
      <c r="I83" s="71" t="s">
        <v>150</v>
      </c>
      <c r="J83" s="32" t="s">
        <v>151</v>
      </c>
      <c r="K83" s="61">
        <v>44194</v>
      </c>
      <c r="L83" s="111">
        <v>48688.56</v>
      </c>
      <c r="M83" s="60">
        <v>12953</v>
      </c>
      <c r="N83" s="61">
        <v>44197</v>
      </c>
      <c r="O83" s="61">
        <v>44561</v>
      </c>
      <c r="P83" s="32" t="s">
        <v>290</v>
      </c>
      <c r="Q83" s="59" t="s">
        <v>100</v>
      </c>
      <c r="R83" s="59" t="s">
        <v>100</v>
      </c>
      <c r="S83" s="59" t="s">
        <v>100</v>
      </c>
      <c r="T83" s="32" t="s">
        <v>154</v>
      </c>
      <c r="U83" s="11" t="s">
        <v>100</v>
      </c>
      <c r="V83" s="11" t="s">
        <v>100</v>
      </c>
      <c r="W83" s="11" t="s">
        <v>100</v>
      </c>
      <c r="X83" s="11" t="s">
        <v>100</v>
      </c>
      <c r="Y83" s="11" t="s">
        <v>100</v>
      </c>
      <c r="Z83" s="11" t="s">
        <v>100</v>
      </c>
      <c r="AA83" s="11" t="s">
        <v>100</v>
      </c>
      <c r="AB83" s="11" t="s">
        <v>100</v>
      </c>
      <c r="AC83" s="117">
        <v>0</v>
      </c>
      <c r="AD83" s="117">
        <v>0</v>
      </c>
      <c r="AE83" s="11" t="s">
        <v>100</v>
      </c>
      <c r="AF83" s="11" t="s">
        <v>100</v>
      </c>
      <c r="AG83" s="117">
        <v>0</v>
      </c>
      <c r="AH83" s="125">
        <f t="shared" si="0"/>
        <v>48688.56</v>
      </c>
      <c r="AI83" s="120">
        <v>0</v>
      </c>
      <c r="AJ83" s="118">
        <v>0</v>
      </c>
      <c r="AK83" s="128">
        <f>AI84+AI85+AI87+AJ88</f>
        <v>301534.45</v>
      </c>
      <c r="AL83" s="32" t="s">
        <v>100</v>
      </c>
      <c r="AM83" s="32" t="s">
        <v>100</v>
      </c>
      <c r="AN83" s="32" t="s">
        <v>100</v>
      </c>
      <c r="AO83" s="32"/>
      <c r="AP83" s="32"/>
      <c r="AQ83" s="32"/>
      <c r="AR83" s="32"/>
      <c r="AS83" s="32"/>
      <c r="AT83" s="32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32"/>
    </row>
    <row r="84" spans="1:59" x14ac:dyDescent="0.25">
      <c r="A84" s="31"/>
      <c r="B84" s="32"/>
      <c r="C84" s="32"/>
      <c r="D84" s="32"/>
      <c r="E84" s="32"/>
      <c r="F84" s="69"/>
      <c r="G84" s="60"/>
      <c r="H84" s="103"/>
      <c r="I84" s="71"/>
      <c r="J84" s="32"/>
      <c r="K84" s="61"/>
      <c r="L84" s="111"/>
      <c r="M84" s="60"/>
      <c r="N84" s="61"/>
      <c r="O84" s="61"/>
      <c r="P84" s="32"/>
      <c r="Q84" s="59"/>
      <c r="R84" s="59"/>
      <c r="S84" s="59"/>
      <c r="T84" s="32"/>
      <c r="U84" s="11" t="s">
        <v>101</v>
      </c>
      <c r="V84" s="11">
        <v>44559</v>
      </c>
      <c r="W84" s="9" t="s">
        <v>233</v>
      </c>
      <c r="X84" s="11" t="s">
        <v>246</v>
      </c>
      <c r="Y84" s="11">
        <v>44562</v>
      </c>
      <c r="Z84" s="11">
        <v>44926</v>
      </c>
      <c r="AA84" s="11" t="s">
        <v>100</v>
      </c>
      <c r="AB84" s="11" t="s">
        <v>100</v>
      </c>
      <c r="AC84" s="117">
        <v>0</v>
      </c>
      <c r="AD84" s="117">
        <v>0</v>
      </c>
      <c r="AE84" s="11" t="s">
        <v>100</v>
      </c>
      <c r="AF84" s="11" t="s">
        <v>100</v>
      </c>
      <c r="AG84" s="117">
        <v>0</v>
      </c>
      <c r="AH84" s="125">
        <f t="shared" si="0"/>
        <v>0</v>
      </c>
      <c r="AI84" s="120">
        <v>60084.56</v>
      </c>
      <c r="AJ84" s="118">
        <v>0</v>
      </c>
      <c r="AK84" s="128"/>
      <c r="AL84" s="32"/>
      <c r="AM84" s="32"/>
      <c r="AN84" s="32"/>
      <c r="AO84" s="32"/>
      <c r="AP84" s="32"/>
      <c r="AQ84" s="32"/>
      <c r="AR84" s="32"/>
      <c r="AS84" s="32"/>
      <c r="AT84" s="32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32"/>
    </row>
    <row r="85" spans="1:59" x14ac:dyDescent="0.25">
      <c r="A85" s="31"/>
      <c r="B85" s="32"/>
      <c r="C85" s="32"/>
      <c r="D85" s="32"/>
      <c r="E85" s="32"/>
      <c r="F85" s="69"/>
      <c r="G85" s="60"/>
      <c r="H85" s="103"/>
      <c r="I85" s="71"/>
      <c r="J85" s="32"/>
      <c r="K85" s="61"/>
      <c r="L85" s="111"/>
      <c r="M85" s="60"/>
      <c r="N85" s="61"/>
      <c r="O85" s="61"/>
      <c r="P85" s="32"/>
      <c r="Q85" s="59"/>
      <c r="R85" s="59"/>
      <c r="S85" s="59"/>
      <c r="T85" s="32"/>
      <c r="U85" s="11" t="s">
        <v>103</v>
      </c>
      <c r="V85" s="11">
        <v>44895</v>
      </c>
      <c r="W85" s="9" t="s">
        <v>247</v>
      </c>
      <c r="X85" s="11" t="s">
        <v>248</v>
      </c>
      <c r="Y85" s="11">
        <v>44895</v>
      </c>
      <c r="Z85" s="11">
        <v>44926</v>
      </c>
      <c r="AA85" s="11" t="s">
        <v>100</v>
      </c>
      <c r="AB85" s="11" t="s">
        <v>100</v>
      </c>
      <c r="AC85" s="117">
        <v>0</v>
      </c>
      <c r="AD85" s="117">
        <v>0</v>
      </c>
      <c r="AE85" s="11" t="s">
        <v>100</v>
      </c>
      <c r="AF85" s="11" t="s">
        <v>100</v>
      </c>
      <c r="AG85" s="117">
        <v>0</v>
      </c>
      <c r="AH85" s="125">
        <f t="shared" ref="AH85:AH148" si="1">L85-AD85+AC85+AG85</f>
        <v>0</v>
      </c>
      <c r="AI85" s="120">
        <v>185720.78</v>
      </c>
      <c r="AJ85" s="118">
        <v>0</v>
      </c>
      <c r="AK85" s="128"/>
      <c r="AL85" s="32"/>
      <c r="AM85" s="32"/>
      <c r="AN85" s="32"/>
      <c r="AO85" s="32"/>
      <c r="AP85" s="32"/>
      <c r="AQ85" s="32"/>
      <c r="AR85" s="32"/>
      <c r="AS85" s="32"/>
      <c r="AT85" s="32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32"/>
    </row>
    <row r="86" spans="1:59" x14ac:dyDescent="0.25">
      <c r="A86" s="31"/>
      <c r="B86" s="32"/>
      <c r="C86" s="32"/>
      <c r="D86" s="32"/>
      <c r="E86" s="32"/>
      <c r="F86" s="69"/>
      <c r="G86" s="60"/>
      <c r="H86" s="103"/>
      <c r="I86" s="71"/>
      <c r="J86" s="32"/>
      <c r="K86" s="61"/>
      <c r="L86" s="111"/>
      <c r="M86" s="60"/>
      <c r="N86" s="61"/>
      <c r="O86" s="61"/>
      <c r="P86" s="32"/>
      <c r="Q86" s="59"/>
      <c r="R86" s="59"/>
      <c r="S86" s="59"/>
      <c r="T86" s="32"/>
      <c r="U86" s="11" t="s">
        <v>104</v>
      </c>
      <c r="V86" s="11">
        <v>44910</v>
      </c>
      <c r="W86" s="9" t="s">
        <v>377</v>
      </c>
      <c r="X86" s="11" t="s">
        <v>379</v>
      </c>
      <c r="Y86" s="11">
        <v>45261</v>
      </c>
      <c r="Z86" s="11">
        <v>45291</v>
      </c>
      <c r="AA86" s="11" t="s">
        <v>100</v>
      </c>
      <c r="AB86" s="11" t="s">
        <v>100</v>
      </c>
      <c r="AC86" s="117">
        <v>0</v>
      </c>
      <c r="AD86" s="117">
        <v>0</v>
      </c>
      <c r="AE86" s="11" t="s">
        <v>100</v>
      </c>
      <c r="AF86" s="11" t="s">
        <v>100</v>
      </c>
      <c r="AG86" s="117">
        <v>0</v>
      </c>
      <c r="AH86" s="125">
        <f t="shared" si="1"/>
        <v>0</v>
      </c>
      <c r="AI86" s="120">
        <v>0</v>
      </c>
      <c r="AJ86" s="118">
        <v>0</v>
      </c>
      <c r="AK86" s="128"/>
      <c r="AL86" s="32"/>
      <c r="AM86" s="32"/>
      <c r="AN86" s="32"/>
      <c r="AO86" s="32"/>
      <c r="AP86" s="32"/>
      <c r="AQ86" s="32"/>
      <c r="AR86" s="32"/>
      <c r="AS86" s="32"/>
      <c r="AT86" s="32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32"/>
    </row>
    <row r="87" spans="1:59" x14ac:dyDescent="0.25">
      <c r="A87" s="31"/>
      <c r="B87" s="32"/>
      <c r="C87" s="32"/>
      <c r="D87" s="32"/>
      <c r="E87" s="32"/>
      <c r="F87" s="69"/>
      <c r="G87" s="60"/>
      <c r="H87" s="103"/>
      <c r="I87" s="71"/>
      <c r="J87" s="32"/>
      <c r="K87" s="61"/>
      <c r="L87" s="111"/>
      <c r="M87" s="60"/>
      <c r="N87" s="61"/>
      <c r="O87" s="61"/>
      <c r="P87" s="32"/>
      <c r="Q87" s="59"/>
      <c r="R87" s="59"/>
      <c r="S87" s="59"/>
      <c r="T87" s="32"/>
      <c r="U87" s="11" t="s">
        <v>105</v>
      </c>
      <c r="V87" s="11">
        <v>45138</v>
      </c>
      <c r="W87" s="9" t="s">
        <v>361</v>
      </c>
      <c r="X87" s="11" t="s">
        <v>360</v>
      </c>
      <c r="Y87" s="11">
        <v>44562</v>
      </c>
      <c r="Z87" s="11">
        <v>45291</v>
      </c>
      <c r="AA87" s="11" t="s">
        <v>100</v>
      </c>
      <c r="AB87" s="11" t="s">
        <v>100</v>
      </c>
      <c r="AC87" s="117">
        <v>0</v>
      </c>
      <c r="AD87" s="117">
        <v>0</v>
      </c>
      <c r="AE87" s="11" t="s">
        <v>100</v>
      </c>
      <c r="AF87" s="11" t="s">
        <v>100</v>
      </c>
      <c r="AG87" s="117">
        <v>0</v>
      </c>
      <c r="AH87" s="125">
        <f t="shared" si="1"/>
        <v>0</v>
      </c>
      <c r="AI87" s="120">
        <v>51244.33</v>
      </c>
      <c r="AJ87" s="118">
        <v>0</v>
      </c>
      <c r="AK87" s="128"/>
      <c r="AL87" s="32"/>
      <c r="AM87" s="32"/>
      <c r="AN87" s="32"/>
      <c r="AO87" s="32"/>
      <c r="AP87" s="32"/>
      <c r="AQ87" s="32"/>
      <c r="AR87" s="32"/>
      <c r="AS87" s="32"/>
      <c r="AT87" s="32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32"/>
    </row>
    <row r="88" spans="1:59" x14ac:dyDescent="0.25">
      <c r="A88" s="31"/>
      <c r="B88" s="32"/>
      <c r="C88" s="32"/>
      <c r="D88" s="32"/>
      <c r="E88" s="32"/>
      <c r="F88" s="69"/>
      <c r="G88" s="60"/>
      <c r="H88" s="103"/>
      <c r="I88" s="71"/>
      <c r="J88" s="32"/>
      <c r="K88" s="61"/>
      <c r="L88" s="111"/>
      <c r="M88" s="60"/>
      <c r="N88" s="61"/>
      <c r="O88" s="61"/>
      <c r="P88" s="32"/>
      <c r="Q88" s="59"/>
      <c r="R88" s="59"/>
      <c r="S88" s="59"/>
      <c r="T88" s="32"/>
      <c r="U88" s="11" t="s">
        <v>192</v>
      </c>
      <c r="V88" s="11">
        <v>45286</v>
      </c>
      <c r="W88" s="9" t="s">
        <v>417</v>
      </c>
      <c r="X88" s="11" t="s">
        <v>393</v>
      </c>
      <c r="Y88" s="11">
        <v>45292</v>
      </c>
      <c r="Z88" s="11">
        <v>45657</v>
      </c>
      <c r="AA88" s="11" t="s">
        <v>100</v>
      </c>
      <c r="AB88" s="11" t="s">
        <v>100</v>
      </c>
      <c r="AC88" s="117">
        <v>0</v>
      </c>
      <c r="AD88" s="117">
        <v>0</v>
      </c>
      <c r="AE88" s="11" t="s">
        <v>100</v>
      </c>
      <c r="AF88" s="11" t="s">
        <v>100</v>
      </c>
      <c r="AG88" s="117">
        <v>0</v>
      </c>
      <c r="AH88" s="125">
        <f t="shared" si="1"/>
        <v>0</v>
      </c>
      <c r="AI88" s="120">
        <v>0</v>
      </c>
      <c r="AJ88" s="118">
        <f>4484.78</f>
        <v>4484.78</v>
      </c>
      <c r="AK88" s="128"/>
      <c r="AL88" s="32"/>
      <c r="AM88" s="32"/>
      <c r="AN88" s="32"/>
      <c r="AO88" s="32"/>
      <c r="AP88" s="32"/>
      <c r="AQ88" s="32"/>
      <c r="AR88" s="32"/>
      <c r="AS88" s="32"/>
      <c r="AT88" s="32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32"/>
    </row>
    <row r="89" spans="1:59" x14ac:dyDescent="0.25">
      <c r="A89" s="31"/>
      <c r="B89" s="32"/>
      <c r="C89" s="32"/>
      <c r="D89" s="32"/>
      <c r="E89" s="32"/>
      <c r="F89" s="69"/>
      <c r="G89" s="60"/>
      <c r="H89" s="103"/>
      <c r="I89" s="71"/>
      <c r="J89" s="32"/>
      <c r="K89" s="61"/>
      <c r="L89" s="111"/>
      <c r="M89" s="60"/>
      <c r="N89" s="61"/>
      <c r="O89" s="61"/>
      <c r="P89" s="32"/>
      <c r="Q89" s="59"/>
      <c r="R89" s="59"/>
      <c r="S89" s="59"/>
      <c r="T89" s="32"/>
      <c r="U89" s="11"/>
      <c r="V89" s="11"/>
      <c r="W89" s="11"/>
      <c r="X89" s="11"/>
      <c r="Y89" s="11"/>
      <c r="Z89" s="11"/>
      <c r="AA89" s="11"/>
      <c r="AB89" s="11"/>
      <c r="AC89" s="117"/>
      <c r="AD89" s="117"/>
      <c r="AE89" s="11"/>
      <c r="AF89" s="11"/>
      <c r="AG89" s="117"/>
      <c r="AH89" s="125">
        <f t="shared" si="1"/>
        <v>0</v>
      </c>
      <c r="AI89" s="120"/>
      <c r="AJ89" s="118"/>
      <c r="AK89" s="128"/>
      <c r="AL89" s="32"/>
      <c r="AM89" s="32"/>
      <c r="AN89" s="32"/>
      <c r="AO89" s="32"/>
      <c r="AP89" s="32"/>
      <c r="AQ89" s="32"/>
      <c r="AR89" s="32"/>
      <c r="AS89" s="32"/>
      <c r="AT89" s="32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32"/>
    </row>
    <row r="90" spans="1:59" x14ac:dyDescent="0.25">
      <c r="A90" s="31"/>
      <c r="B90" s="32"/>
      <c r="C90" s="32"/>
      <c r="D90" s="32"/>
      <c r="E90" s="32"/>
      <c r="F90" s="69"/>
      <c r="G90" s="60"/>
      <c r="H90" s="103"/>
      <c r="I90" s="71"/>
      <c r="J90" s="32"/>
      <c r="K90" s="61"/>
      <c r="L90" s="111"/>
      <c r="M90" s="60"/>
      <c r="N90" s="61"/>
      <c r="O90" s="61"/>
      <c r="P90" s="32"/>
      <c r="Q90" s="59"/>
      <c r="R90" s="59"/>
      <c r="S90" s="59"/>
      <c r="T90" s="32"/>
      <c r="U90" s="11"/>
      <c r="V90" s="11"/>
      <c r="W90" s="11"/>
      <c r="X90" s="11"/>
      <c r="Y90" s="11"/>
      <c r="Z90" s="11"/>
      <c r="AA90" s="11"/>
      <c r="AB90" s="11"/>
      <c r="AC90" s="117"/>
      <c r="AD90" s="117"/>
      <c r="AE90" s="11"/>
      <c r="AF90" s="11"/>
      <c r="AG90" s="117"/>
      <c r="AH90" s="125">
        <f t="shared" si="1"/>
        <v>0</v>
      </c>
      <c r="AI90" s="120"/>
      <c r="AJ90" s="118"/>
      <c r="AK90" s="128"/>
      <c r="AL90" s="32"/>
      <c r="AM90" s="32"/>
      <c r="AN90" s="32"/>
      <c r="AO90" s="32"/>
      <c r="AP90" s="32"/>
      <c r="AQ90" s="32"/>
      <c r="AR90" s="32"/>
      <c r="AS90" s="32"/>
      <c r="AT90" s="32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32"/>
    </row>
    <row r="91" spans="1:59" x14ac:dyDescent="0.25">
      <c r="A91" s="31"/>
      <c r="B91" s="32"/>
      <c r="C91" s="32"/>
      <c r="D91" s="32"/>
      <c r="E91" s="32"/>
      <c r="F91" s="69"/>
      <c r="G91" s="60"/>
      <c r="H91" s="103"/>
      <c r="I91" s="71"/>
      <c r="J91" s="32"/>
      <c r="K91" s="61"/>
      <c r="L91" s="111"/>
      <c r="M91" s="60"/>
      <c r="N91" s="61"/>
      <c r="O91" s="61"/>
      <c r="P91" s="32"/>
      <c r="Q91" s="59"/>
      <c r="R91" s="59"/>
      <c r="S91" s="59"/>
      <c r="T91" s="32"/>
      <c r="U91" s="28"/>
      <c r="V91" s="16"/>
      <c r="W91" s="16"/>
      <c r="X91" s="16"/>
      <c r="Y91" s="16"/>
      <c r="Z91" s="16"/>
      <c r="AA91" s="28"/>
      <c r="AB91" s="28"/>
      <c r="AC91" s="119"/>
      <c r="AD91" s="119"/>
      <c r="AE91" s="28"/>
      <c r="AF91" s="28"/>
      <c r="AG91" s="119"/>
      <c r="AH91" s="125">
        <f t="shared" si="1"/>
        <v>0</v>
      </c>
      <c r="AI91" s="118"/>
      <c r="AJ91" s="118"/>
      <c r="AK91" s="128"/>
      <c r="AL91" s="32"/>
      <c r="AM91" s="32"/>
      <c r="AN91" s="32"/>
      <c r="AO91" s="32"/>
      <c r="AP91" s="32"/>
      <c r="AQ91" s="32"/>
      <c r="AR91" s="32"/>
      <c r="AS91" s="32"/>
      <c r="AT91" s="32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32"/>
    </row>
    <row r="92" spans="1:59" ht="15" customHeight="1" x14ac:dyDescent="0.25">
      <c r="A92" s="31">
        <v>8</v>
      </c>
      <c r="B92" s="32" t="s">
        <v>428</v>
      </c>
      <c r="C92" s="32" t="s">
        <v>152</v>
      </c>
      <c r="D92" s="32" t="s">
        <v>97</v>
      </c>
      <c r="E92" s="32" t="s">
        <v>99</v>
      </c>
      <c r="F92" s="69" t="s">
        <v>401</v>
      </c>
      <c r="G92" s="60">
        <v>12971</v>
      </c>
      <c r="H92" s="103" t="s">
        <v>178</v>
      </c>
      <c r="I92" s="71" t="s">
        <v>150</v>
      </c>
      <c r="J92" s="32" t="s">
        <v>151</v>
      </c>
      <c r="K92" s="61">
        <v>44221</v>
      </c>
      <c r="L92" s="111">
        <v>161062.32</v>
      </c>
      <c r="M92" s="60">
        <v>12971</v>
      </c>
      <c r="N92" s="61">
        <v>44221</v>
      </c>
      <c r="O92" s="61">
        <v>44585</v>
      </c>
      <c r="P92" s="32" t="s">
        <v>290</v>
      </c>
      <c r="Q92" s="59" t="s">
        <v>100</v>
      </c>
      <c r="R92" s="59" t="s">
        <v>100</v>
      </c>
      <c r="S92" s="59" t="s">
        <v>100</v>
      </c>
      <c r="T92" s="32" t="s">
        <v>154</v>
      </c>
      <c r="U92" s="11" t="s">
        <v>100</v>
      </c>
      <c r="V92" s="11" t="s">
        <v>100</v>
      </c>
      <c r="W92" s="11" t="s">
        <v>100</v>
      </c>
      <c r="X92" s="11" t="s">
        <v>100</v>
      </c>
      <c r="Y92" s="11" t="s">
        <v>100</v>
      </c>
      <c r="Z92" s="11" t="s">
        <v>100</v>
      </c>
      <c r="AA92" s="11" t="s">
        <v>100</v>
      </c>
      <c r="AB92" s="11" t="s">
        <v>100</v>
      </c>
      <c r="AC92" s="117">
        <v>0</v>
      </c>
      <c r="AD92" s="117">
        <v>0</v>
      </c>
      <c r="AE92" s="11" t="s">
        <v>100</v>
      </c>
      <c r="AF92" s="11" t="s">
        <v>100</v>
      </c>
      <c r="AG92" s="117">
        <v>0</v>
      </c>
      <c r="AH92" s="125">
        <f t="shared" si="1"/>
        <v>161062.32</v>
      </c>
      <c r="AI92" s="120">
        <v>167509.91</v>
      </c>
      <c r="AJ92" s="118">
        <v>0</v>
      </c>
      <c r="AK92" s="128">
        <f>AI92+AI93+AI95+AJ96</f>
        <v>427296.87000000005</v>
      </c>
      <c r="AL92" s="32" t="s">
        <v>100</v>
      </c>
      <c r="AM92" s="32" t="s">
        <v>100</v>
      </c>
      <c r="AN92" s="32" t="s">
        <v>100</v>
      </c>
      <c r="AO92" s="32"/>
      <c r="AP92" s="32"/>
      <c r="AQ92" s="32"/>
      <c r="AR92" s="32"/>
      <c r="AS92" s="32"/>
      <c r="AT92" s="32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32"/>
    </row>
    <row r="93" spans="1:59" x14ac:dyDescent="0.25">
      <c r="A93" s="31"/>
      <c r="B93" s="32"/>
      <c r="C93" s="32"/>
      <c r="D93" s="32"/>
      <c r="E93" s="32"/>
      <c r="F93" s="69"/>
      <c r="G93" s="60"/>
      <c r="H93" s="103"/>
      <c r="I93" s="71"/>
      <c r="J93" s="32"/>
      <c r="K93" s="61"/>
      <c r="L93" s="111"/>
      <c r="M93" s="60"/>
      <c r="N93" s="61"/>
      <c r="O93" s="61"/>
      <c r="P93" s="32"/>
      <c r="Q93" s="59"/>
      <c r="R93" s="59"/>
      <c r="S93" s="59"/>
      <c r="T93" s="32"/>
      <c r="U93" s="11" t="s">
        <v>101</v>
      </c>
      <c r="V93" s="11">
        <v>44579</v>
      </c>
      <c r="W93" s="13" t="s">
        <v>243</v>
      </c>
      <c r="X93" s="11" t="s">
        <v>244</v>
      </c>
      <c r="Y93" s="12">
        <v>44586</v>
      </c>
      <c r="Z93" s="11">
        <v>44950</v>
      </c>
      <c r="AA93" s="16" t="s">
        <v>100</v>
      </c>
      <c r="AB93" s="16" t="s">
        <v>100</v>
      </c>
      <c r="AC93" s="119">
        <v>0</v>
      </c>
      <c r="AD93" s="119">
        <v>0</v>
      </c>
      <c r="AE93" s="16" t="s">
        <v>100</v>
      </c>
      <c r="AF93" s="21" t="s">
        <v>100</v>
      </c>
      <c r="AG93" s="119">
        <v>0</v>
      </c>
      <c r="AH93" s="125">
        <f t="shared" si="1"/>
        <v>0</v>
      </c>
      <c r="AI93" s="120">
        <v>54483.24</v>
      </c>
      <c r="AJ93" s="118">
        <v>0</v>
      </c>
      <c r="AK93" s="128"/>
      <c r="AL93" s="32"/>
      <c r="AM93" s="32"/>
      <c r="AN93" s="32"/>
      <c r="AO93" s="32"/>
      <c r="AP93" s="32"/>
      <c r="AQ93" s="32"/>
      <c r="AR93" s="32"/>
      <c r="AS93" s="32"/>
      <c r="AT93" s="32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32"/>
    </row>
    <row r="94" spans="1:59" x14ac:dyDescent="0.25">
      <c r="A94" s="31"/>
      <c r="B94" s="32"/>
      <c r="C94" s="32"/>
      <c r="D94" s="32"/>
      <c r="E94" s="32"/>
      <c r="F94" s="69"/>
      <c r="G94" s="60"/>
      <c r="H94" s="103"/>
      <c r="I94" s="71"/>
      <c r="J94" s="32"/>
      <c r="K94" s="61"/>
      <c r="L94" s="111"/>
      <c r="M94" s="60"/>
      <c r="N94" s="61"/>
      <c r="O94" s="61"/>
      <c r="P94" s="32"/>
      <c r="Q94" s="59"/>
      <c r="R94" s="59"/>
      <c r="S94" s="59"/>
      <c r="T94" s="32"/>
      <c r="U94" s="11" t="s">
        <v>103</v>
      </c>
      <c r="V94" s="11">
        <v>44895</v>
      </c>
      <c r="W94" s="13" t="s">
        <v>418</v>
      </c>
      <c r="X94" s="11" t="s">
        <v>248</v>
      </c>
      <c r="Y94" s="11">
        <v>44895</v>
      </c>
      <c r="Z94" s="11">
        <v>44950</v>
      </c>
      <c r="AA94" s="16" t="s">
        <v>100</v>
      </c>
      <c r="AB94" s="16" t="s">
        <v>100</v>
      </c>
      <c r="AC94" s="119">
        <v>0</v>
      </c>
      <c r="AD94" s="119">
        <v>0</v>
      </c>
      <c r="AE94" s="16" t="s">
        <v>100</v>
      </c>
      <c r="AF94" s="21" t="s">
        <v>100</v>
      </c>
      <c r="AG94" s="119">
        <v>0</v>
      </c>
      <c r="AH94" s="125">
        <f t="shared" si="1"/>
        <v>0</v>
      </c>
      <c r="AI94" s="120">
        <v>0</v>
      </c>
      <c r="AJ94" s="118">
        <v>0</v>
      </c>
      <c r="AK94" s="128"/>
      <c r="AL94" s="32"/>
      <c r="AM94" s="32"/>
      <c r="AN94" s="32"/>
      <c r="AO94" s="32"/>
      <c r="AP94" s="32"/>
      <c r="AQ94" s="32"/>
      <c r="AR94" s="32"/>
      <c r="AS94" s="32"/>
      <c r="AT94" s="32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32"/>
    </row>
    <row r="95" spans="1:59" x14ac:dyDescent="0.25">
      <c r="A95" s="31"/>
      <c r="B95" s="32"/>
      <c r="C95" s="32"/>
      <c r="D95" s="32"/>
      <c r="E95" s="32"/>
      <c r="F95" s="69"/>
      <c r="G95" s="60"/>
      <c r="H95" s="103"/>
      <c r="I95" s="71"/>
      <c r="J95" s="32"/>
      <c r="K95" s="61"/>
      <c r="L95" s="111"/>
      <c r="M95" s="60"/>
      <c r="N95" s="61"/>
      <c r="O95" s="61"/>
      <c r="P95" s="32"/>
      <c r="Q95" s="59"/>
      <c r="R95" s="59"/>
      <c r="S95" s="59"/>
      <c r="T95" s="32"/>
      <c r="U95" s="11" t="s">
        <v>104</v>
      </c>
      <c r="V95" s="11">
        <v>44910</v>
      </c>
      <c r="W95" s="13">
        <v>13433</v>
      </c>
      <c r="X95" s="10" t="s">
        <v>193</v>
      </c>
      <c r="Y95" s="11">
        <v>44951</v>
      </c>
      <c r="Z95" s="11">
        <v>45315</v>
      </c>
      <c r="AA95" s="16" t="s">
        <v>100</v>
      </c>
      <c r="AB95" s="16" t="s">
        <v>100</v>
      </c>
      <c r="AC95" s="119">
        <v>0</v>
      </c>
      <c r="AD95" s="119">
        <v>0</v>
      </c>
      <c r="AE95" s="16" t="s">
        <v>100</v>
      </c>
      <c r="AF95" s="21" t="s">
        <v>100</v>
      </c>
      <c r="AG95" s="119">
        <v>0</v>
      </c>
      <c r="AH95" s="125">
        <f t="shared" si="1"/>
        <v>0</v>
      </c>
      <c r="AI95" s="120">
        <v>190493.88</v>
      </c>
      <c r="AJ95" s="118">
        <v>0</v>
      </c>
      <c r="AK95" s="128"/>
      <c r="AL95" s="32"/>
      <c r="AM95" s="32"/>
      <c r="AN95" s="32"/>
      <c r="AO95" s="32"/>
      <c r="AP95" s="32"/>
      <c r="AQ95" s="32"/>
      <c r="AR95" s="32"/>
      <c r="AS95" s="32"/>
      <c r="AT95" s="32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32"/>
    </row>
    <row r="96" spans="1:59" x14ac:dyDescent="0.25">
      <c r="A96" s="31"/>
      <c r="B96" s="32"/>
      <c r="C96" s="32"/>
      <c r="D96" s="32"/>
      <c r="E96" s="32"/>
      <c r="F96" s="69"/>
      <c r="G96" s="60"/>
      <c r="H96" s="103"/>
      <c r="I96" s="71"/>
      <c r="J96" s="32"/>
      <c r="K96" s="61"/>
      <c r="L96" s="111"/>
      <c r="M96" s="60"/>
      <c r="N96" s="61"/>
      <c r="O96" s="61"/>
      <c r="P96" s="32"/>
      <c r="Q96" s="59"/>
      <c r="R96" s="59"/>
      <c r="S96" s="59"/>
      <c r="T96" s="32"/>
      <c r="U96" s="11" t="s">
        <v>105</v>
      </c>
      <c r="V96" s="11">
        <v>45138</v>
      </c>
      <c r="W96" s="13">
        <v>13590</v>
      </c>
      <c r="X96" s="11" t="s">
        <v>362</v>
      </c>
      <c r="Y96" s="11">
        <v>44958</v>
      </c>
      <c r="Z96" s="11">
        <v>45315</v>
      </c>
      <c r="AA96" s="16" t="s">
        <v>100</v>
      </c>
      <c r="AB96" s="16" t="s">
        <v>100</v>
      </c>
      <c r="AC96" s="119">
        <v>0</v>
      </c>
      <c r="AD96" s="119">
        <v>0</v>
      </c>
      <c r="AE96" s="16" t="s">
        <v>100</v>
      </c>
      <c r="AF96" s="21" t="s">
        <v>100</v>
      </c>
      <c r="AG96" s="119">
        <v>0</v>
      </c>
      <c r="AH96" s="125">
        <f t="shared" si="1"/>
        <v>0</v>
      </c>
      <c r="AI96" s="120">
        <v>0</v>
      </c>
      <c r="AJ96" s="118">
        <f>14809.84</f>
        <v>14809.84</v>
      </c>
      <c r="AK96" s="128"/>
      <c r="AL96" s="32"/>
      <c r="AM96" s="32"/>
      <c r="AN96" s="32"/>
      <c r="AO96" s="32"/>
      <c r="AP96" s="32"/>
      <c r="AQ96" s="32"/>
      <c r="AR96" s="32"/>
      <c r="AS96" s="32"/>
      <c r="AT96" s="32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32"/>
    </row>
    <row r="97" spans="1:59" x14ac:dyDescent="0.25">
      <c r="A97" s="31"/>
      <c r="B97" s="32"/>
      <c r="C97" s="32"/>
      <c r="D97" s="32"/>
      <c r="E97" s="32"/>
      <c r="F97" s="69"/>
      <c r="G97" s="60"/>
      <c r="H97" s="103"/>
      <c r="I97" s="71"/>
      <c r="J97" s="32"/>
      <c r="K97" s="61"/>
      <c r="L97" s="111"/>
      <c r="M97" s="60"/>
      <c r="N97" s="61"/>
      <c r="O97" s="61"/>
      <c r="P97" s="32"/>
      <c r="Q97" s="59"/>
      <c r="R97" s="59"/>
      <c r="S97" s="59"/>
      <c r="T97" s="32"/>
      <c r="U97" s="11"/>
      <c r="V97" s="11"/>
      <c r="W97" s="13"/>
      <c r="X97" s="11"/>
      <c r="Y97" s="11"/>
      <c r="Z97" s="11"/>
      <c r="AA97" s="16"/>
      <c r="AB97" s="16"/>
      <c r="AC97" s="119"/>
      <c r="AD97" s="119"/>
      <c r="AE97" s="16"/>
      <c r="AF97" s="21"/>
      <c r="AG97" s="119"/>
      <c r="AH97" s="125">
        <f t="shared" si="1"/>
        <v>0</v>
      </c>
      <c r="AI97" s="120"/>
      <c r="AJ97" s="118"/>
      <c r="AK97" s="128"/>
      <c r="AL97" s="32"/>
      <c r="AM97" s="32"/>
      <c r="AN97" s="32"/>
      <c r="AO97" s="32"/>
      <c r="AP97" s="32"/>
      <c r="AQ97" s="32"/>
      <c r="AR97" s="32"/>
      <c r="AS97" s="32"/>
      <c r="AT97" s="32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32"/>
    </row>
    <row r="98" spans="1:59" x14ac:dyDescent="0.25">
      <c r="A98" s="31"/>
      <c r="B98" s="32"/>
      <c r="C98" s="32"/>
      <c r="D98" s="32"/>
      <c r="E98" s="32"/>
      <c r="F98" s="69"/>
      <c r="G98" s="60"/>
      <c r="H98" s="103"/>
      <c r="I98" s="71"/>
      <c r="J98" s="32"/>
      <c r="K98" s="61"/>
      <c r="L98" s="111"/>
      <c r="M98" s="60"/>
      <c r="N98" s="61"/>
      <c r="O98" s="61"/>
      <c r="P98" s="32"/>
      <c r="Q98" s="59"/>
      <c r="R98" s="59"/>
      <c r="S98" s="59"/>
      <c r="T98" s="32"/>
      <c r="U98" s="11"/>
      <c r="V98" s="11"/>
      <c r="W98" s="13"/>
      <c r="X98" s="11"/>
      <c r="Y98" s="11"/>
      <c r="Z98" s="11"/>
      <c r="AA98" s="11"/>
      <c r="AB98" s="11"/>
      <c r="AC98" s="117"/>
      <c r="AD98" s="117"/>
      <c r="AE98" s="11"/>
      <c r="AF98" s="11"/>
      <c r="AG98" s="117"/>
      <c r="AH98" s="125">
        <f t="shared" si="1"/>
        <v>0</v>
      </c>
      <c r="AI98" s="120"/>
      <c r="AJ98" s="118"/>
      <c r="AK98" s="128"/>
      <c r="AL98" s="32"/>
      <c r="AM98" s="32"/>
      <c r="AN98" s="32"/>
      <c r="AO98" s="32"/>
      <c r="AP98" s="32"/>
      <c r="AQ98" s="32"/>
      <c r="AR98" s="32"/>
      <c r="AS98" s="32"/>
      <c r="AT98" s="32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32"/>
    </row>
    <row r="99" spans="1:59" x14ac:dyDescent="0.25">
      <c r="A99" s="31"/>
      <c r="B99" s="32"/>
      <c r="C99" s="32"/>
      <c r="D99" s="32"/>
      <c r="E99" s="32"/>
      <c r="F99" s="69"/>
      <c r="G99" s="60"/>
      <c r="H99" s="103"/>
      <c r="I99" s="71"/>
      <c r="J99" s="32"/>
      <c r="K99" s="61"/>
      <c r="L99" s="111"/>
      <c r="M99" s="60"/>
      <c r="N99" s="61"/>
      <c r="O99" s="61"/>
      <c r="P99" s="32"/>
      <c r="Q99" s="59"/>
      <c r="R99" s="59"/>
      <c r="S99" s="59"/>
      <c r="T99" s="32"/>
      <c r="U99" s="11"/>
      <c r="V99" s="11"/>
      <c r="W99" s="13"/>
      <c r="X99" s="11"/>
      <c r="Y99" s="12"/>
      <c r="Z99" s="11"/>
      <c r="AA99" s="16"/>
      <c r="AB99" s="16"/>
      <c r="AC99" s="119"/>
      <c r="AD99" s="119"/>
      <c r="AE99" s="16"/>
      <c r="AF99" s="21"/>
      <c r="AG99" s="119"/>
      <c r="AH99" s="125">
        <f t="shared" si="1"/>
        <v>0</v>
      </c>
      <c r="AI99" s="120"/>
      <c r="AJ99" s="118"/>
      <c r="AK99" s="128"/>
      <c r="AL99" s="32"/>
      <c r="AM99" s="32"/>
      <c r="AN99" s="32"/>
      <c r="AO99" s="32"/>
      <c r="AP99" s="32"/>
      <c r="AQ99" s="32"/>
      <c r="AR99" s="32"/>
      <c r="AS99" s="32"/>
      <c r="AT99" s="32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32"/>
    </row>
    <row r="100" spans="1:59" ht="15" customHeight="1" x14ac:dyDescent="0.25">
      <c r="A100" s="31">
        <v>9</v>
      </c>
      <c r="B100" s="32" t="s">
        <v>429</v>
      </c>
      <c r="C100" s="32" t="s">
        <v>256</v>
      </c>
      <c r="D100" s="32" t="s">
        <v>133</v>
      </c>
      <c r="E100" s="32" t="s">
        <v>262</v>
      </c>
      <c r="F100" s="69" t="s">
        <v>403</v>
      </c>
      <c r="G100" s="60">
        <v>13123</v>
      </c>
      <c r="H100" s="103" t="s">
        <v>263</v>
      </c>
      <c r="I100" s="71" t="s">
        <v>150</v>
      </c>
      <c r="J100" s="32" t="s">
        <v>151</v>
      </c>
      <c r="K100" s="61">
        <v>44743</v>
      </c>
      <c r="L100" s="111">
        <v>938629.68</v>
      </c>
      <c r="M100" s="60">
        <v>13318</v>
      </c>
      <c r="N100" s="61">
        <v>44743</v>
      </c>
      <c r="O100" s="61">
        <v>45108</v>
      </c>
      <c r="P100" s="32" t="s">
        <v>292</v>
      </c>
      <c r="Q100" s="59" t="s">
        <v>100</v>
      </c>
      <c r="R100" s="59" t="s">
        <v>100</v>
      </c>
      <c r="S100" s="59" t="s">
        <v>100</v>
      </c>
      <c r="T100" s="32" t="s">
        <v>154</v>
      </c>
      <c r="U100" s="11" t="s">
        <v>100</v>
      </c>
      <c r="V100" s="11" t="s">
        <v>100</v>
      </c>
      <c r="W100" s="11" t="s">
        <v>100</v>
      </c>
      <c r="X100" s="11" t="s">
        <v>100</v>
      </c>
      <c r="Y100" s="11" t="s">
        <v>100</v>
      </c>
      <c r="Z100" s="11" t="s">
        <v>100</v>
      </c>
      <c r="AA100" s="11" t="s">
        <v>100</v>
      </c>
      <c r="AB100" s="11" t="s">
        <v>100</v>
      </c>
      <c r="AC100" s="117">
        <v>0</v>
      </c>
      <c r="AD100" s="117">
        <v>0</v>
      </c>
      <c r="AE100" s="11" t="s">
        <v>100</v>
      </c>
      <c r="AF100" s="11" t="s">
        <v>100</v>
      </c>
      <c r="AG100" s="117">
        <v>0</v>
      </c>
      <c r="AH100" s="125">
        <f t="shared" si="1"/>
        <v>938629.68</v>
      </c>
      <c r="AI100" s="120">
        <v>0</v>
      </c>
      <c r="AJ100" s="118">
        <v>0</v>
      </c>
      <c r="AK100" s="128">
        <f>AI101+AI102+AJ103</f>
        <v>1515094.26</v>
      </c>
      <c r="AL100" s="32" t="s">
        <v>214</v>
      </c>
      <c r="AM100" s="57">
        <v>13157</v>
      </c>
      <c r="AN100" s="32" t="s">
        <v>264</v>
      </c>
      <c r="AO100" s="57">
        <v>13157</v>
      </c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</row>
    <row r="101" spans="1:59" x14ac:dyDescent="0.25">
      <c r="A101" s="31"/>
      <c r="B101" s="32"/>
      <c r="C101" s="32"/>
      <c r="D101" s="32"/>
      <c r="E101" s="32"/>
      <c r="F101" s="69"/>
      <c r="G101" s="60"/>
      <c r="H101" s="103"/>
      <c r="I101" s="71"/>
      <c r="J101" s="32"/>
      <c r="K101" s="61"/>
      <c r="L101" s="111"/>
      <c r="M101" s="60"/>
      <c r="N101" s="61"/>
      <c r="O101" s="61"/>
      <c r="P101" s="32"/>
      <c r="Q101" s="59"/>
      <c r="R101" s="59"/>
      <c r="S101" s="59"/>
      <c r="T101" s="32"/>
      <c r="U101" s="11" t="s">
        <v>101</v>
      </c>
      <c r="V101" s="11">
        <v>44868</v>
      </c>
      <c r="W101" s="13" t="s">
        <v>265</v>
      </c>
      <c r="X101" s="11" t="s">
        <v>248</v>
      </c>
      <c r="Y101" s="12">
        <v>44868</v>
      </c>
      <c r="Z101" s="11">
        <v>45108</v>
      </c>
      <c r="AA101" s="16" t="s">
        <v>100</v>
      </c>
      <c r="AB101" s="16" t="s">
        <v>100</v>
      </c>
      <c r="AC101" s="119">
        <v>283196.15999999997</v>
      </c>
      <c r="AD101" s="119">
        <v>0</v>
      </c>
      <c r="AE101" s="16" t="s">
        <v>100</v>
      </c>
      <c r="AF101" s="21" t="s">
        <v>100</v>
      </c>
      <c r="AG101" s="119">
        <v>0</v>
      </c>
      <c r="AH101" s="125">
        <f t="shared" si="1"/>
        <v>283196.15999999997</v>
      </c>
      <c r="AI101" s="120">
        <v>480991.68</v>
      </c>
      <c r="AJ101" s="118">
        <v>0</v>
      </c>
      <c r="AK101" s="128"/>
      <c r="AL101" s="32"/>
      <c r="AM101" s="57"/>
      <c r="AN101" s="32"/>
      <c r="AO101" s="57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</row>
    <row r="102" spans="1:59" x14ac:dyDescent="0.25">
      <c r="A102" s="31"/>
      <c r="B102" s="32"/>
      <c r="C102" s="32"/>
      <c r="D102" s="32"/>
      <c r="E102" s="32"/>
      <c r="F102" s="69"/>
      <c r="G102" s="60"/>
      <c r="H102" s="103"/>
      <c r="I102" s="71"/>
      <c r="J102" s="32"/>
      <c r="K102" s="61"/>
      <c r="L102" s="111"/>
      <c r="M102" s="60"/>
      <c r="N102" s="61"/>
      <c r="O102" s="61"/>
      <c r="P102" s="32"/>
      <c r="Q102" s="59"/>
      <c r="R102" s="59"/>
      <c r="S102" s="59"/>
      <c r="T102" s="32"/>
      <c r="U102" s="11" t="s">
        <v>103</v>
      </c>
      <c r="V102" s="11">
        <v>45098</v>
      </c>
      <c r="W102" s="9" t="s">
        <v>412</v>
      </c>
      <c r="X102" s="11" t="s">
        <v>334</v>
      </c>
      <c r="Y102" s="11">
        <v>45109</v>
      </c>
      <c r="Z102" s="11">
        <v>45474</v>
      </c>
      <c r="AA102" s="63" t="s">
        <v>100</v>
      </c>
      <c r="AB102" s="11" t="s">
        <v>100</v>
      </c>
      <c r="AC102" s="119">
        <v>0</v>
      </c>
      <c r="AD102" s="117">
        <v>0</v>
      </c>
      <c r="AE102" s="16" t="s">
        <v>100</v>
      </c>
      <c r="AF102" s="21" t="s">
        <v>100</v>
      </c>
      <c r="AG102" s="119">
        <v>0</v>
      </c>
      <c r="AH102" s="125">
        <f t="shared" si="1"/>
        <v>0</v>
      </c>
      <c r="AI102" s="120">
        <v>945835.48</v>
      </c>
      <c r="AJ102" s="118">
        <v>0</v>
      </c>
      <c r="AK102" s="128"/>
      <c r="AL102" s="32"/>
      <c r="AM102" s="57"/>
      <c r="AN102" s="32"/>
      <c r="AO102" s="57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</row>
    <row r="103" spans="1:59" x14ac:dyDescent="0.25">
      <c r="A103" s="31"/>
      <c r="B103" s="32"/>
      <c r="C103" s="32"/>
      <c r="D103" s="32"/>
      <c r="E103" s="32"/>
      <c r="F103" s="69"/>
      <c r="G103" s="60"/>
      <c r="H103" s="103"/>
      <c r="I103" s="71"/>
      <c r="J103" s="32"/>
      <c r="K103" s="61"/>
      <c r="L103" s="111"/>
      <c r="M103" s="60"/>
      <c r="N103" s="61"/>
      <c r="O103" s="61"/>
      <c r="P103" s="32"/>
      <c r="Q103" s="59"/>
      <c r="R103" s="59"/>
      <c r="S103" s="59"/>
      <c r="T103" s="32"/>
      <c r="U103" s="11"/>
      <c r="V103" s="11"/>
      <c r="W103" s="13"/>
      <c r="X103" s="11"/>
      <c r="Y103" s="12"/>
      <c r="Z103" s="11"/>
      <c r="AA103" s="16"/>
      <c r="AB103" s="16"/>
      <c r="AC103" s="119"/>
      <c r="AD103" s="119"/>
      <c r="AE103" s="16"/>
      <c r="AF103" s="21"/>
      <c r="AG103" s="119"/>
      <c r="AH103" s="125">
        <f t="shared" si="1"/>
        <v>0</v>
      </c>
      <c r="AI103" s="120"/>
      <c r="AJ103" s="118">
        <f>88267.1</f>
        <v>88267.1</v>
      </c>
      <c r="AK103" s="128"/>
      <c r="AL103" s="32"/>
      <c r="AM103" s="57"/>
      <c r="AN103" s="32"/>
      <c r="AO103" s="57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</row>
    <row r="104" spans="1:59" x14ac:dyDescent="0.25">
      <c r="A104" s="31"/>
      <c r="B104" s="32"/>
      <c r="C104" s="32"/>
      <c r="D104" s="32"/>
      <c r="E104" s="32"/>
      <c r="F104" s="69"/>
      <c r="G104" s="60"/>
      <c r="H104" s="103"/>
      <c r="I104" s="71"/>
      <c r="J104" s="32"/>
      <c r="K104" s="61"/>
      <c r="L104" s="111"/>
      <c r="M104" s="60"/>
      <c r="N104" s="61"/>
      <c r="O104" s="61"/>
      <c r="P104" s="32"/>
      <c r="Q104" s="59"/>
      <c r="R104" s="59"/>
      <c r="S104" s="59"/>
      <c r="T104" s="32"/>
      <c r="U104" s="11"/>
      <c r="V104" s="11"/>
      <c r="W104" s="13"/>
      <c r="X104" s="11"/>
      <c r="Y104" s="12"/>
      <c r="Z104" s="11"/>
      <c r="AA104" s="16"/>
      <c r="AB104" s="16"/>
      <c r="AC104" s="119"/>
      <c r="AD104" s="119"/>
      <c r="AE104" s="16"/>
      <c r="AF104" s="21"/>
      <c r="AG104" s="119"/>
      <c r="AH104" s="125">
        <f t="shared" si="1"/>
        <v>0</v>
      </c>
      <c r="AI104" s="120"/>
      <c r="AJ104" s="118"/>
      <c r="AK104" s="128"/>
      <c r="AL104" s="32"/>
      <c r="AM104" s="57"/>
      <c r="AN104" s="32"/>
      <c r="AO104" s="57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</row>
    <row r="105" spans="1:59" x14ac:dyDescent="0.25">
      <c r="A105" s="31"/>
      <c r="B105" s="32"/>
      <c r="C105" s="32"/>
      <c r="D105" s="32"/>
      <c r="E105" s="32"/>
      <c r="F105" s="69"/>
      <c r="G105" s="60"/>
      <c r="H105" s="103"/>
      <c r="I105" s="71"/>
      <c r="J105" s="32"/>
      <c r="K105" s="61"/>
      <c r="L105" s="111"/>
      <c r="M105" s="60"/>
      <c r="N105" s="61"/>
      <c r="O105" s="61"/>
      <c r="P105" s="32"/>
      <c r="Q105" s="59"/>
      <c r="R105" s="59"/>
      <c r="S105" s="59"/>
      <c r="T105" s="32"/>
      <c r="U105" s="11"/>
      <c r="V105" s="11"/>
      <c r="W105" s="9"/>
      <c r="X105" s="11"/>
      <c r="Y105" s="11"/>
      <c r="Z105" s="11"/>
      <c r="AA105" s="63"/>
      <c r="AB105" s="11"/>
      <c r="AC105" s="119"/>
      <c r="AD105" s="117"/>
      <c r="AE105" s="11"/>
      <c r="AF105" s="11"/>
      <c r="AG105" s="117"/>
      <c r="AH105" s="125">
        <f t="shared" si="1"/>
        <v>0</v>
      </c>
      <c r="AI105" s="120"/>
      <c r="AJ105" s="118"/>
      <c r="AK105" s="128"/>
      <c r="AL105" s="32"/>
      <c r="AM105" s="57"/>
      <c r="AN105" s="32"/>
      <c r="AO105" s="57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</row>
    <row r="106" spans="1:59" ht="15" customHeight="1" x14ac:dyDescent="0.25">
      <c r="A106" s="31">
        <v>10</v>
      </c>
      <c r="B106" s="32" t="s">
        <v>430</v>
      </c>
      <c r="C106" s="32" t="s">
        <v>191</v>
      </c>
      <c r="D106" s="32" t="s">
        <v>133</v>
      </c>
      <c r="E106" s="32" t="s">
        <v>99</v>
      </c>
      <c r="F106" s="69" t="s">
        <v>130</v>
      </c>
      <c r="G106" s="60">
        <v>12486</v>
      </c>
      <c r="H106" s="103" t="s">
        <v>128</v>
      </c>
      <c r="I106" s="71" t="s">
        <v>131</v>
      </c>
      <c r="J106" s="32" t="s">
        <v>132</v>
      </c>
      <c r="K106" s="61">
        <v>43525</v>
      </c>
      <c r="L106" s="111">
        <v>268147.20000000001</v>
      </c>
      <c r="M106" s="60">
        <v>12505</v>
      </c>
      <c r="N106" s="61">
        <v>43525</v>
      </c>
      <c r="O106" s="61">
        <v>43891</v>
      </c>
      <c r="P106" s="32" t="s">
        <v>293</v>
      </c>
      <c r="Q106" s="59" t="s">
        <v>100</v>
      </c>
      <c r="R106" s="59" t="s">
        <v>100</v>
      </c>
      <c r="S106" s="59" t="s">
        <v>100</v>
      </c>
      <c r="T106" s="32" t="s">
        <v>98</v>
      </c>
      <c r="U106" s="11" t="s">
        <v>100</v>
      </c>
      <c r="V106" s="11" t="s">
        <v>100</v>
      </c>
      <c r="W106" s="16" t="s">
        <v>100</v>
      </c>
      <c r="X106" s="11" t="s">
        <v>100</v>
      </c>
      <c r="Y106" s="16" t="s">
        <v>100</v>
      </c>
      <c r="Z106" s="11" t="s">
        <v>100</v>
      </c>
      <c r="AA106" s="16" t="s">
        <v>100</v>
      </c>
      <c r="AB106" s="16" t="s">
        <v>100</v>
      </c>
      <c r="AC106" s="119">
        <v>0</v>
      </c>
      <c r="AD106" s="119">
        <v>0</v>
      </c>
      <c r="AE106" s="16" t="s">
        <v>100</v>
      </c>
      <c r="AF106" s="21" t="s">
        <v>100</v>
      </c>
      <c r="AG106" s="119">
        <v>0</v>
      </c>
      <c r="AH106" s="125">
        <f t="shared" si="1"/>
        <v>268147.20000000001</v>
      </c>
      <c r="AI106" s="118">
        <f>136022.9+23209.08</f>
        <v>159231.97999999998</v>
      </c>
      <c r="AJ106" s="118">
        <v>0</v>
      </c>
      <c r="AK106" s="128">
        <f>AI106+AI107+AI108+AI109+AI111</f>
        <v>1119402.27</v>
      </c>
      <c r="AL106" s="64" t="s">
        <v>127</v>
      </c>
      <c r="AM106" s="64" t="s">
        <v>163</v>
      </c>
      <c r="AN106" s="64" t="s">
        <v>164</v>
      </c>
      <c r="AO106" s="64" t="s">
        <v>100</v>
      </c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</row>
    <row r="107" spans="1:59" x14ac:dyDescent="0.25">
      <c r="A107" s="31"/>
      <c r="B107" s="32"/>
      <c r="C107" s="32"/>
      <c r="D107" s="32"/>
      <c r="E107" s="32"/>
      <c r="F107" s="69"/>
      <c r="G107" s="60"/>
      <c r="H107" s="103"/>
      <c r="I107" s="71"/>
      <c r="J107" s="32"/>
      <c r="K107" s="61"/>
      <c r="L107" s="111"/>
      <c r="M107" s="60"/>
      <c r="N107" s="61"/>
      <c r="O107" s="61"/>
      <c r="P107" s="32"/>
      <c r="Q107" s="59"/>
      <c r="R107" s="59"/>
      <c r="S107" s="59"/>
      <c r="T107" s="32"/>
      <c r="U107" s="11" t="s">
        <v>101</v>
      </c>
      <c r="V107" s="11">
        <v>43888</v>
      </c>
      <c r="W107" s="13">
        <v>12749</v>
      </c>
      <c r="X107" s="11" t="s">
        <v>165</v>
      </c>
      <c r="Y107" s="12">
        <v>43892</v>
      </c>
      <c r="Z107" s="11">
        <v>44257</v>
      </c>
      <c r="AA107" s="16" t="s">
        <v>100</v>
      </c>
      <c r="AB107" s="16" t="s">
        <v>100</v>
      </c>
      <c r="AC107" s="119">
        <v>0</v>
      </c>
      <c r="AD107" s="119">
        <v>0</v>
      </c>
      <c r="AE107" s="16" t="s">
        <v>100</v>
      </c>
      <c r="AF107" s="21" t="s">
        <v>100</v>
      </c>
      <c r="AG107" s="119">
        <v>0</v>
      </c>
      <c r="AH107" s="125">
        <f t="shared" si="1"/>
        <v>0</v>
      </c>
      <c r="AI107" s="118">
        <v>125879.96</v>
      </c>
      <c r="AJ107" s="118">
        <v>0</v>
      </c>
      <c r="AK107" s="128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</row>
    <row r="108" spans="1:59" x14ac:dyDescent="0.25">
      <c r="A108" s="31"/>
      <c r="B108" s="32"/>
      <c r="C108" s="32"/>
      <c r="D108" s="32"/>
      <c r="E108" s="32"/>
      <c r="F108" s="69"/>
      <c r="G108" s="60"/>
      <c r="H108" s="103"/>
      <c r="I108" s="71"/>
      <c r="J108" s="32"/>
      <c r="K108" s="61"/>
      <c r="L108" s="111"/>
      <c r="M108" s="60"/>
      <c r="N108" s="61"/>
      <c r="O108" s="61"/>
      <c r="P108" s="32"/>
      <c r="Q108" s="59"/>
      <c r="R108" s="59"/>
      <c r="S108" s="59"/>
      <c r="T108" s="32"/>
      <c r="U108" s="11" t="s">
        <v>103</v>
      </c>
      <c r="V108" s="11">
        <v>44251</v>
      </c>
      <c r="W108" s="13">
        <v>12990</v>
      </c>
      <c r="X108" s="11" t="s">
        <v>190</v>
      </c>
      <c r="Y108" s="12">
        <v>44258</v>
      </c>
      <c r="Z108" s="11">
        <v>44622</v>
      </c>
      <c r="AA108" s="26" t="s">
        <v>100</v>
      </c>
      <c r="AB108" s="16" t="s">
        <v>100</v>
      </c>
      <c r="AC108" s="119">
        <v>0</v>
      </c>
      <c r="AD108" s="119">
        <v>0</v>
      </c>
      <c r="AE108" s="16" t="s">
        <v>100</v>
      </c>
      <c r="AF108" s="21" t="s">
        <v>100</v>
      </c>
      <c r="AG108" s="119">
        <v>0</v>
      </c>
      <c r="AH108" s="125">
        <f t="shared" si="1"/>
        <v>0</v>
      </c>
      <c r="AI108" s="118">
        <f>17220.09+198401.81</f>
        <v>215621.9</v>
      </c>
      <c r="AJ108" s="118">
        <v>0</v>
      </c>
      <c r="AK108" s="128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</row>
    <row r="109" spans="1:59" x14ac:dyDescent="0.25">
      <c r="A109" s="31"/>
      <c r="B109" s="32"/>
      <c r="C109" s="32"/>
      <c r="D109" s="32"/>
      <c r="E109" s="32"/>
      <c r="F109" s="69"/>
      <c r="G109" s="60"/>
      <c r="H109" s="103"/>
      <c r="I109" s="71"/>
      <c r="J109" s="32"/>
      <c r="K109" s="61"/>
      <c r="L109" s="111"/>
      <c r="M109" s="60"/>
      <c r="N109" s="61"/>
      <c r="O109" s="61"/>
      <c r="P109" s="32"/>
      <c r="Q109" s="59"/>
      <c r="R109" s="59"/>
      <c r="S109" s="59"/>
      <c r="T109" s="32"/>
      <c r="U109" s="11" t="s">
        <v>104</v>
      </c>
      <c r="V109" s="11">
        <v>44614</v>
      </c>
      <c r="W109" s="13">
        <v>13231</v>
      </c>
      <c r="X109" s="11" t="s">
        <v>315</v>
      </c>
      <c r="Y109" s="12">
        <v>44623</v>
      </c>
      <c r="Z109" s="11">
        <v>44987</v>
      </c>
      <c r="AA109" s="26" t="s">
        <v>100</v>
      </c>
      <c r="AB109" s="16" t="s">
        <v>100</v>
      </c>
      <c r="AC109" s="119">
        <v>0</v>
      </c>
      <c r="AD109" s="119">
        <v>0</v>
      </c>
      <c r="AE109" s="16" t="s">
        <v>100</v>
      </c>
      <c r="AF109" s="21" t="s">
        <v>100</v>
      </c>
      <c r="AG109" s="119">
        <v>0</v>
      </c>
      <c r="AH109" s="125">
        <f t="shared" si="1"/>
        <v>0</v>
      </c>
      <c r="AI109" s="118">
        <f>23517.7+288510.9</f>
        <v>312028.60000000003</v>
      </c>
      <c r="AJ109" s="118">
        <v>0</v>
      </c>
      <c r="AK109" s="128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</row>
    <row r="110" spans="1:59" x14ac:dyDescent="0.25">
      <c r="A110" s="31"/>
      <c r="B110" s="32"/>
      <c r="C110" s="32"/>
      <c r="D110" s="32"/>
      <c r="E110" s="32"/>
      <c r="F110" s="69"/>
      <c r="G110" s="60"/>
      <c r="H110" s="103"/>
      <c r="I110" s="71"/>
      <c r="J110" s="32"/>
      <c r="K110" s="61"/>
      <c r="L110" s="111"/>
      <c r="M110" s="60"/>
      <c r="N110" s="61"/>
      <c r="O110" s="61"/>
      <c r="P110" s="32"/>
      <c r="Q110" s="59"/>
      <c r="R110" s="59"/>
      <c r="S110" s="59"/>
      <c r="T110" s="32"/>
      <c r="U110" s="11" t="s">
        <v>105</v>
      </c>
      <c r="V110" s="11">
        <v>44859</v>
      </c>
      <c r="W110" s="13">
        <v>13399</v>
      </c>
      <c r="X110" s="11" t="s">
        <v>315</v>
      </c>
      <c r="Y110" s="12">
        <v>44623</v>
      </c>
      <c r="Z110" s="11">
        <v>44987</v>
      </c>
      <c r="AA110" s="26" t="s">
        <v>100</v>
      </c>
      <c r="AB110" s="16" t="s">
        <v>100</v>
      </c>
      <c r="AC110" s="119">
        <v>0</v>
      </c>
      <c r="AD110" s="119">
        <v>0</v>
      </c>
      <c r="AE110" s="16" t="s">
        <v>100</v>
      </c>
      <c r="AF110" s="21" t="s">
        <v>100</v>
      </c>
      <c r="AG110" s="119">
        <v>0</v>
      </c>
      <c r="AH110" s="125">
        <f t="shared" si="1"/>
        <v>0</v>
      </c>
      <c r="AI110" s="118">
        <v>0</v>
      </c>
      <c r="AJ110" s="118">
        <v>0</v>
      </c>
      <c r="AK110" s="128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</row>
    <row r="111" spans="1:59" x14ac:dyDescent="0.25">
      <c r="A111" s="31"/>
      <c r="B111" s="32"/>
      <c r="C111" s="32"/>
      <c r="D111" s="32"/>
      <c r="E111" s="32"/>
      <c r="F111" s="69"/>
      <c r="G111" s="60"/>
      <c r="H111" s="103"/>
      <c r="I111" s="71"/>
      <c r="J111" s="32"/>
      <c r="K111" s="61"/>
      <c r="L111" s="111"/>
      <c r="M111" s="60"/>
      <c r="N111" s="61"/>
      <c r="O111" s="61"/>
      <c r="P111" s="32"/>
      <c r="Q111" s="59"/>
      <c r="R111" s="59"/>
      <c r="S111" s="59"/>
      <c r="T111" s="32"/>
      <c r="U111" s="11" t="s">
        <v>192</v>
      </c>
      <c r="V111" s="11">
        <v>44985</v>
      </c>
      <c r="W111" s="13">
        <v>13485</v>
      </c>
      <c r="X111" s="11" t="s">
        <v>322</v>
      </c>
      <c r="Y111" s="12">
        <v>44988</v>
      </c>
      <c r="Z111" s="11">
        <v>45353</v>
      </c>
      <c r="AA111" s="26" t="s">
        <v>100</v>
      </c>
      <c r="AB111" s="16" t="s">
        <v>100</v>
      </c>
      <c r="AC111" s="119">
        <v>0</v>
      </c>
      <c r="AD111" s="119">
        <v>0</v>
      </c>
      <c r="AE111" s="16" t="s">
        <v>100</v>
      </c>
      <c r="AF111" s="21" t="s">
        <v>100</v>
      </c>
      <c r="AG111" s="119">
        <v>0</v>
      </c>
      <c r="AH111" s="125">
        <f t="shared" si="1"/>
        <v>0</v>
      </c>
      <c r="AI111" s="118">
        <v>306639.83</v>
      </c>
      <c r="AJ111" s="118">
        <v>0</v>
      </c>
      <c r="AK111" s="128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</row>
    <row r="112" spans="1:59" x14ac:dyDescent="0.25">
      <c r="A112" s="31"/>
      <c r="B112" s="32"/>
      <c r="C112" s="32"/>
      <c r="D112" s="32"/>
      <c r="E112" s="32"/>
      <c r="F112" s="69"/>
      <c r="G112" s="60"/>
      <c r="H112" s="103"/>
      <c r="I112" s="71"/>
      <c r="J112" s="32"/>
      <c r="K112" s="61"/>
      <c r="L112" s="111"/>
      <c r="M112" s="60"/>
      <c r="N112" s="61"/>
      <c r="O112" s="61"/>
      <c r="P112" s="32"/>
      <c r="Q112" s="59"/>
      <c r="R112" s="59"/>
      <c r="S112" s="59"/>
      <c r="T112" s="32"/>
      <c r="U112" s="11"/>
      <c r="V112" s="11"/>
      <c r="W112" s="13"/>
      <c r="X112" s="11"/>
      <c r="Y112" s="12"/>
      <c r="Z112" s="11"/>
      <c r="AA112" s="26"/>
      <c r="AB112" s="16"/>
      <c r="AC112" s="119"/>
      <c r="AD112" s="119"/>
      <c r="AE112" s="16"/>
      <c r="AF112" s="21"/>
      <c r="AG112" s="119"/>
      <c r="AH112" s="125">
        <f t="shared" si="1"/>
        <v>0</v>
      </c>
      <c r="AI112" s="118"/>
      <c r="AJ112" s="118"/>
      <c r="AK112" s="128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</row>
    <row r="113" spans="1:566" x14ac:dyDescent="0.25">
      <c r="A113" s="31"/>
      <c r="B113" s="32"/>
      <c r="C113" s="32"/>
      <c r="D113" s="32"/>
      <c r="E113" s="32"/>
      <c r="F113" s="69"/>
      <c r="G113" s="60"/>
      <c r="H113" s="103"/>
      <c r="I113" s="71"/>
      <c r="J113" s="32"/>
      <c r="K113" s="61"/>
      <c r="L113" s="111"/>
      <c r="M113" s="60"/>
      <c r="N113" s="61"/>
      <c r="O113" s="61"/>
      <c r="P113" s="32"/>
      <c r="Q113" s="59"/>
      <c r="R113" s="59"/>
      <c r="S113" s="59"/>
      <c r="T113" s="32"/>
      <c r="U113" s="11"/>
      <c r="V113" s="11"/>
      <c r="W113" s="13"/>
      <c r="X113" s="11"/>
      <c r="Y113" s="12"/>
      <c r="Z113" s="11"/>
      <c r="AA113" s="26"/>
      <c r="AB113" s="16"/>
      <c r="AC113" s="119"/>
      <c r="AD113" s="119"/>
      <c r="AE113" s="16"/>
      <c r="AF113" s="21"/>
      <c r="AG113" s="119"/>
      <c r="AH113" s="125">
        <f t="shared" si="1"/>
        <v>0</v>
      </c>
      <c r="AI113" s="118"/>
      <c r="AJ113" s="118"/>
      <c r="AK113" s="128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</row>
    <row r="114" spans="1:566" x14ac:dyDescent="0.25">
      <c r="A114" s="31"/>
      <c r="B114" s="32"/>
      <c r="C114" s="32"/>
      <c r="D114" s="32"/>
      <c r="E114" s="32"/>
      <c r="F114" s="69"/>
      <c r="G114" s="60"/>
      <c r="H114" s="103"/>
      <c r="I114" s="71"/>
      <c r="J114" s="32"/>
      <c r="K114" s="61"/>
      <c r="L114" s="111"/>
      <c r="M114" s="60"/>
      <c r="N114" s="61"/>
      <c r="O114" s="61"/>
      <c r="P114" s="32"/>
      <c r="Q114" s="59"/>
      <c r="R114" s="59"/>
      <c r="S114" s="59"/>
      <c r="T114" s="32"/>
      <c r="U114" s="11"/>
      <c r="V114" s="11"/>
      <c r="W114" s="13"/>
      <c r="X114" s="11"/>
      <c r="Y114" s="12"/>
      <c r="Z114" s="11"/>
      <c r="AA114" s="26"/>
      <c r="AB114" s="16"/>
      <c r="AC114" s="119"/>
      <c r="AD114" s="119"/>
      <c r="AE114" s="16"/>
      <c r="AF114" s="21"/>
      <c r="AG114" s="119"/>
      <c r="AH114" s="125">
        <f t="shared" si="1"/>
        <v>0</v>
      </c>
      <c r="AI114" s="118"/>
      <c r="AJ114" s="118"/>
      <c r="AK114" s="128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</row>
    <row r="115" spans="1:566" ht="15.75" customHeight="1" x14ac:dyDescent="0.25">
      <c r="A115" s="31">
        <v>11</v>
      </c>
      <c r="B115" s="32" t="s">
        <v>431</v>
      </c>
      <c r="C115" s="32" t="s">
        <v>146</v>
      </c>
      <c r="D115" s="32" t="s">
        <v>97</v>
      </c>
      <c r="E115" s="32" t="s">
        <v>99</v>
      </c>
      <c r="F115" s="69" t="s">
        <v>404</v>
      </c>
      <c r="G115" s="57">
        <v>12711</v>
      </c>
      <c r="H115" s="103" t="s">
        <v>135</v>
      </c>
      <c r="I115" s="71" t="s">
        <v>147</v>
      </c>
      <c r="J115" s="32" t="s">
        <v>148</v>
      </c>
      <c r="K115" s="61">
        <v>43818</v>
      </c>
      <c r="L115" s="111">
        <v>61320</v>
      </c>
      <c r="M115" s="60">
        <v>12711</v>
      </c>
      <c r="N115" s="61">
        <v>44197</v>
      </c>
      <c r="O115" s="61">
        <v>44561</v>
      </c>
      <c r="P115" s="32" t="s">
        <v>294</v>
      </c>
      <c r="Q115" s="59" t="s">
        <v>100</v>
      </c>
      <c r="R115" s="59" t="s">
        <v>100</v>
      </c>
      <c r="S115" s="59" t="s">
        <v>100</v>
      </c>
      <c r="T115" s="32" t="s">
        <v>306</v>
      </c>
      <c r="U115" s="10" t="s">
        <v>100</v>
      </c>
      <c r="V115" s="10" t="s">
        <v>100</v>
      </c>
      <c r="W115" s="10" t="s">
        <v>100</v>
      </c>
      <c r="X115" s="10" t="s">
        <v>100</v>
      </c>
      <c r="Y115" s="10" t="s">
        <v>100</v>
      </c>
      <c r="Z115" s="10" t="s">
        <v>100</v>
      </c>
      <c r="AA115" s="10" t="s">
        <v>100</v>
      </c>
      <c r="AB115" s="10" t="s">
        <v>100</v>
      </c>
      <c r="AC115" s="119">
        <v>0</v>
      </c>
      <c r="AD115" s="119">
        <v>0</v>
      </c>
      <c r="AE115" s="16" t="s">
        <v>100</v>
      </c>
      <c r="AF115" s="16" t="s">
        <v>100</v>
      </c>
      <c r="AG115" s="119">
        <v>0</v>
      </c>
      <c r="AH115" s="125">
        <f t="shared" si="1"/>
        <v>61320</v>
      </c>
      <c r="AI115" s="118">
        <v>56210</v>
      </c>
      <c r="AJ115" s="118">
        <v>0</v>
      </c>
      <c r="AK115" s="128">
        <f>AI115+AI117+AI119+AJ120</f>
        <v>195764.1</v>
      </c>
      <c r="AL115" s="64" t="s">
        <v>100</v>
      </c>
      <c r="AM115" s="64" t="s">
        <v>100</v>
      </c>
      <c r="AN115" s="64" t="s">
        <v>100</v>
      </c>
      <c r="AO115" s="64" t="s">
        <v>100</v>
      </c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32"/>
    </row>
    <row r="116" spans="1:566" x14ac:dyDescent="0.25">
      <c r="A116" s="31"/>
      <c r="B116" s="32"/>
      <c r="C116" s="32"/>
      <c r="D116" s="32"/>
      <c r="E116" s="32"/>
      <c r="F116" s="69"/>
      <c r="G116" s="57"/>
      <c r="H116" s="103"/>
      <c r="I116" s="71"/>
      <c r="J116" s="32"/>
      <c r="K116" s="61"/>
      <c r="L116" s="111"/>
      <c r="M116" s="60"/>
      <c r="N116" s="61"/>
      <c r="O116" s="61"/>
      <c r="P116" s="32"/>
      <c r="Q116" s="59"/>
      <c r="R116" s="59"/>
      <c r="S116" s="59"/>
      <c r="T116" s="32"/>
      <c r="U116" s="11" t="s">
        <v>101</v>
      </c>
      <c r="V116" s="11">
        <v>44172</v>
      </c>
      <c r="W116" s="13">
        <v>12943</v>
      </c>
      <c r="X116" s="11" t="s">
        <v>200</v>
      </c>
      <c r="Y116" s="12">
        <v>44197</v>
      </c>
      <c r="Z116" s="11">
        <v>44561</v>
      </c>
      <c r="AA116" s="16" t="s">
        <v>100</v>
      </c>
      <c r="AB116" s="16" t="s">
        <v>100</v>
      </c>
      <c r="AC116" s="119">
        <v>0</v>
      </c>
      <c r="AD116" s="119">
        <v>0</v>
      </c>
      <c r="AE116" s="16" t="s">
        <v>100</v>
      </c>
      <c r="AF116" s="16" t="s">
        <v>100</v>
      </c>
      <c r="AG116" s="119">
        <v>0</v>
      </c>
      <c r="AH116" s="125">
        <f t="shared" si="1"/>
        <v>0</v>
      </c>
      <c r="AI116" s="118">
        <v>0</v>
      </c>
      <c r="AJ116" s="118">
        <v>0</v>
      </c>
      <c r="AK116" s="128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32"/>
    </row>
    <row r="117" spans="1:566" x14ac:dyDescent="0.25">
      <c r="A117" s="31"/>
      <c r="B117" s="32"/>
      <c r="C117" s="32"/>
      <c r="D117" s="32"/>
      <c r="E117" s="32"/>
      <c r="F117" s="69"/>
      <c r="G117" s="57"/>
      <c r="H117" s="103"/>
      <c r="I117" s="71"/>
      <c r="J117" s="32"/>
      <c r="K117" s="61"/>
      <c r="L117" s="111"/>
      <c r="M117" s="60"/>
      <c r="N117" s="61"/>
      <c r="O117" s="61"/>
      <c r="P117" s="32"/>
      <c r="Q117" s="59"/>
      <c r="R117" s="59"/>
      <c r="S117" s="59"/>
      <c r="T117" s="32"/>
      <c r="U117" s="11" t="s">
        <v>103</v>
      </c>
      <c r="V117" s="11">
        <v>44536</v>
      </c>
      <c r="W117" s="13">
        <v>13187</v>
      </c>
      <c r="X117" s="11" t="s">
        <v>223</v>
      </c>
      <c r="Y117" s="12">
        <v>44562</v>
      </c>
      <c r="Z117" s="11">
        <v>44926</v>
      </c>
      <c r="AA117" s="16" t="s">
        <v>100</v>
      </c>
      <c r="AB117" s="16" t="s">
        <v>100</v>
      </c>
      <c r="AC117" s="119">
        <v>0</v>
      </c>
      <c r="AD117" s="119">
        <v>0</v>
      </c>
      <c r="AE117" s="16" t="s">
        <v>100</v>
      </c>
      <c r="AF117" s="16" t="s">
        <v>100</v>
      </c>
      <c r="AG117" s="119">
        <v>0</v>
      </c>
      <c r="AH117" s="125">
        <f t="shared" si="1"/>
        <v>0</v>
      </c>
      <c r="AI117" s="118">
        <v>61320</v>
      </c>
      <c r="AJ117" s="118">
        <v>0</v>
      </c>
      <c r="AK117" s="128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32"/>
    </row>
    <row r="118" spans="1:566" x14ac:dyDescent="0.25">
      <c r="A118" s="31"/>
      <c r="B118" s="32"/>
      <c r="C118" s="32"/>
      <c r="D118" s="32"/>
      <c r="E118" s="32"/>
      <c r="F118" s="69"/>
      <c r="G118" s="57"/>
      <c r="H118" s="103"/>
      <c r="I118" s="71"/>
      <c r="J118" s="32"/>
      <c r="K118" s="61"/>
      <c r="L118" s="111"/>
      <c r="M118" s="60"/>
      <c r="N118" s="61"/>
      <c r="O118" s="61"/>
      <c r="P118" s="32"/>
      <c r="Q118" s="59"/>
      <c r="R118" s="59"/>
      <c r="S118" s="59"/>
      <c r="T118" s="32"/>
      <c r="U118" s="11" t="s">
        <v>104</v>
      </c>
      <c r="V118" s="11">
        <v>44901</v>
      </c>
      <c r="W118" s="13">
        <v>13427</v>
      </c>
      <c r="X118" s="11" t="s">
        <v>307</v>
      </c>
      <c r="Y118" s="12">
        <v>44927</v>
      </c>
      <c r="Z118" s="11">
        <v>45291</v>
      </c>
      <c r="AA118" s="16" t="s">
        <v>100</v>
      </c>
      <c r="AB118" s="16" t="s">
        <v>100</v>
      </c>
      <c r="AC118" s="119">
        <v>0</v>
      </c>
      <c r="AD118" s="119">
        <v>0</v>
      </c>
      <c r="AE118" s="16" t="s">
        <v>100</v>
      </c>
      <c r="AF118" s="16" t="s">
        <v>100</v>
      </c>
      <c r="AG118" s="119">
        <v>0</v>
      </c>
      <c r="AH118" s="125">
        <f t="shared" si="1"/>
        <v>0</v>
      </c>
      <c r="AI118" s="118">
        <v>0</v>
      </c>
      <c r="AJ118" s="118">
        <v>0</v>
      </c>
      <c r="AK118" s="128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32"/>
    </row>
    <row r="119" spans="1:566" x14ac:dyDescent="0.25">
      <c r="A119" s="31"/>
      <c r="B119" s="32"/>
      <c r="C119" s="32"/>
      <c r="D119" s="32"/>
      <c r="E119" s="32"/>
      <c r="F119" s="69"/>
      <c r="G119" s="57"/>
      <c r="H119" s="103"/>
      <c r="I119" s="71"/>
      <c r="J119" s="32"/>
      <c r="K119" s="61"/>
      <c r="L119" s="111"/>
      <c r="M119" s="60"/>
      <c r="N119" s="61"/>
      <c r="O119" s="61"/>
      <c r="P119" s="32"/>
      <c r="Q119" s="59"/>
      <c r="R119" s="59"/>
      <c r="S119" s="59"/>
      <c r="T119" s="32"/>
      <c r="U119" s="11" t="s">
        <v>105</v>
      </c>
      <c r="V119" s="11">
        <v>45135</v>
      </c>
      <c r="W119" s="13">
        <v>13585</v>
      </c>
      <c r="X119" s="11" t="s">
        <v>308</v>
      </c>
      <c r="Y119" s="12">
        <v>44986</v>
      </c>
      <c r="Z119" s="11">
        <v>45291</v>
      </c>
      <c r="AA119" s="16" t="s">
        <v>100</v>
      </c>
      <c r="AB119" s="16" t="s">
        <v>100</v>
      </c>
      <c r="AC119" s="119">
        <v>0</v>
      </c>
      <c r="AD119" s="119">
        <v>0</v>
      </c>
      <c r="AE119" s="16" t="s">
        <v>100</v>
      </c>
      <c r="AF119" s="16" t="s">
        <v>100</v>
      </c>
      <c r="AG119" s="119">
        <v>0</v>
      </c>
      <c r="AH119" s="125">
        <f t="shared" si="1"/>
        <v>0</v>
      </c>
      <c r="AI119" s="118">
        <v>72051</v>
      </c>
      <c r="AJ119" s="118">
        <v>0</v>
      </c>
      <c r="AK119" s="128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32"/>
    </row>
    <row r="120" spans="1:566" x14ac:dyDescent="0.25">
      <c r="A120" s="31"/>
      <c r="B120" s="32"/>
      <c r="C120" s="32"/>
      <c r="D120" s="32"/>
      <c r="E120" s="32"/>
      <c r="F120" s="69"/>
      <c r="G120" s="57"/>
      <c r="H120" s="103"/>
      <c r="I120" s="71"/>
      <c r="J120" s="32"/>
      <c r="K120" s="61"/>
      <c r="L120" s="111"/>
      <c r="M120" s="60"/>
      <c r="N120" s="61"/>
      <c r="O120" s="61"/>
      <c r="P120" s="32"/>
      <c r="Q120" s="59"/>
      <c r="R120" s="59"/>
      <c r="S120" s="59"/>
      <c r="T120" s="32"/>
      <c r="U120" s="11" t="s">
        <v>192</v>
      </c>
      <c r="V120" s="12">
        <v>45287</v>
      </c>
      <c r="W120" s="13">
        <v>13684</v>
      </c>
      <c r="X120" s="10" t="s">
        <v>193</v>
      </c>
      <c r="Y120" s="27">
        <v>45292</v>
      </c>
      <c r="Z120" s="12">
        <v>45657</v>
      </c>
      <c r="AA120" s="16" t="s">
        <v>100</v>
      </c>
      <c r="AB120" s="16" t="s">
        <v>100</v>
      </c>
      <c r="AC120" s="119">
        <v>0</v>
      </c>
      <c r="AD120" s="119">
        <v>0</v>
      </c>
      <c r="AE120" s="16" t="s">
        <v>100</v>
      </c>
      <c r="AF120" s="16" t="s">
        <v>100</v>
      </c>
      <c r="AG120" s="119">
        <v>0</v>
      </c>
      <c r="AH120" s="125">
        <f t="shared" si="1"/>
        <v>0</v>
      </c>
      <c r="AI120" s="118">
        <v>0</v>
      </c>
      <c r="AJ120" s="118">
        <f>6183.1</f>
        <v>6183.1</v>
      </c>
      <c r="AK120" s="128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32"/>
    </row>
    <row r="121" spans="1:566" x14ac:dyDescent="0.25">
      <c r="A121" s="31"/>
      <c r="B121" s="32"/>
      <c r="C121" s="32"/>
      <c r="D121" s="32"/>
      <c r="E121" s="32"/>
      <c r="F121" s="69"/>
      <c r="G121" s="57"/>
      <c r="H121" s="103"/>
      <c r="I121" s="71"/>
      <c r="J121" s="32"/>
      <c r="K121" s="61"/>
      <c r="L121" s="111"/>
      <c r="M121" s="60"/>
      <c r="N121" s="61"/>
      <c r="O121" s="61"/>
      <c r="P121" s="32"/>
      <c r="Q121" s="59"/>
      <c r="R121" s="59"/>
      <c r="S121" s="59"/>
      <c r="T121" s="32"/>
      <c r="U121" s="11"/>
      <c r="V121" s="11"/>
      <c r="W121" s="13"/>
      <c r="X121" s="11"/>
      <c r="Y121" s="12"/>
      <c r="Z121" s="11"/>
      <c r="AA121" s="16"/>
      <c r="AB121" s="16"/>
      <c r="AC121" s="119"/>
      <c r="AD121" s="119"/>
      <c r="AE121" s="16"/>
      <c r="AF121" s="16"/>
      <c r="AG121" s="119"/>
      <c r="AH121" s="125">
        <f t="shared" si="1"/>
        <v>0</v>
      </c>
      <c r="AI121" s="118"/>
      <c r="AJ121" s="118"/>
      <c r="AK121" s="128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32"/>
    </row>
    <row r="122" spans="1:566" x14ac:dyDescent="0.25">
      <c r="A122" s="31"/>
      <c r="B122" s="32"/>
      <c r="C122" s="32"/>
      <c r="D122" s="32"/>
      <c r="E122" s="32"/>
      <c r="F122" s="69"/>
      <c r="G122" s="57"/>
      <c r="H122" s="103"/>
      <c r="I122" s="71"/>
      <c r="J122" s="32"/>
      <c r="K122" s="61"/>
      <c r="L122" s="111"/>
      <c r="M122" s="60"/>
      <c r="N122" s="61"/>
      <c r="O122" s="61"/>
      <c r="P122" s="32"/>
      <c r="Q122" s="59"/>
      <c r="R122" s="59"/>
      <c r="S122" s="59"/>
      <c r="T122" s="32"/>
      <c r="U122" s="11"/>
      <c r="V122" s="11"/>
      <c r="W122" s="13"/>
      <c r="X122" s="11"/>
      <c r="Y122" s="12"/>
      <c r="Z122" s="11"/>
      <c r="AA122" s="16"/>
      <c r="AB122" s="16"/>
      <c r="AC122" s="119"/>
      <c r="AD122" s="119"/>
      <c r="AE122" s="16"/>
      <c r="AF122" s="16"/>
      <c r="AG122" s="119"/>
      <c r="AH122" s="125">
        <f t="shared" si="1"/>
        <v>0</v>
      </c>
      <c r="AI122" s="118"/>
      <c r="AJ122" s="118"/>
      <c r="AK122" s="128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32"/>
    </row>
    <row r="123" spans="1:566" x14ac:dyDescent="0.25">
      <c r="A123" s="31"/>
      <c r="B123" s="32"/>
      <c r="C123" s="32"/>
      <c r="D123" s="32"/>
      <c r="E123" s="32"/>
      <c r="F123" s="69"/>
      <c r="G123" s="57"/>
      <c r="H123" s="103"/>
      <c r="I123" s="71"/>
      <c r="J123" s="32"/>
      <c r="K123" s="61"/>
      <c r="L123" s="111"/>
      <c r="M123" s="60"/>
      <c r="N123" s="61"/>
      <c r="O123" s="61"/>
      <c r="P123" s="32"/>
      <c r="Q123" s="59"/>
      <c r="R123" s="59"/>
      <c r="S123" s="59"/>
      <c r="T123" s="32"/>
      <c r="U123" s="11"/>
      <c r="V123" s="12"/>
      <c r="W123" s="16"/>
      <c r="X123" s="10"/>
      <c r="Y123" s="27"/>
      <c r="Z123" s="12"/>
      <c r="AA123" s="28"/>
      <c r="AB123" s="28"/>
      <c r="AC123" s="119"/>
      <c r="AD123" s="119"/>
      <c r="AE123" s="28"/>
      <c r="AF123" s="28"/>
      <c r="AG123" s="119"/>
      <c r="AH123" s="125">
        <f t="shared" si="1"/>
        <v>0</v>
      </c>
      <c r="AI123" s="118"/>
      <c r="AJ123" s="118"/>
      <c r="AK123" s="128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32"/>
    </row>
    <row r="124" spans="1:566" s="28" customFormat="1" ht="15" customHeight="1" x14ac:dyDescent="0.25">
      <c r="A124" s="31">
        <v>12</v>
      </c>
      <c r="B124" s="32" t="s">
        <v>432</v>
      </c>
      <c r="C124" s="32" t="s">
        <v>136</v>
      </c>
      <c r="D124" s="32" t="s">
        <v>133</v>
      </c>
      <c r="E124" s="32" t="s">
        <v>99</v>
      </c>
      <c r="F124" s="69" t="s">
        <v>405</v>
      </c>
      <c r="G124" s="60">
        <v>12437</v>
      </c>
      <c r="H124" s="103" t="s">
        <v>134</v>
      </c>
      <c r="I124" s="71" t="s">
        <v>139</v>
      </c>
      <c r="J124" s="32" t="s">
        <v>140</v>
      </c>
      <c r="K124" s="61">
        <v>43642</v>
      </c>
      <c r="L124" s="111">
        <v>528229.62</v>
      </c>
      <c r="M124" s="60">
        <v>12589</v>
      </c>
      <c r="N124" s="61">
        <v>43647</v>
      </c>
      <c r="O124" s="61">
        <v>43830</v>
      </c>
      <c r="P124" s="32" t="s">
        <v>292</v>
      </c>
      <c r="Q124" s="59" t="s">
        <v>100</v>
      </c>
      <c r="R124" s="59" t="s">
        <v>100</v>
      </c>
      <c r="S124" s="59" t="s">
        <v>100</v>
      </c>
      <c r="T124" s="32" t="s">
        <v>154</v>
      </c>
      <c r="U124" s="10" t="s">
        <v>100</v>
      </c>
      <c r="V124" s="10" t="s">
        <v>100</v>
      </c>
      <c r="W124" s="10" t="s">
        <v>100</v>
      </c>
      <c r="X124" s="10" t="s">
        <v>100</v>
      </c>
      <c r="Y124" s="10" t="s">
        <v>100</v>
      </c>
      <c r="Z124" s="10" t="s">
        <v>100</v>
      </c>
      <c r="AA124" s="10" t="s">
        <v>100</v>
      </c>
      <c r="AB124" s="10" t="s">
        <v>100</v>
      </c>
      <c r="AC124" s="119">
        <v>0</v>
      </c>
      <c r="AD124" s="119">
        <v>0</v>
      </c>
      <c r="AE124" s="16" t="s">
        <v>100</v>
      </c>
      <c r="AF124" s="16" t="s">
        <v>100</v>
      </c>
      <c r="AG124" s="119">
        <v>0</v>
      </c>
      <c r="AH124" s="125">
        <f t="shared" si="1"/>
        <v>528229.62</v>
      </c>
      <c r="AI124" s="118">
        <v>528229.62</v>
      </c>
      <c r="AJ124" s="118">
        <v>0</v>
      </c>
      <c r="AK124" s="128">
        <f>SUM(AI124+AI128+AI129+AI130+AI131+AI132+AI133+AI135+AJ136)</f>
        <v>6107184.5700000003</v>
      </c>
      <c r="AL124" s="64" t="s">
        <v>129</v>
      </c>
      <c r="AM124" s="64" t="s">
        <v>137</v>
      </c>
      <c r="AN124" s="58" t="s">
        <v>138</v>
      </c>
      <c r="AO124" s="64" t="s">
        <v>137</v>
      </c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32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</row>
    <row r="125" spans="1:566" s="28" customFormat="1" x14ac:dyDescent="0.25">
      <c r="A125" s="31"/>
      <c r="B125" s="32"/>
      <c r="C125" s="32"/>
      <c r="D125" s="32"/>
      <c r="E125" s="32"/>
      <c r="F125" s="69"/>
      <c r="G125" s="60"/>
      <c r="H125" s="103"/>
      <c r="I125" s="71"/>
      <c r="J125" s="32"/>
      <c r="K125" s="61"/>
      <c r="L125" s="111"/>
      <c r="M125" s="60"/>
      <c r="N125" s="61"/>
      <c r="O125" s="61"/>
      <c r="P125" s="32"/>
      <c r="Q125" s="59"/>
      <c r="R125" s="59"/>
      <c r="S125" s="59"/>
      <c r="T125" s="32"/>
      <c r="U125" s="10" t="s">
        <v>101</v>
      </c>
      <c r="V125" s="11">
        <v>43829</v>
      </c>
      <c r="W125" s="29">
        <v>12713</v>
      </c>
      <c r="X125" s="10" t="s">
        <v>158</v>
      </c>
      <c r="Y125" s="11">
        <v>43831</v>
      </c>
      <c r="Z125" s="11">
        <v>44012</v>
      </c>
      <c r="AA125" s="10" t="s">
        <v>100</v>
      </c>
      <c r="AB125" s="10" t="s">
        <v>100</v>
      </c>
      <c r="AC125" s="119">
        <v>0</v>
      </c>
      <c r="AD125" s="119">
        <v>0</v>
      </c>
      <c r="AE125" s="16" t="s">
        <v>100</v>
      </c>
      <c r="AF125" s="16" t="s">
        <v>100</v>
      </c>
      <c r="AG125" s="119">
        <v>0</v>
      </c>
      <c r="AH125" s="125">
        <f t="shared" si="1"/>
        <v>0</v>
      </c>
      <c r="AI125" s="118">
        <v>0</v>
      </c>
      <c r="AJ125" s="118">
        <v>0</v>
      </c>
      <c r="AK125" s="128"/>
      <c r="AL125" s="64"/>
      <c r="AM125" s="64"/>
      <c r="AN125" s="58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32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</row>
    <row r="126" spans="1:566" s="28" customFormat="1" x14ac:dyDescent="0.25">
      <c r="A126" s="31"/>
      <c r="B126" s="32"/>
      <c r="C126" s="32"/>
      <c r="D126" s="32"/>
      <c r="E126" s="32"/>
      <c r="F126" s="69"/>
      <c r="G126" s="60"/>
      <c r="H126" s="103"/>
      <c r="I126" s="71"/>
      <c r="J126" s="32"/>
      <c r="K126" s="61"/>
      <c r="L126" s="111"/>
      <c r="M126" s="60"/>
      <c r="N126" s="61"/>
      <c r="O126" s="61"/>
      <c r="P126" s="32"/>
      <c r="Q126" s="59"/>
      <c r="R126" s="59"/>
      <c r="S126" s="59"/>
      <c r="T126" s="32"/>
      <c r="U126" s="10" t="s">
        <v>103</v>
      </c>
      <c r="V126" s="11">
        <v>44011</v>
      </c>
      <c r="W126" s="29">
        <v>12831</v>
      </c>
      <c r="X126" s="10" t="s">
        <v>159</v>
      </c>
      <c r="Y126" s="11">
        <v>44013</v>
      </c>
      <c r="Z126" s="11">
        <v>44196</v>
      </c>
      <c r="AA126" s="10" t="s">
        <v>100</v>
      </c>
      <c r="AB126" s="10" t="s">
        <v>100</v>
      </c>
      <c r="AC126" s="119">
        <v>0</v>
      </c>
      <c r="AD126" s="119">
        <v>0</v>
      </c>
      <c r="AE126" s="16" t="s">
        <v>100</v>
      </c>
      <c r="AF126" s="16" t="s">
        <v>100</v>
      </c>
      <c r="AG126" s="119">
        <v>0</v>
      </c>
      <c r="AH126" s="125">
        <f t="shared" si="1"/>
        <v>0</v>
      </c>
      <c r="AI126" s="118">
        <v>0</v>
      </c>
      <c r="AJ126" s="118">
        <v>0</v>
      </c>
      <c r="AK126" s="128"/>
      <c r="AL126" s="64"/>
      <c r="AM126" s="64"/>
      <c r="AN126" s="58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32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</row>
    <row r="127" spans="1:566" s="28" customFormat="1" x14ac:dyDescent="0.25">
      <c r="A127" s="31"/>
      <c r="B127" s="32"/>
      <c r="C127" s="32"/>
      <c r="D127" s="32"/>
      <c r="E127" s="32"/>
      <c r="F127" s="69"/>
      <c r="G127" s="60"/>
      <c r="H127" s="103"/>
      <c r="I127" s="71"/>
      <c r="J127" s="32"/>
      <c r="K127" s="61"/>
      <c r="L127" s="111"/>
      <c r="M127" s="60"/>
      <c r="N127" s="61"/>
      <c r="O127" s="61"/>
      <c r="P127" s="32"/>
      <c r="Q127" s="59"/>
      <c r="R127" s="59"/>
      <c r="S127" s="59"/>
      <c r="T127" s="32"/>
      <c r="U127" s="10" t="s">
        <v>104</v>
      </c>
      <c r="V127" s="11">
        <v>44091</v>
      </c>
      <c r="W127" s="29">
        <v>12887</v>
      </c>
      <c r="X127" s="10" t="s">
        <v>106</v>
      </c>
      <c r="Y127" s="11">
        <v>44105</v>
      </c>
      <c r="Z127" s="11">
        <v>44196</v>
      </c>
      <c r="AA127" s="9" t="s">
        <v>160</v>
      </c>
      <c r="AB127" s="10" t="s">
        <v>100</v>
      </c>
      <c r="AC127" s="119">
        <v>4264.8</v>
      </c>
      <c r="AD127" s="119">
        <v>0</v>
      </c>
      <c r="AE127" s="16" t="s">
        <v>100</v>
      </c>
      <c r="AF127" s="16" t="s">
        <v>100</v>
      </c>
      <c r="AG127" s="119">
        <v>0</v>
      </c>
      <c r="AH127" s="125">
        <f t="shared" si="1"/>
        <v>4264.8</v>
      </c>
      <c r="AI127" s="118">
        <v>0</v>
      </c>
      <c r="AJ127" s="118">
        <v>0</v>
      </c>
      <c r="AK127" s="128"/>
      <c r="AL127" s="64"/>
      <c r="AM127" s="64"/>
      <c r="AN127" s="58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32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</row>
    <row r="128" spans="1:566" s="28" customFormat="1" x14ac:dyDescent="0.25">
      <c r="A128" s="31"/>
      <c r="B128" s="32"/>
      <c r="C128" s="32"/>
      <c r="D128" s="32"/>
      <c r="E128" s="32"/>
      <c r="F128" s="69"/>
      <c r="G128" s="60"/>
      <c r="H128" s="103"/>
      <c r="I128" s="71"/>
      <c r="J128" s="32"/>
      <c r="K128" s="61"/>
      <c r="L128" s="111"/>
      <c r="M128" s="60"/>
      <c r="N128" s="61"/>
      <c r="O128" s="61"/>
      <c r="P128" s="32"/>
      <c r="Q128" s="59"/>
      <c r="R128" s="59"/>
      <c r="S128" s="59"/>
      <c r="T128" s="32"/>
      <c r="U128" s="10" t="s">
        <v>105</v>
      </c>
      <c r="V128" s="11">
        <v>44095</v>
      </c>
      <c r="W128" s="29">
        <v>12894</v>
      </c>
      <c r="X128" s="10" t="s">
        <v>161</v>
      </c>
      <c r="Y128" s="11">
        <v>44013</v>
      </c>
      <c r="Z128" s="11">
        <v>44196</v>
      </c>
      <c r="AA128" s="9" t="s">
        <v>162</v>
      </c>
      <c r="AB128" s="10" t="s">
        <v>100</v>
      </c>
      <c r="AC128" s="119">
        <v>15622.06</v>
      </c>
      <c r="AD128" s="119">
        <v>0</v>
      </c>
      <c r="AE128" s="12">
        <v>44169</v>
      </c>
      <c r="AF128" s="16" t="s">
        <v>100</v>
      </c>
      <c r="AG128" s="119">
        <v>64418.27</v>
      </c>
      <c r="AH128" s="125">
        <f t="shared" si="1"/>
        <v>80040.33</v>
      </c>
      <c r="AI128" s="118">
        <v>1223608.0900000001</v>
      </c>
      <c r="AJ128" s="118">
        <v>0</v>
      </c>
      <c r="AK128" s="128"/>
      <c r="AL128" s="64"/>
      <c r="AM128" s="64"/>
      <c r="AN128" s="58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32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</row>
    <row r="129" spans="1:566" s="28" customFormat="1" x14ac:dyDescent="0.25">
      <c r="A129" s="31"/>
      <c r="B129" s="32"/>
      <c r="C129" s="32"/>
      <c r="D129" s="32"/>
      <c r="E129" s="32"/>
      <c r="F129" s="69"/>
      <c r="G129" s="60"/>
      <c r="H129" s="103"/>
      <c r="I129" s="71"/>
      <c r="J129" s="32"/>
      <c r="K129" s="61"/>
      <c r="L129" s="111"/>
      <c r="M129" s="60"/>
      <c r="N129" s="61"/>
      <c r="O129" s="61"/>
      <c r="P129" s="32"/>
      <c r="Q129" s="59"/>
      <c r="R129" s="59"/>
      <c r="S129" s="59"/>
      <c r="T129" s="32"/>
      <c r="U129" s="10" t="s">
        <v>192</v>
      </c>
      <c r="V129" s="11">
        <v>44197</v>
      </c>
      <c r="W129" s="29">
        <v>12954</v>
      </c>
      <c r="X129" s="10" t="s">
        <v>193</v>
      </c>
      <c r="Y129" s="11">
        <v>44197</v>
      </c>
      <c r="Z129" s="11">
        <v>44377</v>
      </c>
      <c r="AA129" s="9" t="s">
        <v>100</v>
      </c>
      <c r="AB129" s="10" t="s">
        <v>100</v>
      </c>
      <c r="AC129" s="119">
        <v>0</v>
      </c>
      <c r="AD129" s="119">
        <v>0</v>
      </c>
      <c r="AE129" s="12" t="s">
        <v>100</v>
      </c>
      <c r="AF129" s="16" t="s">
        <v>100</v>
      </c>
      <c r="AG129" s="119">
        <v>0</v>
      </c>
      <c r="AH129" s="125">
        <f t="shared" si="1"/>
        <v>0</v>
      </c>
      <c r="AI129" s="118">
        <v>536475.65</v>
      </c>
      <c r="AJ129" s="118">
        <v>0</v>
      </c>
      <c r="AK129" s="128"/>
      <c r="AL129" s="64"/>
      <c r="AM129" s="64"/>
      <c r="AN129" s="58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32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</row>
    <row r="130" spans="1:566" s="28" customFormat="1" x14ac:dyDescent="0.25">
      <c r="A130" s="31"/>
      <c r="B130" s="32"/>
      <c r="C130" s="32"/>
      <c r="D130" s="32"/>
      <c r="E130" s="32"/>
      <c r="F130" s="69"/>
      <c r="G130" s="60"/>
      <c r="H130" s="103"/>
      <c r="I130" s="71"/>
      <c r="J130" s="32"/>
      <c r="K130" s="61"/>
      <c r="L130" s="111"/>
      <c r="M130" s="60"/>
      <c r="N130" s="61"/>
      <c r="O130" s="61"/>
      <c r="P130" s="32"/>
      <c r="Q130" s="59"/>
      <c r="R130" s="59"/>
      <c r="S130" s="59"/>
      <c r="T130" s="32"/>
      <c r="U130" s="10" t="s">
        <v>194</v>
      </c>
      <c r="V130" s="11">
        <v>44369</v>
      </c>
      <c r="W130" s="29">
        <v>13071</v>
      </c>
      <c r="X130" s="10" t="s">
        <v>193</v>
      </c>
      <c r="Y130" s="11">
        <v>44378</v>
      </c>
      <c r="Z130" s="11">
        <v>44561</v>
      </c>
      <c r="AA130" s="9" t="s">
        <v>100</v>
      </c>
      <c r="AB130" s="10" t="s">
        <v>100</v>
      </c>
      <c r="AC130" s="119">
        <v>0</v>
      </c>
      <c r="AD130" s="119">
        <v>0</v>
      </c>
      <c r="AE130" s="16" t="s">
        <v>100</v>
      </c>
      <c r="AF130" s="16" t="s">
        <v>100</v>
      </c>
      <c r="AG130" s="119">
        <v>0</v>
      </c>
      <c r="AH130" s="125">
        <f t="shared" si="1"/>
        <v>0</v>
      </c>
      <c r="AI130" s="118">
        <v>751065.91</v>
      </c>
      <c r="AJ130" s="118">
        <v>0</v>
      </c>
      <c r="AK130" s="128"/>
      <c r="AL130" s="64"/>
      <c r="AM130" s="64"/>
      <c r="AN130" s="58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32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</row>
    <row r="131" spans="1:566" s="28" customFormat="1" x14ac:dyDescent="0.25">
      <c r="A131" s="31"/>
      <c r="B131" s="32"/>
      <c r="C131" s="32"/>
      <c r="D131" s="32"/>
      <c r="E131" s="32"/>
      <c r="F131" s="69"/>
      <c r="G131" s="60"/>
      <c r="H131" s="103"/>
      <c r="I131" s="71"/>
      <c r="J131" s="32"/>
      <c r="K131" s="61"/>
      <c r="L131" s="111"/>
      <c r="M131" s="60"/>
      <c r="N131" s="61"/>
      <c r="O131" s="61"/>
      <c r="P131" s="32"/>
      <c r="Q131" s="59"/>
      <c r="R131" s="59"/>
      <c r="S131" s="59"/>
      <c r="T131" s="32"/>
      <c r="U131" s="10" t="s">
        <v>224</v>
      </c>
      <c r="V131" s="11">
        <v>44559</v>
      </c>
      <c r="W131" s="29">
        <v>13195</v>
      </c>
      <c r="X131" s="10" t="s">
        <v>225</v>
      </c>
      <c r="Y131" s="11">
        <v>44562</v>
      </c>
      <c r="Z131" s="11">
        <v>44742</v>
      </c>
      <c r="AA131" s="9" t="s">
        <v>100</v>
      </c>
      <c r="AB131" s="10" t="s">
        <v>100</v>
      </c>
      <c r="AC131" s="119">
        <v>0</v>
      </c>
      <c r="AD131" s="119">
        <v>0</v>
      </c>
      <c r="AE131" s="16" t="s">
        <v>100</v>
      </c>
      <c r="AF131" s="16" t="s">
        <v>100</v>
      </c>
      <c r="AG131" s="119">
        <v>0</v>
      </c>
      <c r="AH131" s="125">
        <f t="shared" si="1"/>
        <v>0</v>
      </c>
      <c r="AI131" s="118">
        <v>579002.68000000005</v>
      </c>
      <c r="AJ131" s="118">
        <v>0</v>
      </c>
      <c r="AK131" s="128"/>
      <c r="AL131" s="64"/>
      <c r="AM131" s="64"/>
      <c r="AN131" s="58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32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</row>
    <row r="132" spans="1:566" s="28" customFormat="1" x14ac:dyDescent="0.25">
      <c r="A132" s="31"/>
      <c r="B132" s="32"/>
      <c r="C132" s="32"/>
      <c r="D132" s="32"/>
      <c r="E132" s="32"/>
      <c r="F132" s="69"/>
      <c r="G132" s="60"/>
      <c r="H132" s="103"/>
      <c r="I132" s="71"/>
      <c r="J132" s="32"/>
      <c r="K132" s="61"/>
      <c r="L132" s="111"/>
      <c r="M132" s="60"/>
      <c r="N132" s="61"/>
      <c r="O132" s="61"/>
      <c r="P132" s="32"/>
      <c r="Q132" s="59"/>
      <c r="R132" s="59"/>
      <c r="S132" s="59"/>
      <c r="T132" s="32"/>
      <c r="U132" s="10" t="s">
        <v>226</v>
      </c>
      <c r="V132" s="11">
        <v>44650</v>
      </c>
      <c r="W132" s="29">
        <v>13272</v>
      </c>
      <c r="X132" s="10" t="s">
        <v>106</v>
      </c>
      <c r="Y132" s="11">
        <v>44562</v>
      </c>
      <c r="Z132" s="11">
        <v>44742</v>
      </c>
      <c r="AA132" s="9" t="s">
        <v>228</v>
      </c>
      <c r="AB132" s="10" t="s">
        <v>100</v>
      </c>
      <c r="AC132" s="119">
        <v>6858.87</v>
      </c>
      <c r="AD132" s="119">
        <v>0</v>
      </c>
      <c r="AE132" s="16" t="s">
        <v>100</v>
      </c>
      <c r="AF132" s="16" t="s">
        <v>100</v>
      </c>
      <c r="AG132" s="119">
        <v>0</v>
      </c>
      <c r="AH132" s="125">
        <f t="shared" si="1"/>
        <v>6858.87</v>
      </c>
      <c r="AI132" s="118">
        <v>212900.92</v>
      </c>
      <c r="AJ132" s="118">
        <v>0</v>
      </c>
      <c r="AK132" s="128"/>
      <c r="AL132" s="64"/>
      <c r="AM132" s="64"/>
      <c r="AN132" s="58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32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</row>
    <row r="133" spans="1:566" s="28" customFormat="1" x14ac:dyDescent="0.25">
      <c r="A133" s="31"/>
      <c r="B133" s="32"/>
      <c r="C133" s="32"/>
      <c r="D133" s="32"/>
      <c r="E133" s="32"/>
      <c r="F133" s="69"/>
      <c r="G133" s="60"/>
      <c r="H133" s="103"/>
      <c r="I133" s="71"/>
      <c r="J133" s="32"/>
      <c r="K133" s="61"/>
      <c r="L133" s="111"/>
      <c r="M133" s="60"/>
      <c r="N133" s="61"/>
      <c r="O133" s="61"/>
      <c r="P133" s="32"/>
      <c r="Q133" s="59"/>
      <c r="R133" s="59"/>
      <c r="S133" s="59"/>
      <c r="T133" s="32"/>
      <c r="U133" s="10" t="s">
        <v>227</v>
      </c>
      <c r="V133" s="11">
        <v>44739</v>
      </c>
      <c r="W133" s="29">
        <v>13317</v>
      </c>
      <c r="X133" s="10" t="s">
        <v>193</v>
      </c>
      <c r="Y133" s="11">
        <v>44743</v>
      </c>
      <c r="Z133" s="11">
        <v>44926</v>
      </c>
      <c r="AA133" s="9" t="s">
        <v>100</v>
      </c>
      <c r="AB133" s="10" t="s">
        <v>100</v>
      </c>
      <c r="AC133" s="119">
        <v>0</v>
      </c>
      <c r="AD133" s="119">
        <v>0</v>
      </c>
      <c r="AE133" s="16" t="s">
        <v>100</v>
      </c>
      <c r="AF133" s="16" t="s">
        <v>100</v>
      </c>
      <c r="AG133" s="119">
        <v>0</v>
      </c>
      <c r="AH133" s="125">
        <f t="shared" si="1"/>
        <v>0</v>
      </c>
      <c r="AI133" s="118">
        <v>684924</v>
      </c>
      <c r="AJ133" s="118">
        <v>0</v>
      </c>
      <c r="AK133" s="128"/>
      <c r="AL133" s="64"/>
      <c r="AM133" s="64"/>
      <c r="AN133" s="58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32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</row>
    <row r="134" spans="1:566" s="28" customFormat="1" x14ac:dyDescent="0.25">
      <c r="A134" s="31"/>
      <c r="B134" s="32"/>
      <c r="C134" s="32"/>
      <c r="D134" s="32"/>
      <c r="E134" s="32"/>
      <c r="F134" s="69"/>
      <c r="G134" s="60"/>
      <c r="H134" s="103"/>
      <c r="I134" s="71"/>
      <c r="J134" s="32"/>
      <c r="K134" s="61"/>
      <c r="L134" s="111"/>
      <c r="M134" s="60"/>
      <c r="N134" s="61"/>
      <c r="O134" s="61"/>
      <c r="P134" s="32"/>
      <c r="Q134" s="59"/>
      <c r="R134" s="59"/>
      <c r="S134" s="59"/>
      <c r="T134" s="32"/>
      <c r="U134" s="10" t="s">
        <v>380</v>
      </c>
      <c r="V134" s="11">
        <v>44861</v>
      </c>
      <c r="W134" s="29">
        <v>13403</v>
      </c>
      <c r="X134" s="10" t="s">
        <v>106</v>
      </c>
      <c r="Y134" s="11">
        <v>44743</v>
      </c>
      <c r="Z134" s="11">
        <v>44926</v>
      </c>
      <c r="AA134" s="9" t="s">
        <v>100</v>
      </c>
      <c r="AB134" s="10" t="s">
        <v>100</v>
      </c>
      <c r="AC134" s="119">
        <v>0</v>
      </c>
      <c r="AD134" s="119">
        <v>0</v>
      </c>
      <c r="AE134" s="16" t="s">
        <v>100</v>
      </c>
      <c r="AF134" s="16" t="s">
        <v>100</v>
      </c>
      <c r="AG134" s="119">
        <v>0</v>
      </c>
      <c r="AH134" s="125">
        <f t="shared" si="1"/>
        <v>0</v>
      </c>
      <c r="AI134" s="118">
        <v>0</v>
      </c>
      <c r="AJ134" s="118">
        <v>0</v>
      </c>
      <c r="AK134" s="128"/>
      <c r="AL134" s="64"/>
      <c r="AM134" s="64"/>
      <c r="AN134" s="58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32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</row>
    <row r="135" spans="1:566" s="28" customFormat="1" x14ac:dyDescent="0.25">
      <c r="A135" s="31"/>
      <c r="B135" s="32"/>
      <c r="C135" s="32"/>
      <c r="D135" s="32"/>
      <c r="E135" s="32"/>
      <c r="F135" s="69"/>
      <c r="G135" s="60"/>
      <c r="H135" s="103"/>
      <c r="I135" s="71"/>
      <c r="J135" s="32"/>
      <c r="K135" s="61"/>
      <c r="L135" s="111"/>
      <c r="M135" s="60"/>
      <c r="N135" s="61"/>
      <c r="O135" s="61"/>
      <c r="P135" s="32"/>
      <c r="Q135" s="59"/>
      <c r="R135" s="59"/>
      <c r="S135" s="59"/>
      <c r="T135" s="32"/>
      <c r="U135" s="10" t="s">
        <v>381</v>
      </c>
      <c r="V135" s="11">
        <v>44911</v>
      </c>
      <c r="W135" s="29">
        <v>13435</v>
      </c>
      <c r="X135" s="10" t="s">
        <v>193</v>
      </c>
      <c r="Y135" s="11">
        <v>44927</v>
      </c>
      <c r="Z135" s="11">
        <v>45291</v>
      </c>
      <c r="AA135" s="9" t="s">
        <v>100</v>
      </c>
      <c r="AB135" s="10" t="s">
        <v>100</v>
      </c>
      <c r="AC135" s="119">
        <v>0</v>
      </c>
      <c r="AD135" s="119">
        <v>0</v>
      </c>
      <c r="AE135" s="16" t="s">
        <v>100</v>
      </c>
      <c r="AF135" s="16" t="s">
        <v>100</v>
      </c>
      <c r="AG135" s="119">
        <v>0</v>
      </c>
      <c r="AH135" s="125">
        <f t="shared" si="1"/>
        <v>0</v>
      </c>
      <c r="AI135" s="118">
        <v>1468594.8</v>
      </c>
      <c r="AJ135" s="118">
        <v>0</v>
      </c>
      <c r="AK135" s="128"/>
      <c r="AL135" s="64"/>
      <c r="AM135" s="64"/>
      <c r="AN135" s="58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32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</row>
    <row r="136" spans="1:566" s="28" customFormat="1" x14ac:dyDescent="0.25">
      <c r="A136" s="31"/>
      <c r="B136" s="32"/>
      <c r="C136" s="32"/>
      <c r="D136" s="32"/>
      <c r="E136" s="32"/>
      <c r="F136" s="69"/>
      <c r="G136" s="60"/>
      <c r="H136" s="103"/>
      <c r="I136" s="71"/>
      <c r="J136" s="32"/>
      <c r="K136" s="61"/>
      <c r="L136" s="111"/>
      <c r="M136" s="60"/>
      <c r="N136" s="61"/>
      <c r="O136" s="61"/>
      <c r="P136" s="32"/>
      <c r="Q136" s="59"/>
      <c r="R136" s="59"/>
      <c r="S136" s="59"/>
      <c r="T136" s="32"/>
      <c r="U136" s="10" t="s">
        <v>382</v>
      </c>
      <c r="V136" s="11">
        <v>45287</v>
      </c>
      <c r="W136" s="29">
        <v>13684</v>
      </c>
      <c r="X136" s="10" t="s">
        <v>395</v>
      </c>
      <c r="Y136" s="11">
        <v>45292</v>
      </c>
      <c r="Z136" s="11">
        <v>45473</v>
      </c>
      <c r="AA136" s="9" t="s">
        <v>100</v>
      </c>
      <c r="AB136" s="10" t="s">
        <v>100</v>
      </c>
      <c r="AC136" s="119">
        <v>0</v>
      </c>
      <c r="AD136" s="119">
        <v>0</v>
      </c>
      <c r="AE136" s="16" t="s">
        <v>100</v>
      </c>
      <c r="AF136" s="16" t="s">
        <v>100</v>
      </c>
      <c r="AG136" s="119">
        <v>0</v>
      </c>
      <c r="AH136" s="125">
        <f t="shared" si="1"/>
        <v>0</v>
      </c>
      <c r="AI136" s="118">
        <v>0</v>
      </c>
      <c r="AJ136" s="118">
        <f>122382.9</f>
        <v>122382.9</v>
      </c>
      <c r="AK136" s="128"/>
      <c r="AL136" s="64"/>
      <c r="AM136" s="64"/>
      <c r="AN136" s="58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32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</row>
    <row r="137" spans="1:566" s="28" customFormat="1" x14ac:dyDescent="0.25">
      <c r="A137" s="31"/>
      <c r="B137" s="32"/>
      <c r="C137" s="32"/>
      <c r="D137" s="32"/>
      <c r="E137" s="32"/>
      <c r="F137" s="69"/>
      <c r="G137" s="60"/>
      <c r="H137" s="103"/>
      <c r="I137" s="71"/>
      <c r="J137" s="32"/>
      <c r="K137" s="61"/>
      <c r="L137" s="111"/>
      <c r="M137" s="60"/>
      <c r="N137" s="61"/>
      <c r="O137" s="61"/>
      <c r="P137" s="32"/>
      <c r="Q137" s="59"/>
      <c r="R137" s="59"/>
      <c r="S137" s="59"/>
      <c r="T137" s="32"/>
      <c r="U137" s="10"/>
      <c r="V137" s="11"/>
      <c r="W137" s="29"/>
      <c r="X137" s="10"/>
      <c r="Y137" s="11"/>
      <c r="Z137" s="11"/>
      <c r="AA137" s="9"/>
      <c r="AB137" s="10"/>
      <c r="AC137" s="119"/>
      <c r="AD137" s="119"/>
      <c r="AE137" s="16"/>
      <c r="AF137" s="16"/>
      <c r="AG137" s="119"/>
      <c r="AH137" s="125">
        <f t="shared" si="1"/>
        <v>0</v>
      </c>
      <c r="AI137" s="118"/>
      <c r="AJ137" s="118"/>
      <c r="AK137" s="128"/>
      <c r="AL137" s="64"/>
      <c r="AM137" s="64"/>
      <c r="AN137" s="58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32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</row>
    <row r="138" spans="1:566" s="28" customFormat="1" x14ac:dyDescent="0.25">
      <c r="A138" s="31"/>
      <c r="B138" s="32"/>
      <c r="C138" s="32"/>
      <c r="D138" s="32"/>
      <c r="E138" s="32"/>
      <c r="F138" s="69"/>
      <c r="G138" s="60"/>
      <c r="H138" s="103"/>
      <c r="I138" s="71"/>
      <c r="J138" s="32"/>
      <c r="K138" s="61"/>
      <c r="L138" s="111"/>
      <c r="M138" s="60"/>
      <c r="N138" s="61"/>
      <c r="O138" s="61"/>
      <c r="P138" s="32"/>
      <c r="Q138" s="59"/>
      <c r="R138" s="59"/>
      <c r="S138" s="59"/>
      <c r="T138" s="32"/>
      <c r="V138" s="16"/>
      <c r="W138" s="16"/>
      <c r="Z138" s="16"/>
      <c r="AC138" s="119"/>
      <c r="AD138" s="119"/>
      <c r="AG138" s="119"/>
      <c r="AH138" s="125">
        <f t="shared" si="1"/>
        <v>0</v>
      </c>
      <c r="AI138" s="118"/>
      <c r="AJ138" s="118"/>
      <c r="AK138" s="128"/>
      <c r="AL138" s="64"/>
      <c r="AM138" s="64"/>
      <c r="AN138" s="58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32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</row>
    <row r="139" spans="1:566" ht="15" customHeight="1" x14ac:dyDescent="0.25">
      <c r="A139" s="31">
        <v>13</v>
      </c>
      <c r="B139" s="32" t="s">
        <v>433</v>
      </c>
      <c r="C139" s="32" t="s">
        <v>257</v>
      </c>
      <c r="D139" s="32" t="s">
        <v>133</v>
      </c>
      <c r="E139" s="32" t="s">
        <v>99</v>
      </c>
      <c r="F139" s="69" t="s">
        <v>406</v>
      </c>
      <c r="G139" s="60">
        <v>12935</v>
      </c>
      <c r="H139" s="103" t="s">
        <v>258</v>
      </c>
      <c r="I139" s="71" t="s">
        <v>139</v>
      </c>
      <c r="J139" s="32" t="s">
        <v>140</v>
      </c>
      <c r="K139" s="61">
        <v>44725</v>
      </c>
      <c r="L139" s="111">
        <v>296849.09999999998</v>
      </c>
      <c r="M139" s="60">
        <v>13309</v>
      </c>
      <c r="N139" s="61">
        <v>44725</v>
      </c>
      <c r="O139" s="61">
        <v>44847</v>
      </c>
      <c r="P139" s="32" t="s">
        <v>292</v>
      </c>
      <c r="Q139" s="59" t="s">
        <v>100</v>
      </c>
      <c r="R139" s="59" t="s">
        <v>100</v>
      </c>
      <c r="S139" s="59" t="s">
        <v>100</v>
      </c>
      <c r="T139" s="32" t="s">
        <v>154</v>
      </c>
      <c r="U139" s="10" t="s">
        <v>100</v>
      </c>
      <c r="V139" s="11" t="s">
        <v>100</v>
      </c>
      <c r="W139" s="11" t="s">
        <v>100</v>
      </c>
      <c r="X139" s="11" t="s">
        <v>100</v>
      </c>
      <c r="Y139" s="11" t="s">
        <v>100</v>
      </c>
      <c r="Z139" s="11" t="s">
        <v>100</v>
      </c>
      <c r="AA139" s="11" t="s">
        <v>100</v>
      </c>
      <c r="AB139" s="11" t="s">
        <v>100</v>
      </c>
      <c r="AC139" s="119">
        <v>0</v>
      </c>
      <c r="AD139" s="119">
        <v>0</v>
      </c>
      <c r="AE139" s="11" t="s">
        <v>100</v>
      </c>
      <c r="AF139" s="11" t="s">
        <v>100</v>
      </c>
      <c r="AG139" s="119">
        <v>0</v>
      </c>
      <c r="AH139" s="125">
        <f t="shared" si="1"/>
        <v>296849.09999999998</v>
      </c>
      <c r="AI139" s="118">
        <v>257269.22</v>
      </c>
      <c r="AJ139" s="118">
        <v>0</v>
      </c>
      <c r="AK139" s="128">
        <f>AI139+AI140+AI141+AJ142</f>
        <v>1815149.3599999999</v>
      </c>
      <c r="AL139" s="64" t="s">
        <v>245</v>
      </c>
      <c r="AM139" s="64" t="s">
        <v>260</v>
      </c>
      <c r="AN139" s="58" t="s">
        <v>259</v>
      </c>
      <c r="AO139" s="64" t="s">
        <v>260</v>
      </c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32"/>
    </row>
    <row r="140" spans="1:566" x14ac:dyDescent="0.25">
      <c r="A140" s="31"/>
      <c r="B140" s="32"/>
      <c r="C140" s="32"/>
      <c r="D140" s="32"/>
      <c r="E140" s="32"/>
      <c r="F140" s="69"/>
      <c r="G140" s="60"/>
      <c r="H140" s="103"/>
      <c r="I140" s="71"/>
      <c r="J140" s="32"/>
      <c r="K140" s="61"/>
      <c r="L140" s="111"/>
      <c r="M140" s="60"/>
      <c r="N140" s="61"/>
      <c r="O140" s="61"/>
      <c r="P140" s="32"/>
      <c r="Q140" s="59"/>
      <c r="R140" s="59"/>
      <c r="S140" s="59"/>
      <c r="T140" s="32"/>
      <c r="U140" s="65" t="s">
        <v>101</v>
      </c>
      <c r="V140" s="11">
        <v>44847</v>
      </c>
      <c r="W140" s="29">
        <v>13390</v>
      </c>
      <c r="X140" s="10" t="s">
        <v>261</v>
      </c>
      <c r="Y140" s="11">
        <v>44848</v>
      </c>
      <c r="Z140" s="11">
        <v>44909</v>
      </c>
      <c r="AA140" s="9" t="s">
        <v>100</v>
      </c>
      <c r="AB140" s="10" t="s">
        <v>100</v>
      </c>
      <c r="AC140" s="119">
        <v>0</v>
      </c>
      <c r="AD140" s="119">
        <v>0</v>
      </c>
      <c r="AE140" s="11" t="s">
        <v>100</v>
      </c>
      <c r="AF140" s="11" t="s">
        <v>100</v>
      </c>
      <c r="AG140" s="119">
        <v>0</v>
      </c>
      <c r="AH140" s="125">
        <f t="shared" si="1"/>
        <v>0</v>
      </c>
      <c r="AI140" s="118">
        <v>289174.8</v>
      </c>
      <c r="AJ140" s="118">
        <v>0</v>
      </c>
      <c r="AK140" s="128"/>
      <c r="AL140" s="64"/>
      <c r="AM140" s="64"/>
      <c r="AN140" s="58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32"/>
    </row>
    <row r="141" spans="1:566" x14ac:dyDescent="0.25">
      <c r="A141" s="31"/>
      <c r="B141" s="32"/>
      <c r="C141" s="32"/>
      <c r="D141" s="32"/>
      <c r="E141" s="32"/>
      <c r="F141" s="69"/>
      <c r="G141" s="60"/>
      <c r="H141" s="103"/>
      <c r="I141" s="71"/>
      <c r="J141" s="32"/>
      <c r="K141" s="61"/>
      <c r="L141" s="111"/>
      <c r="M141" s="60"/>
      <c r="N141" s="61"/>
      <c r="O141" s="61"/>
      <c r="P141" s="32"/>
      <c r="Q141" s="59"/>
      <c r="R141" s="59"/>
      <c r="S141" s="59"/>
      <c r="T141" s="32"/>
      <c r="U141" s="65" t="s">
        <v>103</v>
      </c>
      <c r="V141" s="12">
        <v>44903</v>
      </c>
      <c r="W141" s="29">
        <v>13427</v>
      </c>
      <c r="X141" s="10" t="s">
        <v>333</v>
      </c>
      <c r="Y141" s="11">
        <v>44909</v>
      </c>
      <c r="Z141" s="11">
        <v>45273</v>
      </c>
      <c r="AA141" s="9" t="s">
        <v>100</v>
      </c>
      <c r="AB141" s="10" t="s">
        <v>100</v>
      </c>
      <c r="AC141" s="119">
        <v>0</v>
      </c>
      <c r="AD141" s="119">
        <v>0</v>
      </c>
      <c r="AE141" s="11" t="s">
        <v>100</v>
      </c>
      <c r="AF141" s="11" t="s">
        <v>100</v>
      </c>
      <c r="AG141" s="119">
        <v>0</v>
      </c>
      <c r="AH141" s="125">
        <f t="shared" si="1"/>
        <v>0</v>
      </c>
      <c r="AI141" s="118">
        <v>1169755.6399999999</v>
      </c>
      <c r="AJ141" s="118">
        <v>0</v>
      </c>
      <c r="AK141" s="128"/>
      <c r="AL141" s="64"/>
      <c r="AM141" s="64"/>
      <c r="AN141" s="58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32"/>
    </row>
    <row r="142" spans="1:566" x14ac:dyDescent="0.25">
      <c r="A142" s="31"/>
      <c r="B142" s="32"/>
      <c r="C142" s="32"/>
      <c r="D142" s="32"/>
      <c r="E142" s="32"/>
      <c r="F142" s="69"/>
      <c r="G142" s="60"/>
      <c r="H142" s="103"/>
      <c r="I142" s="71"/>
      <c r="J142" s="32"/>
      <c r="K142" s="61"/>
      <c r="L142" s="111"/>
      <c r="M142" s="60"/>
      <c r="N142" s="61"/>
      <c r="O142" s="61"/>
      <c r="P142" s="32"/>
      <c r="Q142" s="59"/>
      <c r="R142" s="59"/>
      <c r="S142" s="59"/>
      <c r="T142" s="32"/>
      <c r="U142" s="65" t="s">
        <v>104</v>
      </c>
      <c r="V142" s="12">
        <v>45287</v>
      </c>
      <c r="W142" s="29">
        <v>13673</v>
      </c>
      <c r="X142" s="10" t="s">
        <v>261</v>
      </c>
      <c r="Y142" s="11">
        <v>45292</v>
      </c>
      <c r="Z142" s="11">
        <v>45657</v>
      </c>
      <c r="AA142" s="9" t="s">
        <v>100</v>
      </c>
      <c r="AB142" s="10" t="s">
        <v>100</v>
      </c>
      <c r="AC142" s="119">
        <v>0</v>
      </c>
      <c r="AD142" s="119">
        <v>0</v>
      </c>
      <c r="AE142" s="11" t="s">
        <v>100</v>
      </c>
      <c r="AF142" s="11" t="s">
        <v>100</v>
      </c>
      <c r="AG142" s="119">
        <v>0</v>
      </c>
      <c r="AH142" s="125">
        <f t="shared" si="1"/>
        <v>0</v>
      </c>
      <c r="AI142" s="118">
        <v>0</v>
      </c>
      <c r="AJ142" s="118">
        <f>98949.7</f>
        <v>98949.7</v>
      </c>
      <c r="AK142" s="128"/>
      <c r="AL142" s="64"/>
      <c r="AM142" s="64"/>
      <c r="AN142" s="58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32"/>
    </row>
    <row r="143" spans="1:566" x14ac:dyDescent="0.25">
      <c r="A143" s="31"/>
      <c r="B143" s="32"/>
      <c r="C143" s="32"/>
      <c r="D143" s="32"/>
      <c r="E143" s="32"/>
      <c r="F143" s="69"/>
      <c r="G143" s="60"/>
      <c r="H143" s="103"/>
      <c r="I143" s="71"/>
      <c r="J143" s="32"/>
      <c r="K143" s="61"/>
      <c r="L143" s="111"/>
      <c r="M143" s="60"/>
      <c r="N143" s="61"/>
      <c r="O143" s="61"/>
      <c r="P143" s="32"/>
      <c r="Q143" s="59"/>
      <c r="R143" s="59"/>
      <c r="S143" s="59"/>
      <c r="T143" s="32"/>
      <c r="U143" s="65"/>
      <c r="V143" s="12"/>
      <c r="W143" s="12"/>
      <c r="X143" s="10"/>
      <c r="Y143" s="11"/>
      <c r="Z143" s="11"/>
      <c r="AA143" s="9"/>
      <c r="AB143" s="10"/>
      <c r="AC143" s="119"/>
      <c r="AD143" s="119"/>
      <c r="AE143" s="11"/>
      <c r="AF143" s="11"/>
      <c r="AG143" s="119"/>
      <c r="AH143" s="125">
        <f t="shared" si="1"/>
        <v>0</v>
      </c>
      <c r="AI143" s="118"/>
      <c r="AJ143" s="118"/>
      <c r="AK143" s="128"/>
      <c r="AL143" s="64"/>
      <c r="AM143" s="64"/>
      <c r="AN143" s="58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32"/>
    </row>
    <row r="144" spans="1:566" x14ac:dyDescent="0.25">
      <c r="A144" s="31"/>
      <c r="B144" s="32"/>
      <c r="C144" s="32"/>
      <c r="D144" s="32"/>
      <c r="E144" s="32"/>
      <c r="F144" s="69"/>
      <c r="G144" s="60"/>
      <c r="H144" s="103"/>
      <c r="I144" s="71"/>
      <c r="J144" s="32"/>
      <c r="K144" s="61"/>
      <c r="L144" s="111"/>
      <c r="M144" s="60"/>
      <c r="N144" s="61"/>
      <c r="O144" s="61"/>
      <c r="P144" s="32"/>
      <c r="Q144" s="59"/>
      <c r="R144" s="59"/>
      <c r="S144" s="59"/>
      <c r="T144" s="32"/>
      <c r="U144" s="65"/>
      <c r="V144" s="12"/>
      <c r="W144" s="12"/>
      <c r="X144" s="10"/>
      <c r="Y144" s="11"/>
      <c r="Z144" s="11"/>
      <c r="AA144" s="9"/>
      <c r="AB144" s="10"/>
      <c r="AC144" s="119"/>
      <c r="AD144" s="119"/>
      <c r="AE144" s="11"/>
      <c r="AF144" s="11"/>
      <c r="AG144" s="119"/>
      <c r="AH144" s="125">
        <f t="shared" si="1"/>
        <v>0</v>
      </c>
      <c r="AI144" s="118"/>
      <c r="AJ144" s="118"/>
      <c r="AK144" s="128"/>
      <c r="AL144" s="64"/>
      <c r="AM144" s="64"/>
      <c r="AN144" s="58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32"/>
    </row>
    <row r="145" spans="1:59" x14ac:dyDescent="0.25">
      <c r="A145" s="31"/>
      <c r="B145" s="32"/>
      <c r="C145" s="32"/>
      <c r="D145" s="32"/>
      <c r="E145" s="32"/>
      <c r="F145" s="69"/>
      <c r="G145" s="60"/>
      <c r="H145" s="103"/>
      <c r="I145" s="71"/>
      <c r="J145" s="32"/>
      <c r="K145" s="61"/>
      <c r="L145" s="111"/>
      <c r="M145" s="60"/>
      <c r="N145" s="61"/>
      <c r="O145" s="61"/>
      <c r="P145" s="32"/>
      <c r="Q145" s="59"/>
      <c r="R145" s="59"/>
      <c r="S145" s="59"/>
      <c r="T145" s="32"/>
      <c r="U145" s="28"/>
      <c r="V145" s="16"/>
      <c r="W145" s="16"/>
      <c r="X145" s="28"/>
      <c r="Y145" s="28"/>
      <c r="Z145" s="16"/>
      <c r="AA145" s="28"/>
      <c r="AB145" s="28"/>
      <c r="AC145" s="119"/>
      <c r="AD145" s="119"/>
      <c r="AE145" s="28"/>
      <c r="AF145" s="28"/>
      <c r="AG145" s="119"/>
      <c r="AH145" s="125">
        <f t="shared" si="1"/>
        <v>0</v>
      </c>
      <c r="AI145" s="118"/>
      <c r="AJ145" s="118"/>
      <c r="AK145" s="128"/>
      <c r="AL145" s="64"/>
      <c r="AM145" s="64"/>
      <c r="AN145" s="58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32"/>
    </row>
    <row r="146" spans="1:59" ht="15" customHeight="1" x14ac:dyDescent="0.25">
      <c r="A146" s="31">
        <v>14</v>
      </c>
      <c r="B146" s="32" t="s">
        <v>434</v>
      </c>
      <c r="C146" s="32" t="s">
        <v>166</v>
      </c>
      <c r="D146" s="32" t="s">
        <v>97</v>
      </c>
      <c r="E146" s="32" t="s">
        <v>99</v>
      </c>
      <c r="F146" s="69" t="s">
        <v>313</v>
      </c>
      <c r="G146" s="60">
        <v>12639</v>
      </c>
      <c r="H146" s="103" t="s">
        <v>314</v>
      </c>
      <c r="I146" s="71" t="s">
        <v>144</v>
      </c>
      <c r="J146" s="32" t="s">
        <v>145</v>
      </c>
      <c r="K146" s="61">
        <v>43731</v>
      </c>
      <c r="L146" s="111">
        <v>489840</v>
      </c>
      <c r="M146" s="60">
        <v>12645</v>
      </c>
      <c r="N146" s="61">
        <v>43731</v>
      </c>
      <c r="O146" s="61">
        <v>44097</v>
      </c>
      <c r="P146" s="32" t="s">
        <v>294</v>
      </c>
      <c r="Q146" s="59" t="s">
        <v>100</v>
      </c>
      <c r="R146" s="59" t="s">
        <v>100</v>
      </c>
      <c r="S146" s="59" t="s">
        <v>100</v>
      </c>
      <c r="T146" s="32" t="s">
        <v>98</v>
      </c>
      <c r="U146" s="10" t="s">
        <v>100</v>
      </c>
      <c r="V146" s="10" t="s">
        <v>100</v>
      </c>
      <c r="W146" s="10" t="s">
        <v>100</v>
      </c>
      <c r="X146" s="10" t="s">
        <v>100</v>
      </c>
      <c r="Y146" s="10" t="s">
        <v>100</v>
      </c>
      <c r="Z146" s="10" t="s">
        <v>100</v>
      </c>
      <c r="AA146" s="10" t="s">
        <v>100</v>
      </c>
      <c r="AB146" s="10" t="s">
        <v>100</v>
      </c>
      <c r="AC146" s="119">
        <v>0</v>
      </c>
      <c r="AD146" s="119">
        <v>0</v>
      </c>
      <c r="AE146" s="16" t="s">
        <v>100</v>
      </c>
      <c r="AF146" s="16" t="s">
        <v>100</v>
      </c>
      <c r="AG146" s="119">
        <v>0</v>
      </c>
      <c r="AH146" s="125">
        <f t="shared" si="1"/>
        <v>489840</v>
      </c>
      <c r="AI146" s="118">
        <v>44836.55</v>
      </c>
      <c r="AJ146" s="118">
        <v>0</v>
      </c>
      <c r="AK146" s="128">
        <f>AI146+AI147+AI149+AI150+AJ151</f>
        <v>538268.61</v>
      </c>
      <c r="AL146" s="64" t="s">
        <v>100</v>
      </c>
      <c r="AM146" s="64" t="s">
        <v>100</v>
      </c>
      <c r="AN146" s="64" t="s">
        <v>100</v>
      </c>
      <c r="AO146" s="64" t="s">
        <v>100</v>
      </c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32"/>
    </row>
    <row r="147" spans="1:59" x14ac:dyDescent="0.25">
      <c r="A147" s="31"/>
      <c r="B147" s="32"/>
      <c r="C147" s="32"/>
      <c r="D147" s="32"/>
      <c r="E147" s="32"/>
      <c r="F147" s="69"/>
      <c r="G147" s="60"/>
      <c r="H147" s="103"/>
      <c r="I147" s="71"/>
      <c r="J147" s="32"/>
      <c r="K147" s="61"/>
      <c r="L147" s="111"/>
      <c r="M147" s="60"/>
      <c r="N147" s="61"/>
      <c r="O147" s="61"/>
      <c r="P147" s="32"/>
      <c r="Q147" s="59"/>
      <c r="R147" s="59"/>
      <c r="S147" s="59"/>
      <c r="T147" s="32"/>
      <c r="U147" s="10" t="s">
        <v>101</v>
      </c>
      <c r="V147" s="11">
        <v>44098</v>
      </c>
      <c r="W147" s="29">
        <v>12894</v>
      </c>
      <c r="X147" s="10" t="s">
        <v>167</v>
      </c>
      <c r="Y147" s="11">
        <v>44098</v>
      </c>
      <c r="Z147" s="11">
        <v>44463</v>
      </c>
      <c r="AA147" s="10" t="s">
        <v>100</v>
      </c>
      <c r="AB147" s="10" t="s">
        <v>100</v>
      </c>
      <c r="AC147" s="119">
        <v>0</v>
      </c>
      <c r="AD147" s="119">
        <v>0</v>
      </c>
      <c r="AE147" s="16" t="s">
        <v>100</v>
      </c>
      <c r="AF147" s="16" t="s">
        <v>100</v>
      </c>
      <c r="AG147" s="119">
        <v>0</v>
      </c>
      <c r="AH147" s="125">
        <f t="shared" si="1"/>
        <v>0</v>
      </c>
      <c r="AI147" s="118">
        <v>123142.49</v>
      </c>
      <c r="AJ147" s="118">
        <v>0</v>
      </c>
      <c r="AK147" s="128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32"/>
    </row>
    <row r="148" spans="1:59" x14ac:dyDescent="0.25">
      <c r="A148" s="31"/>
      <c r="B148" s="32"/>
      <c r="C148" s="32"/>
      <c r="D148" s="32"/>
      <c r="E148" s="32"/>
      <c r="F148" s="69"/>
      <c r="G148" s="60"/>
      <c r="H148" s="103"/>
      <c r="I148" s="71"/>
      <c r="J148" s="32"/>
      <c r="K148" s="61"/>
      <c r="L148" s="111"/>
      <c r="M148" s="60"/>
      <c r="N148" s="61"/>
      <c r="O148" s="61"/>
      <c r="P148" s="32"/>
      <c r="Q148" s="59"/>
      <c r="R148" s="59"/>
      <c r="S148" s="59"/>
      <c r="T148" s="32"/>
      <c r="U148" s="10" t="s">
        <v>103</v>
      </c>
      <c r="V148" s="11">
        <v>44441</v>
      </c>
      <c r="W148" s="29">
        <v>13124</v>
      </c>
      <c r="X148" s="10" t="s">
        <v>218</v>
      </c>
      <c r="Y148" s="11">
        <v>44464</v>
      </c>
      <c r="Z148" s="11">
        <v>44829</v>
      </c>
      <c r="AA148" s="10" t="s">
        <v>100</v>
      </c>
      <c r="AB148" s="10" t="s">
        <v>100</v>
      </c>
      <c r="AC148" s="119">
        <v>0</v>
      </c>
      <c r="AD148" s="119">
        <v>0</v>
      </c>
      <c r="AE148" s="16" t="s">
        <v>100</v>
      </c>
      <c r="AF148" s="16" t="s">
        <v>100</v>
      </c>
      <c r="AG148" s="119">
        <v>0</v>
      </c>
      <c r="AH148" s="125">
        <f t="shared" si="1"/>
        <v>0</v>
      </c>
      <c r="AI148" s="118">
        <v>0</v>
      </c>
      <c r="AJ148" s="118">
        <v>0</v>
      </c>
      <c r="AK148" s="128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32"/>
    </row>
    <row r="149" spans="1:59" x14ac:dyDescent="0.25">
      <c r="A149" s="31"/>
      <c r="B149" s="32"/>
      <c r="C149" s="32"/>
      <c r="D149" s="32"/>
      <c r="E149" s="32"/>
      <c r="F149" s="69"/>
      <c r="G149" s="60"/>
      <c r="H149" s="103"/>
      <c r="I149" s="71"/>
      <c r="J149" s="32"/>
      <c r="K149" s="61"/>
      <c r="L149" s="111"/>
      <c r="M149" s="60"/>
      <c r="N149" s="61"/>
      <c r="O149" s="61"/>
      <c r="P149" s="32"/>
      <c r="Q149" s="59"/>
      <c r="R149" s="59"/>
      <c r="S149" s="59"/>
      <c r="T149" s="32"/>
      <c r="U149" s="10" t="s">
        <v>104</v>
      </c>
      <c r="V149" s="11">
        <v>44806</v>
      </c>
      <c r="W149" s="29">
        <v>13366</v>
      </c>
      <c r="X149" s="10" t="s">
        <v>219</v>
      </c>
      <c r="Y149" s="11">
        <v>44830</v>
      </c>
      <c r="Z149" s="11">
        <v>45194</v>
      </c>
      <c r="AA149" s="10" t="s">
        <v>100</v>
      </c>
      <c r="AB149" s="10" t="s">
        <v>100</v>
      </c>
      <c r="AC149" s="119">
        <v>0</v>
      </c>
      <c r="AD149" s="119">
        <v>0</v>
      </c>
      <c r="AE149" s="16" t="s">
        <v>100</v>
      </c>
      <c r="AF149" s="16" t="s">
        <v>100</v>
      </c>
      <c r="AG149" s="119">
        <v>0</v>
      </c>
      <c r="AH149" s="125">
        <f t="shared" ref="AH149:AH212" si="2">L149-AD149+AC149+AG149</f>
        <v>0</v>
      </c>
      <c r="AI149" s="118">
        <v>231064.52</v>
      </c>
      <c r="AJ149" s="118">
        <v>0</v>
      </c>
      <c r="AK149" s="128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32"/>
    </row>
    <row r="150" spans="1:59" x14ac:dyDescent="0.25">
      <c r="A150" s="31"/>
      <c r="B150" s="32"/>
      <c r="C150" s="32"/>
      <c r="D150" s="32"/>
      <c r="E150" s="32"/>
      <c r="F150" s="69"/>
      <c r="G150" s="60"/>
      <c r="H150" s="103"/>
      <c r="I150" s="71"/>
      <c r="J150" s="32"/>
      <c r="K150" s="61"/>
      <c r="L150" s="111"/>
      <c r="M150" s="60"/>
      <c r="N150" s="61"/>
      <c r="O150" s="61"/>
      <c r="P150" s="32"/>
      <c r="Q150" s="59"/>
      <c r="R150" s="59"/>
      <c r="S150" s="59"/>
      <c r="T150" s="32"/>
      <c r="U150" s="10" t="s">
        <v>105</v>
      </c>
      <c r="V150" s="11">
        <v>45194</v>
      </c>
      <c r="W150" s="29">
        <v>13623</v>
      </c>
      <c r="X150" s="10" t="s">
        <v>383</v>
      </c>
      <c r="Y150" s="11">
        <v>45194</v>
      </c>
      <c r="Z150" s="11">
        <v>45561</v>
      </c>
      <c r="AA150" s="10" t="s">
        <v>100</v>
      </c>
      <c r="AB150" s="10" t="s">
        <v>100</v>
      </c>
      <c r="AC150" s="119">
        <v>0</v>
      </c>
      <c r="AD150" s="119">
        <v>0</v>
      </c>
      <c r="AE150" s="16" t="s">
        <v>100</v>
      </c>
      <c r="AF150" s="16" t="s">
        <v>100</v>
      </c>
      <c r="AG150" s="119">
        <v>0</v>
      </c>
      <c r="AH150" s="125">
        <f t="shared" si="2"/>
        <v>0</v>
      </c>
      <c r="AI150" s="118">
        <v>128392.95</v>
      </c>
      <c r="AJ150" s="118">
        <v>0</v>
      </c>
      <c r="AK150" s="128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32"/>
    </row>
    <row r="151" spans="1:59" x14ac:dyDescent="0.25">
      <c r="A151" s="31"/>
      <c r="B151" s="32"/>
      <c r="C151" s="32"/>
      <c r="D151" s="32"/>
      <c r="E151" s="32"/>
      <c r="F151" s="69"/>
      <c r="G151" s="60"/>
      <c r="H151" s="103"/>
      <c r="I151" s="71"/>
      <c r="J151" s="32"/>
      <c r="K151" s="61"/>
      <c r="L151" s="111"/>
      <c r="M151" s="60"/>
      <c r="N151" s="61"/>
      <c r="O151" s="61"/>
      <c r="P151" s="32"/>
      <c r="Q151" s="59"/>
      <c r="R151" s="59"/>
      <c r="S151" s="59"/>
      <c r="T151" s="32"/>
      <c r="U151" s="10"/>
      <c r="V151" s="11"/>
      <c r="W151" s="29"/>
      <c r="X151" s="10"/>
      <c r="Y151" s="11"/>
      <c r="Z151" s="11"/>
      <c r="AA151" s="10"/>
      <c r="AB151" s="10"/>
      <c r="AC151" s="119"/>
      <c r="AD151" s="119"/>
      <c r="AE151" s="16"/>
      <c r="AF151" s="16"/>
      <c r="AG151" s="119"/>
      <c r="AH151" s="125">
        <f t="shared" si="2"/>
        <v>0</v>
      </c>
      <c r="AI151" s="118"/>
      <c r="AJ151" s="118">
        <f>10832.1</f>
        <v>10832.1</v>
      </c>
      <c r="AK151" s="128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32"/>
    </row>
    <row r="152" spans="1:59" x14ac:dyDescent="0.25">
      <c r="A152" s="31"/>
      <c r="B152" s="32"/>
      <c r="C152" s="32"/>
      <c r="D152" s="32"/>
      <c r="E152" s="32"/>
      <c r="F152" s="69"/>
      <c r="G152" s="60"/>
      <c r="H152" s="103"/>
      <c r="I152" s="71"/>
      <c r="J152" s="32"/>
      <c r="K152" s="61"/>
      <c r="L152" s="111"/>
      <c r="M152" s="60"/>
      <c r="N152" s="61"/>
      <c r="O152" s="61"/>
      <c r="P152" s="32"/>
      <c r="Q152" s="59"/>
      <c r="R152" s="59"/>
      <c r="S152" s="59"/>
      <c r="T152" s="32"/>
      <c r="U152" s="10"/>
      <c r="V152" s="11"/>
      <c r="W152" s="29"/>
      <c r="X152" s="10"/>
      <c r="Y152" s="11"/>
      <c r="Z152" s="11"/>
      <c r="AA152" s="10"/>
      <c r="AB152" s="10"/>
      <c r="AC152" s="119"/>
      <c r="AD152" s="119"/>
      <c r="AE152" s="16"/>
      <c r="AF152" s="16"/>
      <c r="AG152" s="119"/>
      <c r="AH152" s="125">
        <f t="shared" si="2"/>
        <v>0</v>
      </c>
      <c r="AI152" s="118"/>
      <c r="AJ152" s="118"/>
      <c r="AK152" s="128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32"/>
    </row>
    <row r="153" spans="1:59" x14ac:dyDescent="0.25">
      <c r="A153" s="31"/>
      <c r="B153" s="32"/>
      <c r="C153" s="32"/>
      <c r="D153" s="32"/>
      <c r="E153" s="32"/>
      <c r="F153" s="69"/>
      <c r="G153" s="60"/>
      <c r="H153" s="103"/>
      <c r="I153" s="71"/>
      <c r="J153" s="32"/>
      <c r="K153" s="61"/>
      <c r="L153" s="111"/>
      <c r="M153" s="60"/>
      <c r="N153" s="61"/>
      <c r="O153" s="61"/>
      <c r="P153" s="32"/>
      <c r="Q153" s="59"/>
      <c r="R153" s="59"/>
      <c r="S153" s="59"/>
      <c r="T153" s="32"/>
      <c r="U153" s="28"/>
      <c r="V153" s="16"/>
      <c r="W153" s="16"/>
      <c r="X153" s="28"/>
      <c r="Y153" s="28"/>
      <c r="Z153" s="16"/>
      <c r="AA153" s="10"/>
      <c r="AB153" s="10"/>
      <c r="AC153" s="119"/>
      <c r="AD153" s="119"/>
      <c r="AE153" s="16"/>
      <c r="AF153" s="16"/>
      <c r="AG153" s="119"/>
      <c r="AH153" s="125">
        <f t="shared" si="2"/>
        <v>0</v>
      </c>
      <c r="AI153" s="118"/>
      <c r="AJ153" s="118"/>
      <c r="AK153" s="128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32"/>
    </row>
    <row r="154" spans="1:59" ht="15" customHeight="1" x14ac:dyDescent="0.25">
      <c r="A154" s="31">
        <v>15</v>
      </c>
      <c r="B154" s="32" t="s">
        <v>435</v>
      </c>
      <c r="C154" s="32" t="s">
        <v>172</v>
      </c>
      <c r="D154" s="32" t="s">
        <v>97</v>
      </c>
      <c r="E154" s="32" t="s">
        <v>99</v>
      </c>
      <c r="F154" s="69" t="s">
        <v>407</v>
      </c>
      <c r="G154" s="60">
        <v>13069</v>
      </c>
      <c r="H154" s="103" t="s">
        <v>173</v>
      </c>
      <c r="I154" s="71" t="s">
        <v>409</v>
      </c>
      <c r="J154" s="32" t="s">
        <v>174</v>
      </c>
      <c r="K154" s="61">
        <v>44368</v>
      </c>
      <c r="L154" s="111">
        <v>21000</v>
      </c>
      <c r="M154" s="60">
        <v>13069</v>
      </c>
      <c r="N154" s="61">
        <v>44004</v>
      </c>
      <c r="O154" s="61">
        <v>44369</v>
      </c>
      <c r="P154" s="32" t="s">
        <v>289</v>
      </c>
      <c r="Q154" s="59" t="s">
        <v>100</v>
      </c>
      <c r="R154" s="59" t="s">
        <v>100</v>
      </c>
      <c r="S154" s="59" t="s">
        <v>100</v>
      </c>
      <c r="T154" s="32" t="s">
        <v>306</v>
      </c>
      <c r="U154" s="10" t="s">
        <v>100</v>
      </c>
      <c r="V154" s="11" t="s">
        <v>100</v>
      </c>
      <c r="W154" s="29" t="s">
        <v>100</v>
      </c>
      <c r="X154" s="10" t="s">
        <v>100</v>
      </c>
      <c r="Y154" s="11" t="s">
        <v>100</v>
      </c>
      <c r="Z154" s="11" t="s">
        <v>100</v>
      </c>
      <c r="AA154" s="10" t="s">
        <v>100</v>
      </c>
      <c r="AB154" s="10" t="s">
        <v>100</v>
      </c>
      <c r="AC154" s="119">
        <v>0</v>
      </c>
      <c r="AD154" s="119">
        <v>0</v>
      </c>
      <c r="AE154" s="16" t="s">
        <v>100</v>
      </c>
      <c r="AF154" s="16" t="s">
        <v>100</v>
      </c>
      <c r="AG154" s="119">
        <v>0</v>
      </c>
      <c r="AH154" s="125">
        <f t="shared" si="2"/>
        <v>21000</v>
      </c>
      <c r="AI154" s="118">
        <v>1585.5</v>
      </c>
      <c r="AJ154" s="118">
        <v>0</v>
      </c>
      <c r="AK154" s="128">
        <f>AI154+AI155+AI156+AI157</f>
        <v>50725.5</v>
      </c>
      <c r="AL154" s="64" t="s">
        <v>100</v>
      </c>
      <c r="AM154" s="64" t="s">
        <v>100</v>
      </c>
      <c r="AN154" s="64" t="s">
        <v>100</v>
      </c>
      <c r="AO154" s="64" t="s">
        <v>100</v>
      </c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32"/>
    </row>
    <row r="155" spans="1:59" x14ac:dyDescent="0.25">
      <c r="A155" s="31"/>
      <c r="B155" s="32"/>
      <c r="C155" s="32"/>
      <c r="D155" s="32"/>
      <c r="E155" s="32"/>
      <c r="F155" s="69"/>
      <c r="G155" s="60"/>
      <c r="H155" s="103"/>
      <c r="I155" s="71"/>
      <c r="J155" s="32"/>
      <c r="K155" s="61"/>
      <c r="L155" s="111"/>
      <c r="M155" s="60"/>
      <c r="N155" s="61"/>
      <c r="O155" s="61"/>
      <c r="P155" s="32"/>
      <c r="Q155" s="59"/>
      <c r="R155" s="59"/>
      <c r="S155" s="59"/>
      <c r="T155" s="32"/>
      <c r="U155" s="10" t="s">
        <v>101</v>
      </c>
      <c r="V155" s="11">
        <v>44368</v>
      </c>
      <c r="W155" s="29">
        <v>13069</v>
      </c>
      <c r="X155" s="10" t="s">
        <v>235</v>
      </c>
      <c r="Y155" s="11">
        <v>44370</v>
      </c>
      <c r="Z155" s="11">
        <v>44735</v>
      </c>
      <c r="AA155" s="11" t="s">
        <v>100</v>
      </c>
      <c r="AB155" s="11" t="s">
        <v>100</v>
      </c>
      <c r="AC155" s="119">
        <v>0</v>
      </c>
      <c r="AD155" s="119">
        <v>0</v>
      </c>
      <c r="AE155" s="16" t="s">
        <v>100</v>
      </c>
      <c r="AF155" s="16" t="s">
        <v>100</v>
      </c>
      <c r="AG155" s="119">
        <v>0</v>
      </c>
      <c r="AH155" s="125">
        <f t="shared" si="2"/>
        <v>0</v>
      </c>
      <c r="AI155" s="118">
        <f>4095+12285</f>
        <v>16380</v>
      </c>
      <c r="AJ155" s="118">
        <v>0</v>
      </c>
      <c r="AK155" s="128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32"/>
    </row>
    <row r="156" spans="1:59" x14ac:dyDescent="0.25">
      <c r="A156" s="31"/>
      <c r="B156" s="32"/>
      <c r="C156" s="32"/>
      <c r="D156" s="32"/>
      <c r="E156" s="32"/>
      <c r="F156" s="69"/>
      <c r="G156" s="60"/>
      <c r="H156" s="103"/>
      <c r="I156" s="71"/>
      <c r="J156" s="32"/>
      <c r="K156" s="61"/>
      <c r="L156" s="111"/>
      <c r="M156" s="60"/>
      <c r="N156" s="61"/>
      <c r="O156" s="61"/>
      <c r="P156" s="32"/>
      <c r="Q156" s="59"/>
      <c r="R156" s="59"/>
      <c r="S156" s="59"/>
      <c r="T156" s="32"/>
      <c r="U156" s="10" t="s">
        <v>312</v>
      </c>
      <c r="V156" s="11">
        <v>44725</v>
      </c>
      <c r="W156" s="29">
        <v>13309</v>
      </c>
      <c r="X156" s="10" t="s">
        <v>236</v>
      </c>
      <c r="Y156" s="11">
        <v>44736</v>
      </c>
      <c r="Z156" s="11">
        <v>45100</v>
      </c>
      <c r="AA156" s="11" t="s">
        <v>100</v>
      </c>
      <c r="AB156" s="11" t="s">
        <v>100</v>
      </c>
      <c r="AC156" s="119">
        <v>0</v>
      </c>
      <c r="AD156" s="119">
        <v>0</v>
      </c>
      <c r="AE156" s="16" t="s">
        <v>100</v>
      </c>
      <c r="AF156" s="16" t="s">
        <v>100</v>
      </c>
      <c r="AG156" s="119">
        <v>0</v>
      </c>
      <c r="AH156" s="125">
        <f t="shared" si="2"/>
        <v>0</v>
      </c>
      <c r="AI156" s="118">
        <f>6825+9555</f>
        <v>16380</v>
      </c>
      <c r="AJ156" s="118">
        <v>0</v>
      </c>
      <c r="AK156" s="128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32"/>
    </row>
    <row r="157" spans="1:59" x14ac:dyDescent="0.25">
      <c r="A157" s="31"/>
      <c r="B157" s="32"/>
      <c r="C157" s="32"/>
      <c r="D157" s="32"/>
      <c r="E157" s="32"/>
      <c r="F157" s="69"/>
      <c r="G157" s="60"/>
      <c r="H157" s="103"/>
      <c r="I157" s="71"/>
      <c r="J157" s="32"/>
      <c r="K157" s="61"/>
      <c r="L157" s="111"/>
      <c r="M157" s="60"/>
      <c r="N157" s="61"/>
      <c r="O157" s="61"/>
      <c r="P157" s="32"/>
      <c r="Q157" s="59"/>
      <c r="R157" s="59"/>
      <c r="S157" s="59"/>
      <c r="T157" s="32"/>
      <c r="U157" s="10" t="s">
        <v>318</v>
      </c>
      <c r="V157" s="11">
        <v>45090</v>
      </c>
      <c r="W157" s="29">
        <v>13558</v>
      </c>
      <c r="X157" s="10" t="s">
        <v>319</v>
      </c>
      <c r="Y157" s="11">
        <v>45101</v>
      </c>
      <c r="Z157" s="11">
        <v>45466</v>
      </c>
      <c r="AA157" s="11" t="s">
        <v>100</v>
      </c>
      <c r="AB157" s="11" t="s">
        <v>100</v>
      </c>
      <c r="AC157" s="119">
        <v>0</v>
      </c>
      <c r="AD157" s="119">
        <v>0</v>
      </c>
      <c r="AE157" s="16" t="s">
        <v>100</v>
      </c>
      <c r="AF157" s="16" t="s">
        <v>100</v>
      </c>
      <c r="AG157" s="119">
        <v>0</v>
      </c>
      <c r="AH157" s="125">
        <f t="shared" si="2"/>
        <v>0</v>
      </c>
      <c r="AI157" s="118">
        <f>6825+9555</f>
        <v>16380</v>
      </c>
      <c r="AJ157" s="118">
        <v>0</v>
      </c>
      <c r="AK157" s="128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32"/>
    </row>
    <row r="158" spans="1:59" x14ac:dyDescent="0.25">
      <c r="A158" s="31"/>
      <c r="B158" s="32"/>
      <c r="C158" s="32"/>
      <c r="D158" s="32"/>
      <c r="E158" s="32"/>
      <c r="F158" s="69"/>
      <c r="G158" s="60"/>
      <c r="H158" s="103"/>
      <c r="I158" s="71"/>
      <c r="J158" s="32"/>
      <c r="K158" s="61"/>
      <c r="L158" s="111"/>
      <c r="M158" s="60"/>
      <c r="N158" s="61"/>
      <c r="O158" s="61"/>
      <c r="P158" s="32"/>
      <c r="Q158" s="59"/>
      <c r="R158" s="59"/>
      <c r="S158" s="59"/>
      <c r="T158" s="32"/>
      <c r="U158" s="10"/>
      <c r="V158" s="11"/>
      <c r="W158" s="29"/>
      <c r="X158" s="10"/>
      <c r="Y158" s="11"/>
      <c r="Z158" s="11"/>
      <c r="AA158" s="11"/>
      <c r="AB158" s="11"/>
      <c r="AC158" s="119"/>
      <c r="AD158" s="119"/>
      <c r="AE158" s="16"/>
      <c r="AF158" s="16"/>
      <c r="AG158" s="119"/>
      <c r="AH158" s="125">
        <f t="shared" si="2"/>
        <v>0</v>
      </c>
      <c r="AI158" s="118"/>
      <c r="AJ158" s="118"/>
      <c r="AK158" s="128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32"/>
    </row>
    <row r="159" spans="1:59" x14ac:dyDescent="0.25">
      <c r="A159" s="31"/>
      <c r="B159" s="32"/>
      <c r="C159" s="32"/>
      <c r="D159" s="32"/>
      <c r="E159" s="32"/>
      <c r="F159" s="69"/>
      <c r="G159" s="60"/>
      <c r="H159" s="103"/>
      <c r="I159" s="71"/>
      <c r="J159" s="32"/>
      <c r="K159" s="61"/>
      <c r="L159" s="111"/>
      <c r="M159" s="60"/>
      <c r="N159" s="61"/>
      <c r="O159" s="61"/>
      <c r="P159" s="32"/>
      <c r="Q159" s="59"/>
      <c r="R159" s="59"/>
      <c r="S159" s="59"/>
      <c r="T159" s="32"/>
      <c r="U159" s="10"/>
      <c r="V159" s="11"/>
      <c r="W159" s="29"/>
      <c r="X159" s="10"/>
      <c r="Y159" s="11"/>
      <c r="Z159" s="11"/>
      <c r="AA159" s="11"/>
      <c r="AB159" s="11"/>
      <c r="AC159" s="119"/>
      <c r="AD159" s="119"/>
      <c r="AE159" s="16"/>
      <c r="AF159" s="16"/>
      <c r="AG159" s="119"/>
      <c r="AH159" s="125">
        <f t="shared" si="2"/>
        <v>0</v>
      </c>
      <c r="AI159" s="118"/>
      <c r="AJ159" s="118"/>
      <c r="AK159" s="128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32"/>
    </row>
    <row r="160" spans="1:59" x14ac:dyDescent="0.25">
      <c r="A160" s="31"/>
      <c r="B160" s="32"/>
      <c r="C160" s="32"/>
      <c r="D160" s="32"/>
      <c r="E160" s="32"/>
      <c r="F160" s="69"/>
      <c r="G160" s="60"/>
      <c r="H160" s="103"/>
      <c r="I160" s="71"/>
      <c r="J160" s="32"/>
      <c r="K160" s="61"/>
      <c r="L160" s="111"/>
      <c r="M160" s="60"/>
      <c r="N160" s="61"/>
      <c r="O160" s="61"/>
      <c r="P160" s="32"/>
      <c r="Q160" s="59"/>
      <c r="R160" s="59"/>
      <c r="S160" s="59"/>
      <c r="T160" s="32"/>
      <c r="U160" s="10"/>
      <c r="V160" s="11"/>
      <c r="W160" s="29"/>
      <c r="X160" s="10"/>
      <c r="Y160" s="11"/>
      <c r="Z160" s="11"/>
      <c r="AA160" s="11"/>
      <c r="AB160" s="11"/>
      <c r="AC160" s="119"/>
      <c r="AD160" s="119"/>
      <c r="AE160" s="16"/>
      <c r="AF160" s="16"/>
      <c r="AG160" s="119"/>
      <c r="AH160" s="125">
        <f t="shared" si="2"/>
        <v>0</v>
      </c>
      <c r="AI160" s="118"/>
      <c r="AJ160" s="118"/>
      <c r="AK160" s="128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32"/>
    </row>
    <row r="161" spans="1:59" ht="15" customHeight="1" x14ac:dyDescent="0.25">
      <c r="A161" s="31">
        <v>16</v>
      </c>
      <c r="B161" s="32" t="s">
        <v>436</v>
      </c>
      <c r="C161" s="32" t="s">
        <v>183</v>
      </c>
      <c r="D161" s="32" t="s">
        <v>184</v>
      </c>
      <c r="E161" s="32" t="s">
        <v>99</v>
      </c>
      <c r="F161" s="70" t="s">
        <v>185</v>
      </c>
      <c r="G161" s="60">
        <v>12894</v>
      </c>
      <c r="H161" s="51" t="s">
        <v>309</v>
      </c>
      <c r="I161" s="71" t="s">
        <v>187</v>
      </c>
      <c r="J161" s="66" t="s">
        <v>186</v>
      </c>
      <c r="K161" s="61">
        <v>44104</v>
      </c>
      <c r="L161" s="111">
        <v>410597.4</v>
      </c>
      <c r="M161" s="60">
        <v>12894</v>
      </c>
      <c r="N161" s="61">
        <v>44104</v>
      </c>
      <c r="O161" s="61">
        <v>44469</v>
      </c>
      <c r="P161" s="59" t="s">
        <v>289</v>
      </c>
      <c r="Q161" s="59" t="s">
        <v>100</v>
      </c>
      <c r="R161" s="59" t="s">
        <v>100</v>
      </c>
      <c r="S161" s="59" t="s">
        <v>100</v>
      </c>
      <c r="T161" s="32" t="s">
        <v>306</v>
      </c>
      <c r="U161" s="10" t="s">
        <v>100</v>
      </c>
      <c r="V161" s="10" t="s">
        <v>100</v>
      </c>
      <c r="W161" s="10" t="s">
        <v>100</v>
      </c>
      <c r="X161" s="10" t="s">
        <v>100</v>
      </c>
      <c r="Y161" s="10" t="s">
        <v>100</v>
      </c>
      <c r="Z161" s="10" t="s">
        <v>100</v>
      </c>
      <c r="AA161" s="10" t="s">
        <v>100</v>
      </c>
      <c r="AB161" s="10" t="s">
        <v>100</v>
      </c>
      <c r="AC161" s="119">
        <v>0</v>
      </c>
      <c r="AD161" s="119">
        <v>0</v>
      </c>
      <c r="AE161" s="16" t="s">
        <v>100</v>
      </c>
      <c r="AF161" s="16" t="s">
        <v>100</v>
      </c>
      <c r="AG161" s="119">
        <v>0</v>
      </c>
      <c r="AH161" s="125">
        <f t="shared" si="2"/>
        <v>410597.4</v>
      </c>
      <c r="AI161" s="118">
        <v>6006.2</v>
      </c>
      <c r="AJ161" s="118">
        <v>0</v>
      </c>
      <c r="AK161" s="128">
        <f>SUM(AI161+AI162+AI163+AI164+AI165)</f>
        <v>711020.33000000007</v>
      </c>
      <c r="AL161" s="64" t="s">
        <v>100</v>
      </c>
      <c r="AM161" s="64" t="s">
        <v>100</v>
      </c>
      <c r="AN161" s="64" t="s">
        <v>100</v>
      </c>
      <c r="AO161" s="64" t="s">
        <v>100</v>
      </c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32"/>
    </row>
    <row r="162" spans="1:59" x14ac:dyDescent="0.25">
      <c r="A162" s="31"/>
      <c r="B162" s="32"/>
      <c r="C162" s="32"/>
      <c r="D162" s="32"/>
      <c r="E162" s="32"/>
      <c r="F162" s="70"/>
      <c r="G162" s="60"/>
      <c r="H162" s="51"/>
      <c r="I162" s="71"/>
      <c r="J162" s="66"/>
      <c r="K162" s="61"/>
      <c r="L162" s="111"/>
      <c r="M162" s="60"/>
      <c r="N162" s="61"/>
      <c r="O162" s="61"/>
      <c r="P162" s="59"/>
      <c r="Q162" s="59"/>
      <c r="R162" s="59"/>
      <c r="S162" s="59"/>
      <c r="T162" s="32"/>
      <c r="U162" s="10" t="s">
        <v>101</v>
      </c>
      <c r="V162" s="11">
        <v>44468</v>
      </c>
      <c r="W162" s="29">
        <v>13138</v>
      </c>
      <c r="X162" s="10" t="s">
        <v>209</v>
      </c>
      <c r="Y162" s="11">
        <v>44470</v>
      </c>
      <c r="Z162" s="11">
        <v>44835</v>
      </c>
      <c r="AA162" s="10" t="s">
        <v>100</v>
      </c>
      <c r="AB162" s="10" t="s">
        <v>100</v>
      </c>
      <c r="AC162" s="119">
        <v>0</v>
      </c>
      <c r="AD162" s="119">
        <v>0</v>
      </c>
      <c r="AE162" s="16" t="s">
        <v>100</v>
      </c>
      <c r="AF162" s="16" t="s">
        <v>100</v>
      </c>
      <c r="AG162" s="119">
        <v>0</v>
      </c>
      <c r="AH162" s="125">
        <f t="shared" si="2"/>
        <v>0</v>
      </c>
      <c r="AI162" s="118">
        <f>109852.02+83069.91</f>
        <v>192921.93</v>
      </c>
      <c r="AJ162" s="118">
        <v>0</v>
      </c>
      <c r="AK162" s="128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32"/>
    </row>
    <row r="163" spans="1:59" x14ac:dyDescent="0.25">
      <c r="A163" s="31"/>
      <c r="B163" s="32"/>
      <c r="C163" s="32"/>
      <c r="D163" s="32"/>
      <c r="E163" s="32"/>
      <c r="F163" s="70"/>
      <c r="G163" s="60"/>
      <c r="H163" s="51"/>
      <c r="I163" s="71"/>
      <c r="J163" s="66"/>
      <c r="K163" s="61"/>
      <c r="L163" s="111"/>
      <c r="M163" s="60"/>
      <c r="N163" s="61"/>
      <c r="O163" s="61"/>
      <c r="P163" s="59"/>
      <c r="Q163" s="59"/>
      <c r="R163" s="59"/>
      <c r="S163" s="59"/>
      <c r="T163" s="32"/>
      <c r="U163" s="10" t="s">
        <v>208</v>
      </c>
      <c r="V163" s="11">
        <v>44732</v>
      </c>
      <c r="W163" s="29">
        <v>13312</v>
      </c>
      <c r="X163" s="10" t="s">
        <v>215</v>
      </c>
      <c r="Y163" s="11">
        <v>44470</v>
      </c>
      <c r="Z163" s="11">
        <v>44835</v>
      </c>
      <c r="AA163" s="63">
        <v>0.25</v>
      </c>
      <c r="AB163" s="10" t="s">
        <v>100</v>
      </c>
      <c r="AC163" s="119">
        <v>102649.35</v>
      </c>
      <c r="AD163" s="119">
        <v>0</v>
      </c>
      <c r="AE163" s="16" t="s">
        <v>100</v>
      </c>
      <c r="AF163" s="16" t="s">
        <v>100</v>
      </c>
      <c r="AG163" s="119">
        <v>0</v>
      </c>
      <c r="AH163" s="125">
        <f t="shared" si="2"/>
        <v>102649.35</v>
      </c>
      <c r="AI163" s="118">
        <v>150725.35999999999</v>
      </c>
      <c r="AJ163" s="118">
        <v>0</v>
      </c>
      <c r="AK163" s="128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32"/>
    </row>
    <row r="164" spans="1:59" x14ac:dyDescent="0.25">
      <c r="A164" s="31"/>
      <c r="B164" s="32"/>
      <c r="C164" s="32"/>
      <c r="D164" s="32"/>
      <c r="E164" s="32"/>
      <c r="F164" s="70"/>
      <c r="G164" s="60"/>
      <c r="H164" s="51"/>
      <c r="I164" s="71"/>
      <c r="J164" s="66"/>
      <c r="K164" s="61"/>
      <c r="L164" s="111"/>
      <c r="M164" s="60"/>
      <c r="N164" s="61"/>
      <c r="O164" s="61"/>
      <c r="P164" s="59"/>
      <c r="Q164" s="59"/>
      <c r="R164" s="59"/>
      <c r="S164" s="59"/>
      <c r="T164" s="32"/>
      <c r="U164" s="10" t="s">
        <v>216</v>
      </c>
      <c r="V164" s="11">
        <v>44806</v>
      </c>
      <c r="W164" s="29">
        <v>13366</v>
      </c>
      <c r="X164" s="10" t="s">
        <v>217</v>
      </c>
      <c r="Y164" s="11">
        <v>44835</v>
      </c>
      <c r="Z164" s="11">
        <v>45199</v>
      </c>
      <c r="AA164" s="10" t="s">
        <v>100</v>
      </c>
      <c r="AB164" s="10" t="s">
        <v>100</v>
      </c>
      <c r="AC164" s="119">
        <v>0</v>
      </c>
      <c r="AD164" s="119">
        <v>0</v>
      </c>
      <c r="AE164" s="16" t="s">
        <v>100</v>
      </c>
      <c r="AF164" s="16" t="s">
        <v>100</v>
      </c>
      <c r="AG164" s="119">
        <v>0</v>
      </c>
      <c r="AH164" s="125">
        <f t="shared" si="2"/>
        <v>0</v>
      </c>
      <c r="AI164" s="118">
        <v>88220.56</v>
      </c>
      <c r="AJ164" s="118">
        <v>0</v>
      </c>
      <c r="AK164" s="128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32"/>
    </row>
    <row r="165" spans="1:59" x14ac:dyDescent="0.25">
      <c r="A165" s="31"/>
      <c r="B165" s="32"/>
      <c r="C165" s="32"/>
      <c r="D165" s="32"/>
      <c r="E165" s="32"/>
      <c r="F165" s="70"/>
      <c r="G165" s="60"/>
      <c r="H165" s="51"/>
      <c r="I165" s="71"/>
      <c r="J165" s="66"/>
      <c r="K165" s="61"/>
      <c r="L165" s="111"/>
      <c r="M165" s="60"/>
      <c r="N165" s="61"/>
      <c r="O165" s="61"/>
      <c r="P165" s="59"/>
      <c r="Q165" s="59"/>
      <c r="R165" s="59"/>
      <c r="S165" s="59"/>
      <c r="T165" s="32"/>
      <c r="U165" s="10" t="s">
        <v>355</v>
      </c>
      <c r="V165" s="11">
        <v>45201</v>
      </c>
      <c r="W165" s="29">
        <v>13629</v>
      </c>
      <c r="X165" s="10" t="s">
        <v>356</v>
      </c>
      <c r="Y165" s="11">
        <v>45199</v>
      </c>
      <c r="Z165" s="11">
        <v>45566</v>
      </c>
      <c r="AA165" s="10" t="s">
        <v>100</v>
      </c>
      <c r="AB165" s="10" t="s">
        <v>100</v>
      </c>
      <c r="AC165" s="119">
        <v>0</v>
      </c>
      <c r="AD165" s="119">
        <v>0</v>
      </c>
      <c r="AE165" s="16" t="s">
        <v>100</v>
      </c>
      <c r="AF165" s="16" t="s">
        <v>100</v>
      </c>
      <c r="AG165" s="119">
        <v>0</v>
      </c>
      <c r="AH165" s="125">
        <f t="shared" si="2"/>
        <v>0</v>
      </c>
      <c r="AI165" s="118">
        <v>273146.28000000003</v>
      </c>
      <c r="AJ165" s="118">
        <v>0</v>
      </c>
      <c r="AK165" s="128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32"/>
    </row>
    <row r="166" spans="1:59" x14ac:dyDescent="0.25">
      <c r="A166" s="31"/>
      <c r="B166" s="32"/>
      <c r="C166" s="32"/>
      <c r="D166" s="32"/>
      <c r="E166" s="32"/>
      <c r="F166" s="70"/>
      <c r="G166" s="60"/>
      <c r="H166" s="51"/>
      <c r="I166" s="71"/>
      <c r="J166" s="66"/>
      <c r="K166" s="61"/>
      <c r="L166" s="111"/>
      <c r="M166" s="60"/>
      <c r="N166" s="61"/>
      <c r="O166" s="61"/>
      <c r="P166" s="59"/>
      <c r="Q166" s="59"/>
      <c r="R166" s="59"/>
      <c r="S166" s="59"/>
      <c r="T166" s="32"/>
      <c r="U166" s="10"/>
      <c r="V166" s="11"/>
      <c r="W166" s="29"/>
      <c r="X166" s="10"/>
      <c r="Y166" s="11"/>
      <c r="Z166" s="11"/>
      <c r="AA166" s="10"/>
      <c r="AB166" s="10"/>
      <c r="AC166" s="119"/>
      <c r="AD166" s="119"/>
      <c r="AE166" s="16"/>
      <c r="AF166" s="16"/>
      <c r="AG166" s="119"/>
      <c r="AH166" s="125">
        <f t="shared" si="2"/>
        <v>0</v>
      </c>
      <c r="AI166" s="118"/>
      <c r="AJ166" s="118"/>
      <c r="AK166" s="128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32"/>
    </row>
    <row r="167" spans="1:59" x14ac:dyDescent="0.25">
      <c r="A167" s="31"/>
      <c r="B167" s="32"/>
      <c r="C167" s="32"/>
      <c r="D167" s="32"/>
      <c r="E167" s="32"/>
      <c r="F167" s="70"/>
      <c r="G167" s="60"/>
      <c r="H167" s="51"/>
      <c r="I167" s="71"/>
      <c r="J167" s="66"/>
      <c r="K167" s="61"/>
      <c r="L167" s="111"/>
      <c r="M167" s="60"/>
      <c r="N167" s="61"/>
      <c r="O167" s="61"/>
      <c r="P167" s="59"/>
      <c r="Q167" s="59"/>
      <c r="R167" s="59"/>
      <c r="S167" s="59"/>
      <c r="T167" s="32"/>
      <c r="U167" s="10"/>
      <c r="V167" s="11"/>
      <c r="W167" s="29"/>
      <c r="X167" s="10"/>
      <c r="Y167" s="11"/>
      <c r="Z167" s="11"/>
      <c r="AA167" s="10"/>
      <c r="AB167" s="10"/>
      <c r="AC167" s="119"/>
      <c r="AD167" s="119"/>
      <c r="AE167" s="16"/>
      <c r="AF167" s="16"/>
      <c r="AG167" s="119"/>
      <c r="AH167" s="125">
        <f t="shared" si="2"/>
        <v>0</v>
      </c>
      <c r="AI167" s="118"/>
      <c r="AJ167" s="118"/>
      <c r="AK167" s="128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32"/>
    </row>
    <row r="168" spans="1:59" x14ac:dyDescent="0.25">
      <c r="A168" s="31"/>
      <c r="B168" s="32"/>
      <c r="C168" s="32"/>
      <c r="D168" s="32"/>
      <c r="E168" s="32"/>
      <c r="F168" s="70"/>
      <c r="G168" s="60"/>
      <c r="H168" s="51"/>
      <c r="I168" s="71"/>
      <c r="J168" s="66"/>
      <c r="K168" s="61"/>
      <c r="L168" s="111"/>
      <c r="M168" s="60"/>
      <c r="N168" s="61"/>
      <c r="O168" s="61"/>
      <c r="P168" s="59"/>
      <c r="Q168" s="59"/>
      <c r="R168" s="59"/>
      <c r="S168" s="59"/>
      <c r="T168" s="32"/>
      <c r="U168" s="10"/>
      <c r="V168" s="11"/>
      <c r="W168" s="29"/>
      <c r="X168" s="10"/>
      <c r="Y168" s="11"/>
      <c r="Z168" s="11"/>
      <c r="AA168" s="10"/>
      <c r="AB168" s="10"/>
      <c r="AC168" s="119"/>
      <c r="AD168" s="119"/>
      <c r="AE168" s="16"/>
      <c r="AF168" s="16"/>
      <c r="AG168" s="119"/>
      <c r="AH168" s="125">
        <f t="shared" si="2"/>
        <v>0</v>
      </c>
      <c r="AI168" s="118"/>
      <c r="AJ168" s="118"/>
      <c r="AK168" s="128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32"/>
    </row>
    <row r="169" spans="1:59" ht="15" customHeight="1" x14ac:dyDescent="0.25">
      <c r="A169" s="31">
        <v>17</v>
      </c>
      <c r="B169" s="32" t="s">
        <v>437</v>
      </c>
      <c r="C169" s="32" t="s">
        <v>179</v>
      </c>
      <c r="D169" s="32" t="s">
        <v>97</v>
      </c>
      <c r="E169" s="32" t="s">
        <v>99</v>
      </c>
      <c r="F169" s="69" t="s">
        <v>310</v>
      </c>
      <c r="G169" s="57">
        <v>12686</v>
      </c>
      <c r="H169" s="103" t="s">
        <v>311</v>
      </c>
      <c r="I169" s="71" t="s">
        <v>180</v>
      </c>
      <c r="J169" s="32" t="s">
        <v>181</v>
      </c>
      <c r="K169" s="61">
        <v>43789</v>
      </c>
      <c r="L169" s="111">
        <v>26700</v>
      </c>
      <c r="M169" s="60">
        <v>12686</v>
      </c>
      <c r="N169" s="61">
        <v>43789</v>
      </c>
      <c r="O169" s="61">
        <v>44155</v>
      </c>
      <c r="P169" s="32" t="s">
        <v>294</v>
      </c>
      <c r="Q169" s="59" t="s">
        <v>100</v>
      </c>
      <c r="R169" s="59" t="s">
        <v>100</v>
      </c>
      <c r="S169" s="59" t="s">
        <v>100</v>
      </c>
      <c r="T169" s="32" t="s">
        <v>306</v>
      </c>
      <c r="U169" s="10"/>
      <c r="V169" s="10" t="s">
        <v>100</v>
      </c>
      <c r="W169" s="10" t="s">
        <v>100</v>
      </c>
      <c r="X169" s="10" t="s">
        <v>100</v>
      </c>
      <c r="Y169" s="10" t="s">
        <v>100</v>
      </c>
      <c r="Z169" s="10" t="s">
        <v>100</v>
      </c>
      <c r="AA169" s="10" t="s">
        <v>100</v>
      </c>
      <c r="AB169" s="10" t="s">
        <v>100</v>
      </c>
      <c r="AC169" s="119">
        <v>0</v>
      </c>
      <c r="AD169" s="119">
        <v>0</v>
      </c>
      <c r="AE169" s="16" t="s">
        <v>100</v>
      </c>
      <c r="AF169" s="16" t="s">
        <v>100</v>
      </c>
      <c r="AG169" s="119">
        <v>0</v>
      </c>
      <c r="AH169" s="125">
        <f t="shared" si="2"/>
        <v>26700</v>
      </c>
      <c r="AI169" s="118">
        <f>667.5+22250</f>
        <v>22917.5</v>
      </c>
      <c r="AJ169" s="118">
        <v>0</v>
      </c>
      <c r="AK169" s="128">
        <f>SUM(AI169+AI170+AI171+AI172+AI173)</f>
        <v>107467.5</v>
      </c>
      <c r="AL169" s="64" t="s">
        <v>100</v>
      </c>
      <c r="AM169" s="64" t="s">
        <v>100</v>
      </c>
      <c r="AN169" s="64" t="s">
        <v>100</v>
      </c>
      <c r="AO169" s="64" t="s">
        <v>100</v>
      </c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32"/>
    </row>
    <row r="170" spans="1:59" x14ac:dyDescent="0.25">
      <c r="A170" s="31"/>
      <c r="B170" s="32"/>
      <c r="C170" s="32"/>
      <c r="D170" s="32"/>
      <c r="E170" s="32"/>
      <c r="F170" s="69"/>
      <c r="G170" s="57"/>
      <c r="H170" s="103"/>
      <c r="I170" s="71"/>
      <c r="J170" s="32"/>
      <c r="K170" s="61"/>
      <c r="L170" s="111"/>
      <c r="M170" s="60"/>
      <c r="N170" s="61"/>
      <c r="O170" s="61"/>
      <c r="P170" s="32"/>
      <c r="Q170" s="59"/>
      <c r="R170" s="59"/>
      <c r="S170" s="59"/>
      <c r="T170" s="32"/>
      <c r="U170" s="10" t="s">
        <v>101</v>
      </c>
      <c r="V170" s="11">
        <v>44154</v>
      </c>
      <c r="W170" s="29">
        <v>12950</v>
      </c>
      <c r="X170" s="10" t="s">
        <v>182</v>
      </c>
      <c r="Y170" s="11">
        <v>44156</v>
      </c>
      <c r="Z170" s="11">
        <v>44520</v>
      </c>
      <c r="AA170" s="10" t="s">
        <v>100</v>
      </c>
      <c r="AB170" s="10" t="s">
        <v>100</v>
      </c>
      <c r="AC170" s="119">
        <v>0</v>
      </c>
      <c r="AD170" s="119">
        <v>0</v>
      </c>
      <c r="AE170" s="16" t="s">
        <v>100</v>
      </c>
      <c r="AF170" s="16" t="s">
        <v>100</v>
      </c>
      <c r="AG170" s="119">
        <v>0</v>
      </c>
      <c r="AH170" s="125">
        <f t="shared" si="2"/>
        <v>0</v>
      </c>
      <c r="AI170" s="118">
        <v>4450</v>
      </c>
      <c r="AJ170" s="118">
        <v>0</v>
      </c>
      <c r="AK170" s="128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32"/>
    </row>
    <row r="171" spans="1:59" x14ac:dyDescent="0.25">
      <c r="A171" s="31"/>
      <c r="B171" s="32"/>
      <c r="C171" s="32"/>
      <c r="D171" s="32"/>
      <c r="E171" s="32"/>
      <c r="F171" s="69"/>
      <c r="G171" s="57"/>
      <c r="H171" s="103"/>
      <c r="I171" s="71"/>
      <c r="J171" s="32"/>
      <c r="K171" s="61"/>
      <c r="L171" s="111"/>
      <c r="M171" s="60"/>
      <c r="N171" s="61"/>
      <c r="O171" s="61"/>
      <c r="P171" s="32"/>
      <c r="Q171" s="59"/>
      <c r="R171" s="59"/>
      <c r="S171" s="59"/>
      <c r="T171" s="32"/>
      <c r="U171" s="10" t="s">
        <v>103</v>
      </c>
      <c r="V171" s="11">
        <v>44509</v>
      </c>
      <c r="W171" s="29">
        <v>13165</v>
      </c>
      <c r="X171" s="10" t="s">
        <v>210</v>
      </c>
      <c r="Y171" s="11">
        <v>44521</v>
      </c>
      <c r="Z171" s="11">
        <v>44885</v>
      </c>
      <c r="AA171" s="10" t="s">
        <v>100</v>
      </c>
      <c r="AB171" s="10" t="s">
        <v>100</v>
      </c>
      <c r="AC171" s="119">
        <v>0</v>
      </c>
      <c r="AD171" s="119">
        <v>0</v>
      </c>
      <c r="AE171" s="16" t="s">
        <v>100</v>
      </c>
      <c r="AF171" s="16" t="s">
        <v>100</v>
      </c>
      <c r="AG171" s="119">
        <v>0</v>
      </c>
      <c r="AH171" s="125">
        <f t="shared" si="2"/>
        <v>0</v>
      </c>
      <c r="AI171" s="118">
        <f>22250+4450</f>
        <v>26700</v>
      </c>
      <c r="AJ171" s="118">
        <v>0</v>
      </c>
      <c r="AK171" s="128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32"/>
    </row>
    <row r="172" spans="1:59" x14ac:dyDescent="0.25">
      <c r="A172" s="31"/>
      <c r="B172" s="32"/>
      <c r="C172" s="32"/>
      <c r="D172" s="32"/>
      <c r="E172" s="32"/>
      <c r="F172" s="69"/>
      <c r="G172" s="57"/>
      <c r="H172" s="103"/>
      <c r="I172" s="71"/>
      <c r="J172" s="32"/>
      <c r="K172" s="61"/>
      <c r="L172" s="111"/>
      <c r="M172" s="60"/>
      <c r="N172" s="61"/>
      <c r="O172" s="61"/>
      <c r="P172" s="32"/>
      <c r="Q172" s="59"/>
      <c r="R172" s="59"/>
      <c r="S172" s="59"/>
      <c r="T172" s="32"/>
      <c r="U172" s="10" t="s">
        <v>104</v>
      </c>
      <c r="V172" s="11">
        <v>44806</v>
      </c>
      <c r="W172" s="29">
        <v>13366</v>
      </c>
      <c r="X172" s="10" t="s">
        <v>238</v>
      </c>
      <c r="Y172" s="11">
        <v>44886</v>
      </c>
      <c r="Z172" s="11">
        <v>45250</v>
      </c>
      <c r="AA172" s="10" t="s">
        <v>100</v>
      </c>
      <c r="AB172" s="10" t="s">
        <v>100</v>
      </c>
      <c r="AC172" s="119">
        <v>0</v>
      </c>
      <c r="AD172" s="119">
        <v>0</v>
      </c>
      <c r="AE172" s="16" t="s">
        <v>100</v>
      </c>
      <c r="AF172" s="16" t="s">
        <v>100</v>
      </c>
      <c r="AG172" s="119">
        <v>0</v>
      </c>
      <c r="AH172" s="125">
        <f t="shared" si="2"/>
        <v>0</v>
      </c>
      <c r="AI172" s="118">
        <f>4450+22250</f>
        <v>26700</v>
      </c>
      <c r="AJ172" s="118">
        <v>0</v>
      </c>
      <c r="AK172" s="128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32"/>
    </row>
    <row r="173" spans="1:59" x14ac:dyDescent="0.25">
      <c r="A173" s="31"/>
      <c r="B173" s="32"/>
      <c r="C173" s="32"/>
      <c r="D173" s="32"/>
      <c r="E173" s="32"/>
      <c r="F173" s="69"/>
      <c r="G173" s="57"/>
      <c r="H173" s="103"/>
      <c r="I173" s="71"/>
      <c r="J173" s="32"/>
      <c r="K173" s="61"/>
      <c r="L173" s="111"/>
      <c r="M173" s="60"/>
      <c r="N173" s="61"/>
      <c r="O173" s="61"/>
      <c r="P173" s="32"/>
      <c r="Q173" s="59"/>
      <c r="R173" s="59"/>
      <c r="S173" s="59"/>
      <c r="T173" s="32"/>
      <c r="U173" s="10" t="s">
        <v>105</v>
      </c>
      <c r="V173" s="11">
        <v>44514</v>
      </c>
      <c r="W173" s="29">
        <v>13656</v>
      </c>
      <c r="X173" s="10" t="s">
        <v>389</v>
      </c>
      <c r="Y173" s="11">
        <v>45251</v>
      </c>
      <c r="Z173" s="11">
        <v>45618</v>
      </c>
      <c r="AA173" s="10" t="s">
        <v>100</v>
      </c>
      <c r="AB173" s="10" t="s">
        <v>100</v>
      </c>
      <c r="AC173" s="119">
        <v>0</v>
      </c>
      <c r="AD173" s="119">
        <v>0</v>
      </c>
      <c r="AE173" s="16" t="s">
        <v>100</v>
      </c>
      <c r="AF173" s="16" t="s">
        <v>100</v>
      </c>
      <c r="AG173" s="119">
        <v>0</v>
      </c>
      <c r="AH173" s="125">
        <f t="shared" si="2"/>
        <v>0</v>
      </c>
      <c r="AI173" s="118">
        <v>26700</v>
      </c>
      <c r="AJ173" s="118">
        <v>0</v>
      </c>
      <c r="AK173" s="128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32"/>
    </row>
    <row r="174" spans="1:59" x14ac:dyDescent="0.25">
      <c r="A174" s="31"/>
      <c r="B174" s="32"/>
      <c r="C174" s="32"/>
      <c r="D174" s="32"/>
      <c r="E174" s="32"/>
      <c r="F174" s="69"/>
      <c r="G174" s="57"/>
      <c r="H174" s="103"/>
      <c r="I174" s="71"/>
      <c r="J174" s="32"/>
      <c r="K174" s="61"/>
      <c r="L174" s="111"/>
      <c r="M174" s="60"/>
      <c r="N174" s="61"/>
      <c r="O174" s="61"/>
      <c r="P174" s="32"/>
      <c r="Q174" s="59"/>
      <c r="R174" s="59"/>
      <c r="S174" s="59"/>
      <c r="T174" s="32"/>
      <c r="U174" s="10"/>
      <c r="V174" s="11"/>
      <c r="W174" s="29"/>
      <c r="X174" s="10"/>
      <c r="Y174" s="11"/>
      <c r="Z174" s="11"/>
      <c r="AA174" s="10"/>
      <c r="AB174" s="10"/>
      <c r="AC174" s="119"/>
      <c r="AD174" s="119"/>
      <c r="AE174" s="16"/>
      <c r="AF174" s="16"/>
      <c r="AG174" s="119"/>
      <c r="AH174" s="125">
        <f t="shared" si="2"/>
        <v>0</v>
      </c>
      <c r="AI174" s="118"/>
      <c r="AJ174" s="118"/>
      <c r="AK174" s="128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32"/>
    </row>
    <row r="175" spans="1:59" x14ac:dyDescent="0.25">
      <c r="A175" s="31"/>
      <c r="B175" s="32"/>
      <c r="C175" s="32"/>
      <c r="D175" s="32"/>
      <c r="E175" s="32"/>
      <c r="F175" s="69"/>
      <c r="G175" s="57"/>
      <c r="H175" s="103"/>
      <c r="I175" s="71"/>
      <c r="J175" s="32"/>
      <c r="K175" s="61"/>
      <c r="L175" s="111"/>
      <c r="M175" s="60"/>
      <c r="N175" s="61"/>
      <c r="O175" s="61"/>
      <c r="P175" s="32"/>
      <c r="Q175" s="59"/>
      <c r="R175" s="59"/>
      <c r="S175" s="59"/>
      <c r="T175" s="32"/>
      <c r="U175" s="10"/>
      <c r="V175" s="11"/>
      <c r="W175" s="29"/>
      <c r="X175" s="10"/>
      <c r="Y175" s="11"/>
      <c r="Z175" s="11"/>
      <c r="AA175" s="10"/>
      <c r="AB175" s="10"/>
      <c r="AC175" s="119"/>
      <c r="AD175" s="119"/>
      <c r="AE175" s="16"/>
      <c r="AF175" s="16"/>
      <c r="AG175" s="119"/>
      <c r="AH175" s="125">
        <f t="shared" si="2"/>
        <v>0</v>
      </c>
      <c r="AI175" s="118"/>
      <c r="AJ175" s="118"/>
      <c r="AK175" s="128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32"/>
    </row>
    <row r="176" spans="1:59" x14ac:dyDescent="0.25">
      <c r="A176" s="31"/>
      <c r="B176" s="32"/>
      <c r="C176" s="32"/>
      <c r="D176" s="32"/>
      <c r="E176" s="32"/>
      <c r="F176" s="69"/>
      <c r="G176" s="57"/>
      <c r="H176" s="103"/>
      <c r="I176" s="71"/>
      <c r="J176" s="32"/>
      <c r="K176" s="61"/>
      <c r="L176" s="111"/>
      <c r="M176" s="60"/>
      <c r="N176" s="61"/>
      <c r="O176" s="61"/>
      <c r="P176" s="32"/>
      <c r="Q176" s="59"/>
      <c r="R176" s="59"/>
      <c r="S176" s="59"/>
      <c r="T176" s="32"/>
      <c r="U176" s="28"/>
      <c r="V176" s="16"/>
      <c r="W176" s="16"/>
      <c r="X176" s="28"/>
      <c r="Y176" s="28"/>
      <c r="Z176" s="16"/>
      <c r="AA176" s="28"/>
      <c r="AB176" s="28"/>
      <c r="AC176" s="118"/>
      <c r="AD176" s="118"/>
      <c r="AE176" s="28"/>
      <c r="AF176" s="28"/>
      <c r="AG176" s="118"/>
      <c r="AH176" s="125">
        <f t="shared" si="2"/>
        <v>0</v>
      </c>
      <c r="AI176" s="118"/>
      <c r="AJ176" s="118"/>
      <c r="AK176" s="128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32"/>
    </row>
    <row r="177" spans="1:59" ht="15" customHeight="1" x14ac:dyDescent="0.25">
      <c r="A177" s="31">
        <v>18</v>
      </c>
      <c r="B177" s="32" t="s">
        <v>438</v>
      </c>
      <c r="C177" s="32" t="s">
        <v>168</v>
      </c>
      <c r="D177" s="32" t="s">
        <v>97</v>
      </c>
      <c r="E177" s="32" t="s">
        <v>99</v>
      </c>
      <c r="F177" s="69" t="s">
        <v>169</v>
      </c>
      <c r="G177" s="57">
        <v>12714</v>
      </c>
      <c r="H177" s="103" t="s">
        <v>149</v>
      </c>
      <c r="I177" s="71" t="s">
        <v>170</v>
      </c>
      <c r="J177" s="32" t="s">
        <v>171</v>
      </c>
      <c r="K177" s="61">
        <v>43838</v>
      </c>
      <c r="L177" s="111">
        <v>29280</v>
      </c>
      <c r="M177" s="60">
        <v>12721</v>
      </c>
      <c r="N177" s="61">
        <v>43838</v>
      </c>
      <c r="O177" s="61">
        <v>44204</v>
      </c>
      <c r="P177" s="32" t="s">
        <v>289</v>
      </c>
      <c r="Q177" s="59" t="s">
        <v>100</v>
      </c>
      <c r="R177" s="59" t="s">
        <v>100</v>
      </c>
      <c r="S177" s="59" t="s">
        <v>100</v>
      </c>
      <c r="T177" s="32" t="s">
        <v>306</v>
      </c>
      <c r="U177" s="11" t="s">
        <v>100</v>
      </c>
      <c r="V177" s="11" t="s">
        <v>100</v>
      </c>
      <c r="W177" s="30" t="s">
        <v>100</v>
      </c>
      <c r="X177" s="11" t="s">
        <v>100</v>
      </c>
      <c r="Y177" s="12" t="s">
        <v>100</v>
      </c>
      <c r="Z177" s="11" t="s">
        <v>100</v>
      </c>
      <c r="AA177" s="26" t="s">
        <v>100</v>
      </c>
      <c r="AB177" s="16" t="s">
        <v>100</v>
      </c>
      <c r="AC177" s="119">
        <v>0</v>
      </c>
      <c r="AD177" s="119">
        <v>0</v>
      </c>
      <c r="AE177" s="16" t="s">
        <v>100</v>
      </c>
      <c r="AF177" s="21" t="s">
        <v>100</v>
      </c>
      <c r="AG177" s="119">
        <v>0</v>
      </c>
      <c r="AH177" s="125">
        <f t="shared" si="2"/>
        <v>29280</v>
      </c>
      <c r="AI177" s="118">
        <v>27589.25</v>
      </c>
      <c r="AJ177" s="118">
        <v>0</v>
      </c>
      <c r="AK177" s="128">
        <f>AI177+AI179+AI181</f>
        <v>115429.25</v>
      </c>
      <c r="AL177" s="64" t="s">
        <v>100</v>
      </c>
      <c r="AM177" s="64" t="s">
        <v>100</v>
      </c>
      <c r="AN177" s="64" t="s">
        <v>100</v>
      </c>
      <c r="AO177" s="64" t="s">
        <v>100</v>
      </c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32"/>
    </row>
    <row r="178" spans="1:59" x14ac:dyDescent="0.25">
      <c r="A178" s="31"/>
      <c r="B178" s="32"/>
      <c r="C178" s="32"/>
      <c r="D178" s="32"/>
      <c r="E178" s="32"/>
      <c r="F178" s="69"/>
      <c r="G178" s="57"/>
      <c r="H178" s="103"/>
      <c r="I178" s="71"/>
      <c r="J178" s="32"/>
      <c r="K178" s="61"/>
      <c r="L178" s="111"/>
      <c r="M178" s="60"/>
      <c r="N178" s="61"/>
      <c r="O178" s="61"/>
      <c r="P178" s="32"/>
      <c r="Q178" s="59"/>
      <c r="R178" s="59"/>
      <c r="S178" s="59"/>
      <c r="T178" s="32"/>
      <c r="U178" s="11" t="s">
        <v>101</v>
      </c>
      <c r="V178" s="11">
        <v>44188</v>
      </c>
      <c r="W178" s="30" t="s">
        <v>197</v>
      </c>
      <c r="X178" s="11" t="s">
        <v>205</v>
      </c>
      <c r="Y178" s="12">
        <v>44205</v>
      </c>
      <c r="Z178" s="11">
        <v>44569</v>
      </c>
      <c r="AA178" s="26" t="s">
        <v>100</v>
      </c>
      <c r="AB178" s="16" t="s">
        <v>100</v>
      </c>
      <c r="AC178" s="119">
        <v>0</v>
      </c>
      <c r="AD178" s="119">
        <v>0</v>
      </c>
      <c r="AE178" s="16" t="s">
        <v>100</v>
      </c>
      <c r="AF178" s="21" t="s">
        <v>100</v>
      </c>
      <c r="AG178" s="119">
        <v>0</v>
      </c>
      <c r="AH178" s="125">
        <f t="shared" si="2"/>
        <v>0</v>
      </c>
      <c r="AI178" s="118">
        <v>0</v>
      </c>
      <c r="AJ178" s="118">
        <v>0</v>
      </c>
      <c r="AK178" s="128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32"/>
    </row>
    <row r="179" spans="1:59" x14ac:dyDescent="0.25">
      <c r="A179" s="31"/>
      <c r="B179" s="32"/>
      <c r="C179" s="32"/>
      <c r="D179" s="32"/>
      <c r="E179" s="32"/>
      <c r="F179" s="69"/>
      <c r="G179" s="57"/>
      <c r="H179" s="103"/>
      <c r="I179" s="71"/>
      <c r="J179" s="32"/>
      <c r="K179" s="61"/>
      <c r="L179" s="111"/>
      <c r="M179" s="60"/>
      <c r="N179" s="61"/>
      <c r="O179" s="61"/>
      <c r="P179" s="32"/>
      <c r="Q179" s="59"/>
      <c r="R179" s="59"/>
      <c r="S179" s="59"/>
      <c r="T179" s="32"/>
      <c r="U179" s="11" t="s">
        <v>103</v>
      </c>
      <c r="V179" s="11">
        <v>44559</v>
      </c>
      <c r="W179" s="13">
        <v>13195</v>
      </c>
      <c r="X179" s="11" t="s">
        <v>255</v>
      </c>
      <c r="Y179" s="12">
        <v>44570</v>
      </c>
      <c r="Z179" s="12">
        <v>44935</v>
      </c>
      <c r="AA179" s="16" t="s">
        <v>100</v>
      </c>
      <c r="AB179" s="16" t="s">
        <v>100</v>
      </c>
      <c r="AC179" s="119">
        <v>0</v>
      </c>
      <c r="AD179" s="119">
        <v>0</v>
      </c>
      <c r="AE179" s="16" t="s">
        <v>100</v>
      </c>
      <c r="AF179" s="21" t="s">
        <v>100</v>
      </c>
      <c r="AG179" s="119">
        <v>0</v>
      </c>
      <c r="AH179" s="125">
        <f t="shared" si="2"/>
        <v>0</v>
      </c>
      <c r="AI179" s="118">
        <f>29280+29280</f>
        <v>58560</v>
      </c>
      <c r="AJ179" s="118">
        <v>0</v>
      </c>
      <c r="AK179" s="128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32"/>
    </row>
    <row r="180" spans="1:59" x14ac:dyDescent="0.25">
      <c r="A180" s="31"/>
      <c r="B180" s="32"/>
      <c r="C180" s="32"/>
      <c r="D180" s="32"/>
      <c r="E180" s="32"/>
      <c r="F180" s="69"/>
      <c r="G180" s="57"/>
      <c r="H180" s="103"/>
      <c r="I180" s="71"/>
      <c r="J180" s="32"/>
      <c r="K180" s="61"/>
      <c r="L180" s="111"/>
      <c r="M180" s="60"/>
      <c r="N180" s="61"/>
      <c r="O180" s="61"/>
      <c r="P180" s="32"/>
      <c r="Q180" s="59"/>
      <c r="R180" s="59"/>
      <c r="S180" s="59"/>
      <c r="T180" s="32"/>
      <c r="U180" s="11" t="s">
        <v>104</v>
      </c>
      <c r="V180" s="11">
        <v>44924</v>
      </c>
      <c r="W180" s="13">
        <v>13448</v>
      </c>
      <c r="X180" s="11" t="s">
        <v>317</v>
      </c>
      <c r="Y180" s="12">
        <v>44936</v>
      </c>
      <c r="Z180" s="12">
        <v>45301</v>
      </c>
      <c r="AA180" s="16" t="s">
        <v>100</v>
      </c>
      <c r="AB180" s="16" t="s">
        <v>100</v>
      </c>
      <c r="AC180" s="119">
        <v>0</v>
      </c>
      <c r="AD180" s="119">
        <v>0</v>
      </c>
      <c r="AE180" s="16" t="s">
        <v>100</v>
      </c>
      <c r="AF180" s="21" t="s">
        <v>100</v>
      </c>
      <c r="AG180" s="119">
        <v>0</v>
      </c>
      <c r="AH180" s="125">
        <f t="shared" si="2"/>
        <v>0</v>
      </c>
      <c r="AI180" s="118">
        <v>0</v>
      </c>
      <c r="AJ180" s="118">
        <v>0</v>
      </c>
      <c r="AK180" s="128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32"/>
    </row>
    <row r="181" spans="1:59" x14ac:dyDescent="0.25">
      <c r="A181" s="31"/>
      <c r="B181" s="32"/>
      <c r="C181" s="32"/>
      <c r="D181" s="32"/>
      <c r="E181" s="32"/>
      <c r="F181" s="69"/>
      <c r="G181" s="57"/>
      <c r="H181" s="103"/>
      <c r="I181" s="71"/>
      <c r="J181" s="32"/>
      <c r="K181" s="61"/>
      <c r="L181" s="111"/>
      <c r="M181" s="60"/>
      <c r="N181" s="61"/>
      <c r="O181" s="61"/>
      <c r="P181" s="32"/>
      <c r="Q181" s="59"/>
      <c r="R181" s="59"/>
      <c r="S181" s="59"/>
      <c r="T181" s="32"/>
      <c r="U181" s="11" t="s">
        <v>105</v>
      </c>
      <c r="V181" s="11">
        <v>45299</v>
      </c>
      <c r="W181" s="13">
        <v>13689</v>
      </c>
      <c r="X181" s="11" t="s">
        <v>390</v>
      </c>
      <c r="Y181" s="12">
        <v>45300</v>
      </c>
      <c r="Z181" s="12">
        <v>45665</v>
      </c>
      <c r="AA181" s="16" t="s">
        <v>100</v>
      </c>
      <c r="AB181" s="16" t="s">
        <v>100</v>
      </c>
      <c r="AC181" s="119">
        <v>0</v>
      </c>
      <c r="AD181" s="119">
        <v>0</v>
      </c>
      <c r="AE181" s="16" t="s">
        <v>100</v>
      </c>
      <c r="AF181" s="21" t="s">
        <v>100</v>
      </c>
      <c r="AG181" s="119">
        <v>0</v>
      </c>
      <c r="AH181" s="125">
        <f t="shared" si="2"/>
        <v>0</v>
      </c>
      <c r="AI181" s="118">
        <v>29280</v>
      </c>
      <c r="AJ181" s="118">
        <v>0</v>
      </c>
      <c r="AK181" s="128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32"/>
    </row>
    <row r="182" spans="1:59" x14ac:dyDescent="0.25">
      <c r="A182" s="31"/>
      <c r="B182" s="32"/>
      <c r="C182" s="32"/>
      <c r="D182" s="32"/>
      <c r="E182" s="32"/>
      <c r="F182" s="69"/>
      <c r="G182" s="57"/>
      <c r="H182" s="103"/>
      <c r="I182" s="71"/>
      <c r="J182" s="32"/>
      <c r="K182" s="61"/>
      <c r="L182" s="111"/>
      <c r="M182" s="60"/>
      <c r="N182" s="61"/>
      <c r="O182" s="61"/>
      <c r="P182" s="32"/>
      <c r="Q182" s="59"/>
      <c r="R182" s="59"/>
      <c r="S182" s="59"/>
      <c r="T182" s="32"/>
      <c r="U182" s="11"/>
      <c r="V182" s="11"/>
      <c r="W182" s="11"/>
      <c r="X182" s="11"/>
      <c r="Y182" s="12"/>
      <c r="Z182" s="12"/>
      <c r="AA182" s="16"/>
      <c r="AB182" s="16"/>
      <c r="AC182" s="119"/>
      <c r="AD182" s="119"/>
      <c r="AE182" s="16"/>
      <c r="AF182" s="21"/>
      <c r="AG182" s="119"/>
      <c r="AH182" s="125">
        <f t="shared" si="2"/>
        <v>0</v>
      </c>
      <c r="AI182" s="118"/>
      <c r="AJ182" s="118"/>
      <c r="AK182" s="128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32"/>
    </row>
    <row r="183" spans="1:59" x14ac:dyDescent="0.25">
      <c r="A183" s="31"/>
      <c r="B183" s="32"/>
      <c r="C183" s="32"/>
      <c r="D183" s="32"/>
      <c r="E183" s="32"/>
      <c r="F183" s="69"/>
      <c r="G183" s="57"/>
      <c r="H183" s="103"/>
      <c r="I183" s="71"/>
      <c r="J183" s="32"/>
      <c r="K183" s="61"/>
      <c r="L183" s="111"/>
      <c r="M183" s="60"/>
      <c r="N183" s="61"/>
      <c r="O183" s="61"/>
      <c r="P183" s="32"/>
      <c r="Q183" s="59"/>
      <c r="R183" s="59"/>
      <c r="S183" s="59"/>
      <c r="T183" s="32"/>
      <c r="U183" s="11"/>
      <c r="V183" s="11"/>
      <c r="W183" s="11"/>
      <c r="X183" s="11"/>
      <c r="Y183" s="12"/>
      <c r="Z183" s="12"/>
      <c r="AA183" s="16"/>
      <c r="AB183" s="16"/>
      <c r="AC183" s="119"/>
      <c r="AD183" s="119"/>
      <c r="AE183" s="16"/>
      <c r="AF183" s="21"/>
      <c r="AG183" s="119"/>
      <c r="AH183" s="125">
        <f t="shared" si="2"/>
        <v>0</v>
      </c>
      <c r="AI183" s="118"/>
      <c r="AJ183" s="118"/>
      <c r="AK183" s="128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32"/>
    </row>
    <row r="184" spans="1:59" x14ac:dyDescent="0.25">
      <c r="A184" s="31"/>
      <c r="B184" s="32"/>
      <c r="C184" s="32"/>
      <c r="D184" s="32"/>
      <c r="E184" s="32"/>
      <c r="F184" s="69"/>
      <c r="G184" s="57"/>
      <c r="H184" s="103"/>
      <c r="I184" s="71"/>
      <c r="J184" s="32"/>
      <c r="K184" s="61"/>
      <c r="L184" s="111"/>
      <c r="M184" s="60"/>
      <c r="N184" s="61"/>
      <c r="O184" s="61"/>
      <c r="P184" s="32"/>
      <c r="Q184" s="59"/>
      <c r="R184" s="59"/>
      <c r="S184" s="59"/>
      <c r="T184" s="32"/>
      <c r="U184" s="28"/>
      <c r="V184" s="16"/>
      <c r="W184" s="16"/>
      <c r="X184" s="28"/>
      <c r="Y184" s="28"/>
      <c r="Z184" s="16"/>
      <c r="AA184" s="28"/>
      <c r="AB184" s="28"/>
      <c r="AC184" s="118"/>
      <c r="AD184" s="118"/>
      <c r="AE184" s="28"/>
      <c r="AF184" s="28"/>
      <c r="AG184" s="118"/>
      <c r="AH184" s="125">
        <f t="shared" si="2"/>
        <v>0</v>
      </c>
      <c r="AI184" s="118"/>
      <c r="AJ184" s="118"/>
      <c r="AK184" s="128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32"/>
    </row>
    <row r="185" spans="1:59" ht="15" customHeight="1" x14ac:dyDescent="0.25">
      <c r="A185" s="31">
        <v>19</v>
      </c>
      <c r="B185" s="31" t="s">
        <v>439</v>
      </c>
      <c r="C185" s="32" t="s">
        <v>300</v>
      </c>
      <c r="D185" s="32" t="s">
        <v>420</v>
      </c>
      <c r="E185" s="32" t="s">
        <v>99</v>
      </c>
      <c r="F185" s="69" t="s">
        <v>250</v>
      </c>
      <c r="G185" s="60">
        <v>13227</v>
      </c>
      <c r="H185" s="53" t="s">
        <v>251</v>
      </c>
      <c r="I185" s="71" t="s">
        <v>252</v>
      </c>
      <c r="J185" s="31" t="s">
        <v>253</v>
      </c>
      <c r="K185" s="61">
        <v>44614</v>
      </c>
      <c r="L185" s="112">
        <v>162000</v>
      </c>
      <c r="M185" s="60">
        <v>13235</v>
      </c>
      <c r="N185" s="61">
        <v>44621</v>
      </c>
      <c r="O185" s="61">
        <v>44986</v>
      </c>
      <c r="P185" s="31" t="s">
        <v>289</v>
      </c>
      <c r="Q185" s="31" t="s">
        <v>100</v>
      </c>
      <c r="R185" s="31" t="s">
        <v>100</v>
      </c>
      <c r="S185" s="31" t="s">
        <v>100</v>
      </c>
      <c r="T185" s="31" t="s">
        <v>98</v>
      </c>
      <c r="U185" s="11" t="s">
        <v>100</v>
      </c>
      <c r="V185" s="11" t="s">
        <v>100</v>
      </c>
      <c r="W185" s="30" t="s">
        <v>100</v>
      </c>
      <c r="X185" s="11" t="s">
        <v>100</v>
      </c>
      <c r="Y185" s="12" t="s">
        <v>100</v>
      </c>
      <c r="Z185" s="11" t="s">
        <v>100</v>
      </c>
      <c r="AA185" s="16" t="s">
        <v>100</v>
      </c>
      <c r="AB185" s="16" t="s">
        <v>100</v>
      </c>
      <c r="AC185" s="119">
        <v>0</v>
      </c>
      <c r="AD185" s="119">
        <v>0</v>
      </c>
      <c r="AE185" s="16" t="s">
        <v>100</v>
      </c>
      <c r="AF185" s="21" t="s">
        <v>100</v>
      </c>
      <c r="AG185" s="119">
        <v>0</v>
      </c>
      <c r="AH185" s="125">
        <f t="shared" si="2"/>
        <v>162000</v>
      </c>
      <c r="AI185" s="118">
        <v>121500</v>
      </c>
      <c r="AJ185" s="118">
        <v>0</v>
      </c>
      <c r="AK185" s="128">
        <f>AI185+AI186</f>
        <v>305077.58999999997</v>
      </c>
      <c r="AL185" s="64" t="s">
        <v>100</v>
      </c>
      <c r="AM185" s="64" t="s">
        <v>100</v>
      </c>
      <c r="AN185" s="64" t="s">
        <v>100</v>
      </c>
      <c r="AO185" s="64" t="s">
        <v>100</v>
      </c>
      <c r="AP185" s="64" t="s">
        <v>301</v>
      </c>
      <c r="AQ185" s="58" t="s">
        <v>302</v>
      </c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32"/>
    </row>
    <row r="186" spans="1:59" x14ac:dyDescent="0.25">
      <c r="A186" s="31"/>
      <c r="B186" s="31"/>
      <c r="C186" s="32"/>
      <c r="D186" s="32"/>
      <c r="E186" s="32"/>
      <c r="F186" s="69"/>
      <c r="G186" s="60"/>
      <c r="H186" s="53"/>
      <c r="I186" s="71"/>
      <c r="J186" s="31"/>
      <c r="K186" s="61"/>
      <c r="L186" s="112"/>
      <c r="M186" s="60"/>
      <c r="N186" s="61"/>
      <c r="O186" s="61"/>
      <c r="P186" s="31"/>
      <c r="Q186" s="31"/>
      <c r="R186" s="31"/>
      <c r="S186" s="31"/>
      <c r="T186" s="31"/>
      <c r="U186" s="11" t="s">
        <v>101</v>
      </c>
      <c r="V186" s="11">
        <v>44985</v>
      </c>
      <c r="W186" s="13">
        <v>13486</v>
      </c>
      <c r="X186" s="10" t="s">
        <v>384</v>
      </c>
      <c r="Y186" s="27">
        <v>44987</v>
      </c>
      <c r="Z186" s="11">
        <v>45352</v>
      </c>
      <c r="AA186" s="16" t="s">
        <v>100</v>
      </c>
      <c r="AB186" s="16" t="s">
        <v>100</v>
      </c>
      <c r="AC186" s="119">
        <v>0</v>
      </c>
      <c r="AD186" s="119">
        <v>0</v>
      </c>
      <c r="AE186" s="16" t="s">
        <v>100</v>
      </c>
      <c r="AF186" s="21" t="s">
        <v>100</v>
      </c>
      <c r="AG186" s="119">
        <v>0</v>
      </c>
      <c r="AH186" s="125">
        <f t="shared" si="2"/>
        <v>0</v>
      </c>
      <c r="AI186" s="118">
        <v>183577.59</v>
      </c>
      <c r="AJ186" s="118">
        <v>0</v>
      </c>
      <c r="AK186" s="128"/>
      <c r="AL186" s="64"/>
      <c r="AM186" s="64"/>
      <c r="AN186" s="64"/>
      <c r="AO186" s="64"/>
      <c r="AP186" s="64"/>
      <c r="AQ186" s="58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32"/>
    </row>
    <row r="187" spans="1:59" x14ac:dyDescent="0.25">
      <c r="A187" s="31"/>
      <c r="B187" s="31"/>
      <c r="C187" s="32"/>
      <c r="D187" s="32"/>
      <c r="E187" s="32"/>
      <c r="F187" s="69"/>
      <c r="G187" s="60"/>
      <c r="H187" s="53"/>
      <c r="I187" s="71"/>
      <c r="J187" s="31"/>
      <c r="K187" s="61"/>
      <c r="L187" s="112"/>
      <c r="M187" s="60"/>
      <c r="N187" s="61"/>
      <c r="O187" s="61"/>
      <c r="P187" s="31"/>
      <c r="Q187" s="31"/>
      <c r="R187" s="31"/>
      <c r="S187" s="31"/>
      <c r="T187" s="31"/>
      <c r="U187" s="11"/>
      <c r="V187" s="11"/>
      <c r="W187" s="13"/>
      <c r="X187" s="10"/>
      <c r="Y187" s="27"/>
      <c r="Z187" s="11"/>
      <c r="AA187" s="16"/>
      <c r="AB187" s="16"/>
      <c r="AC187" s="119"/>
      <c r="AD187" s="119"/>
      <c r="AE187" s="16"/>
      <c r="AF187" s="21"/>
      <c r="AG187" s="119"/>
      <c r="AH187" s="125">
        <f t="shared" si="2"/>
        <v>0</v>
      </c>
      <c r="AI187" s="118"/>
      <c r="AJ187" s="118"/>
      <c r="AK187" s="128"/>
      <c r="AL187" s="64"/>
      <c r="AM187" s="64"/>
      <c r="AN187" s="64"/>
      <c r="AO187" s="64"/>
      <c r="AP187" s="64"/>
      <c r="AQ187" s="58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32"/>
    </row>
    <row r="188" spans="1:59" x14ac:dyDescent="0.25">
      <c r="A188" s="31"/>
      <c r="B188" s="31"/>
      <c r="C188" s="32"/>
      <c r="D188" s="32"/>
      <c r="E188" s="32"/>
      <c r="F188" s="69"/>
      <c r="G188" s="60"/>
      <c r="H188" s="53"/>
      <c r="I188" s="71"/>
      <c r="J188" s="31"/>
      <c r="K188" s="61"/>
      <c r="L188" s="112"/>
      <c r="M188" s="60"/>
      <c r="N188" s="61"/>
      <c r="O188" s="61"/>
      <c r="P188" s="31"/>
      <c r="Q188" s="31"/>
      <c r="R188" s="31"/>
      <c r="S188" s="31"/>
      <c r="T188" s="31"/>
      <c r="U188" s="11"/>
      <c r="V188" s="11"/>
      <c r="W188" s="13"/>
      <c r="X188" s="10"/>
      <c r="Y188" s="27"/>
      <c r="Z188" s="11"/>
      <c r="AA188" s="16"/>
      <c r="AB188" s="16"/>
      <c r="AC188" s="119"/>
      <c r="AD188" s="119"/>
      <c r="AE188" s="16"/>
      <c r="AF188" s="21"/>
      <c r="AG188" s="119"/>
      <c r="AH188" s="125">
        <f t="shared" si="2"/>
        <v>0</v>
      </c>
      <c r="AI188" s="118"/>
      <c r="AJ188" s="118"/>
      <c r="AK188" s="128"/>
      <c r="AL188" s="64"/>
      <c r="AM188" s="64"/>
      <c r="AN188" s="64"/>
      <c r="AO188" s="64"/>
      <c r="AP188" s="64"/>
      <c r="AQ188" s="58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32"/>
    </row>
    <row r="189" spans="1:59" x14ac:dyDescent="0.25">
      <c r="A189" s="31"/>
      <c r="B189" s="31"/>
      <c r="C189" s="32"/>
      <c r="D189" s="32"/>
      <c r="E189" s="32"/>
      <c r="F189" s="69"/>
      <c r="G189" s="60"/>
      <c r="H189" s="53"/>
      <c r="I189" s="71"/>
      <c r="J189" s="31"/>
      <c r="K189" s="61"/>
      <c r="L189" s="112"/>
      <c r="M189" s="60"/>
      <c r="N189" s="61"/>
      <c r="O189" s="61"/>
      <c r="P189" s="31"/>
      <c r="Q189" s="31"/>
      <c r="R189" s="31"/>
      <c r="S189" s="31"/>
      <c r="T189" s="31"/>
      <c r="U189" s="35"/>
      <c r="V189" s="11"/>
      <c r="W189" s="30"/>
      <c r="X189" s="35"/>
      <c r="Y189" s="27"/>
      <c r="Z189" s="11"/>
      <c r="AA189" s="28"/>
      <c r="AB189" s="28"/>
      <c r="AC189" s="119"/>
      <c r="AD189" s="119"/>
      <c r="AE189" s="28"/>
      <c r="AF189" s="67"/>
      <c r="AG189" s="119"/>
      <c r="AH189" s="125">
        <f t="shared" si="2"/>
        <v>0</v>
      </c>
      <c r="AI189" s="118"/>
      <c r="AJ189" s="118"/>
      <c r="AK189" s="128"/>
      <c r="AL189" s="64"/>
      <c r="AM189" s="64"/>
      <c r="AN189" s="64"/>
      <c r="AO189" s="64"/>
      <c r="AP189" s="64"/>
      <c r="AQ189" s="58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32"/>
    </row>
    <row r="190" spans="1:59" ht="15" customHeight="1" x14ac:dyDescent="0.25">
      <c r="A190" s="31">
        <v>20</v>
      </c>
      <c r="B190" s="31" t="s">
        <v>442</v>
      </c>
      <c r="C190" s="32" t="s">
        <v>271</v>
      </c>
      <c r="D190" s="32" t="s">
        <v>133</v>
      </c>
      <c r="E190" s="32" t="s">
        <v>99</v>
      </c>
      <c r="F190" s="69" t="s">
        <v>400</v>
      </c>
      <c r="G190" s="60">
        <v>13274</v>
      </c>
      <c r="H190" s="53" t="s">
        <v>267</v>
      </c>
      <c r="I190" s="71" t="s">
        <v>268</v>
      </c>
      <c r="J190" s="31" t="s">
        <v>269</v>
      </c>
      <c r="K190" s="61">
        <v>44882</v>
      </c>
      <c r="L190" s="112">
        <v>39000</v>
      </c>
      <c r="M190" s="60">
        <v>13422</v>
      </c>
      <c r="N190" s="61" t="s">
        <v>270</v>
      </c>
      <c r="O190" s="61">
        <v>45277</v>
      </c>
      <c r="P190" s="32" t="s">
        <v>289</v>
      </c>
      <c r="Q190" s="31" t="s">
        <v>100</v>
      </c>
      <c r="R190" s="31" t="s">
        <v>100</v>
      </c>
      <c r="S190" s="31" t="s">
        <v>100</v>
      </c>
      <c r="T190" s="31" t="s">
        <v>98</v>
      </c>
      <c r="U190" s="11" t="s">
        <v>100</v>
      </c>
      <c r="V190" s="11" t="s">
        <v>100</v>
      </c>
      <c r="W190" s="11" t="s">
        <v>100</v>
      </c>
      <c r="X190" s="11" t="s">
        <v>100</v>
      </c>
      <c r="Y190" s="11" t="s">
        <v>100</v>
      </c>
      <c r="Z190" s="11" t="s">
        <v>100</v>
      </c>
      <c r="AA190" s="16" t="s">
        <v>100</v>
      </c>
      <c r="AB190" s="16" t="s">
        <v>100</v>
      </c>
      <c r="AC190" s="119">
        <v>0</v>
      </c>
      <c r="AD190" s="119">
        <v>0</v>
      </c>
      <c r="AE190" s="16" t="s">
        <v>100</v>
      </c>
      <c r="AF190" s="21" t="s">
        <v>100</v>
      </c>
      <c r="AG190" s="119">
        <v>0</v>
      </c>
      <c r="AH190" s="125">
        <f t="shared" si="2"/>
        <v>39000</v>
      </c>
      <c r="AI190" s="118">
        <v>0</v>
      </c>
      <c r="AJ190" s="118">
        <v>0</v>
      </c>
      <c r="AK190" s="112">
        <f>AI191+AJ192</f>
        <v>407615.21</v>
      </c>
      <c r="AL190" s="64" t="s">
        <v>285</v>
      </c>
      <c r="AM190" s="64" t="s">
        <v>286</v>
      </c>
      <c r="AN190" s="64" t="s">
        <v>287</v>
      </c>
      <c r="AO190" s="64" t="s">
        <v>286</v>
      </c>
      <c r="AP190" s="64" t="s">
        <v>100</v>
      </c>
      <c r="AQ190" s="64" t="s">
        <v>100</v>
      </c>
      <c r="AR190" s="64"/>
      <c r="AS190" s="64"/>
      <c r="AT190" s="64"/>
      <c r="AU190" s="64"/>
      <c r="AV190" s="64"/>
      <c r="AW190" s="64"/>
      <c r="AX190" s="28"/>
      <c r="AY190" s="64"/>
      <c r="AZ190" s="64"/>
      <c r="BA190" s="64"/>
      <c r="BB190" s="64"/>
      <c r="BC190" s="64"/>
      <c r="BD190" s="64"/>
      <c r="BE190" s="64"/>
      <c r="BF190" s="64"/>
      <c r="BG190" s="32"/>
    </row>
    <row r="191" spans="1:59" x14ac:dyDescent="0.25">
      <c r="A191" s="31"/>
      <c r="B191" s="31"/>
      <c r="C191" s="32"/>
      <c r="D191" s="32"/>
      <c r="E191" s="32"/>
      <c r="F191" s="69"/>
      <c r="G191" s="60"/>
      <c r="H191" s="53"/>
      <c r="I191" s="71"/>
      <c r="J191" s="31"/>
      <c r="K191" s="61"/>
      <c r="L191" s="112"/>
      <c r="M191" s="60"/>
      <c r="N191" s="61"/>
      <c r="O191" s="61"/>
      <c r="P191" s="32"/>
      <c r="Q191" s="31"/>
      <c r="R191" s="31"/>
      <c r="S191" s="31"/>
      <c r="T191" s="31"/>
      <c r="U191" s="11" t="s">
        <v>101</v>
      </c>
      <c r="V191" s="11">
        <v>45244</v>
      </c>
      <c r="W191" s="30" t="s">
        <v>385</v>
      </c>
      <c r="X191" s="11" t="s">
        <v>386</v>
      </c>
      <c r="Y191" s="27">
        <v>45248</v>
      </c>
      <c r="Z191" s="11">
        <v>45613</v>
      </c>
      <c r="AA191" s="16" t="s">
        <v>100</v>
      </c>
      <c r="AB191" s="16" t="s">
        <v>100</v>
      </c>
      <c r="AC191" s="119">
        <v>0</v>
      </c>
      <c r="AD191" s="119">
        <v>0</v>
      </c>
      <c r="AE191" s="16" t="s">
        <v>100</v>
      </c>
      <c r="AF191" s="21" t="s">
        <v>100</v>
      </c>
      <c r="AG191" s="119">
        <v>0</v>
      </c>
      <c r="AH191" s="125">
        <f t="shared" si="2"/>
        <v>0</v>
      </c>
      <c r="AI191" s="118">
        <v>373663.76</v>
      </c>
      <c r="AJ191" s="118"/>
      <c r="AK191" s="112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28"/>
      <c r="AY191" s="64"/>
      <c r="AZ191" s="64"/>
      <c r="BA191" s="64"/>
      <c r="BB191" s="64"/>
      <c r="BC191" s="64"/>
      <c r="BD191" s="64"/>
      <c r="BE191" s="64"/>
      <c r="BF191" s="64"/>
      <c r="BG191" s="32"/>
    </row>
    <row r="192" spans="1:59" x14ac:dyDescent="0.25">
      <c r="A192" s="31"/>
      <c r="B192" s="31"/>
      <c r="C192" s="32"/>
      <c r="D192" s="32"/>
      <c r="E192" s="32"/>
      <c r="F192" s="69"/>
      <c r="G192" s="60"/>
      <c r="H192" s="53"/>
      <c r="I192" s="71"/>
      <c r="J192" s="31"/>
      <c r="K192" s="61"/>
      <c r="L192" s="112"/>
      <c r="M192" s="60"/>
      <c r="N192" s="61"/>
      <c r="O192" s="61"/>
      <c r="P192" s="32"/>
      <c r="Q192" s="31"/>
      <c r="R192" s="31"/>
      <c r="S192" s="31"/>
      <c r="T192" s="31"/>
      <c r="U192" s="11"/>
      <c r="V192" s="11"/>
      <c r="W192" s="30"/>
      <c r="X192" s="11"/>
      <c r="Y192" s="27"/>
      <c r="Z192" s="11"/>
      <c r="AA192" s="16"/>
      <c r="AB192" s="16"/>
      <c r="AC192" s="119"/>
      <c r="AD192" s="119"/>
      <c r="AE192" s="16"/>
      <c r="AF192" s="21"/>
      <c r="AG192" s="119"/>
      <c r="AH192" s="125">
        <f t="shared" si="2"/>
        <v>0</v>
      </c>
      <c r="AI192" s="118"/>
      <c r="AJ192" s="118">
        <v>33951.449999999997</v>
      </c>
      <c r="AK192" s="112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28"/>
      <c r="AY192" s="64"/>
      <c r="AZ192" s="64"/>
      <c r="BA192" s="64"/>
      <c r="BB192" s="64"/>
      <c r="BC192" s="64"/>
      <c r="BD192" s="64"/>
      <c r="BE192" s="64"/>
      <c r="BF192" s="64"/>
      <c r="BG192" s="32"/>
    </row>
    <row r="193" spans="1:59" x14ac:dyDescent="0.25">
      <c r="A193" s="31"/>
      <c r="B193" s="31"/>
      <c r="C193" s="32"/>
      <c r="D193" s="32"/>
      <c r="E193" s="32"/>
      <c r="F193" s="69"/>
      <c r="G193" s="60"/>
      <c r="H193" s="53"/>
      <c r="I193" s="71"/>
      <c r="J193" s="31"/>
      <c r="K193" s="61"/>
      <c r="L193" s="112"/>
      <c r="M193" s="60"/>
      <c r="N193" s="61"/>
      <c r="O193" s="61"/>
      <c r="P193" s="32"/>
      <c r="Q193" s="31"/>
      <c r="R193" s="31"/>
      <c r="S193" s="31"/>
      <c r="T193" s="31"/>
      <c r="U193" s="11"/>
      <c r="V193" s="11"/>
      <c r="W193" s="30"/>
      <c r="X193" s="11"/>
      <c r="Y193" s="12"/>
      <c r="Z193" s="11"/>
      <c r="AA193" s="16"/>
      <c r="AB193" s="16"/>
      <c r="AC193" s="119"/>
      <c r="AD193" s="119"/>
      <c r="AE193" s="16"/>
      <c r="AF193" s="21"/>
      <c r="AG193" s="119"/>
      <c r="AH193" s="125">
        <f t="shared" si="2"/>
        <v>0</v>
      </c>
      <c r="AI193" s="118"/>
      <c r="AJ193" s="118"/>
      <c r="AK193" s="112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28"/>
      <c r="AY193" s="64"/>
      <c r="AZ193" s="64"/>
      <c r="BA193" s="64"/>
      <c r="BB193" s="64"/>
      <c r="BC193" s="64"/>
      <c r="BD193" s="64"/>
      <c r="BE193" s="64"/>
      <c r="BF193" s="64"/>
      <c r="BG193" s="32"/>
    </row>
    <row r="194" spans="1:59" ht="15" customHeight="1" x14ac:dyDescent="0.25">
      <c r="A194" s="31">
        <v>21</v>
      </c>
      <c r="B194" s="31"/>
      <c r="C194" s="32" t="s">
        <v>295</v>
      </c>
      <c r="D194" s="32" t="s">
        <v>420</v>
      </c>
      <c r="E194" s="32" t="s">
        <v>99</v>
      </c>
      <c r="F194" s="69" t="s">
        <v>408</v>
      </c>
      <c r="G194" s="60">
        <v>13435</v>
      </c>
      <c r="H194" s="51" t="s">
        <v>272</v>
      </c>
      <c r="I194" s="71" t="s">
        <v>273</v>
      </c>
      <c r="J194" s="31" t="s">
        <v>274</v>
      </c>
      <c r="K194" s="61">
        <v>44914</v>
      </c>
      <c r="L194" s="112">
        <v>224784</v>
      </c>
      <c r="M194" s="60">
        <v>13435</v>
      </c>
      <c r="N194" s="61">
        <v>44914</v>
      </c>
      <c r="O194" s="61">
        <v>45279</v>
      </c>
      <c r="P194" s="32" t="s">
        <v>289</v>
      </c>
      <c r="Q194" s="31" t="s">
        <v>100</v>
      </c>
      <c r="R194" s="31" t="s">
        <v>100</v>
      </c>
      <c r="S194" s="31" t="s">
        <v>100</v>
      </c>
      <c r="T194" s="31" t="s">
        <v>98</v>
      </c>
      <c r="U194" s="11" t="s">
        <v>100</v>
      </c>
      <c r="V194" s="11" t="s">
        <v>100</v>
      </c>
      <c r="W194" s="11" t="s">
        <v>100</v>
      </c>
      <c r="X194" s="11" t="s">
        <v>100</v>
      </c>
      <c r="Y194" s="11" t="s">
        <v>100</v>
      </c>
      <c r="Z194" s="11" t="s">
        <v>100</v>
      </c>
      <c r="AA194" s="16" t="s">
        <v>100</v>
      </c>
      <c r="AB194" s="16" t="s">
        <v>100</v>
      </c>
      <c r="AC194" s="119">
        <v>0</v>
      </c>
      <c r="AD194" s="119">
        <v>0</v>
      </c>
      <c r="AE194" s="16" t="s">
        <v>100</v>
      </c>
      <c r="AF194" s="21" t="s">
        <v>100</v>
      </c>
      <c r="AG194" s="119">
        <v>0</v>
      </c>
      <c r="AH194" s="125">
        <f t="shared" si="2"/>
        <v>224784</v>
      </c>
      <c r="AI194" s="118">
        <v>0</v>
      </c>
      <c r="AJ194" s="118">
        <v>0</v>
      </c>
      <c r="AK194" s="112">
        <f>AI195+AJ195</f>
        <v>206574.73</v>
      </c>
      <c r="AL194" s="64" t="s">
        <v>100</v>
      </c>
      <c r="AM194" s="64" t="s">
        <v>100</v>
      </c>
      <c r="AN194" s="64" t="s">
        <v>100</v>
      </c>
      <c r="AO194" s="64" t="s">
        <v>100</v>
      </c>
      <c r="AP194" s="64" t="s">
        <v>297</v>
      </c>
      <c r="AQ194" s="58" t="s">
        <v>296</v>
      </c>
      <c r="AR194" s="64"/>
      <c r="AS194" s="64"/>
      <c r="AT194" s="64" t="s">
        <v>298</v>
      </c>
      <c r="AU194" s="64" t="s">
        <v>299</v>
      </c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32"/>
    </row>
    <row r="195" spans="1:59" x14ac:dyDescent="0.25">
      <c r="A195" s="31"/>
      <c r="B195" s="31"/>
      <c r="C195" s="32"/>
      <c r="D195" s="32"/>
      <c r="E195" s="32"/>
      <c r="F195" s="69"/>
      <c r="G195" s="60"/>
      <c r="H195" s="51"/>
      <c r="I195" s="71"/>
      <c r="J195" s="31"/>
      <c r="K195" s="61"/>
      <c r="L195" s="112"/>
      <c r="M195" s="60"/>
      <c r="N195" s="61"/>
      <c r="O195" s="61"/>
      <c r="P195" s="32"/>
      <c r="Q195" s="31"/>
      <c r="R195" s="31"/>
      <c r="S195" s="31"/>
      <c r="T195" s="31"/>
      <c r="U195" s="11" t="s">
        <v>101</v>
      </c>
      <c r="V195" s="11">
        <v>45278</v>
      </c>
      <c r="W195" s="30" t="s">
        <v>391</v>
      </c>
      <c r="X195" s="11" t="s">
        <v>392</v>
      </c>
      <c r="Y195" s="12">
        <v>45278</v>
      </c>
      <c r="Z195" s="11">
        <v>45645</v>
      </c>
      <c r="AA195" s="16" t="s">
        <v>100</v>
      </c>
      <c r="AB195" s="16" t="s">
        <v>100</v>
      </c>
      <c r="AC195" s="119">
        <v>0</v>
      </c>
      <c r="AD195" s="119">
        <v>0</v>
      </c>
      <c r="AE195" s="16" t="s">
        <v>100</v>
      </c>
      <c r="AF195" s="21" t="s">
        <v>100</v>
      </c>
      <c r="AG195" s="119">
        <v>0</v>
      </c>
      <c r="AH195" s="125">
        <f t="shared" si="2"/>
        <v>0</v>
      </c>
      <c r="AI195" s="118">
        <v>191372.53</v>
      </c>
      <c r="AJ195" s="118">
        <f>15202.2</f>
        <v>15202.2</v>
      </c>
      <c r="AK195" s="112"/>
      <c r="AL195" s="64"/>
      <c r="AM195" s="64"/>
      <c r="AN195" s="64"/>
      <c r="AO195" s="64"/>
      <c r="AP195" s="64"/>
      <c r="AQ195" s="58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32"/>
    </row>
    <row r="196" spans="1:59" x14ac:dyDescent="0.25">
      <c r="A196" s="31"/>
      <c r="B196" s="31"/>
      <c r="C196" s="32"/>
      <c r="D196" s="32"/>
      <c r="E196" s="32"/>
      <c r="F196" s="69"/>
      <c r="G196" s="60"/>
      <c r="H196" s="51"/>
      <c r="I196" s="71"/>
      <c r="J196" s="31"/>
      <c r="K196" s="61"/>
      <c r="L196" s="112"/>
      <c r="M196" s="60"/>
      <c r="N196" s="61"/>
      <c r="O196" s="61"/>
      <c r="P196" s="32"/>
      <c r="Q196" s="31"/>
      <c r="R196" s="31"/>
      <c r="S196" s="31"/>
      <c r="T196" s="31"/>
      <c r="U196" s="11"/>
      <c r="V196" s="11"/>
      <c r="W196" s="30"/>
      <c r="X196" s="11"/>
      <c r="Y196" s="12"/>
      <c r="Z196" s="11"/>
      <c r="AA196" s="16"/>
      <c r="AB196" s="16"/>
      <c r="AC196" s="119"/>
      <c r="AD196" s="119"/>
      <c r="AE196" s="16"/>
      <c r="AF196" s="21"/>
      <c r="AG196" s="119"/>
      <c r="AH196" s="125">
        <f t="shared" si="2"/>
        <v>0</v>
      </c>
      <c r="AI196" s="118"/>
      <c r="AJ196" s="118"/>
      <c r="AK196" s="112"/>
      <c r="AL196" s="64"/>
      <c r="AM196" s="64"/>
      <c r="AN196" s="64"/>
      <c r="AO196" s="64"/>
      <c r="AP196" s="64"/>
      <c r="AQ196" s="58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32"/>
    </row>
    <row r="197" spans="1:59" ht="15.75" customHeight="1" x14ac:dyDescent="0.25">
      <c r="A197" s="31"/>
      <c r="B197" s="31"/>
      <c r="C197" s="32"/>
      <c r="D197" s="32"/>
      <c r="E197" s="32"/>
      <c r="F197" s="69"/>
      <c r="G197" s="60"/>
      <c r="H197" s="51"/>
      <c r="I197" s="71"/>
      <c r="J197" s="31"/>
      <c r="K197" s="61"/>
      <c r="L197" s="112"/>
      <c r="M197" s="60"/>
      <c r="N197" s="61"/>
      <c r="O197" s="61"/>
      <c r="P197" s="32"/>
      <c r="Q197" s="31"/>
      <c r="R197" s="31"/>
      <c r="S197" s="31"/>
      <c r="T197" s="31"/>
      <c r="U197" s="11"/>
      <c r="V197" s="11"/>
      <c r="W197" s="30"/>
      <c r="X197" s="11"/>
      <c r="Y197" s="27"/>
      <c r="Z197" s="11"/>
      <c r="AA197" s="16"/>
      <c r="AB197" s="16"/>
      <c r="AC197" s="119"/>
      <c r="AD197" s="119"/>
      <c r="AE197" s="16"/>
      <c r="AF197" s="21"/>
      <c r="AG197" s="119"/>
      <c r="AH197" s="125">
        <f t="shared" si="2"/>
        <v>0</v>
      </c>
      <c r="AI197" s="118"/>
      <c r="AJ197" s="118"/>
      <c r="AK197" s="112"/>
      <c r="AL197" s="64"/>
      <c r="AM197" s="64"/>
      <c r="AN197" s="64"/>
      <c r="AO197" s="64"/>
      <c r="AP197" s="64"/>
      <c r="AQ197" s="58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32"/>
    </row>
    <row r="198" spans="1:59" ht="15" customHeight="1" x14ac:dyDescent="0.25">
      <c r="A198" s="31">
        <v>22</v>
      </c>
      <c r="B198" s="31"/>
      <c r="C198" s="32" t="s">
        <v>295</v>
      </c>
      <c r="D198" s="32" t="s">
        <v>420</v>
      </c>
      <c r="E198" s="32" t="s">
        <v>99</v>
      </c>
      <c r="F198" s="69" t="s">
        <v>408</v>
      </c>
      <c r="G198" s="60">
        <v>13435</v>
      </c>
      <c r="H198" s="51" t="s">
        <v>275</v>
      </c>
      <c r="I198" s="71" t="s">
        <v>273</v>
      </c>
      <c r="J198" s="31" t="s">
        <v>274</v>
      </c>
      <c r="K198" s="61">
        <v>44914</v>
      </c>
      <c r="L198" s="112">
        <v>24840</v>
      </c>
      <c r="M198" s="60">
        <v>13435</v>
      </c>
      <c r="N198" s="61">
        <v>44914</v>
      </c>
      <c r="O198" s="61">
        <v>45279</v>
      </c>
      <c r="P198" s="32" t="s">
        <v>289</v>
      </c>
      <c r="Q198" s="31" t="s">
        <v>100</v>
      </c>
      <c r="R198" s="31" t="s">
        <v>100</v>
      </c>
      <c r="S198" s="31" t="s">
        <v>100</v>
      </c>
      <c r="T198" s="31" t="s">
        <v>98</v>
      </c>
      <c r="U198" s="11" t="s">
        <v>100</v>
      </c>
      <c r="V198" s="11" t="s">
        <v>100</v>
      </c>
      <c r="W198" s="11" t="s">
        <v>100</v>
      </c>
      <c r="X198" s="11" t="s">
        <v>100</v>
      </c>
      <c r="Y198" s="11" t="s">
        <v>100</v>
      </c>
      <c r="Z198" s="11" t="s">
        <v>100</v>
      </c>
      <c r="AA198" s="16" t="s">
        <v>100</v>
      </c>
      <c r="AB198" s="16" t="s">
        <v>100</v>
      </c>
      <c r="AC198" s="119">
        <v>0</v>
      </c>
      <c r="AD198" s="119">
        <v>0</v>
      </c>
      <c r="AE198" s="16" t="s">
        <v>100</v>
      </c>
      <c r="AF198" s="21" t="s">
        <v>100</v>
      </c>
      <c r="AG198" s="119">
        <v>0</v>
      </c>
      <c r="AH198" s="125">
        <f t="shared" si="2"/>
        <v>24840</v>
      </c>
      <c r="AI198" s="118">
        <v>0</v>
      </c>
      <c r="AJ198" s="118">
        <v>0</v>
      </c>
      <c r="AK198" s="112">
        <f>AI199+AJ199</f>
        <v>7676.9400000000005</v>
      </c>
      <c r="AL198" s="64" t="s">
        <v>100</v>
      </c>
      <c r="AM198" s="64" t="s">
        <v>100</v>
      </c>
      <c r="AN198" s="64" t="s">
        <v>100</v>
      </c>
      <c r="AO198" s="64" t="s">
        <v>100</v>
      </c>
      <c r="AP198" s="64" t="s">
        <v>297</v>
      </c>
      <c r="AQ198" s="58" t="s">
        <v>296</v>
      </c>
      <c r="AR198" s="64"/>
      <c r="AS198" s="64"/>
      <c r="AT198" s="64" t="s">
        <v>298</v>
      </c>
      <c r="AU198" s="64" t="s">
        <v>299</v>
      </c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</row>
    <row r="199" spans="1:59" x14ac:dyDescent="0.25">
      <c r="A199" s="31"/>
      <c r="B199" s="31"/>
      <c r="C199" s="32"/>
      <c r="D199" s="32"/>
      <c r="E199" s="32"/>
      <c r="F199" s="69"/>
      <c r="G199" s="60"/>
      <c r="H199" s="51"/>
      <c r="I199" s="71"/>
      <c r="J199" s="31"/>
      <c r="K199" s="61"/>
      <c r="L199" s="112"/>
      <c r="M199" s="60"/>
      <c r="N199" s="61"/>
      <c r="O199" s="61"/>
      <c r="P199" s="32"/>
      <c r="Q199" s="31"/>
      <c r="R199" s="31"/>
      <c r="S199" s="31"/>
      <c r="T199" s="31"/>
      <c r="U199" s="11" t="s">
        <v>101</v>
      </c>
      <c r="V199" s="11">
        <v>45275</v>
      </c>
      <c r="W199" s="30" t="s">
        <v>391</v>
      </c>
      <c r="X199" s="11" t="s">
        <v>392</v>
      </c>
      <c r="Y199" s="12">
        <v>45278</v>
      </c>
      <c r="Z199" s="11">
        <v>45645</v>
      </c>
      <c r="AA199" s="16" t="s">
        <v>100</v>
      </c>
      <c r="AB199" s="16" t="s">
        <v>100</v>
      </c>
      <c r="AC199" s="119">
        <v>0</v>
      </c>
      <c r="AD199" s="119">
        <v>0</v>
      </c>
      <c r="AE199" s="16" t="s">
        <v>100</v>
      </c>
      <c r="AF199" s="21" t="s">
        <v>100</v>
      </c>
      <c r="AG199" s="119">
        <v>0</v>
      </c>
      <c r="AH199" s="125">
        <f t="shared" si="2"/>
        <v>0</v>
      </c>
      <c r="AI199" s="118">
        <v>6172.1</v>
      </c>
      <c r="AJ199" s="118">
        <f>665.72+839.12</f>
        <v>1504.8400000000001</v>
      </c>
      <c r="AK199" s="112"/>
      <c r="AL199" s="64"/>
      <c r="AM199" s="64"/>
      <c r="AN199" s="64"/>
      <c r="AO199" s="64"/>
      <c r="AP199" s="64"/>
      <c r="AQ199" s="58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</row>
    <row r="200" spans="1:59" x14ac:dyDescent="0.25">
      <c r="A200" s="31"/>
      <c r="B200" s="31"/>
      <c r="C200" s="32"/>
      <c r="D200" s="32"/>
      <c r="E200" s="32"/>
      <c r="F200" s="69"/>
      <c r="G200" s="60"/>
      <c r="H200" s="51"/>
      <c r="I200" s="71"/>
      <c r="J200" s="31"/>
      <c r="K200" s="61"/>
      <c r="L200" s="112"/>
      <c r="M200" s="60"/>
      <c r="N200" s="61"/>
      <c r="O200" s="61"/>
      <c r="P200" s="32"/>
      <c r="Q200" s="31"/>
      <c r="R200" s="31"/>
      <c r="S200" s="31"/>
      <c r="T200" s="31"/>
      <c r="U200" s="11"/>
      <c r="V200" s="11"/>
      <c r="W200" s="30"/>
      <c r="X200" s="11"/>
      <c r="Y200" s="12"/>
      <c r="Z200" s="11"/>
      <c r="AA200" s="16"/>
      <c r="AB200" s="16"/>
      <c r="AC200" s="119"/>
      <c r="AD200" s="119"/>
      <c r="AE200" s="16"/>
      <c r="AF200" s="21"/>
      <c r="AG200" s="119"/>
      <c r="AH200" s="125">
        <f t="shared" si="2"/>
        <v>0</v>
      </c>
      <c r="AI200" s="118"/>
      <c r="AJ200" s="118"/>
      <c r="AK200" s="112"/>
      <c r="AL200" s="64"/>
      <c r="AM200" s="64"/>
      <c r="AN200" s="64"/>
      <c r="AO200" s="64"/>
      <c r="AP200" s="64"/>
      <c r="AQ200" s="58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</row>
    <row r="201" spans="1:59" ht="15" customHeight="1" x14ac:dyDescent="0.25">
      <c r="A201" s="31">
        <v>23</v>
      </c>
      <c r="B201" s="31" t="s">
        <v>443</v>
      </c>
      <c r="C201" s="32" t="s">
        <v>277</v>
      </c>
      <c r="D201" s="32" t="s">
        <v>133</v>
      </c>
      <c r="E201" s="32" t="s">
        <v>99</v>
      </c>
      <c r="F201" s="69" t="s">
        <v>266</v>
      </c>
      <c r="G201" s="60">
        <v>13265</v>
      </c>
      <c r="H201" s="53" t="s">
        <v>278</v>
      </c>
      <c r="I201" s="71" t="s">
        <v>370</v>
      </c>
      <c r="J201" s="31" t="s">
        <v>279</v>
      </c>
      <c r="K201" s="61">
        <v>44888</v>
      </c>
      <c r="L201" s="112">
        <v>379200</v>
      </c>
      <c r="M201" s="60">
        <v>13419</v>
      </c>
      <c r="N201" s="61">
        <v>44887</v>
      </c>
      <c r="O201" s="61">
        <v>45252</v>
      </c>
      <c r="P201" s="32" t="s">
        <v>291</v>
      </c>
      <c r="Q201" s="31" t="s">
        <v>100</v>
      </c>
      <c r="R201" s="31" t="s">
        <v>100</v>
      </c>
      <c r="S201" s="31" t="s">
        <v>100</v>
      </c>
      <c r="T201" s="31" t="s">
        <v>276</v>
      </c>
      <c r="U201" s="11" t="s">
        <v>100</v>
      </c>
      <c r="V201" s="11" t="s">
        <v>100</v>
      </c>
      <c r="W201" s="11" t="s">
        <v>100</v>
      </c>
      <c r="X201" s="11" t="s">
        <v>100</v>
      </c>
      <c r="Y201" s="11" t="s">
        <v>100</v>
      </c>
      <c r="Z201" s="11" t="s">
        <v>100</v>
      </c>
      <c r="AA201" s="16" t="s">
        <v>100</v>
      </c>
      <c r="AB201" s="16" t="s">
        <v>100</v>
      </c>
      <c r="AC201" s="119">
        <v>0</v>
      </c>
      <c r="AD201" s="119">
        <v>0</v>
      </c>
      <c r="AE201" s="16" t="s">
        <v>100</v>
      </c>
      <c r="AF201" s="21" t="s">
        <v>100</v>
      </c>
      <c r="AG201" s="119">
        <v>0</v>
      </c>
      <c r="AH201" s="125">
        <f t="shared" si="2"/>
        <v>379200</v>
      </c>
      <c r="AI201" s="118">
        <v>0</v>
      </c>
      <c r="AJ201" s="118">
        <v>0</v>
      </c>
      <c r="AK201" s="112">
        <f>AI202+AJ204</f>
        <v>410800</v>
      </c>
      <c r="AL201" s="64" t="s">
        <v>451</v>
      </c>
      <c r="AM201" s="64" t="s">
        <v>452</v>
      </c>
      <c r="AN201" s="64" t="s">
        <v>453</v>
      </c>
      <c r="AO201" s="64" t="s">
        <v>454</v>
      </c>
      <c r="AP201" s="64" t="s">
        <v>100</v>
      </c>
      <c r="AQ201" s="64" t="s">
        <v>100</v>
      </c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32"/>
    </row>
    <row r="202" spans="1:59" x14ac:dyDescent="0.25">
      <c r="A202" s="31"/>
      <c r="B202" s="31"/>
      <c r="C202" s="32"/>
      <c r="D202" s="32"/>
      <c r="E202" s="32"/>
      <c r="F202" s="69"/>
      <c r="G202" s="60"/>
      <c r="H202" s="53"/>
      <c r="I202" s="71"/>
      <c r="J202" s="31"/>
      <c r="K202" s="61"/>
      <c r="L202" s="112"/>
      <c r="M202" s="60"/>
      <c r="N202" s="61"/>
      <c r="O202" s="61"/>
      <c r="P202" s="32"/>
      <c r="Q202" s="31"/>
      <c r="R202" s="31"/>
      <c r="S202" s="31"/>
      <c r="T202" s="31"/>
      <c r="U202" s="11" t="s">
        <v>101</v>
      </c>
      <c r="V202" s="11">
        <v>45251</v>
      </c>
      <c r="W202" s="30" t="s">
        <v>387</v>
      </c>
      <c r="X202" s="11" t="s">
        <v>388</v>
      </c>
      <c r="Y202" s="35">
        <v>45253</v>
      </c>
      <c r="Z202" s="11">
        <v>45618</v>
      </c>
      <c r="AA202" s="11" t="s">
        <v>100</v>
      </c>
      <c r="AB202" s="11" t="s">
        <v>100</v>
      </c>
      <c r="AC202" s="119">
        <v>0</v>
      </c>
      <c r="AD202" s="119">
        <v>0</v>
      </c>
      <c r="AE202" s="16" t="s">
        <v>100</v>
      </c>
      <c r="AF202" s="21" t="s">
        <v>100</v>
      </c>
      <c r="AG202" s="119">
        <v>0</v>
      </c>
      <c r="AH202" s="125">
        <f t="shared" si="2"/>
        <v>0</v>
      </c>
      <c r="AI202" s="120">
        <v>379200</v>
      </c>
      <c r="AJ202" s="118">
        <v>0</v>
      </c>
      <c r="AK202" s="112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32"/>
    </row>
    <row r="203" spans="1:59" x14ac:dyDescent="0.25">
      <c r="A203" s="31"/>
      <c r="B203" s="31"/>
      <c r="C203" s="32"/>
      <c r="D203" s="32"/>
      <c r="E203" s="32"/>
      <c r="F203" s="69"/>
      <c r="G203" s="60"/>
      <c r="H203" s="53"/>
      <c r="I203" s="71"/>
      <c r="J203" s="31"/>
      <c r="K203" s="61"/>
      <c r="L203" s="112"/>
      <c r="M203" s="60"/>
      <c r="N203" s="61"/>
      <c r="O203" s="61"/>
      <c r="P203" s="32"/>
      <c r="Q203" s="31"/>
      <c r="R203" s="31"/>
      <c r="S203" s="31"/>
      <c r="T203" s="31"/>
      <c r="U203" s="11"/>
      <c r="V203" s="11"/>
      <c r="W203" s="30"/>
      <c r="X203" s="11"/>
      <c r="Y203" s="35"/>
      <c r="Z203" s="11"/>
      <c r="AA203" s="35"/>
      <c r="AB203" s="35"/>
      <c r="AC203" s="120"/>
      <c r="AD203" s="120"/>
      <c r="AE203" s="35"/>
      <c r="AF203" s="35"/>
      <c r="AG203" s="120"/>
      <c r="AH203" s="125">
        <f t="shared" si="2"/>
        <v>0</v>
      </c>
      <c r="AI203" s="120"/>
      <c r="AJ203" s="118"/>
      <c r="AK203" s="112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32"/>
    </row>
    <row r="204" spans="1:59" ht="15" customHeight="1" x14ac:dyDescent="0.25">
      <c r="A204" s="31"/>
      <c r="B204" s="31"/>
      <c r="C204" s="32"/>
      <c r="D204" s="32"/>
      <c r="E204" s="32"/>
      <c r="F204" s="69"/>
      <c r="G204" s="60"/>
      <c r="H204" s="53"/>
      <c r="I204" s="71"/>
      <c r="J204" s="31"/>
      <c r="K204" s="61"/>
      <c r="L204" s="112"/>
      <c r="M204" s="60"/>
      <c r="N204" s="61"/>
      <c r="O204" s="61"/>
      <c r="P204" s="32"/>
      <c r="Q204" s="31"/>
      <c r="R204" s="31"/>
      <c r="S204" s="31"/>
      <c r="T204" s="31"/>
      <c r="U204" s="11"/>
      <c r="V204" s="11"/>
      <c r="W204" s="30"/>
      <c r="X204" s="11"/>
      <c r="Y204" s="12"/>
      <c r="Z204" s="11"/>
      <c r="AA204" s="16"/>
      <c r="AB204" s="16"/>
      <c r="AC204" s="119"/>
      <c r="AD204" s="119"/>
      <c r="AE204" s="16"/>
      <c r="AF204" s="21"/>
      <c r="AG204" s="119"/>
      <c r="AH204" s="125">
        <f t="shared" si="2"/>
        <v>0</v>
      </c>
      <c r="AI204" s="118"/>
      <c r="AJ204" s="118">
        <f>31600</f>
        <v>31600</v>
      </c>
      <c r="AK204" s="112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32"/>
    </row>
    <row r="205" spans="1:59" ht="15" customHeight="1" x14ac:dyDescent="0.25">
      <c r="A205" s="31">
        <v>24</v>
      </c>
      <c r="B205" s="31" t="s">
        <v>444</v>
      </c>
      <c r="C205" s="32" t="s">
        <v>320</v>
      </c>
      <c r="D205" s="32" t="s">
        <v>420</v>
      </c>
      <c r="E205" s="32" t="s">
        <v>175</v>
      </c>
      <c r="F205" s="69" t="s">
        <v>141</v>
      </c>
      <c r="G205" s="60">
        <v>13553</v>
      </c>
      <c r="H205" s="53" t="s">
        <v>357</v>
      </c>
      <c r="I205" s="71" t="s">
        <v>142</v>
      </c>
      <c r="J205" s="31" t="s">
        <v>143</v>
      </c>
      <c r="K205" s="61">
        <v>45078</v>
      </c>
      <c r="L205" s="112">
        <v>1000000</v>
      </c>
      <c r="M205" s="60">
        <v>13553</v>
      </c>
      <c r="N205" s="61">
        <v>45078</v>
      </c>
      <c r="O205" s="61">
        <v>45444</v>
      </c>
      <c r="P205" s="32" t="s">
        <v>321</v>
      </c>
      <c r="Q205" s="31" t="s">
        <v>100</v>
      </c>
      <c r="R205" s="31" t="s">
        <v>100</v>
      </c>
      <c r="S205" s="31" t="s">
        <v>100</v>
      </c>
      <c r="T205" s="31" t="s">
        <v>306</v>
      </c>
      <c r="U205" s="11" t="s">
        <v>100</v>
      </c>
      <c r="V205" s="11" t="s">
        <v>100</v>
      </c>
      <c r="W205" s="11" t="s">
        <v>100</v>
      </c>
      <c r="X205" s="11" t="s">
        <v>100</v>
      </c>
      <c r="Y205" s="11" t="s">
        <v>100</v>
      </c>
      <c r="Z205" s="11" t="s">
        <v>100</v>
      </c>
      <c r="AA205" s="16" t="s">
        <v>100</v>
      </c>
      <c r="AB205" s="16" t="s">
        <v>100</v>
      </c>
      <c r="AC205" s="119">
        <v>0</v>
      </c>
      <c r="AD205" s="119">
        <v>0</v>
      </c>
      <c r="AE205" s="16" t="s">
        <v>100</v>
      </c>
      <c r="AF205" s="21" t="s">
        <v>100</v>
      </c>
      <c r="AG205" s="119">
        <v>0</v>
      </c>
      <c r="AH205" s="125">
        <f t="shared" si="2"/>
        <v>1000000</v>
      </c>
      <c r="AI205" s="118">
        <v>355128.64</v>
      </c>
      <c r="AJ205" s="118">
        <v>0</v>
      </c>
      <c r="AK205" s="112">
        <f>AI205+AJ208</f>
        <v>455690.71</v>
      </c>
      <c r="AL205" s="64"/>
      <c r="AM205" s="64"/>
      <c r="AN205" s="64"/>
      <c r="AO205" s="64"/>
      <c r="AP205" s="64" t="s">
        <v>297</v>
      </c>
      <c r="AQ205" s="58" t="s">
        <v>296</v>
      </c>
      <c r="AR205" s="64"/>
      <c r="AS205" s="64"/>
      <c r="AT205" s="64" t="s">
        <v>440</v>
      </c>
      <c r="AU205" s="64" t="s">
        <v>441</v>
      </c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32"/>
    </row>
    <row r="206" spans="1:59" ht="15" customHeight="1" x14ac:dyDescent="0.25">
      <c r="A206" s="31"/>
      <c r="B206" s="31"/>
      <c r="C206" s="32"/>
      <c r="D206" s="32"/>
      <c r="E206" s="32"/>
      <c r="F206" s="69"/>
      <c r="G206" s="60"/>
      <c r="H206" s="53"/>
      <c r="I206" s="71"/>
      <c r="J206" s="31"/>
      <c r="K206" s="61"/>
      <c r="L206" s="112"/>
      <c r="M206" s="60"/>
      <c r="N206" s="61"/>
      <c r="O206" s="61"/>
      <c r="P206" s="32"/>
      <c r="Q206" s="31"/>
      <c r="R206" s="31"/>
      <c r="S206" s="31"/>
      <c r="T206" s="31"/>
      <c r="U206" s="11"/>
      <c r="V206" s="11"/>
      <c r="W206" s="30"/>
      <c r="X206" s="11"/>
      <c r="Y206" s="12"/>
      <c r="Z206" s="11"/>
      <c r="AA206" s="16"/>
      <c r="AB206" s="16"/>
      <c r="AC206" s="119"/>
      <c r="AD206" s="119"/>
      <c r="AE206" s="16"/>
      <c r="AF206" s="21"/>
      <c r="AG206" s="119"/>
      <c r="AH206" s="125">
        <f t="shared" si="2"/>
        <v>0</v>
      </c>
      <c r="AI206" s="118"/>
      <c r="AJ206" s="118"/>
      <c r="AK206" s="112"/>
      <c r="AL206" s="64"/>
      <c r="AM206" s="64"/>
      <c r="AN206" s="64"/>
      <c r="AO206" s="64"/>
      <c r="AP206" s="64"/>
      <c r="AQ206" s="58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32"/>
    </row>
    <row r="207" spans="1:59" ht="15" customHeight="1" x14ac:dyDescent="0.25">
      <c r="A207" s="31"/>
      <c r="B207" s="31"/>
      <c r="C207" s="32"/>
      <c r="D207" s="32"/>
      <c r="E207" s="32"/>
      <c r="F207" s="69"/>
      <c r="G207" s="60"/>
      <c r="H207" s="53"/>
      <c r="I207" s="71"/>
      <c r="J207" s="31"/>
      <c r="K207" s="61"/>
      <c r="L207" s="112"/>
      <c r="M207" s="60"/>
      <c r="N207" s="61"/>
      <c r="O207" s="61"/>
      <c r="P207" s="32"/>
      <c r="Q207" s="31"/>
      <c r="R207" s="31"/>
      <c r="S207" s="31"/>
      <c r="T207" s="31"/>
      <c r="U207" s="11"/>
      <c r="V207" s="11"/>
      <c r="W207" s="30"/>
      <c r="X207" s="11"/>
      <c r="Y207" s="12"/>
      <c r="Z207" s="11"/>
      <c r="AA207" s="16"/>
      <c r="AB207" s="16"/>
      <c r="AC207" s="119"/>
      <c r="AD207" s="119"/>
      <c r="AE207" s="16"/>
      <c r="AF207" s="21"/>
      <c r="AG207" s="119"/>
      <c r="AH207" s="125">
        <f t="shared" si="2"/>
        <v>0</v>
      </c>
      <c r="AI207" s="118"/>
      <c r="AJ207" s="118"/>
      <c r="AK207" s="112"/>
      <c r="AL207" s="64"/>
      <c r="AM207" s="64"/>
      <c r="AN207" s="64"/>
      <c r="AO207" s="64"/>
      <c r="AP207" s="64"/>
      <c r="AQ207" s="58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32"/>
    </row>
    <row r="208" spans="1:59" ht="17.25" customHeight="1" x14ac:dyDescent="0.25">
      <c r="A208" s="31"/>
      <c r="B208" s="31"/>
      <c r="C208" s="32"/>
      <c r="D208" s="32"/>
      <c r="E208" s="32"/>
      <c r="F208" s="69"/>
      <c r="G208" s="60"/>
      <c r="H208" s="53"/>
      <c r="I208" s="71"/>
      <c r="J208" s="31"/>
      <c r="K208" s="61"/>
      <c r="L208" s="112"/>
      <c r="M208" s="60"/>
      <c r="N208" s="61"/>
      <c r="O208" s="61"/>
      <c r="P208" s="32"/>
      <c r="Q208" s="31"/>
      <c r="R208" s="31"/>
      <c r="S208" s="31"/>
      <c r="T208" s="31"/>
      <c r="U208" s="11"/>
      <c r="V208" s="11"/>
      <c r="W208" s="30"/>
      <c r="X208" s="11"/>
      <c r="Y208" s="12"/>
      <c r="Z208" s="11"/>
      <c r="AA208" s="16"/>
      <c r="AB208" s="16"/>
      <c r="AC208" s="119"/>
      <c r="AD208" s="119"/>
      <c r="AE208" s="16"/>
      <c r="AF208" s="21"/>
      <c r="AG208" s="119"/>
      <c r="AH208" s="125">
        <f t="shared" si="2"/>
        <v>0</v>
      </c>
      <c r="AI208" s="118"/>
      <c r="AJ208" s="118">
        <f>45661.12+54900.95</f>
        <v>100562.07</v>
      </c>
      <c r="AK208" s="112"/>
      <c r="AL208" s="64"/>
      <c r="AM208" s="64"/>
      <c r="AN208" s="64"/>
      <c r="AO208" s="64"/>
      <c r="AP208" s="64"/>
      <c r="AQ208" s="58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32"/>
    </row>
    <row r="209" spans="1:59" ht="15" customHeight="1" x14ac:dyDescent="0.25">
      <c r="A209" s="31">
        <v>25</v>
      </c>
      <c r="B209" s="31" t="s">
        <v>445</v>
      </c>
      <c r="C209" s="32" t="s">
        <v>323</v>
      </c>
      <c r="D209" s="32" t="s">
        <v>97</v>
      </c>
      <c r="E209" s="32" t="s">
        <v>175</v>
      </c>
      <c r="F209" s="69" t="s">
        <v>410</v>
      </c>
      <c r="G209" s="60">
        <v>13482</v>
      </c>
      <c r="H209" s="53" t="s">
        <v>324</v>
      </c>
      <c r="I209" s="71" t="s">
        <v>325</v>
      </c>
      <c r="J209" s="31" t="s">
        <v>326</v>
      </c>
      <c r="K209" s="61">
        <v>45051</v>
      </c>
      <c r="L209" s="112">
        <v>774000</v>
      </c>
      <c r="M209" s="60">
        <v>13533</v>
      </c>
      <c r="N209" s="61">
        <v>45051</v>
      </c>
      <c r="O209" s="61">
        <v>45417</v>
      </c>
      <c r="P209" s="32" t="s">
        <v>291</v>
      </c>
      <c r="Q209" s="31" t="s">
        <v>100</v>
      </c>
      <c r="R209" s="31" t="s">
        <v>100</v>
      </c>
      <c r="S209" s="31" t="s">
        <v>100</v>
      </c>
      <c r="T209" s="31" t="s">
        <v>306</v>
      </c>
      <c r="U209" s="11" t="s">
        <v>100</v>
      </c>
      <c r="V209" s="11" t="s">
        <v>100</v>
      </c>
      <c r="W209" s="11" t="s">
        <v>100</v>
      </c>
      <c r="X209" s="11" t="s">
        <v>100</v>
      </c>
      <c r="Y209" s="11" t="s">
        <v>100</v>
      </c>
      <c r="Z209" s="11" t="s">
        <v>100</v>
      </c>
      <c r="AA209" s="16" t="s">
        <v>100</v>
      </c>
      <c r="AB209" s="16" t="s">
        <v>100</v>
      </c>
      <c r="AC209" s="119">
        <v>0</v>
      </c>
      <c r="AD209" s="119">
        <v>0</v>
      </c>
      <c r="AE209" s="16" t="s">
        <v>100</v>
      </c>
      <c r="AF209" s="21" t="s">
        <v>100</v>
      </c>
      <c r="AG209" s="119">
        <v>0</v>
      </c>
      <c r="AH209" s="125">
        <f t="shared" si="2"/>
        <v>774000</v>
      </c>
      <c r="AI209" s="118">
        <v>451500</v>
      </c>
      <c r="AJ209" s="118">
        <v>0</v>
      </c>
      <c r="AK209" s="112">
        <f>AI209+AJ212</f>
        <v>516000</v>
      </c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32"/>
    </row>
    <row r="210" spans="1:59" x14ac:dyDescent="0.25">
      <c r="A210" s="31"/>
      <c r="B210" s="31"/>
      <c r="C210" s="32"/>
      <c r="D210" s="32"/>
      <c r="E210" s="32"/>
      <c r="F210" s="69"/>
      <c r="G210" s="60"/>
      <c r="H210" s="53"/>
      <c r="I210" s="71"/>
      <c r="J210" s="31"/>
      <c r="K210" s="61"/>
      <c r="L210" s="112"/>
      <c r="M210" s="60"/>
      <c r="N210" s="61"/>
      <c r="O210" s="61"/>
      <c r="P210" s="32"/>
      <c r="Q210" s="31"/>
      <c r="R210" s="31"/>
      <c r="S210" s="31"/>
      <c r="T210" s="31"/>
      <c r="U210" s="11"/>
      <c r="V210" s="11"/>
      <c r="W210" s="30"/>
      <c r="X210" s="11"/>
      <c r="Y210" s="12"/>
      <c r="Z210" s="11"/>
      <c r="AA210" s="16"/>
      <c r="AB210" s="16"/>
      <c r="AC210" s="119"/>
      <c r="AD210" s="119"/>
      <c r="AE210" s="16"/>
      <c r="AF210" s="21"/>
      <c r="AG210" s="119"/>
      <c r="AH210" s="125">
        <f t="shared" si="2"/>
        <v>0</v>
      </c>
      <c r="AI210" s="118"/>
      <c r="AJ210" s="118"/>
      <c r="AK210" s="112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32"/>
    </row>
    <row r="211" spans="1:59" x14ac:dyDescent="0.25">
      <c r="A211" s="31"/>
      <c r="B211" s="31"/>
      <c r="C211" s="32"/>
      <c r="D211" s="32"/>
      <c r="E211" s="32"/>
      <c r="F211" s="69"/>
      <c r="G211" s="60"/>
      <c r="H211" s="53"/>
      <c r="I211" s="71"/>
      <c r="J211" s="31"/>
      <c r="K211" s="61"/>
      <c r="L211" s="112"/>
      <c r="M211" s="60"/>
      <c r="N211" s="61"/>
      <c r="O211" s="61"/>
      <c r="P211" s="32"/>
      <c r="Q211" s="31"/>
      <c r="R211" s="31"/>
      <c r="S211" s="31"/>
      <c r="T211" s="31"/>
      <c r="U211" s="11"/>
      <c r="V211" s="11"/>
      <c r="W211" s="30"/>
      <c r="X211" s="11"/>
      <c r="Y211" s="12"/>
      <c r="Z211" s="11"/>
      <c r="AA211" s="16"/>
      <c r="AB211" s="16"/>
      <c r="AC211" s="119"/>
      <c r="AD211" s="119"/>
      <c r="AE211" s="16"/>
      <c r="AF211" s="21"/>
      <c r="AG211" s="119"/>
      <c r="AH211" s="125">
        <f t="shared" si="2"/>
        <v>0</v>
      </c>
      <c r="AI211" s="118"/>
      <c r="AJ211" s="118"/>
      <c r="AK211" s="112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32"/>
    </row>
    <row r="212" spans="1:59" x14ac:dyDescent="0.25">
      <c r="A212" s="31"/>
      <c r="B212" s="31"/>
      <c r="C212" s="32"/>
      <c r="D212" s="32"/>
      <c r="E212" s="32"/>
      <c r="F212" s="69"/>
      <c r="G212" s="60"/>
      <c r="H212" s="53"/>
      <c r="I212" s="71"/>
      <c r="J212" s="31"/>
      <c r="K212" s="61"/>
      <c r="L212" s="112"/>
      <c r="M212" s="60"/>
      <c r="N212" s="61"/>
      <c r="O212" s="61"/>
      <c r="P212" s="32"/>
      <c r="Q212" s="31"/>
      <c r="R212" s="31"/>
      <c r="S212" s="31"/>
      <c r="T212" s="31"/>
      <c r="U212" s="11"/>
      <c r="V212" s="11"/>
      <c r="W212" s="30"/>
      <c r="X212" s="11"/>
      <c r="Y212" s="12"/>
      <c r="Z212" s="11"/>
      <c r="AA212" s="16"/>
      <c r="AB212" s="16"/>
      <c r="AC212" s="119"/>
      <c r="AD212" s="119"/>
      <c r="AE212" s="16"/>
      <c r="AF212" s="21"/>
      <c r="AG212" s="119"/>
      <c r="AH212" s="125">
        <f t="shared" si="2"/>
        <v>0</v>
      </c>
      <c r="AI212" s="118"/>
      <c r="AJ212" s="118">
        <f>64500</f>
        <v>64500</v>
      </c>
      <c r="AK212" s="112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32"/>
    </row>
    <row r="213" spans="1:59" ht="15" customHeight="1" x14ac:dyDescent="0.25">
      <c r="A213" s="31">
        <v>26</v>
      </c>
      <c r="B213" s="31" t="s">
        <v>446</v>
      </c>
      <c r="C213" s="32" t="s">
        <v>327</v>
      </c>
      <c r="D213" s="32" t="s">
        <v>97</v>
      </c>
      <c r="E213" s="32" t="s">
        <v>175</v>
      </c>
      <c r="F213" s="69" t="s">
        <v>328</v>
      </c>
      <c r="G213" s="60">
        <v>13218</v>
      </c>
      <c r="H213" s="53" t="s">
        <v>329</v>
      </c>
      <c r="I213" s="71" t="s">
        <v>330</v>
      </c>
      <c r="J213" s="31" t="s">
        <v>331</v>
      </c>
      <c r="K213" s="61">
        <v>44627</v>
      </c>
      <c r="L213" s="112">
        <v>279166.67</v>
      </c>
      <c r="M213" s="60">
        <v>13243</v>
      </c>
      <c r="N213" s="61">
        <v>44627</v>
      </c>
      <c r="O213" s="61">
        <v>44992</v>
      </c>
      <c r="P213" s="32" t="s">
        <v>316</v>
      </c>
      <c r="Q213" s="31" t="s">
        <v>100</v>
      </c>
      <c r="R213" s="31" t="s">
        <v>100</v>
      </c>
      <c r="S213" s="31" t="s">
        <v>100</v>
      </c>
      <c r="T213" s="31" t="s">
        <v>306</v>
      </c>
      <c r="U213" s="11" t="s">
        <v>100</v>
      </c>
      <c r="V213" s="11" t="s">
        <v>100</v>
      </c>
      <c r="W213" s="11" t="s">
        <v>100</v>
      </c>
      <c r="X213" s="11" t="s">
        <v>100</v>
      </c>
      <c r="Y213" s="11" t="s">
        <v>100</v>
      </c>
      <c r="Z213" s="11" t="s">
        <v>100</v>
      </c>
      <c r="AA213" s="16" t="s">
        <v>100</v>
      </c>
      <c r="AB213" s="16" t="s">
        <v>100</v>
      </c>
      <c r="AC213" s="119">
        <v>0</v>
      </c>
      <c r="AD213" s="119">
        <v>0</v>
      </c>
      <c r="AE213" s="16" t="s">
        <v>100</v>
      </c>
      <c r="AF213" s="21" t="s">
        <v>100</v>
      </c>
      <c r="AG213" s="119">
        <v>0</v>
      </c>
      <c r="AH213" s="125">
        <f t="shared" ref="AH213:AH254" si="3">L213-AD213+AC213+AG213</f>
        <v>279166.67</v>
      </c>
      <c r="AI213" s="118">
        <v>0</v>
      </c>
      <c r="AJ213" s="118">
        <v>0</v>
      </c>
      <c r="AK213" s="112">
        <f>AI214</f>
        <v>77250.100000000006</v>
      </c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32"/>
    </row>
    <row r="214" spans="1:59" x14ac:dyDescent="0.25">
      <c r="A214" s="31"/>
      <c r="B214" s="31"/>
      <c r="C214" s="32"/>
      <c r="D214" s="32"/>
      <c r="E214" s="32"/>
      <c r="F214" s="69"/>
      <c r="G214" s="60"/>
      <c r="H214" s="53"/>
      <c r="I214" s="71"/>
      <c r="J214" s="31"/>
      <c r="K214" s="61"/>
      <c r="L214" s="112"/>
      <c r="M214" s="60"/>
      <c r="N214" s="61"/>
      <c r="O214" s="61"/>
      <c r="P214" s="32"/>
      <c r="Q214" s="31"/>
      <c r="R214" s="31"/>
      <c r="S214" s="31"/>
      <c r="T214" s="31"/>
      <c r="U214" s="11" t="s">
        <v>101</v>
      </c>
      <c r="V214" s="11">
        <v>44992</v>
      </c>
      <c r="W214" s="29">
        <v>13488</v>
      </c>
      <c r="X214" s="11" t="s">
        <v>332</v>
      </c>
      <c r="Y214" s="12">
        <v>44992</v>
      </c>
      <c r="Z214" s="11">
        <v>45358</v>
      </c>
      <c r="AA214" s="16" t="s">
        <v>100</v>
      </c>
      <c r="AB214" s="16" t="s">
        <v>100</v>
      </c>
      <c r="AC214" s="119">
        <v>0</v>
      </c>
      <c r="AD214" s="119">
        <v>0</v>
      </c>
      <c r="AE214" s="16" t="s">
        <v>100</v>
      </c>
      <c r="AF214" s="21" t="s">
        <v>100</v>
      </c>
      <c r="AG214" s="119">
        <v>0</v>
      </c>
      <c r="AH214" s="125">
        <f t="shared" si="3"/>
        <v>0</v>
      </c>
      <c r="AI214" s="118">
        <v>77250.100000000006</v>
      </c>
      <c r="AJ214" s="118">
        <v>0</v>
      </c>
      <c r="AK214" s="112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32"/>
    </row>
    <row r="215" spans="1:59" x14ac:dyDescent="0.25">
      <c r="A215" s="31"/>
      <c r="B215" s="31"/>
      <c r="C215" s="32"/>
      <c r="D215" s="32"/>
      <c r="E215" s="32"/>
      <c r="F215" s="69"/>
      <c r="G215" s="60"/>
      <c r="H215" s="53"/>
      <c r="I215" s="71"/>
      <c r="J215" s="31"/>
      <c r="K215" s="61"/>
      <c r="L215" s="112"/>
      <c r="M215" s="60"/>
      <c r="N215" s="61"/>
      <c r="O215" s="61"/>
      <c r="P215" s="32"/>
      <c r="Q215" s="31"/>
      <c r="R215" s="31"/>
      <c r="S215" s="31"/>
      <c r="T215" s="31"/>
      <c r="U215" s="11"/>
      <c r="V215" s="11"/>
      <c r="W215" s="29"/>
      <c r="X215" s="11"/>
      <c r="Y215" s="12"/>
      <c r="Z215" s="11"/>
      <c r="AA215" s="16"/>
      <c r="AB215" s="16"/>
      <c r="AC215" s="119"/>
      <c r="AD215" s="119"/>
      <c r="AE215" s="16"/>
      <c r="AF215" s="21"/>
      <c r="AG215" s="119"/>
      <c r="AH215" s="125">
        <f t="shared" si="3"/>
        <v>0</v>
      </c>
      <c r="AI215" s="118"/>
      <c r="AJ215" s="118"/>
      <c r="AK215" s="112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32"/>
    </row>
    <row r="216" spans="1:59" x14ac:dyDescent="0.25">
      <c r="A216" s="31"/>
      <c r="B216" s="31"/>
      <c r="C216" s="32"/>
      <c r="D216" s="32"/>
      <c r="E216" s="32"/>
      <c r="F216" s="69"/>
      <c r="G216" s="60"/>
      <c r="H216" s="53"/>
      <c r="I216" s="71"/>
      <c r="J216" s="31"/>
      <c r="K216" s="61"/>
      <c r="L216" s="112"/>
      <c r="M216" s="60"/>
      <c r="N216" s="61"/>
      <c r="O216" s="61"/>
      <c r="P216" s="32"/>
      <c r="Q216" s="31"/>
      <c r="R216" s="31"/>
      <c r="S216" s="31"/>
      <c r="T216" s="31"/>
      <c r="U216" s="11"/>
      <c r="V216" s="11"/>
      <c r="W216" s="29"/>
      <c r="X216" s="11"/>
      <c r="Y216" s="12"/>
      <c r="Z216" s="11"/>
      <c r="AA216" s="16"/>
      <c r="AB216" s="16"/>
      <c r="AC216" s="119"/>
      <c r="AD216" s="119"/>
      <c r="AE216" s="16"/>
      <c r="AF216" s="21"/>
      <c r="AG216" s="119"/>
      <c r="AH216" s="125">
        <f t="shared" si="3"/>
        <v>0</v>
      </c>
      <c r="AI216" s="118"/>
      <c r="AJ216" s="118"/>
      <c r="AK216" s="112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32"/>
    </row>
    <row r="217" spans="1:59" ht="15" customHeight="1" x14ac:dyDescent="0.25">
      <c r="A217" s="31">
        <v>27</v>
      </c>
      <c r="B217" s="31" t="s">
        <v>447</v>
      </c>
      <c r="C217" s="32" t="s">
        <v>340</v>
      </c>
      <c r="D217" s="32" t="s">
        <v>133</v>
      </c>
      <c r="E217" s="32" t="s">
        <v>175</v>
      </c>
      <c r="F217" s="69" t="s">
        <v>341</v>
      </c>
      <c r="G217" s="60">
        <v>13363</v>
      </c>
      <c r="H217" s="53" t="s">
        <v>350</v>
      </c>
      <c r="I217" s="71" t="s">
        <v>346</v>
      </c>
      <c r="J217" s="31" t="s">
        <v>351</v>
      </c>
      <c r="K217" s="61">
        <v>45030</v>
      </c>
      <c r="L217" s="112">
        <v>150000</v>
      </c>
      <c r="M217" s="57" t="s">
        <v>450</v>
      </c>
      <c r="N217" s="61">
        <v>45031</v>
      </c>
      <c r="O217" s="61">
        <v>45397</v>
      </c>
      <c r="P217" s="32" t="s">
        <v>316</v>
      </c>
      <c r="Q217" s="31" t="s">
        <v>100</v>
      </c>
      <c r="R217" s="31" t="s">
        <v>100</v>
      </c>
      <c r="S217" s="31" t="s">
        <v>100</v>
      </c>
      <c r="T217" s="31" t="s">
        <v>306</v>
      </c>
      <c r="U217" s="11" t="s">
        <v>100</v>
      </c>
      <c r="V217" s="11" t="s">
        <v>100</v>
      </c>
      <c r="W217" s="30" t="s">
        <v>100</v>
      </c>
      <c r="X217" s="11" t="s">
        <v>100</v>
      </c>
      <c r="Y217" s="12" t="s">
        <v>100</v>
      </c>
      <c r="Z217" s="11" t="s">
        <v>100</v>
      </c>
      <c r="AA217" s="16" t="s">
        <v>100</v>
      </c>
      <c r="AB217" s="16" t="s">
        <v>100</v>
      </c>
      <c r="AC217" s="119">
        <v>0</v>
      </c>
      <c r="AD217" s="119">
        <v>0</v>
      </c>
      <c r="AE217" s="16" t="s">
        <v>100</v>
      </c>
      <c r="AF217" s="21" t="s">
        <v>100</v>
      </c>
      <c r="AG217" s="119">
        <v>0</v>
      </c>
      <c r="AH217" s="125">
        <f t="shared" si="3"/>
        <v>150000</v>
      </c>
      <c r="AI217" s="118">
        <v>53236.74</v>
      </c>
      <c r="AJ217" s="118">
        <v>0</v>
      </c>
      <c r="AK217" s="112">
        <f>AI217</f>
        <v>53236.74</v>
      </c>
      <c r="AL217" s="64" t="s">
        <v>352</v>
      </c>
      <c r="AM217" s="64" t="s">
        <v>354</v>
      </c>
      <c r="AN217" s="64" t="s">
        <v>353</v>
      </c>
      <c r="AO217" s="64" t="s">
        <v>354</v>
      </c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32"/>
    </row>
    <row r="218" spans="1:59" x14ac:dyDescent="0.25">
      <c r="A218" s="31"/>
      <c r="B218" s="31"/>
      <c r="C218" s="32"/>
      <c r="D218" s="32"/>
      <c r="E218" s="32"/>
      <c r="F218" s="69"/>
      <c r="G218" s="60"/>
      <c r="H218" s="53"/>
      <c r="I218" s="71"/>
      <c r="J218" s="31"/>
      <c r="K218" s="61"/>
      <c r="L218" s="112"/>
      <c r="M218" s="57"/>
      <c r="N218" s="61"/>
      <c r="O218" s="61"/>
      <c r="P218" s="32"/>
      <c r="Q218" s="31"/>
      <c r="R218" s="31"/>
      <c r="S218" s="31"/>
      <c r="T218" s="31"/>
      <c r="U218" s="11"/>
      <c r="V218" s="11"/>
      <c r="W218" s="30"/>
      <c r="X218" s="11"/>
      <c r="Y218" s="12"/>
      <c r="Z218" s="11"/>
      <c r="AA218" s="16"/>
      <c r="AB218" s="16"/>
      <c r="AC218" s="119"/>
      <c r="AD218" s="119"/>
      <c r="AE218" s="16"/>
      <c r="AF218" s="21"/>
      <c r="AG218" s="119"/>
      <c r="AH218" s="125">
        <f t="shared" si="3"/>
        <v>0</v>
      </c>
      <c r="AI218" s="118"/>
      <c r="AJ218" s="118"/>
      <c r="AK218" s="112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32"/>
    </row>
    <row r="219" spans="1:59" x14ac:dyDescent="0.25">
      <c r="A219" s="31"/>
      <c r="B219" s="31"/>
      <c r="C219" s="32"/>
      <c r="D219" s="32"/>
      <c r="E219" s="32"/>
      <c r="F219" s="69"/>
      <c r="G219" s="60"/>
      <c r="H219" s="53"/>
      <c r="I219" s="71"/>
      <c r="J219" s="31"/>
      <c r="K219" s="61"/>
      <c r="L219" s="112"/>
      <c r="M219" s="57"/>
      <c r="N219" s="61"/>
      <c r="O219" s="61"/>
      <c r="P219" s="32"/>
      <c r="Q219" s="31"/>
      <c r="R219" s="31"/>
      <c r="S219" s="31"/>
      <c r="T219" s="31"/>
      <c r="U219" s="11"/>
      <c r="V219" s="11"/>
      <c r="W219" s="30"/>
      <c r="X219" s="11"/>
      <c r="Y219" s="12"/>
      <c r="Z219" s="11"/>
      <c r="AA219" s="16"/>
      <c r="AB219" s="16"/>
      <c r="AC219" s="119"/>
      <c r="AD219" s="119"/>
      <c r="AE219" s="16"/>
      <c r="AF219" s="21"/>
      <c r="AG219" s="119"/>
      <c r="AH219" s="125">
        <f t="shared" si="3"/>
        <v>0</v>
      </c>
      <c r="AI219" s="118"/>
      <c r="AJ219" s="118"/>
      <c r="AK219" s="112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32"/>
    </row>
    <row r="220" spans="1:59" x14ac:dyDescent="0.25">
      <c r="A220" s="31"/>
      <c r="B220" s="31"/>
      <c r="C220" s="32"/>
      <c r="D220" s="32"/>
      <c r="E220" s="32"/>
      <c r="F220" s="69"/>
      <c r="G220" s="60"/>
      <c r="H220" s="53"/>
      <c r="I220" s="71"/>
      <c r="J220" s="31"/>
      <c r="K220" s="61"/>
      <c r="L220" s="112"/>
      <c r="M220" s="57"/>
      <c r="N220" s="61"/>
      <c r="O220" s="61"/>
      <c r="P220" s="32"/>
      <c r="Q220" s="31"/>
      <c r="R220" s="31"/>
      <c r="S220" s="31"/>
      <c r="T220" s="31"/>
      <c r="U220" s="11"/>
      <c r="V220" s="11"/>
      <c r="W220" s="30"/>
      <c r="X220" s="11"/>
      <c r="Y220" s="12"/>
      <c r="Z220" s="11"/>
      <c r="AA220" s="16"/>
      <c r="AB220" s="16"/>
      <c r="AC220" s="119"/>
      <c r="AD220" s="119"/>
      <c r="AE220" s="16"/>
      <c r="AF220" s="21"/>
      <c r="AG220" s="119"/>
      <c r="AH220" s="125">
        <f t="shared" si="3"/>
        <v>0</v>
      </c>
      <c r="AI220" s="118"/>
      <c r="AJ220" s="118"/>
      <c r="AK220" s="112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32"/>
    </row>
    <row r="221" spans="1:59" ht="15" customHeight="1" x14ac:dyDescent="0.25">
      <c r="A221" s="31">
        <v>28</v>
      </c>
      <c r="B221" s="31" t="s">
        <v>449</v>
      </c>
      <c r="C221" s="32" t="s">
        <v>342</v>
      </c>
      <c r="D221" s="32" t="s">
        <v>133</v>
      </c>
      <c r="E221" s="32" t="s">
        <v>175</v>
      </c>
      <c r="F221" s="69" t="s">
        <v>343</v>
      </c>
      <c r="G221" s="60">
        <v>13265</v>
      </c>
      <c r="H221" s="53" t="s">
        <v>344</v>
      </c>
      <c r="I221" s="71" t="s">
        <v>345</v>
      </c>
      <c r="J221" s="31" t="s">
        <v>347</v>
      </c>
      <c r="K221" s="61">
        <v>45054</v>
      </c>
      <c r="L221" s="112">
        <v>700000</v>
      </c>
      <c r="M221" s="60">
        <v>13529</v>
      </c>
      <c r="N221" s="61">
        <v>45054</v>
      </c>
      <c r="O221" s="61">
        <v>45421</v>
      </c>
      <c r="P221" s="32" t="s">
        <v>291</v>
      </c>
      <c r="Q221" s="31" t="s">
        <v>100</v>
      </c>
      <c r="R221" s="31" t="s">
        <v>100</v>
      </c>
      <c r="S221" s="31" t="s">
        <v>100</v>
      </c>
      <c r="T221" s="31" t="s">
        <v>306</v>
      </c>
      <c r="U221" s="11" t="s">
        <v>100</v>
      </c>
      <c r="V221" s="11" t="s">
        <v>100</v>
      </c>
      <c r="W221" s="30" t="s">
        <v>100</v>
      </c>
      <c r="X221" s="11" t="s">
        <v>100</v>
      </c>
      <c r="Y221" s="12" t="s">
        <v>100</v>
      </c>
      <c r="Z221" s="11" t="s">
        <v>100</v>
      </c>
      <c r="AA221" s="16" t="s">
        <v>100</v>
      </c>
      <c r="AB221" s="16" t="s">
        <v>100</v>
      </c>
      <c r="AC221" s="119">
        <v>0</v>
      </c>
      <c r="AD221" s="119">
        <v>0</v>
      </c>
      <c r="AE221" s="16" t="s">
        <v>100</v>
      </c>
      <c r="AF221" s="21" t="s">
        <v>100</v>
      </c>
      <c r="AG221" s="119">
        <v>0</v>
      </c>
      <c r="AH221" s="125">
        <f t="shared" si="3"/>
        <v>700000</v>
      </c>
      <c r="AI221" s="118">
        <v>630304.59</v>
      </c>
      <c r="AJ221" s="129">
        <f>64540.21+5153.48</f>
        <v>69693.69</v>
      </c>
      <c r="AK221" s="112">
        <f>AI221+AJ221</f>
        <v>699998.28</v>
      </c>
      <c r="AL221" s="64" t="s">
        <v>348</v>
      </c>
      <c r="AM221" s="64" t="s">
        <v>349</v>
      </c>
      <c r="AN221" s="64" t="s">
        <v>339</v>
      </c>
      <c r="AO221" s="64" t="s">
        <v>349</v>
      </c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32"/>
    </row>
    <row r="222" spans="1:59" x14ac:dyDescent="0.25">
      <c r="A222" s="31"/>
      <c r="B222" s="31"/>
      <c r="C222" s="32"/>
      <c r="D222" s="32"/>
      <c r="E222" s="32"/>
      <c r="F222" s="69"/>
      <c r="G222" s="60"/>
      <c r="H222" s="53"/>
      <c r="I222" s="71"/>
      <c r="J222" s="31"/>
      <c r="K222" s="61"/>
      <c r="L222" s="112"/>
      <c r="M222" s="60"/>
      <c r="N222" s="61"/>
      <c r="O222" s="61"/>
      <c r="P222" s="32"/>
      <c r="Q222" s="31"/>
      <c r="R222" s="31"/>
      <c r="S222" s="31"/>
      <c r="T222" s="31"/>
      <c r="U222" s="11"/>
      <c r="V222" s="11"/>
      <c r="W222" s="11"/>
      <c r="X222" s="11"/>
      <c r="Y222" s="11"/>
      <c r="Z222" s="11"/>
      <c r="AA222" s="11"/>
      <c r="AB222" s="11"/>
      <c r="AC222" s="119"/>
      <c r="AD222" s="119"/>
      <c r="AE222" s="16"/>
      <c r="AF222" s="21"/>
      <c r="AG222" s="119"/>
      <c r="AH222" s="125">
        <f t="shared" si="3"/>
        <v>0</v>
      </c>
      <c r="AI222" s="118"/>
      <c r="AJ222" s="129"/>
      <c r="AK222" s="112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32"/>
    </row>
    <row r="223" spans="1:59" ht="15" customHeight="1" x14ac:dyDescent="0.25">
      <c r="A223" s="31">
        <v>29</v>
      </c>
      <c r="B223" s="31" t="s">
        <v>448</v>
      </c>
      <c r="C223" s="32" t="s">
        <v>365</v>
      </c>
      <c r="D223" s="32" t="s">
        <v>133</v>
      </c>
      <c r="E223" s="32" t="s">
        <v>99</v>
      </c>
      <c r="F223" s="69" t="s">
        <v>366</v>
      </c>
      <c r="G223" s="60">
        <v>13594</v>
      </c>
      <c r="H223" s="53" t="s">
        <v>367</v>
      </c>
      <c r="I223" s="71" t="s">
        <v>364</v>
      </c>
      <c r="J223" s="31" t="s">
        <v>368</v>
      </c>
      <c r="K223" s="61">
        <v>45268</v>
      </c>
      <c r="L223" s="112">
        <v>1231791.3600000001</v>
      </c>
      <c r="M223" s="60">
        <v>13671</v>
      </c>
      <c r="N223" s="61">
        <v>45268</v>
      </c>
      <c r="O223" s="61">
        <v>45635</v>
      </c>
      <c r="P223" s="32" t="s">
        <v>291</v>
      </c>
      <c r="Q223" s="31" t="s">
        <v>100</v>
      </c>
      <c r="R223" s="31" t="s">
        <v>100</v>
      </c>
      <c r="S223" s="31" t="s">
        <v>100</v>
      </c>
      <c r="T223" s="31" t="s">
        <v>411</v>
      </c>
      <c r="U223" s="11" t="s">
        <v>100</v>
      </c>
      <c r="V223" s="11" t="s">
        <v>100</v>
      </c>
      <c r="W223" s="30" t="s">
        <v>100</v>
      </c>
      <c r="X223" s="11" t="s">
        <v>100</v>
      </c>
      <c r="Y223" s="12" t="s">
        <v>100</v>
      </c>
      <c r="Z223" s="11" t="s">
        <v>100</v>
      </c>
      <c r="AA223" s="16" t="s">
        <v>100</v>
      </c>
      <c r="AB223" s="16" t="s">
        <v>100</v>
      </c>
      <c r="AC223" s="119">
        <v>0</v>
      </c>
      <c r="AD223" s="119">
        <v>0</v>
      </c>
      <c r="AE223" s="16" t="s">
        <v>100</v>
      </c>
      <c r="AF223" s="21" t="s">
        <v>100</v>
      </c>
      <c r="AG223" s="119">
        <v>0</v>
      </c>
      <c r="AH223" s="125">
        <f t="shared" si="3"/>
        <v>1231791.3600000001</v>
      </c>
      <c r="AI223" s="118">
        <v>59567.19</v>
      </c>
      <c r="AJ223" s="129">
        <f>205298.56+5444.02</f>
        <v>210742.58</v>
      </c>
      <c r="AK223" s="112">
        <f>AI223+AJ223</f>
        <v>270309.77</v>
      </c>
      <c r="AL223" s="64" t="s">
        <v>371</v>
      </c>
      <c r="AM223" s="64" t="s">
        <v>372</v>
      </c>
      <c r="AN223" s="64" t="s">
        <v>373</v>
      </c>
      <c r="AO223" s="64" t="s">
        <v>372</v>
      </c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10"/>
    </row>
    <row r="224" spans="1:59" x14ac:dyDescent="0.25">
      <c r="A224" s="31"/>
      <c r="B224" s="31"/>
      <c r="C224" s="32"/>
      <c r="D224" s="32"/>
      <c r="E224" s="32"/>
      <c r="F224" s="69"/>
      <c r="G224" s="60"/>
      <c r="H224" s="53"/>
      <c r="I224" s="71"/>
      <c r="J224" s="31"/>
      <c r="K224" s="61"/>
      <c r="L224" s="112"/>
      <c r="M224" s="60"/>
      <c r="N224" s="61"/>
      <c r="O224" s="61"/>
      <c r="P224" s="32"/>
      <c r="Q224" s="31"/>
      <c r="R224" s="31"/>
      <c r="S224" s="31"/>
      <c r="T224" s="31"/>
      <c r="U224" s="11"/>
      <c r="V224" s="11"/>
      <c r="W224" s="11"/>
      <c r="X224" s="11"/>
      <c r="Y224" s="11"/>
      <c r="Z224" s="11"/>
      <c r="AA224" s="11"/>
      <c r="AB224" s="11"/>
      <c r="AC224" s="119"/>
      <c r="AD224" s="119"/>
      <c r="AE224" s="16"/>
      <c r="AF224" s="21"/>
      <c r="AG224" s="119"/>
      <c r="AH224" s="125">
        <f t="shared" si="3"/>
        <v>0</v>
      </c>
      <c r="AI224" s="118"/>
      <c r="AJ224" s="129"/>
      <c r="AK224" s="112"/>
      <c r="AL224" s="64"/>
      <c r="AM224" s="64"/>
      <c r="AN224" s="64"/>
      <c r="AO224" s="64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10"/>
    </row>
    <row r="225" spans="1:566" x14ac:dyDescent="0.25">
      <c r="A225" s="31"/>
      <c r="B225" s="31"/>
      <c r="C225" s="32"/>
      <c r="D225" s="32"/>
      <c r="E225" s="32"/>
      <c r="F225" s="69"/>
      <c r="G225" s="60"/>
      <c r="H225" s="53"/>
      <c r="I225" s="71"/>
      <c r="J225" s="31"/>
      <c r="K225" s="61"/>
      <c r="L225" s="112"/>
      <c r="M225" s="60"/>
      <c r="N225" s="61"/>
      <c r="O225" s="61"/>
      <c r="P225" s="32"/>
      <c r="Q225" s="31"/>
      <c r="R225" s="31"/>
      <c r="S225" s="31"/>
      <c r="T225" s="31"/>
      <c r="U225" s="11"/>
      <c r="V225" s="11"/>
      <c r="W225" s="11"/>
      <c r="X225" s="11"/>
      <c r="Y225" s="11"/>
      <c r="Z225" s="11"/>
      <c r="AA225" s="11"/>
      <c r="AB225" s="11"/>
      <c r="AC225" s="119"/>
      <c r="AD225" s="119"/>
      <c r="AE225" s="16"/>
      <c r="AF225" s="21"/>
      <c r="AG225" s="119"/>
      <c r="AH225" s="125">
        <f t="shared" si="3"/>
        <v>0</v>
      </c>
      <c r="AI225" s="118"/>
      <c r="AJ225" s="129"/>
      <c r="AK225" s="112"/>
      <c r="AL225" s="64"/>
      <c r="AM225" s="64"/>
      <c r="AN225" s="64"/>
      <c r="AO225" s="64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10"/>
    </row>
    <row r="226" spans="1:566" ht="13.5" thickBot="1" x14ac:dyDescent="0.3">
      <c r="A226" s="31"/>
      <c r="B226" s="31"/>
      <c r="C226" s="32"/>
      <c r="D226" s="32"/>
      <c r="E226" s="32"/>
      <c r="F226" s="69"/>
      <c r="G226" s="60"/>
      <c r="H226" s="53"/>
      <c r="I226" s="71"/>
      <c r="J226" s="31"/>
      <c r="K226" s="61"/>
      <c r="L226" s="112"/>
      <c r="M226" s="60"/>
      <c r="N226" s="61"/>
      <c r="O226" s="61"/>
      <c r="P226" s="32"/>
      <c r="Q226" s="31"/>
      <c r="R226" s="31"/>
      <c r="S226" s="31"/>
      <c r="T226" s="31"/>
      <c r="U226" s="11"/>
      <c r="V226" s="11"/>
      <c r="W226" s="11"/>
      <c r="X226" s="11"/>
      <c r="Y226" s="11"/>
      <c r="Z226" s="11"/>
      <c r="AA226" s="11"/>
      <c r="AB226" s="11"/>
      <c r="AC226" s="119"/>
      <c r="AD226" s="119"/>
      <c r="AE226" s="16"/>
      <c r="AF226" s="21"/>
      <c r="AG226" s="119"/>
      <c r="AH226" s="125">
        <f t="shared" si="3"/>
        <v>0</v>
      </c>
      <c r="AI226" s="118"/>
      <c r="AJ226" s="129"/>
      <c r="AK226" s="112"/>
      <c r="AL226" s="64"/>
      <c r="AM226" s="64"/>
      <c r="AN226" s="64"/>
      <c r="AO226" s="64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10"/>
    </row>
    <row r="227" spans="1:566" s="37" customFormat="1" ht="13.5" thickBot="1" x14ac:dyDescent="0.3">
      <c r="A227" s="31">
        <v>30</v>
      </c>
      <c r="B227" s="31" t="s">
        <v>455</v>
      </c>
      <c r="C227" s="32" t="s">
        <v>456</v>
      </c>
      <c r="D227" s="32" t="s">
        <v>97</v>
      </c>
      <c r="E227" s="32" t="s">
        <v>99</v>
      </c>
      <c r="F227" s="69" t="s">
        <v>457</v>
      </c>
      <c r="G227" s="60">
        <v>13425</v>
      </c>
      <c r="H227" s="53" t="s">
        <v>458</v>
      </c>
      <c r="I227" s="71" t="s">
        <v>459</v>
      </c>
      <c r="J227" s="31" t="s">
        <v>460</v>
      </c>
      <c r="K227" s="61">
        <v>45286</v>
      </c>
      <c r="L227" s="112">
        <v>3760</v>
      </c>
      <c r="M227" s="60">
        <v>13689</v>
      </c>
      <c r="N227" s="61">
        <v>45280</v>
      </c>
      <c r="O227" s="61">
        <v>45646</v>
      </c>
      <c r="P227" s="32" t="s">
        <v>289</v>
      </c>
      <c r="Q227" s="31" t="s">
        <v>100</v>
      </c>
      <c r="R227" s="31" t="s">
        <v>100</v>
      </c>
      <c r="S227" s="31" t="s">
        <v>100</v>
      </c>
      <c r="T227" s="31" t="s">
        <v>461</v>
      </c>
      <c r="U227" s="11"/>
      <c r="V227" s="11"/>
      <c r="W227" s="11"/>
      <c r="X227" s="11"/>
      <c r="Y227" s="11"/>
      <c r="Z227" s="11"/>
      <c r="AA227" s="11"/>
      <c r="AB227" s="11"/>
      <c r="AC227" s="119"/>
      <c r="AD227" s="119"/>
      <c r="AE227" s="16"/>
      <c r="AF227" s="21"/>
      <c r="AG227" s="119"/>
      <c r="AH227" s="125">
        <f t="shared" si="3"/>
        <v>3760</v>
      </c>
      <c r="AI227" s="118"/>
      <c r="AJ227" s="118"/>
      <c r="AK227" s="112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30"/>
      <c r="BC227" s="30"/>
      <c r="BD227" s="30"/>
      <c r="BE227" s="30"/>
      <c r="BF227" s="30"/>
      <c r="BG227" s="10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</row>
    <row r="228" spans="1:566" s="38" customFormat="1" ht="13.5" thickBot="1" x14ac:dyDescent="0.3">
      <c r="A228" s="31"/>
      <c r="B228" s="31"/>
      <c r="C228" s="32"/>
      <c r="D228" s="32"/>
      <c r="E228" s="32"/>
      <c r="F228" s="69"/>
      <c r="G228" s="60"/>
      <c r="H228" s="53"/>
      <c r="I228" s="71"/>
      <c r="J228" s="31"/>
      <c r="K228" s="61"/>
      <c r="L228" s="112"/>
      <c r="M228" s="60"/>
      <c r="N228" s="61"/>
      <c r="O228" s="61"/>
      <c r="P228" s="32"/>
      <c r="Q228" s="31"/>
      <c r="R228" s="31"/>
      <c r="S228" s="31"/>
      <c r="T228" s="31"/>
      <c r="U228" s="11"/>
      <c r="V228" s="11"/>
      <c r="W228" s="11"/>
      <c r="X228" s="11"/>
      <c r="Y228" s="11"/>
      <c r="Z228" s="11"/>
      <c r="AA228" s="11"/>
      <c r="AB228" s="11"/>
      <c r="AC228" s="119"/>
      <c r="AD228" s="119"/>
      <c r="AE228" s="16"/>
      <c r="AF228" s="21"/>
      <c r="AG228" s="119"/>
      <c r="AH228" s="125">
        <f t="shared" si="3"/>
        <v>0</v>
      </c>
      <c r="AI228" s="118"/>
      <c r="AJ228" s="118"/>
      <c r="AK228" s="112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30"/>
      <c r="BC228" s="30"/>
      <c r="BD228" s="30"/>
      <c r="BE228" s="30"/>
      <c r="BF228" s="30"/>
      <c r="BG228" s="10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</row>
    <row r="229" spans="1:566" s="38" customFormat="1" ht="13.5" thickBot="1" x14ac:dyDescent="0.3">
      <c r="A229" s="31"/>
      <c r="B229" s="31"/>
      <c r="C229" s="32"/>
      <c r="D229" s="32"/>
      <c r="E229" s="32"/>
      <c r="F229" s="69"/>
      <c r="G229" s="60"/>
      <c r="H229" s="53"/>
      <c r="I229" s="71"/>
      <c r="J229" s="31"/>
      <c r="K229" s="61"/>
      <c r="L229" s="112"/>
      <c r="M229" s="60"/>
      <c r="N229" s="61"/>
      <c r="O229" s="61"/>
      <c r="P229" s="32"/>
      <c r="Q229" s="31"/>
      <c r="R229" s="31"/>
      <c r="S229" s="31"/>
      <c r="T229" s="31"/>
      <c r="U229" s="11"/>
      <c r="V229" s="11"/>
      <c r="W229" s="11"/>
      <c r="X229" s="11"/>
      <c r="Y229" s="11"/>
      <c r="Z229" s="11"/>
      <c r="AA229" s="11"/>
      <c r="AB229" s="11"/>
      <c r="AC229" s="119"/>
      <c r="AD229" s="119"/>
      <c r="AE229" s="16"/>
      <c r="AF229" s="21"/>
      <c r="AG229" s="119"/>
      <c r="AH229" s="125">
        <f t="shared" si="3"/>
        <v>0</v>
      </c>
      <c r="AI229" s="118"/>
      <c r="AJ229" s="118"/>
      <c r="AK229" s="112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30"/>
      <c r="BC229" s="30"/>
      <c r="BD229" s="30"/>
      <c r="BE229" s="30"/>
      <c r="BF229" s="30"/>
      <c r="BG229" s="10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</row>
    <row r="230" spans="1:566" x14ac:dyDescent="0.25">
      <c r="A230" s="32">
        <v>31</v>
      </c>
      <c r="B230" s="32" t="s">
        <v>462</v>
      </c>
      <c r="C230" s="32" t="s">
        <v>463</v>
      </c>
      <c r="D230" s="32" t="s">
        <v>97</v>
      </c>
      <c r="E230" s="32" t="s">
        <v>99</v>
      </c>
      <c r="F230" s="69" t="s">
        <v>464</v>
      </c>
      <c r="G230" s="60">
        <v>13381</v>
      </c>
      <c r="H230" s="53" t="s">
        <v>465</v>
      </c>
      <c r="I230" s="71" t="s">
        <v>466</v>
      </c>
      <c r="J230" s="31" t="s">
        <v>467</v>
      </c>
      <c r="K230" s="61">
        <v>45260</v>
      </c>
      <c r="L230" s="112">
        <v>6413.9</v>
      </c>
      <c r="M230" s="60">
        <v>13668</v>
      </c>
      <c r="N230" s="61">
        <v>45260</v>
      </c>
      <c r="O230" s="61">
        <v>45442</v>
      </c>
      <c r="P230" s="32" t="s">
        <v>289</v>
      </c>
      <c r="Q230" s="31" t="s">
        <v>100</v>
      </c>
      <c r="R230" s="31" t="s">
        <v>100</v>
      </c>
      <c r="S230" s="31" t="s">
        <v>100</v>
      </c>
      <c r="T230" s="31" t="s">
        <v>461</v>
      </c>
      <c r="U230" s="11"/>
      <c r="V230" s="11"/>
      <c r="W230" s="11"/>
      <c r="X230" s="11"/>
      <c r="Y230" s="11"/>
      <c r="Z230" s="11"/>
      <c r="AA230" s="11"/>
      <c r="AB230" s="11"/>
      <c r="AC230" s="119"/>
      <c r="AD230" s="119"/>
      <c r="AE230" s="16"/>
      <c r="AF230" s="21"/>
      <c r="AG230" s="119"/>
      <c r="AH230" s="125">
        <f t="shared" si="3"/>
        <v>6413.9</v>
      </c>
      <c r="AI230" s="118"/>
      <c r="AJ230" s="118"/>
      <c r="AK230" s="112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32"/>
    </row>
    <row r="231" spans="1:566" s="39" customFormat="1" x14ac:dyDescent="0.25">
      <c r="A231" s="32"/>
      <c r="B231" s="32"/>
      <c r="C231" s="32"/>
      <c r="D231" s="32"/>
      <c r="E231" s="32"/>
      <c r="F231" s="69"/>
      <c r="G231" s="60"/>
      <c r="H231" s="53"/>
      <c r="I231" s="71"/>
      <c r="J231" s="31"/>
      <c r="K231" s="61"/>
      <c r="L231" s="112"/>
      <c r="M231" s="60"/>
      <c r="N231" s="61"/>
      <c r="O231" s="61"/>
      <c r="P231" s="32"/>
      <c r="Q231" s="31"/>
      <c r="R231" s="31"/>
      <c r="S231" s="31"/>
      <c r="T231" s="31"/>
      <c r="U231" s="11"/>
      <c r="V231" s="11"/>
      <c r="W231" s="11"/>
      <c r="X231" s="11"/>
      <c r="Y231" s="11"/>
      <c r="Z231" s="11"/>
      <c r="AA231" s="11"/>
      <c r="AB231" s="11"/>
      <c r="AC231" s="119"/>
      <c r="AD231" s="119"/>
      <c r="AE231" s="16"/>
      <c r="AF231" s="21"/>
      <c r="AG231" s="119"/>
      <c r="AH231" s="125">
        <f t="shared" si="3"/>
        <v>0</v>
      </c>
      <c r="AI231" s="118"/>
      <c r="AJ231" s="118"/>
      <c r="AK231" s="112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32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</row>
    <row r="232" spans="1:566" s="38" customFormat="1" ht="13.5" thickBot="1" x14ac:dyDescent="0.3">
      <c r="A232" s="32"/>
      <c r="B232" s="32"/>
      <c r="C232" s="32"/>
      <c r="D232" s="32"/>
      <c r="E232" s="32"/>
      <c r="F232" s="69"/>
      <c r="G232" s="60"/>
      <c r="H232" s="53"/>
      <c r="I232" s="71"/>
      <c r="J232" s="31"/>
      <c r="K232" s="61"/>
      <c r="L232" s="112"/>
      <c r="M232" s="60"/>
      <c r="N232" s="61"/>
      <c r="O232" s="61"/>
      <c r="P232" s="32"/>
      <c r="Q232" s="31"/>
      <c r="R232" s="31"/>
      <c r="S232" s="31"/>
      <c r="T232" s="31"/>
      <c r="U232" s="11"/>
      <c r="V232" s="11"/>
      <c r="W232" s="11"/>
      <c r="X232" s="11"/>
      <c r="Y232" s="11"/>
      <c r="Z232" s="11"/>
      <c r="AA232" s="11"/>
      <c r="AB232" s="11"/>
      <c r="AC232" s="119"/>
      <c r="AD232" s="119"/>
      <c r="AE232" s="16"/>
      <c r="AF232" s="21"/>
      <c r="AG232" s="119"/>
      <c r="AH232" s="125">
        <f t="shared" si="3"/>
        <v>0</v>
      </c>
      <c r="AI232" s="118"/>
      <c r="AJ232" s="118"/>
      <c r="AK232" s="112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32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</row>
    <row r="233" spans="1:566" s="37" customFormat="1" ht="15.75" customHeight="1" thickBot="1" x14ac:dyDescent="0.3">
      <c r="A233" s="31">
        <v>32</v>
      </c>
      <c r="B233" s="31" t="s">
        <v>468</v>
      </c>
      <c r="C233" s="32" t="s">
        <v>456</v>
      </c>
      <c r="D233" s="32" t="s">
        <v>97</v>
      </c>
      <c r="E233" s="32" t="s">
        <v>99</v>
      </c>
      <c r="F233" s="69" t="s">
        <v>457</v>
      </c>
      <c r="G233" s="60">
        <v>13425</v>
      </c>
      <c r="H233" s="53" t="s">
        <v>469</v>
      </c>
      <c r="I233" s="71" t="s">
        <v>470</v>
      </c>
      <c r="J233" s="31" t="s">
        <v>471</v>
      </c>
      <c r="K233" s="61">
        <v>45280</v>
      </c>
      <c r="L233" s="112">
        <v>5793</v>
      </c>
      <c r="M233" s="60">
        <v>13680</v>
      </c>
      <c r="N233" s="61">
        <v>45280</v>
      </c>
      <c r="O233" s="61">
        <v>45646</v>
      </c>
      <c r="P233" s="32" t="s">
        <v>289</v>
      </c>
      <c r="Q233" s="31" t="s">
        <v>100</v>
      </c>
      <c r="R233" s="31" t="s">
        <v>100</v>
      </c>
      <c r="S233" s="31" t="s">
        <v>100</v>
      </c>
      <c r="T233" s="31" t="s">
        <v>461</v>
      </c>
      <c r="U233" s="11"/>
      <c r="V233" s="11"/>
      <c r="W233" s="11"/>
      <c r="X233" s="11"/>
      <c r="Y233" s="11"/>
      <c r="Z233" s="11"/>
      <c r="AA233" s="11"/>
      <c r="AB233" s="11"/>
      <c r="AC233" s="119"/>
      <c r="AD233" s="119"/>
      <c r="AE233" s="16"/>
      <c r="AF233" s="21"/>
      <c r="AG233" s="119"/>
      <c r="AH233" s="125">
        <f t="shared" si="3"/>
        <v>5793</v>
      </c>
      <c r="AI233" s="118"/>
      <c r="AJ233" s="118"/>
      <c r="AK233" s="112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30"/>
      <c r="BC233" s="30"/>
      <c r="BD233" s="30"/>
      <c r="BE233" s="30"/>
      <c r="BF233" s="30"/>
      <c r="BG233" s="10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</row>
    <row r="234" spans="1:566" s="38" customFormat="1" ht="13.5" thickBot="1" x14ac:dyDescent="0.3">
      <c r="A234" s="31"/>
      <c r="B234" s="31"/>
      <c r="C234" s="32"/>
      <c r="D234" s="32"/>
      <c r="E234" s="32"/>
      <c r="F234" s="69"/>
      <c r="G234" s="60"/>
      <c r="H234" s="53"/>
      <c r="I234" s="71"/>
      <c r="J234" s="31"/>
      <c r="K234" s="61"/>
      <c r="L234" s="112"/>
      <c r="M234" s="60"/>
      <c r="N234" s="61"/>
      <c r="O234" s="61"/>
      <c r="P234" s="32"/>
      <c r="Q234" s="31"/>
      <c r="R234" s="31"/>
      <c r="S234" s="31"/>
      <c r="T234" s="31"/>
      <c r="U234" s="11"/>
      <c r="V234" s="11"/>
      <c r="W234" s="11"/>
      <c r="X234" s="11"/>
      <c r="Y234" s="11"/>
      <c r="Z234" s="11"/>
      <c r="AA234" s="11"/>
      <c r="AB234" s="11"/>
      <c r="AC234" s="119"/>
      <c r="AD234" s="119"/>
      <c r="AE234" s="16"/>
      <c r="AF234" s="21"/>
      <c r="AG234" s="119"/>
      <c r="AH234" s="125">
        <f t="shared" si="3"/>
        <v>0</v>
      </c>
      <c r="AI234" s="118"/>
      <c r="AJ234" s="118"/>
      <c r="AK234" s="112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30"/>
      <c r="BC234" s="30"/>
      <c r="BD234" s="30"/>
      <c r="BE234" s="30"/>
      <c r="BF234" s="30"/>
      <c r="BG234" s="10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</row>
    <row r="235" spans="1:566" s="38" customFormat="1" ht="13.5" thickBot="1" x14ac:dyDescent="0.3">
      <c r="A235" s="31"/>
      <c r="B235" s="31"/>
      <c r="C235" s="32"/>
      <c r="D235" s="32"/>
      <c r="E235" s="32"/>
      <c r="F235" s="69"/>
      <c r="G235" s="60"/>
      <c r="H235" s="53"/>
      <c r="I235" s="71"/>
      <c r="J235" s="31"/>
      <c r="K235" s="61"/>
      <c r="L235" s="112"/>
      <c r="M235" s="60"/>
      <c r="N235" s="61"/>
      <c r="O235" s="61"/>
      <c r="P235" s="32"/>
      <c r="Q235" s="31"/>
      <c r="R235" s="31"/>
      <c r="S235" s="31"/>
      <c r="T235" s="31"/>
      <c r="U235" s="11"/>
      <c r="V235" s="11"/>
      <c r="W235" s="11"/>
      <c r="X235" s="11"/>
      <c r="Y235" s="11"/>
      <c r="Z235" s="11"/>
      <c r="AA235" s="11"/>
      <c r="AB235" s="11"/>
      <c r="AC235" s="119"/>
      <c r="AD235" s="119"/>
      <c r="AE235" s="16"/>
      <c r="AF235" s="21"/>
      <c r="AG235" s="119"/>
      <c r="AH235" s="125">
        <f t="shared" si="3"/>
        <v>0</v>
      </c>
      <c r="AI235" s="118"/>
      <c r="AJ235" s="118"/>
      <c r="AK235" s="112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30"/>
      <c r="BC235" s="30"/>
      <c r="BD235" s="30"/>
      <c r="BE235" s="30"/>
      <c r="BF235" s="30"/>
      <c r="BG235" s="10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</row>
    <row r="236" spans="1:566" x14ac:dyDescent="0.25">
      <c r="A236" s="32">
        <v>33</v>
      </c>
      <c r="B236" s="32" t="s">
        <v>472</v>
      </c>
      <c r="C236" s="32" t="s">
        <v>463</v>
      </c>
      <c r="D236" s="32" t="s">
        <v>97</v>
      </c>
      <c r="E236" s="32" t="s">
        <v>99</v>
      </c>
      <c r="F236" s="69" t="s">
        <v>464</v>
      </c>
      <c r="G236" s="60">
        <v>13381</v>
      </c>
      <c r="H236" s="53" t="s">
        <v>473</v>
      </c>
      <c r="I236" s="71" t="s">
        <v>470</v>
      </c>
      <c r="J236" s="31" t="s">
        <v>471</v>
      </c>
      <c r="K236" s="61">
        <v>45259</v>
      </c>
      <c r="L236" s="112">
        <v>22700</v>
      </c>
      <c r="M236" s="60">
        <v>13664</v>
      </c>
      <c r="N236" s="61">
        <v>45259</v>
      </c>
      <c r="O236" s="61">
        <v>45441</v>
      </c>
      <c r="P236" s="32" t="s">
        <v>289</v>
      </c>
      <c r="Q236" s="31" t="s">
        <v>100</v>
      </c>
      <c r="R236" s="31" t="s">
        <v>100</v>
      </c>
      <c r="S236" s="31" t="s">
        <v>100</v>
      </c>
      <c r="T236" s="31" t="s">
        <v>461</v>
      </c>
      <c r="U236" s="11"/>
      <c r="V236" s="11"/>
      <c r="W236" s="11"/>
      <c r="X236" s="11"/>
      <c r="Y236" s="11"/>
      <c r="Z236" s="11"/>
      <c r="AA236" s="11"/>
      <c r="AB236" s="11"/>
      <c r="AC236" s="119"/>
      <c r="AD236" s="119"/>
      <c r="AE236" s="16"/>
      <c r="AF236" s="21"/>
      <c r="AG236" s="119"/>
      <c r="AH236" s="125">
        <f t="shared" si="3"/>
        <v>22700</v>
      </c>
      <c r="AI236" s="118"/>
      <c r="AJ236" s="118"/>
      <c r="AK236" s="112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32"/>
    </row>
    <row r="237" spans="1:566" s="39" customFormat="1" x14ac:dyDescent="0.25">
      <c r="A237" s="32"/>
      <c r="B237" s="32"/>
      <c r="C237" s="32"/>
      <c r="D237" s="32"/>
      <c r="E237" s="32"/>
      <c r="F237" s="69"/>
      <c r="G237" s="60"/>
      <c r="H237" s="53"/>
      <c r="I237" s="71"/>
      <c r="J237" s="31"/>
      <c r="K237" s="61"/>
      <c r="L237" s="112"/>
      <c r="M237" s="60"/>
      <c r="N237" s="61"/>
      <c r="O237" s="61"/>
      <c r="P237" s="32"/>
      <c r="Q237" s="31"/>
      <c r="R237" s="31"/>
      <c r="S237" s="31"/>
      <c r="T237" s="31"/>
      <c r="U237" s="11"/>
      <c r="V237" s="11"/>
      <c r="W237" s="11"/>
      <c r="X237" s="11"/>
      <c r="Y237" s="11"/>
      <c r="Z237" s="11"/>
      <c r="AA237" s="11"/>
      <c r="AB237" s="11"/>
      <c r="AC237" s="119"/>
      <c r="AD237" s="119"/>
      <c r="AE237" s="16"/>
      <c r="AF237" s="21"/>
      <c r="AG237" s="119"/>
      <c r="AH237" s="125">
        <f t="shared" si="3"/>
        <v>0</v>
      </c>
      <c r="AI237" s="118"/>
      <c r="AJ237" s="118"/>
      <c r="AK237" s="112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32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</row>
    <row r="238" spans="1:566" s="38" customFormat="1" ht="13.5" thickBot="1" x14ac:dyDescent="0.3">
      <c r="A238" s="32"/>
      <c r="B238" s="32"/>
      <c r="C238" s="32"/>
      <c r="D238" s="32"/>
      <c r="E238" s="32"/>
      <c r="F238" s="69"/>
      <c r="G238" s="60"/>
      <c r="H238" s="53"/>
      <c r="I238" s="71"/>
      <c r="J238" s="31"/>
      <c r="K238" s="61"/>
      <c r="L238" s="112"/>
      <c r="M238" s="60"/>
      <c r="N238" s="61"/>
      <c r="O238" s="61"/>
      <c r="P238" s="32"/>
      <c r="Q238" s="31"/>
      <c r="R238" s="31"/>
      <c r="S238" s="31"/>
      <c r="T238" s="31"/>
      <c r="U238" s="11"/>
      <c r="V238" s="11"/>
      <c r="W238" s="11"/>
      <c r="X238" s="11"/>
      <c r="Y238" s="11"/>
      <c r="Z238" s="11"/>
      <c r="AA238" s="11"/>
      <c r="AB238" s="11"/>
      <c r="AC238" s="119"/>
      <c r="AD238" s="119"/>
      <c r="AE238" s="16"/>
      <c r="AF238" s="21"/>
      <c r="AG238" s="119"/>
      <c r="AH238" s="125">
        <f t="shared" si="3"/>
        <v>0</v>
      </c>
      <c r="AI238" s="118"/>
      <c r="AJ238" s="118"/>
      <c r="AK238" s="112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32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</row>
    <row r="239" spans="1:566" x14ac:dyDescent="0.25">
      <c r="A239" s="31">
        <v>34</v>
      </c>
      <c r="B239" s="32" t="s">
        <v>474</v>
      </c>
      <c r="C239" s="32" t="s">
        <v>456</v>
      </c>
      <c r="D239" s="32" t="s">
        <v>97</v>
      </c>
      <c r="E239" s="32" t="s">
        <v>99</v>
      </c>
      <c r="F239" s="69" t="s">
        <v>457</v>
      </c>
      <c r="G239" s="60">
        <v>13425</v>
      </c>
      <c r="H239" s="53" t="s">
        <v>475</v>
      </c>
      <c r="I239" s="71" t="s">
        <v>476</v>
      </c>
      <c r="J239" s="31" t="s">
        <v>477</v>
      </c>
      <c r="K239" s="61">
        <v>45281</v>
      </c>
      <c r="L239" s="112">
        <v>3950</v>
      </c>
      <c r="M239" s="60">
        <v>13680</v>
      </c>
      <c r="N239" s="61">
        <v>45280</v>
      </c>
      <c r="O239" s="61">
        <v>45646</v>
      </c>
      <c r="P239" s="32" t="s">
        <v>289</v>
      </c>
      <c r="Q239" s="31" t="s">
        <v>100</v>
      </c>
      <c r="R239" s="31" t="s">
        <v>100</v>
      </c>
      <c r="S239" s="31" t="s">
        <v>100</v>
      </c>
      <c r="T239" s="31" t="s">
        <v>461</v>
      </c>
      <c r="U239" s="11"/>
      <c r="V239" s="11"/>
      <c r="W239" s="11"/>
      <c r="X239" s="11"/>
      <c r="Y239" s="11"/>
      <c r="Z239" s="11"/>
      <c r="AA239" s="11"/>
      <c r="AB239" s="11"/>
      <c r="AC239" s="119"/>
      <c r="AD239" s="119"/>
      <c r="AE239" s="16"/>
      <c r="AF239" s="21"/>
      <c r="AG239" s="119"/>
      <c r="AH239" s="125">
        <f t="shared" si="3"/>
        <v>3950</v>
      </c>
      <c r="AI239" s="118"/>
      <c r="AJ239" s="118"/>
      <c r="AK239" s="112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32"/>
    </row>
    <row r="240" spans="1:566" s="39" customFormat="1" x14ac:dyDescent="0.25">
      <c r="A240" s="31"/>
      <c r="B240" s="32"/>
      <c r="C240" s="32"/>
      <c r="D240" s="32"/>
      <c r="E240" s="32"/>
      <c r="F240" s="69"/>
      <c r="G240" s="60"/>
      <c r="H240" s="53"/>
      <c r="I240" s="71"/>
      <c r="J240" s="31"/>
      <c r="K240" s="61"/>
      <c r="L240" s="112"/>
      <c r="M240" s="60"/>
      <c r="N240" s="61"/>
      <c r="O240" s="61"/>
      <c r="P240" s="32"/>
      <c r="Q240" s="31"/>
      <c r="R240" s="31"/>
      <c r="S240" s="31"/>
      <c r="T240" s="31"/>
      <c r="U240" s="11"/>
      <c r="V240" s="11"/>
      <c r="W240" s="11"/>
      <c r="X240" s="11"/>
      <c r="Y240" s="11"/>
      <c r="Z240" s="11"/>
      <c r="AA240" s="11"/>
      <c r="AB240" s="11"/>
      <c r="AC240" s="119"/>
      <c r="AD240" s="119"/>
      <c r="AE240" s="16"/>
      <c r="AF240" s="21"/>
      <c r="AG240" s="119"/>
      <c r="AH240" s="125">
        <f t="shared" si="3"/>
        <v>0</v>
      </c>
      <c r="AI240" s="118"/>
      <c r="AJ240" s="118"/>
      <c r="AK240" s="112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32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</row>
    <row r="241" spans="1:566" s="38" customFormat="1" ht="13.5" thickBot="1" x14ac:dyDescent="0.3">
      <c r="A241" s="31"/>
      <c r="B241" s="32"/>
      <c r="C241" s="32"/>
      <c r="D241" s="32"/>
      <c r="E241" s="32"/>
      <c r="F241" s="69"/>
      <c r="G241" s="60"/>
      <c r="H241" s="53"/>
      <c r="I241" s="71"/>
      <c r="J241" s="31"/>
      <c r="K241" s="61"/>
      <c r="L241" s="112"/>
      <c r="M241" s="60"/>
      <c r="N241" s="61"/>
      <c r="O241" s="61"/>
      <c r="P241" s="32"/>
      <c r="Q241" s="31"/>
      <c r="R241" s="31"/>
      <c r="S241" s="31"/>
      <c r="T241" s="31"/>
      <c r="U241" s="11"/>
      <c r="V241" s="11"/>
      <c r="W241" s="11"/>
      <c r="X241" s="11"/>
      <c r="Y241" s="11"/>
      <c r="Z241" s="11"/>
      <c r="AA241" s="11"/>
      <c r="AB241" s="11"/>
      <c r="AC241" s="119"/>
      <c r="AD241" s="119"/>
      <c r="AE241" s="16"/>
      <c r="AF241" s="21"/>
      <c r="AG241" s="119"/>
      <c r="AH241" s="125">
        <f t="shared" si="3"/>
        <v>0</v>
      </c>
      <c r="AI241" s="118"/>
      <c r="AJ241" s="118"/>
      <c r="AK241" s="112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32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</row>
    <row r="242" spans="1:566" x14ac:dyDescent="0.25">
      <c r="A242" s="32">
        <v>35</v>
      </c>
      <c r="B242" s="32" t="s">
        <v>478</v>
      </c>
      <c r="C242" s="32" t="s">
        <v>463</v>
      </c>
      <c r="D242" s="32" t="s">
        <v>97</v>
      </c>
      <c r="E242" s="32" t="s">
        <v>99</v>
      </c>
      <c r="F242" s="69" t="s">
        <v>464</v>
      </c>
      <c r="G242" s="60">
        <v>13381</v>
      </c>
      <c r="H242" s="53" t="s">
        <v>481</v>
      </c>
      <c r="I242" s="71" t="s">
        <v>476</v>
      </c>
      <c r="J242" s="31" t="s">
        <v>477</v>
      </c>
      <c r="K242" s="61">
        <v>45259</v>
      </c>
      <c r="L242" s="112">
        <v>3754</v>
      </c>
      <c r="M242" s="60">
        <v>13665</v>
      </c>
      <c r="N242" s="61">
        <v>45259</v>
      </c>
      <c r="O242" s="61">
        <v>45442</v>
      </c>
      <c r="P242" s="61" t="s">
        <v>289</v>
      </c>
      <c r="Q242" s="31" t="s">
        <v>100</v>
      </c>
      <c r="R242" s="31" t="s">
        <v>100</v>
      </c>
      <c r="S242" s="31" t="s">
        <v>100</v>
      </c>
      <c r="T242" s="31" t="s">
        <v>461</v>
      </c>
      <c r="U242" s="11"/>
      <c r="V242" s="11"/>
      <c r="W242" s="11"/>
      <c r="X242" s="11"/>
      <c r="Y242" s="11"/>
      <c r="Z242" s="11"/>
      <c r="AA242" s="11"/>
      <c r="AB242" s="11"/>
      <c r="AC242" s="119"/>
      <c r="AD242" s="119"/>
      <c r="AE242" s="16"/>
      <c r="AF242" s="21"/>
      <c r="AG242" s="119"/>
      <c r="AH242" s="125">
        <f t="shared" si="3"/>
        <v>3754</v>
      </c>
      <c r="AI242" s="118"/>
      <c r="AJ242" s="118"/>
      <c r="AK242" s="112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32"/>
    </row>
    <row r="243" spans="1:566" s="39" customFormat="1" x14ac:dyDescent="0.25">
      <c r="A243" s="32"/>
      <c r="B243" s="32"/>
      <c r="C243" s="32"/>
      <c r="D243" s="32"/>
      <c r="E243" s="32"/>
      <c r="F243" s="69"/>
      <c r="G243" s="60"/>
      <c r="H243" s="53"/>
      <c r="I243" s="71"/>
      <c r="J243" s="31"/>
      <c r="K243" s="61"/>
      <c r="L243" s="112"/>
      <c r="M243" s="60"/>
      <c r="N243" s="61"/>
      <c r="O243" s="61"/>
      <c r="P243" s="61"/>
      <c r="Q243" s="31"/>
      <c r="R243" s="31"/>
      <c r="S243" s="31"/>
      <c r="T243" s="31"/>
      <c r="U243" s="11"/>
      <c r="V243" s="11"/>
      <c r="W243" s="11"/>
      <c r="X243" s="11"/>
      <c r="Y243" s="11"/>
      <c r="Z243" s="11"/>
      <c r="AA243" s="11"/>
      <c r="AB243" s="11"/>
      <c r="AC243" s="119"/>
      <c r="AD243" s="119"/>
      <c r="AE243" s="16"/>
      <c r="AF243" s="21"/>
      <c r="AG243" s="119"/>
      <c r="AH243" s="125">
        <f t="shared" si="3"/>
        <v>0</v>
      </c>
      <c r="AI243" s="118"/>
      <c r="AJ243" s="118"/>
      <c r="AK243" s="112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32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</row>
    <row r="244" spans="1:566" s="38" customFormat="1" ht="13.5" thickBot="1" x14ac:dyDescent="0.3">
      <c r="A244" s="32"/>
      <c r="B244" s="32"/>
      <c r="C244" s="32"/>
      <c r="D244" s="32"/>
      <c r="E244" s="32"/>
      <c r="F244" s="69"/>
      <c r="G244" s="60"/>
      <c r="H244" s="53"/>
      <c r="I244" s="71"/>
      <c r="J244" s="31"/>
      <c r="K244" s="61"/>
      <c r="L244" s="112"/>
      <c r="M244" s="60"/>
      <c r="N244" s="61"/>
      <c r="O244" s="61"/>
      <c r="P244" s="61"/>
      <c r="Q244" s="31"/>
      <c r="R244" s="31"/>
      <c r="S244" s="31"/>
      <c r="T244" s="31"/>
      <c r="U244" s="11"/>
      <c r="V244" s="11"/>
      <c r="W244" s="11"/>
      <c r="X244" s="11"/>
      <c r="Y244" s="11"/>
      <c r="Z244" s="11"/>
      <c r="AA244" s="11"/>
      <c r="AB244" s="11"/>
      <c r="AC244" s="119"/>
      <c r="AD244" s="119"/>
      <c r="AE244" s="16"/>
      <c r="AF244" s="21"/>
      <c r="AG244" s="119"/>
      <c r="AH244" s="125">
        <f t="shared" si="3"/>
        <v>0</v>
      </c>
      <c r="AI244" s="118"/>
      <c r="AJ244" s="118"/>
      <c r="AK244" s="112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32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</row>
    <row r="245" spans="1:566" ht="15" customHeight="1" x14ac:dyDescent="0.25">
      <c r="A245" s="32">
        <v>36</v>
      </c>
      <c r="B245" s="32" t="s">
        <v>479</v>
      </c>
      <c r="C245" s="32" t="s">
        <v>463</v>
      </c>
      <c r="D245" s="32" t="s">
        <v>97</v>
      </c>
      <c r="E245" s="32" t="s">
        <v>99</v>
      </c>
      <c r="F245" s="69" t="s">
        <v>464</v>
      </c>
      <c r="G245" s="60">
        <v>13381</v>
      </c>
      <c r="H245" s="53" t="s">
        <v>480</v>
      </c>
      <c r="I245" s="71" t="s">
        <v>482</v>
      </c>
      <c r="J245" s="31" t="s">
        <v>483</v>
      </c>
      <c r="K245" s="61">
        <v>45259</v>
      </c>
      <c r="L245" s="112">
        <v>2640</v>
      </c>
      <c r="M245" s="60">
        <v>13665</v>
      </c>
      <c r="N245" s="61">
        <v>45259</v>
      </c>
      <c r="O245" s="61">
        <v>45442</v>
      </c>
      <c r="P245" s="61" t="s">
        <v>289</v>
      </c>
      <c r="Q245" s="31" t="s">
        <v>100</v>
      </c>
      <c r="R245" s="31" t="s">
        <v>100</v>
      </c>
      <c r="S245" s="31" t="s">
        <v>100</v>
      </c>
      <c r="T245" s="31" t="s">
        <v>461</v>
      </c>
      <c r="U245" s="11"/>
      <c r="V245" s="11"/>
      <c r="W245" s="11"/>
      <c r="X245" s="11"/>
      <c r="Y245" s="11"/>
      <c r="Z245" s="11"/>
      <c r="AA245" s="11"/>
      <c r="AB245" s="11"/>
      <c r="AC245" s="119"/>
      <c r="AD245" s="119"/>
      <c r="AE245" s="16"/>
      <c r="AF245" s="21"/>
      <c r="AG245" s="119"/>
      <c r="AH245" s="125">
        <f t="shared" si="3"/>
        <v>2640</v>
      </c>
      <c r="AI245" s="118"/>
      <c r="AJ245" s="118"/>
      <c r="AK245" s="112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32"/>
    </row>
    <row r="246" spans="1:566" s="39" customFormat="1" x14ac:dyDescent="0.25">
      <c r="A246" s="32"/>
      <c r="B246" s="32"/>
      <c r="C246" s="32"/>
      <c r="D246" s="32"/>
      <c r="E246" s="32"/>
      <c r="F246" s="69"/>
      <c r="G246" s="60"/>
      <c r="H246" s="53"/>
      <c r="I246" s="71"/>
      <c r="J246" s="31"/>
      <c r="K246" s="61"/>
      <c r="L246" s="112"/>
      <c r="M246" s="60"/>
      <c r="N246" s="61"/>
      <c r="O246" s="61"/>
      <c r="P246" s="61"/>
      <c r="Q246" s="31"/>
      <c r="R246" s="31"/>
      <c r="S246" s="31"/>
      <c r="T246" s="31"/>
      <c r="U246" s="11"/>
      <c r="V246" s="11"/>
      <c r="W246" s="11"/>
      <c r="X246" s="11"/>
      <c r="Y246" s="11"/>
      <c r="Z246" s="11"/>
      <c r="AA246" s="11"/>
      <c r="AB246" s="11"/>
      <c r="AC246" s="119"/>
      <c r="AD246" s="119"/>
      <c r="AE246" s="16"/>
      <c r="AF246" s="21"/>
      <c r="AG246" s="119"/>
      <c r="AH246" s="125">
        <f t="shared" si="3"/>
        <v>0</v>
      </c>
      <c r="AI246" s="118"/>
      <c r="AJ246" s="118"/>
      <c r="AK246" s="112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32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</row>
    <row r="247" spans="1:566" s="38" customFormat="1" ht="13.5" thickBot="1" x14ac:dyDescent="0.3">
      <c r="A247" s="32"/>
      <c r="B247" s="32"/>
      <c r="C247" s="32"/>
      <c r="D247" s="32"/>
      <c r="E247" s="32"/>
      <c r="F247" s="69"/>
      <c r="G247" s="60"/>
      <c r="H247" s="53"/>
      <c r="I247" s="71"/>
      <c r="J247" s="31"/>
      <c r="K247" s="61"/>
      <c r="L247" s="112"/>
      <c r="M247" s="60"/>
      <c r="N247" s="61"/>
      <c r="O247" s="61"/>
      <c r="P247" s="61"/>
      <c r="Q247" s="31"/>
      <c r="R247" s="31"/>
      <c r="S247" s="31"/>
      <c r="T247" s="31"/>
      <c r="U247" s="11"/>
      <c r="V247" s="11"/>
      <c r="W247" s="11"/>
      <c r="X247" s="11"/>
      <c r="Y247" s="11"/>
      <c r="Z247" s="11"/>
      <c r="AA247" s="11"/>
      <c r="AB247" s="11"/>
      <c r="AC247" s="119"/>
      <c r="AD247" s="119"/>
      <c r="AE247" s="16"/>
      <c r="AF247" s="21"/>
      <c r="AG247" s="119"/>
      <c r="AH247" s="125">
        <f t="shared" si="3"/>
        <v>0</v>
      </c>
      <c r="AI247" s="118"/>
      <c r="AJ247" s="118"/>
      <c r="AK247" s="112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32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</row>
    <row r="248" spans="1:566" x14ac:dyDescent="0.25">
      <c r="A248" s="32">
        <v>37</v>
      </c>
      <c r="B248" s="31" t="s">
        <v>486</v>
      </c>
      <c r="C248" s="32" t="s">
        <v>484</v>
      </c>
      <c r="D248" s="32" t="s">
        <v>97</v>
      </c>
      <c r="E248" s="32" t="s">
        <v>99</v>
      </c>
      <c r="F248" s="69" t="s">
        <v>485</v>
      </c>
      <c r="G248" s="60">
        <v>13497</v>
      </c>
      <c r="H248" s="53" t="s">
        <v>487</v>
      </c>
      <c r="I248" s="71" t="s">
        <v>488</v>
      </c>
      <c r="J248" s="31" t="s">
        <v>489</v>
      </c>
      <c r="K248" s="61">
        <v>45280</v>
      </c>
      <c r="L248" s="112">
        <v>16299</v>
      </c>
      <c r="M248" s="60">
        <v>13680</v>
      </c>
      <c r="N248" s="61">
        <v>45280</v>
      </c>
      <c r="O248" s="61">
        <v>45647</v>
      </c>
      <c r="P248" s="61" t="s">
        <v>289</v>
      </c>
      <c r="Q248" s="53" t="s">
        <v>100</v>
      </c>
      <c r="R248" s="31" t="s">
        <v>100</v>
      </c>
      <c r="S248" s="31" t="s">
        <v>100</v>
      </c>
      <c r="T248" s="31" t="s">
        <v>100</v>
      </c>
      <c r="U248" s="11"/>
      <c r="V248" s="11"/>
      <c r="W248" s="11"/>
      <c r="X248" s="11"/>
      <c r="Y248" s="11"/>
      <c r="Z248" s="11"/>
      <c r="AA248" s="11"/>
      <c r="AB248" s="11"/>
      <c r="AC248" s="119"/>
      <c r="AD248" s="119"/>
      <c r="AE248" s="16"/>
      <c r="AF248" s="21"/>
      <c r="AG248" s="119"/>
      <c r="AH248" s="125">
        <f t="shared" si="3"/>
        <v>16299</v>
      </c>
      <c r="AI248" s="118"/>
      <c r="AJ248" s="129">
        <f>16299</f>
        <v>16299</v>
      </c>
      <c r="AK248" s="112">
        <f>AJ248</f>
        <v>16299</v>
      </c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32"/>
    </row>
    <row r="249" spans="1:566" s="39" customFormat="1" x14ac:dyDescent="0.25">
      <c r="A249" s="32"/>
      <c r="B249" s="31"/>
      <c r="C249" s="32"/>
      <c r="D249" s="32"/>
      <c r="E249" s="32"/>
      <c r="F249" s="69"/>
      <c r="G249" s="60"/>
      <c r="H249" s="53"/>
      <c r="I249" s="71"/>
      <c r="J249" s="31"/>
      <c r="K249" s="61"/>
      <c r="L249" s="112"/>
      <c r="M249" s="60"/>
      <c r="N249" s="61"/>
      <c r="O249" s="61"/>
      <c r="P249" s="61"/>
      <c r="Q249" s="53"/>
      <c r="R249" s="31"/>
      <c r="S249" s="31"/>
      <c r="T249" s="31"/>
      <c r="U249" s="11"/>
      <c r="V249" s="11"/>
      <c r="W249" s="11"/>
      <c r="X249" s="11"/>
      <c r="Y249" s="11"/>
      <c r="Z249" s="11"/>
      <c r="AA249" s="11"/>
      <c r="AB249" s="11"/>
      <c r="AC249" s="119"/>
      <c r="AD249" s="119"/>
      <c r="AE249" s="16"/>
      <c r="AF249" s="21"/>
      <c r="AG249" s="119"/>
      <c r="AH249" s="125">
        <f t="shared" si="3"/>
        <v>0</v>
      </c>
      <c r="AI249" s="118"/>
      <c r="AJ249" s="129"/>
      <c r="AK249" s="112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32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</row>
    <row r="250" spans="1:566" s="38" customFormat="1" ht="13.5" thickBot="1" x14ac:dyDescent="0.3">
      <c r="A250" s="32"/>
      <c r="B250" s="31"/>
      <c r="C250" s="32"/>
      <c r="D250" s="32"/>
      <c r="E250" s="32"/>
      <c r="F250" s="69"/>
      <c r="G250" s="60"/>
      <c r="H250" s="53"/>
      <c r="I250" s="71"/>
      <c r="J250" s="31"/>
      <c r="K250" s="61"/>
      <c r="L250" s="112"/>
      <c r="M250" s="60"/>
      <c r="N250" s="61"/>
      <c r="O250" s="61"/>
      <c r="P250" s="61"/>
      <c r="Q250" s="53"/>
      <c r="R250" s="31"/>
      <c r="S250" s="31"/>
      <c r="T250" s="31"/>
      <c r="U250" s="11"/>
      <c r="V250" s="11"/>
      <c r="W250" s="11"/>
      <c r="X250" s="11"/>
      <c r="Y250" s="11"/>
      <c r="Z250" s="11"/>
      <c r="AA250" s="11"/>
      <c r="AB250" s="11"/>
      <c r="AC250" s="119"/>
      <c r="AD250" s="119"/>
      <c r="AE250" s="16"/>
      <c r="AF250" s="21"/>
      <c r="AG250" s="119"/>
      <c r="AH250" s="125">
        <f t="shared" si="3"/>
        <v>0</v>
      </c>
      <c r="AI250" s="118"/>
      <c r="AJ250" s="129"/>
      <c r="AK250" s="112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32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</row>
    <row r="251" spans="1:566" hidden="1" x14ac:dyDescent="0.25">
      <c r="A251" s="32">
        <v>38</v>
      </c>
      <c r="B251" s="32"/>
      <c r="C251" s="32"/>
      <c r="D251" s="32"/>
      <c r="E251" s="32"/>
      <c r="F251" s="69"/>
      <c r="G251" s="60"/>
      <c r="H251" s="53"/>
      <c r="I251" s="71"/>
      <c r="J251" s="31"/>
      <c r="K251" s="61"/>
      <c r="L251" s="112"/>
      <c r="M251" s="60"/>
      <c r="N251" s="61"/>
      <c r="O251" s="61"/>
      <c r="P251" s="61"/>
      <c r="Q251" s="31"/>
      <c r="R251" s="31"/>
      <c r="S251" s="31"/>
      <c r="T251" s="31"/>
      <c r="U251" s="11"/>
      <c r="V251" s="11"/>
      <c r="W251" s="11"/>
      <c r="X251" s="11"/>
      <c r="Y251" s="11"/>
      <c r="Z251" s="11"/>
      <c r="AA251" s="11"/>
      <c r="AB251" s="11"/>
      <c r="AC251" s="119"/>
      <c r="AD251" s="119"/>
      <c r="AE251" s="16"/>
      <c r="AF251" s="21"/>
      <c r="AG251" s="119"/>
      <c r="AH251" s="125">
        <f t="shared" si="3"/>
        <v>0</v>
      </c>
      <c r="AI251" s="118"/>
      <c r="AJ251" s="118"/>
      <c r="AK251" s="112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32"/>
    </row>
    <row r="252" spans="1:566" s="39" customFormat="1" hidden="1" x14ac:dyDescent="0.25">
      <c r="A252" s="32"/>
      <c r="B252" s="32"/>
      <c r="C252" s="32"/>
      <c r="D252" s="32"/>
      <c r="E252" s="32"/>
      <c r="F252" s="69"/>
      <c r="G252" s="60"/>
      <c r="H252" s="53"/>
      <c r="I252" s="71"/>
      <c r="J252" s="31"/>
      <c r="K252" s="61"/>
      <c r="L252" s="112"/>
      <c r="M252" s="60"/>
      <c r="N252" s="61"/>
      <c r="O252" s="61"/>
      <c r="P252" s="61"/>
      <c r="Q252" s="31"/>
      <c r="R252" s="31"/>
      <c r="S252" s="31"/>
      <c r="T252" s="31"/>
      <c r="U252" s="11"/>
      <c r="V252" s="11"/>
      <c r="W252" s="11"/>
      <c r="X252" s="11"/>
      <c r="Y252" s="11"/>
      <c r="Z252" s="11"/>
      <c r="AA252" s="11"/>
      <c r="AB252" s="11"/>
      <c r="AC252" s="119"/>
      <c r="AD252" s="119"/>
      <c r="AE252" s="16"/>
      <c r="AF252" s="21"/>
      <c r="AG252" s="119"/>
      <c r="AH252" s="125">
        <f t="shared" si="3"/>
        <v>0</v>
      </c>
      <c r="AI252" s="118"/>
      <c r="AJ252" s="118"/>
      <c r="AK252" s="112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32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</row>
    <row r="253" spans="1:566" s="38" customFormat="1" ht="13.5" hidden="1" thickBot="1" x14ac:dyDescent="0.3">
      <c r="A253" s="32"/>
      <c r="B253" s="32"/>
      <c r="C253" s="32"/>
      <c r="D253" s="32"/>
      <c r="E253" s="32"/>
      <c r="F253" s="69"/>
      <c r="G253" s="60"/>
      <c r="H253" s="53"/>
      <c r="I253" s="71"/>
      <c r="J253" s="31"/>
      <c r="K253" s="61"/>
      <c r="L253" s="112"/>
      <c r="M253" s="60"/>
      <c r="N253" s="61"/>
      <c r="O253" s="61"/>
      <c r="P253" s="61"/>
      <c r="Q253" s="31"/>
      <c r="R253" s="31"/>
      <c r="S253" s="31"/>
      <c r="T253" s="31"/>
      <c r="U253" s="11"/>
      <c r="V253" s="11"/>
      <c r="W253" s="11"/>
      <c r="X253" s="11"/>
      <c r="Y253" s="11"/>
      <c r="Z253" s="11"/>
      <c r="AA253" s="11"/>
      <c r="AB253" s="11"/>
      <c r="AC253" s="119"/>
      <c r="AD253" s="119"/>
      <c r="AE253" s="16"/>
      <c r="AF253" s="21"/>
      <c r="AG253" s="119"/>
      <c r="AH253" s="125">
        <f t="shared" si="3"/>
        <v>0</v>
      </c>
      <c r="AI253" s="118"/>
      <c r="AJ253" s="118"/>
      <c r="AK253" s="112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32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</row>
    <row r="254" spans="1:566" s="38" customFormat="1" ht="26.25" thickBot="1" x14ac:dyDescent="0.3">
      <c r="A254" s="24">
        <v>38</v>
      </c>
      <c r="B254" s="24" t="s">
        <v>490</v>
      </c>
      <c r="C254" s="20" t="s">
        <v>491</v>
      </c>
      <c r="D254" s="20" t="s">
        <v>97</v>
      </c>
      <c r="E254" s="20" t="s">
        <v>175</v>
      </c>
      <c r="F254" s="72" t="s">
        <v>492</v>
      </c>
      <c r="G254" s="22"/>
      <c r="H254" s="104" t="s">
        <v>493</v>
      </c>
      <c r="I254" s="73" t="s">
        <v>494</v>
      </c>
      <c r="J254" s="24" t="s">
        <v>495</v>
      </c>
      <c r="K254" s="23">
        <v>44956</v>
      </c>
      <c r="L254" s="113">
        <v>238000</v>
      </c>
      <c r="M254" s="22">
        <v>13467</v>
      </c>
      <c r="N254" s="23">
        <v>44956</v>
      </c>
      <c r="O254" s="23">
        <v>45321</v>
      </c>
      <c r="P254" s="20" t="s">
        <v>316</v>
      </c>
      <c r="Q254" s="24" t="s">
        <v>100</v>
      </c>
      <c r="R254" s="24" t="s">
        <v>100</v>
      </c>
      <c r="S254" s="24" t="s">
        <v>100</v>
      </c>
      <c r="T254" s="24" t="s">
        <v>306</v>
      </c>
      <c r="U254" s="17" t="s">
        <v>100</v>
      </c>
      <c r="V254" s="17" t="s">
        <v>100</v>
      </c>
      <c r="W254" s="36" t="s">
        <v>100</v>
      </c>
      <c r="X254" s="17" t="s">
        <v>100</v>
      </c>
      <c r="Y254" s="23" t="s">
        <v>100</v>
      </c>
      <c r="Z254" s="17" t="s">
        <v>100</v>
      </c>
      <c r="AA254" s="24" t="s">
        <v>100</v>
      </c>
      <c r="AB254" s="24" t="s">
        <v>100</v>
      </c>
      <c r="AC254" s="121">
        <v>0</v>
      </c>
      <c r="AD254" s="121">
        <v>0</v>
      </c>
      <c r="AE254" s="24" t="s">
        <v>100</v>
      </c>
      <c r="AF254" s="25" t="s">
        <v>100</v>
      </c>
      <c r="AG254" s="121">
        <v>0</v>
      </c>
      <c r="AH254" s="125">
        <f t="shared" si="3"/>
        <v>238000</v>
      </c>
      <c r="AI254" s="131">
        <v>0</v>
      </c>
      <c r="AJ254" s="130">
        <v>20076.89</v>
      </c>
      <c r="AK254" s="132"/>
      <c r="AL254" s="36"/>
      <c r="AM254" s="36"/>
      <c r="AN254" s="36"/>
      <c r="AO254" s="36"/>
      <c r="AP254" s="36"/>
      <c r="AQ254" s="14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20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</row>
    <row r="255" spans="1:566" s="38" customFormat="1" ht="27.75" customHeight="1" thickBot="1" x14ac:dyDescent="0.3">
      <c r="A255" s="74" t="s">
        <v>338</v>
      </c>
      <c r="B255" s="75"/>
      <c r="C255" s="75"/>
      <c r="D255" s="75"/>
      <c r="E255" s="75"/>
      <c r="F255" s="76"/>
      <c r="G255" s="77"/>
      <c r="H255" s="78"/>
      <c r="I255" s="79"/>
      <c r="J255" s="78"/>
      <c r="K255" s="80"/>
      <c r="L255" s="114">
        <f>SUM(L20:L254)</f>
        <v>10392011.35</v>
      </c>
      <c r="M255" s="77"/>
      <c r="N255" s="80"/>
      <c r="O255" s="80"/>
      <c r="P255" s="40"/>
      <c r="Q255" s="78"/>
      <c r="R255" s="78"/>
      <c r="S255" s="78"/>
      <c r="T255" s="78"/>
      <c r="U255" s="81"/>
      <c r="V255" s="81"/>
      <c r="W255" s="82"/>
      <c r="X255" s="81"/>
      <c r="Y255" s="80"/>
      <c r="Z255" s="81"/>
      <c r="AA255" s="78"/>
      <c r="AB255" s="78"/>
      <c r="AC255" s="114">
        <f>SUM(AC20:AC254)</f>
        <v>412591.24</v>
      </c>
      <c r="AD255" s="114">
        <f>SUM(AD20:AD254)</f>
        <v>0</v>
      </c>
      <c r="AE255" s="78"/>
      <c r="AF255" s="83"/>
      <c r="AG255" s="114">
        <f>SUM(AG20:AG254)</f>
        <v>64418.27</v>
      </c>
      <c r="AH255" s="114">
        <f>SUM(AH20:AH254)</f>
        <v>10869020.859999999</v>
      </c>
      <c r="AI255" s="114">
        <f>SUM(AI20:AI254)</f>
        <v>24960393.450000007</v>
      </c>
      <c r="AJ255" s="114">
        <f>SUM(AJ20:AJ254)</f>
        <v>1147926.3299999996</v>
      </c>
      <c r="AK255" s="114">
        <f>SUM(AK20:AK254)</f>
        <v>26067942.59</v>
      </c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4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</row>
    <row r="256" spans="1:566" x14ac:dyDescent="0.25">
      <c r="A256" s="1"/>
      <c r="AH256" s="133"/>
      <c r="AK256" s="134"/>
      <c r="AR256" s="1"/>
      <c r="AS256" s="1"/>
      <c r="AT256" s="1"/>
      <c r="AU256" s="1"/>
    </row>
    <row r="257" spans="1:47" s="46" customFormat="1" ht="15" x14ac:dyDescent="0.25">
      <c r="A257" s="46" t="s">
        <v>496</v>
      </c>
      <c r="F257" s="49"/>
      <c r="L257" s="105"/>
      <c r="AC257" s="105"/>
      <c r="AD257" s="105"/>
      <c r="AG257" s="105"/>
      <c r="AH257" s="105"/>
      <c r="AI257" s="105"/>
      <c r="AJ257" s="105"/>
      <c r="AK257" s="105"/>
      <c r="AM257" s="86"/>
      <c r="AO257" s="86"/>
    </row>
    <row r="258" spans="1:47" s="46" customFormat="1" ht="15" x14ac:dyDescent="0.25">
      <c r="A258" s="46" t="s">
        <v>358</v>
      </c>
      <c r="F258" s="49"/>
      <c r="I258" s="49"/>
      <c r="L258" s="105"/>
      <c r="AC258" s="105"/>
      <c r="AD258" s="105"/>
      <c r="AG258" s="105"/>
      <c r="AH258" s="105"/>
      <c r="AI258" s="105"/>
      <c r="AJ258" s="105"/>
      <c r="AK258" s="105"/>
      <c r="AM258" s="86"/>
      <c r="AO258" s="86"/>
    </row>
    <row r="259" spans="1:47" s="46" customFormat="1" ht="15" x14ac:dyDescent="0.25">
      <c r="A259" s="46" t="s">
        <v>359</v>
      </c>
      <c r="F259" s="49"/>
      <c r="I259" s="49"/>
      <c r="L259" s="105"/>
      <c r="AC259" s="105"/>
      <c r="AD259" s="105"/>
      <c r="AG259" s="105"/>
      <c r="AH259" s="105"/>
      <c r="AI259" s="105"/>
      <c r="AJ259" s="105"/>
      <c r="AK259" s="105"/>
      <c r="AM259" s="86"/>
      <c r="AO259" s="86"/>
    </row>
    <row r="260" spans="1:47" x14ac:dyDescent="0.25">
      <c r="A260" s="1"/>
      <c r="AH260" s="133"/>
      <c r="AK260" s="134"/>
      <c r="AR260" s="1"/>
      <c r="AS260" s="1"/>
      <c r="AT260" s="1"/>
      <c r="AU260" s="1"/>
    </row>
    <row r="261" spans="1:47" x14ac:dyDescent="0.25">
      <c r="A261" s="1"/>
      <c r="AH261" s="133"/>
      <c r="AK261" s="134"/>
      <c r="AR261" s="1"/>
      <c r="AS261" s="1"/>
      <c r="AT261" s="1"/>
      <c r="AU261" s="1"/>
    </row>
    <row r="262" spans="1:47" x14ac:dyDescent="0.25">
      <c r="A262" s="1"/>
      <c r="AH262" s="133"/>
      <c r="AK262" s="134"/>
      <c r="AR262" s="1"/>
      <c r="AS262" s="1"/>
      <c r="AT262" s="1"/>
      <c r="AU262" s="1"/>
    </row>
    <row r="263" spans="1:47" x14ac:dyDescent="0.25">
      <c r="A263" s="1"/>
      <c r="AH263" s="133"/>
      <c r="AK263" s="134"/>
      <c r="AR263" s="1"/>
      <c r="AS263" s="1"/>
      <c r="AT263" s="1"/>
      <c r="AU263" s="1"/>
    </row>
    <row r="264" spans="1:47" x14ac:dyDescent="0.25">
      <c r="A264" s="1"/>
      <c r="AH264" s="133"/>
      <c r="AK264" s="134"/>
      <c r="AR264" s="1"/>
      <c r="AS264" s="1"/>
      <c r="AT264" s="1"/>
      <c r="AU264" s="1"/>
    </row>
    <row r="265" spans="1:47" x14ac:dyDescent="0.25">
      <c r="A265" s="1"/>
      <c r="AH265" s="133"/>
      <c r="AK265" s="134"/>
      <c r="AR265" s="1"/>
      <c r="AS265" s="1"/>
      <c r="AT265" s="1"/>
      <c r="AU265" s="1"/>
    </row>
    <row r="266" spans="1:47" x14ac:dyDescent="0.25">
      <c r="A266" s="1"/>
      <c r="AH266" s="133"/>
      <c r="AK266" s="134"/>
      <c r="AR266" s="1"/>
      <c r="AS266" s="1"/>
      <c r="AT266" s="1"/>
      <c r="AU266" s="1"/>
    </row>
    <row r="267" spans="1:47" x14ac:dyDescent="0.25">
      <c r="A267" s="1"/>
      <c r="AH267" s="133"/>
      <c r="AK267" s="134"/>
      <c r="AR267" s="1"/>
      <c r="AS267" s="1"/>
      <c r="AT267" s="1"/>
      <c r="AU267" s="1"/>
    </row>
    <row r="268" spans="1:47" x14ac:dyDescent="0.25">
      <c r="A268" s="1"/>
      <c r="AH268" s="133"/>
      <c r="AK268" s="134"/>
      <c r="AR268" s="1"/>
      <c r="AS268" s="1"/>
      <c r="AT268" s="1"/>
      <c r="AU268" s="1"/>
    </row>
    <row r="269" spans="1:47" x14ac:dyDescent="0.25">
      <c r="A269" s="1"/>
      <c r="AH269" s="133"/>
      <c r="AK269" s="134"/>
      <c r="AR269" s="1"/>
      <c r="AS269" s="1"/>
      <c r="AT269" s="1"/>
      <c r="AU269" s="1"/>
    </row>
    <row r="270" spans="1:47" x14ac:dyDescent="0.25">
      <c r="A270" s="1"/>
      <c r="AH270" s="133"/>
      <c r="AK270" s="134"/>
      <c r="AR270" s="1"/>
      <c r="AS270" s="1"/>
      <c r="AT270" s="1"/>
      <c r="AU270" s="1"/>
    </row>
    <row r="271" spans="1:47" x14ac:dyDescent="0.25">
      <c r="A271" s="1"/>
      <c r="AH271" s="133"/>
      <c r="AK271" s="134"/>
      <c r="AR271" s="1"/>
      <c r="AS271" s="1"/>
      <c r="AT271" s="1"/>
      <c r="AU271" s="1"/>
    </row>
    <row r="272" spans="1:47" x14ac:dyDescent="0.25">
      <c r="A272" s="1"/>
      <c r="AH272" s="133"/>
      <c r="AK272" s="134"/>
      <c r="AR272" s="1"/>
      <c r="AS272" s="1"/>
      <c r="AT272" s="1"/>
      <c r="AU272" s="1"/>
    </row>
    <row r="273" spans="1:47" x14ac:dyDescent="0.25">
      <c r="A273" s="1"/>
      <c r="AH273" s="133"/>
      <c r="AK273" s="134"/>
      <c r="AR273" s="1"/>
      <c r="AS273" s="1"/>
      <c r="AT273" s="1"/>
      <c r="AU273" s="1"/>
    </row>
    <row r="274" spans="1:47" x14ac:dyDescent="0.25">
      <c r="A274" s="1"/>
      <c r="AH274" s="133"/>
      <c r="AK274" s="134"/>
      <c r="AR274" s="1"/>
      <c r="AS274" s="1"/>
      <c r="AT274" s="1"/>
      <c r="AU274" s="1"/>
    </row>
    <row r="275" spans="1:47" x14ac:dyDescent="0.25">
      <c r="A275" s="1"/>
      <c r="AH275" s="133"/>
      <c r="AK275" s="134"/>
      <c r="AR275" s="1"/>
      <c r="AS275" s="1"/>
      <c r="AT275" s="1"/>
      <c r="AU275" s="1"/>
    </row>
    <row r="276" spans="1:47" x14ac:dyDescent="0.25">
      <c r="A276" s="1"/>
      <c r="AH276" s="133"/>
      <c r="AK276" s="134"/>
      <c r="AR276" s="1"/>
      <c r="AS276" s="1"/>
      <c r="AT276" s="1"/>
      <c r="AU276" s="1"/>
    </row>
    <row r="277" spans="1:47" x14ac:dyDescent="0.25">
      <c r="A277" s="1"/>
      <c r="AH277" s="133"/>
      <c r="AK277" s="134"/>
      <c r="AR277" s="1"/>
      <c r="AS277" s="1"/>
      <c r="AT277" s="1"/>
      <c r="AU277" s="1"/>
    </row>
    <row r="278" spans="1:47" x14ac:dyDescent="0.25">
      <c r="A278" s="1"/>
      <c r="AH278" s="133"/>
      <c r="AK278" s="134"/>
      <c r="AR278" s="1"/>
      <c r="AS278" s="1"/>
      <c r="AT278" s="1"/>
      <c r="AU278" s="1"/>
    </row>
    <row r="279" spans="1:47" x14ac:dyDescent="0.25">
      <c r="A279" s="1"/>
      <c r="AH279" s="133"/>
      <c r="AK279" s="134"/>
      <c r="AR279" s="1"/>
      <c r="AS279" s="1"/>
      <c r="AT279" s="1"/>
      <c r="AU279" s="1"/>
    </row>
    <row r="280" spans="1:47" x14ac:dyDescent="0.25">
      <c r="A280" s="1"/>
      <c r="AH280" s="133"/>
      <c r="AK280" s="134"/>
      <c r="AR280" s="1"/>
      <c r="AS280" s="1"/>
      <c r="AT280" s="1"/>
      <c r="AU280" s="1"/>
    </row>
    <row r="281" spans="1:47" x14ac:dyDescent="0.25">
      <c r="A281" s="1"/>
      <c r="AH281" s="133"/>
      <c r="AK281" s="134"/>
      <c r="AR281" s="1"/>
      <c r="AS281" s="1"/>
      <c r="AT281" s="1"/>
      <c r="AU281" s="1"/>
    </row>
    <row r="282" spans="1:47" x14ac:dyDescent="0.25">
      <c r="A282" s="1"/>
      <c r="AH282" s="133"/>
      <c r="AK282" s="134"/>
      <c r="AR282" s="1"/>
      <c r="AS282" s="1"/>
      <c r="AT282" s="1"/>
      <c r="AU282" s="1"/>
    </row>
    <row r="283" spans="1:47" x14ac:dyDescent="0.25">
      <c r="A283" s="1"/>
      <c r="AH283" s="133"/>
      <c r="AK283" s="134"/>
      <c r="AR283" s="1"/>
      <c r="AS283" s="1"/>
      <c r="AT283" s="1"/>
      <c r="AU283" s="1"/>
    </row>
    <row r="284" spans="1:47" x14ac:dyDescent="0.25">
      <c r="A284" s="1"/>
      <c r="AH284" s="133"/>
      <c r="AK284" s="134"/>
      <c r="AR284" s="1"/>
      <c r="AS284" s="1"/>
      <c r="AT284" s="1"/>
      <c r="AU284" s="1"/>
    </row>
    <row r="285" spans="1:47" x14ac:dyDescent="0.25">
      <c r="A285" s="1"/>
      <c r="AH285" s="133"/>
      <c r="AK285" s="134"/>
      <c r="AR285" s="1"/>
      <c r="AS285" s="1"/>
      <c r="AT285" s="1"/>
      <c r="AU285" s="1"/>
    </row>
    <row r="286" spans="1:47" x14ac:dyDescent="0.25">
      <c r="A286" s="1"/>
      <c r="AH286" s="133"/>
      <c r="AK286" s="134"/>
      <c r="AR286" s="1"/>
      <c r="AS286" s="1"/>
      <c r="AT286" s="1"/>
      <c r="AU286" s="1"/>
    </row>
    <row r="287" spans="1:47" x14ac:dyDescent="0.25">
      <c r="A287" s="1"/>
      <c r="AH287" s="133"/>
      <c r="AK287" s="134"/>
      <c r="AR287" s="1"/>
      <c r="AS287" s="1"/>
      <c r="AT287" s="1"/>
      <c r="AU287" s="1"/>
    </row>
    <row r="288" spans="1:47" x14ac:dyDescent="0.25">
      <c r="A288" s="1"/>
      <c r="AH288" s="133"/>
      <c r="AK288" s="134"/>
      <c r="AR288" s="1"/>
      <c r="AS288" s="1"/>
      <c r="AT288" s="1"/>
      <c r="AU288" s="1"/>
    </row>
    <row r="289" spans="1:47" x14ac:dyDescent="0.25">
      <c r="A289" s="1"/>
      <c r="AH289" s="133"/>
      <c r="AK289" s="134"/>
      <c r="AR289" s="1"/>
      <c r="AS289" s="1"/>
      <c r="AT289" s="1"/>
      <c r="AU289" s="1"/>
    </row>
    <row r="290" spans="1:47" x14ac:dyDescent="0.25">
      <c r="A290" s="1"/>
      <c r="AH290" s="133"/>
      <c r="AK290" s="134"/>
      <c r="AR290" s="1"/>
      <c r="AS290" s="1"/>
      <c r="AT290" s="1"/>
      <c r="AU290" s="1"/>
    </row>
    <row r="291" spans="1:47" x14ac:dyDescent="0.25">
      <c r="A291" s="1"/>
      <c r="AH291" s="133"/>
      <c r="AK291" s="134"/>
      <c r="AR291" s="1"/>
      <c r="AS291" s="1"/>
      <c r="AT291" s="1"/>
      <c r="AU291" s="1"/>
    </row>
    <row r="292" spans="1:47" x14ac:dyDescent="0.25">
      <c r="A292" s="1"/>
      <c r="AH292" s="133"/>
      <c r="AK292" s="134"/>
      <c r="AR292" s="1"/>
      <c r="AS292" s="1"/>
      <c r="AT292" s="1"/>
      <c r="AU292" s="1"/>
    </row>
    <row r="293" spans="1:47" x14ac:dyDescent="0.25">
      <c r="A293" s="1"/>
      <c r="AH293" s="133"/>
      <c r="AK293" s="134"/>
      <c r="AR293" s="1"/>
      <c r="AS293" s="1"/>
      <c r="AT293" s="1"/>
      <c r="AU293" s="1"/>
    </row>
    <row r="294" spans="1:47" x14ac:dyDescent="0.25">
      <c r="A294" s="1"/>
      <c r="AH294" s="133"/>
      <c r="AK294" s="134"/>
      <c r="AR294" s="1"/>
      <c r="AS294" s="1"/>
      <c r="AT294" s="1"/>
      <c r="AU294" s="1"/>
    </row>
    <row r="295" spans="1:47" x14ac:dyDescent="0.25">
      <c r="A295" s="1"/>
      <c r="AH295" s="133"/>
      <c r="AK295" s="134"/>
      <c r="AR295" s="1"/>
      <c r="AS295" s="1"/>
      <c r="AT295" s="1"/>
      <c r="AU295" s="1"/>
    </row>
    <row r="296" spans="1:47" x14ac:dyDescent="0.25">
      <c r="A296" s="1"/>
      <c r="AH296" s="133"/>
      <c r="AK296" s="134"/>
      <c r="AR296" s="1"/>
      <c r="AS296" s="1"/>
      <c r="AT296" s="1"/>
      <c r="AU296" s="1"/>
    </row>
    <row r="297" spans="1:47" x14ac:dyDescent="0.25">
      <c r="A297" s="1"/>
      <c r="AH297" s="133"/>
      <c r="AK297" s="134"/>
      <c r="AR297" s="1"/>
      <c r="AS297" s="1"/>
      <c r="AT297" s="1"/>
      <c r="AU297" s="1"/>
    </row>
    <row r="298" spans="1:47" x14ac:dyDescent="0.25">
      <c r="A298" s="1"/>
      <c r="AH298" s="133"/>
      <c r="AK298" s="134"/>
      <c r="AR298" s="1"/>
      <c r="AS298" s="1"/>
      <c r="AT298" s="1"/>
      <c r="AU298" s="1"/>
    </row>
    <row r="299" spans="1:47" x14ac:dyDescent="0.25">
      <c r="A299" s="1"/>
      <c r="AH299" s="133"/>
      <c r="AK299" s="134"/>
      <c r="AR299" s="1"/>
      <c r="AS299" s="1"/>
      <c r="AT299" s="1"/>
      <c r="AU299" s="1"/>
    </row>
    <row r="300" spans="1:47" x14ac:dyDescent="0.25">
      <c r="A300" s="1"/>
      <c r="AH300" s="133"/>
      <c r="AK300" s="134"/>
      <c r="AR300" s="1"/>
      <c r="AS300" s="1"/>
      <c r="AT300" s="1"/>
      <c r="AU300" s="1"/>
    </row>
    <row r="301" spans="1:47" x14ac:dyDescent="0.25">
      <c r="A301" s="1"/>
      <c r="AH301" s="133"/>
      <c r="AK301" s="134"/>
      <c r="AR301" s="1"/>
      <c r="AS301" s="1"/>
      <c r="AT301" s="1"/>
      <c r="AU301" s="1"/>
    </row>
    <row r="302" spans="1:47" x14ac:dyDescent="0.25">
      <c r="A302" s="1"/>
      <c r="AH302" s="133"/>
      <c r="AK302" s="134"/>
      <c r="AR302" s="1"/>
      <c r="AS302" s="1"/>
      <c r="AT302" s="1"/>
      <c r="AU302" s="1"/>
    </row>
    <row r="303" spans="1:47" x14ac:dyDescent="0.25">
      <c r="A303" s="1"/>
      <c r="AH303" s="133"/>
      <c r="AK303" s="134"/>
      <c r="AR303" s="1"/>
      <c r="AS303" s="1"/>
      <c r="AT303" s="1"/>
      <c r="AU303" s="1"/>
    </row>
    <row r="304" spans="1:47" x14ac:dyDescent="0.25">
      <c r="A304" s="1"/>
      <c r="AH304" s="133"/>
      <c r="AK304" s="134"/>
      <c r="AR304" s="1"/>
      <c r="AS304" s="1"/>
      <c r="AT304" s="1"/>
      <c r="AU304" s="1"/>
    </row>
    <row r="305" spans="1:47" x14ac:dyDescent="0.25">
      <c r="A305" s="1"/>
      <c r="AH305" s="133"/>
      <c r="AK305" s="134"/>
      <c r="AR305" s="1"/>
      <c r="AS305" s="1"/>
      <c r="AT305" s="1"/>
      <c r="AU305" s="1"/>
    </row>
    <row r="306" spans="1:47" x14ac:dyDescent="0.25">
      <c r="A306" s="1"/>
      <c r="AH306" s="133"/>
      <c r="AK306" s="134"/>
      <c r="AR306" s="1"/>
      <c r="AS306" s="1"/>
      <c r="AT306" s="1"/>
      <c r="AU306" s="1"/>
    </row>
    <row r="307" spans="1:47" x14ac:dyDescent="0.25">
      <c r="A307" s="1"/>
      <c r="AH307" s="133"/>
      <c r="AK307" s="134"/>
      <c r="AR307" s="1"/>
      <c r="AS307" s="1"/>
      <c r="AT307" s="1"/>
      <c r="AU307" s="1"/>
    </row>
    <row r="308" spans="1:47" x14ac:dyDescent="0.25">
      <c r="A308" s="1"/>
      <c r="AH308" s="133"/>
      <c r="AK308" s="134"/>
      <c r="AR308" s="1"/>
      <c r="AS308" s="1"/>
      <c r="AT308" s="1"/>
      <c r="AU308" s="1"/>
    </row>
    <row r="309" spans="1:47" x14ac:dyDescent="0.25">
      <c r="A309" s="1"/>
      <c r="AH309" s="133"/>
      <c r="AK309" s="134"/>
      <c r="AR309" s="1"/>
      <c r="AS309" s="1"/>
      <c r="AT309" s="1"/>
      <c r="AU309" s="1"/>
    </row>
    <row r="310" spans="1:47" x14ac:dyDescent="0.25">
      <c r="A310" s="1"/>
      <c r="AH310" s="133"/>
      <c r="AK310" s="134"/>
      <c r="AR310" s="1"/>
      <c r="AS310" s="1"/>
      <c r="AT310" s="1"/>
      <c r="AU310" s="1"/>
    </row>
    <row r="311" spans="1:47" x14ac:dyDescent="0.25">
      <c r="A311" s="1"/>
      <c r="AH311" s="133"/>
      <c r="AK311" s="134"/>
      <c r="AR311" s="1"/>
      <c r="AS311" s="1"/>
      <c r="AT311" s="1"/>
      <c r="AU311" s="1"/>
    </row>
    <row r="312" spans="1:47" x14ac:dyDescent="0.25">
      <c r="A312" s="1"/>
      <c r="AH312" s="133"/>
      <c r="AK312" s="134"/>
      <c r="AR312" s="1"/>
      <c r="AS312" s="1"/>
      <c r="AT312" s="1"/>
      <c r="AU312" s="1"/>
    </row>
    <row r="313" spans="1:47" x14ac:dyDescent="0.25">
      <c r="A313" s="1"/>
      <c r="AH313" s="133"/>
      <c r="AK313" s="134"/>
      <c r="AR313" s="1"/>
      <c r="AS313" s="1"/>
      <c r="AT313" s="1"/>
      <c r="AU313" s="1"/>
    </row>
    <row r="314" spans="1:47" x14ac:dyDescent="0.25">
      <c r="A314" s="1"/>
      <c r="AH314" s="133"/>
      <c r="AK314" s="134"/>
      <c r="AR314" s="1"/>
      <c r="AS314" s="1"/>
      <c r="AT314" s="1"/>
      <c r="AU314" s="1"/>
    </row>
    <row r="315" spans="1:47" x14ac:dyDescent="0.25">
      <c r="A315" s="1"/>
      <c r="AH315" s="133"/>
      <c r="AK315" s="134"/>
      <c r="AR315" s="1"/>
      <c r="AS315" s="1"/>
      <c r="AT315" s="1"/>
      <c r="AU315" s="1"/>
    </row>
    <row r="316" spans="1:47" x14ac:dyDescent="0.25">
      <c r="A316" s="1"/>
      <c r="AH316" s="133"/>
      <c r="AK316" s="134"/>
      <c r="AR316" s="1"/>
      <c r="AS316" s="1"/>
      <c r="AT316" s="1"/>
      <c r="AU316" s="1"/>
    </row>
    <row r="317" spans="1:47" x14ac:dyDescent="0.25">
      <c r="AH317" s="133"/>
      <c r="AK317" s="134"/>
    </row>
    <row r="318" spans="1:47" x14ac:dyDescent="0.25">
      <c r="AH318" s="133"/>
      <c r="AK318" s="134"/>
    </row>
    <row r="319" spans="1:47" x14ac:dyDescent="0.25">
      <c r="AH319" s="133"/>
      <c r="AK319" s="134"/>
    </row>
    <row r="320" spans="1:47" x14ac:dyDescent="0.25">
      <c r="AH320" s="133"/>
      <c r="AK320" s="134"/>
    </row>
    <row r="321" spans="34:37" x14ac:dyDescent="0.25">
      <c r="AH321" s="133"/>
      <c r="AK321" s="134"/>
    </row>
    <row r="322" spans="34:37" x14ac:dyDescent="0.25">
      <c r="AH322" s="133"/>
      <c r="AK322" s="134"/>
    </row>
    <row r="323" spans="34:37" x14ac:dyDescent="0.25">
      <c r="AH323" s="133"/>
      <c r="AK323" s="134"/>
    </row>
    <row r="324" spans="34:37" x14ac:dyDescent="0.25">
      <c r="AH324" s="133"/>
      <c r="AK324" s="134"/>
    </row>
    <row r="325" spans="34:37" x14ac:dyDescent="0.25">
      <c r="AH325" s="133"/>
      <c r="AK325" s="134"/>
    </row>
    <row r="326" spans="34:37" x14ac:dyDescent="0.25">
      <c r="AH326" s="133"/>
      <c r="AK326" s="134"/>
    </row>
    <row r="327" spans="34:37" x14ac:dyDescent="0.25">
      <c r="AH327" s="133"/>
      <c r="AK327" s="134"/>
    </row>
    <row r="328" spans="34:37" x14ac:dyDescent="0.25">
      <c r="AH328" s="133"/>
      <c r="AK328" s="134"/>
    </row>
    <row r="329" spans="34:37" x14ac:dyDescent="0.25">
      <c r="AH329" s="133"/>
      <c r="AK329" s="134"/>
    </row>
    <row r="330" spans="34:37" x14ac:dyDescent="0.25">
      <c r="AH330" s="133"/>
      <c r="AK330" s="134"/>
    </row>
    <row r="331" spans="34:37" x14ac:dyDescent="0.25">
      <c r="AH331" s="133"/>
      <c r="AK331" s="134"/>
    </row>
    <row r="332" spans="34:37" x14ac:dyDescent="0.25">
      <c r="AH332" s="133"/>
      <c r="AK332" s="134"/>
    </row>
    <row r="333" spans="34:37" x14ac:dyDescent="0.25">
      <c r="AH333" s="133"/>
      <c r="AK333" s="134"/>
    </row>
    <row r="334" spans="34:37" x14ac:dyDescent="0.25">
      <c r="AH334" s="133"/>
      <c r="AK334" s="134"/>
    </row>
    <row r="335" spans="34:37" x14ac:dyDescent="0.25">
      <c r="AH335" s="133"/>
      <c r="AK335" s="134"/>
    </row>
    <row r="336" spans="34:37" x14ac:dyDescent="0.25">
      <c r="AH336" s="133"/>
      <c r="AK336" s="134"/>
    </row>
    <row r="337" spans="34:37" x14ac:dyDescent="0.25">
      <c r="AH337" s="133"/>
      <c r="AK337" s="134"/>
    </row>
    <row r="338" spans="34:37" x14ac:dyDescent="0.25">
      <c r="AH338" s="133"/>
      <c r="AK338" s="134"/>
    </row>
    <row r="339" spans="34:37" x14ac:dyDescent="0.25">
      <c r="AH339" s="133"/>
      <c r="AK339" s="134"/>
    </row>
    <row r="340" spans="34:37" x14ac:dyDescent="0.25">
      <c r="AH340" s="133"/>
      <c r="AK340" s="134"/>
    </row>
    <row r="341" spans="34:37" x14ac:dyDescent="0.25">
      <c r="AH341" s="133"/>
      <c r="AK341" s="134"/>
    </row>
    <row r="342" spans="34:37" x14ac:dyDescent="0.25">
      <c r="AH342" s="133"/>
      <c r="AK342" s="134"/>
    </row>
    <row r="343" spans="34:37" x14ac:dyDescent="0.25">
      <c r="AH343" s="133"/>
      <c r="AK343" s="134"/>
    </row>
    <row r="344" spans="34:37" x14ac:dyDescent="0.25">
      <c r="AH344" s="133"/>
      <c r="AK344" s="134"/>
    </row>
    <row r="345" spans="34:37" x14ac:dyDescent="0.25">
      <c r="AH345" s="133"/>
      <c r="AK345" s="134"/>
    </row>
    <row r="346" spans="34:37" x14ac:dyDescent="0.25">
      <c r="AH346" s="133"/>
      <c r="AK346" s="134"/>
    </row>
    <row r="347" spans="34:37" x14ac:dyDescent="0.25">
      <c r="AH347" s="133"/>
      <c r="AK347" s="134"/>
    </row>
    <row r="348" spans="34:37" x14ac:dyDescent="0.25">
      <c r="AH348" s="133"/>
      <c r="AK348" s="134"/>
    </row>
    <row r="349" spans="34:37" x14ac:dyDescent="0.25">
      <c r="AH349" s="133"/>
      <c r="AK349" s="134"/>
    </row>
    <row r="350" spans="34:37" x14ac:dyDescent="0.25">
      <c r="AH350" s="133"/>
      <c r="AK350" s="134"/>
    </row>
    <row r="351" spans="34:37" x14ac:dyDescent="0.25">
      <c r="AH351" s="133"/>
      <c r="AK351" s="134"/>
    </row>
    <row r="352" spans="34:37" x14ac:dyDescent="0.25">
      <c r="AH352" s="133"/>
      <c r="AK352" s="134"/>
    </row>
    <row r="353" spans="34:37" x14ac:dyDescent="0.25">
      <c r="AH353" s="133"/>
      <c r="AK353" s="134"/>
    </row>
    <row r="354" spans="34:37" x14ac:dyDescent="0.25">
      <c r="AH354" s="133"/>
      <c r="AK354" s="134"/>
    </row>
    <row r="355" spans="34:37" x14ac:dyDescent="0.25">
      <c r="AH355" s="133"/>
      <c r="AK355" s="134"/>
    </row>
    <row r="356" spans="34:37" x14ac:dyDescent="0.25">
      <c r="AH356" s="133"/>
      <c r="AK356" s="134"/>
    </row>
    <row r="357" spans="34:37" x14ac:dyDescent="0.25">
      <c r="AH357" s="133"/>
      <c r="AK357" s="134"/>
    </row>
    <row r="358" spans="34:37" x14ac:dyDescent="0.25">
      <c r="AH358" s="133"/>
      <c r="AK358" s="134"/>
    </row>
    <row r="359" spans="34:37" x14ac:dyDescent="0.25">
      <c r="AH359" s="133"/>
      <c r="AK359" s="134"/>
    </row>
    <row r="360" spans="34:37" x14ac:dyDescent="0.25">
      <c r="AH360" s="133"/>
      <c r="AK360" s="134"/>
    </row>
    <row r="361" spans="34:37" x14ac:dyDescent="0.25">
      <c r="AH361" s="133"/>
      <c r="AK361" s="134"/>
    </row>
    <row r="362" spans="34:37" x14ac:dyDescent="0.25">
      <c r="AH362" s="133"/>
      <c r="AK362" s="134"/>
    </row>
    <row r="363" spans="34:37" x14ac:dyDescent="0.25">
      <c r="AH363" s="133"/>
      <c r="AK363" s="134"/>
    </row>
    <row r="364" spans="34:37" x14ac:dyDescent="0.25">
      <c r="AH364" s="133"/>
      <c r="AK364" s="134"/>
    </row>
    <row r="365" spans="34:37" x14ac:dyDescent="0.25">
      <c r="AH365" s="133"/>
      <c r="AK365" s="134"/>
    </row>
    <row r="366" spans="34:37" x14ac:dyDescent="0.25">
      <c r="AH366" s="133"/>
      <c r="AK366" s="134"/>
    </row>
    <row r="367" spans="34:37" x14ac:dyDescent="0.25">
      <c r="AH367" s="133"/>
      <c r="AK367" s="134"/>
    </row>
    <row r="368" spans="34:37" x14ac:dyDescent="0.25">
      <c r="AH368" s="133"/>
      <c r="AK368" s="134"/>
    </row>
    <row r="369" spans="34:37" x14ac:dyDescent="0.25">
      <c r="AH369" s="133"/>
      <c r="AK369" s="134"/>
    </row>
    <row r="370" spans="34:37" x14ac:dyDescent="0.25">
      <c r="AH370" s="133"/>
      <c r="AK370" s="134"/>
    </row>
    <row r="371" spans="34:37" x14ac:dyDescent="0.25">
      <c r="AH371" s="133"/>
      <c r="AK371" s="134"/>
    </row>
    <row r="372" spans="34:37" x14ac:dyDescent="0.25">
      <c r="AH372" s="133"/>
      <c r="AK372" s="134"/>
    </row>
    <row r="373" spans="34:37" x14ac:dyDescent="0.25">
      <c r="AH373" s="133"/>
      <c r="AK373" s="134"/>
    </row>
    <row r="374" spans="34:37" x14ac:dyDescent="0.25">
      <c r="AH374" s="133"/>
      <c r="AK374" s="134"/>
    </row>
    <row r="375" spans="34:37" x14ac:dyDescent="0.25">
      <c r="AH375" s="133"/>
      <c r="AK375" s="134"/>
    </row>
    <row r="376" spans="34:37" x14ac:dyDescent="0.25">
      <c r="AH376" s="133"/>
      <c r="AK376" s="134"/>
    </row>
    <row r="377" spans="34:37" x14ac:dyDescent="0.25">
      <c r="AH377" s="133"/>
      <c r="AK377" s="134"/>
    </row>
    <row r="378" spans="34:37" x14ac:dyDescent="0.25">
      <c r="AH378" s="133"/>
      <c r="AK378" s="134"/>
    </row>
    <row r="379" spans="34:37" x14ac:dyDescent="0.25">
      <c r="AH379" s="133"/>
      <c r="AK379" s="134"/>
    </row>
    <row r="380" spans="34:37" x14ac:dyDescent="0.25">
      <c r="AH380" s="133"/>
      <c r="AK380" s="134"/>
    </row>
    <row r="381" spans="34:37" x14ac:dyDescent="0.25">
      <c r="AH381" s="133"/>
      <c r="AK381" s="134"/>
    </row>
    <row r="382" spans="34:37" x14ac:dyDescent="0.25">
      <c r="AH382" s="133"/>
      <c r="AK382" s="134"/>
    </row>
    <row r="383" spans="34:37" x14ac:dyDescent="0.25">
      <c r="AH383" s="133"/>
      <c r="AK383" s="134"/>
    </row>
    <row r="384" spans="34:37" x14ac:dyDescent="0.25">
      <c r="AH384" s="133"/>
      <c r="AK384" s="134"/>
    </row>
    <row r="385" spans="34:37" x14ac:dyDescent="0.25">
      <c r="AH385" s="133"/>
      <c r="AK385" s="134"/>
    </row>
    <row r="386" spans="34:37" x14ac:dyDescent="0.25">
      <c r="AH386" s="133"/>
      <c r="AK386" s="134"/>
    </row>
    <row r="387" spans="34:37" x14ac:dyDescent="0.25">
      <c r="AH387" s="133"/>
      <c r="AK387" s="134"/>
    </row>
    <row r="388" spans="34:37" x14ac:dyDescent="0.25">
      <c r="AH388" s="133"/>
      <c r="AK388" s="134"/>
    </row>
    <row r="389" spans="34:37" x14ac:dyDescent="0.25">
      <c r="AH389" s="133"/>
      <c r="AK389" s="134"/>
    </row>
    <row r="390" spans="34:37" x14ac:dyDescent="0.25">
      <c r="AH390" s="133"/>
      <c r="AK390" s="134"/>
    </row>
    <row r="391" spans="34:37" x14ac:dyDescent="0.25">
      <c r="AH391" s="133"/>
      <c r="AK391" s="134"/>
    </row>
    <row r="392" spans="34:37" x14ac:dyDescent="0.25">
      <c r="AH392" s="133"/>
      <c r="AK392" s="134"/>
    </row>
    <row r="393" spans="34:37" x14ac:dyDescent="0.25">
      <c r="AH393" s="133"/>
      <c r="AK393" s="134"/>
    </row>
    <row r="394" spans="34:37" x14ac:dyDescent="0.25">
      <c r="AH394" s="133"/>
      <c r="AK394" s="134"/>
    </row>
    <row r="395" spans="34:37" x14ac:dyDescent="0.25">
      <c r="AH395" s="133"/>
      <c r="AK395" s="134"/>
    </row>
    <row r="396" spans="34:37" x14ac:dyDescent="0.25">
      <c r="AH396" s="133"/>
      <c r="AK396" s="134"/>
    </row>
    <row r="397" spans="34:37" x14ac:dyDescent="0.25">
      <c r="AH397" s="133"/>
      <c r="AK397" s="134"/>
    </row>
    <row r="398" spans="34:37" x14ac:dyDescent="0.25">
      <c r="AH398" s="133"/>
      <c r="AK398" s="134"/>
    </row>
    <row r="399" spans="34:37" x14ac:dyDescent="0.25">
      <c r="AH399" s="133"/>
      <c r="AK399" s="134"/>
    </row>
    <row r="400" spans="34:37" x14ac:dyDescent="0.25">
      <c r="AH400" s="133"/>
      <c r="AK400" s="134"/>
    </row>
    <row r="401" spans="34:37" x14ac:dyDescent="0.25">
      <c r="AH401" s="133"/>
      <c r="AK401" s="134"/>
    </row>
    <row r="402" spans="34:37" x14ac:dyDescent="0.25">
      <c r="AH402" s="133"/>
      <c r="AK402" s="134"/>
    </row>
    <row r="403" spans="34:37" x14ac:dyDescent="0.25">
      <c r="AH403" s="133"/>
      <c r="AK403" s="134"/>
    </row>
    <row r="404" spans="34:37" x14ac:dyDescent="0.25">
      <c r="AH404" s="133"/>
      <c r="AK404" s="134"/>
    </row>
    <row r="405" spans="34:37" x14ac:dyDescent="0.25">
      <c r="AH405" s="133"/>
      <c r="AK405" s="134"/>
    </row>
    <row r="406" spans="34:37" x14ac:dyDescent="0.25">
      <c r="AH406" s="133"/>
      <c r="AK406" s="134"/>
    </row>
    <row r="407" spans="34:37" x14ac:dyDescent="0.25">
      <c r="AH407" s="133"/>
      <c r="AK407" s="134"/>
    </row>
    <row r="408" spans="34:37" x14ac:dyDescent="0.25">
      <c r="AH408" s="133"/>
      <c r="AK408" s="134"/>
    </row>
    <row r="409" spans="34:37" x14ac:dyDescent="0.25">
      <c r="AH409" s="133"/>
      <c r="AK409" s="134"/>
    </row>
    <row r="410" spans="34:37" x14ac:dyDescent="0.25">
      <c r="AH410" s="133"/>
      <c r="AK410" s="134"/>
    </row>
    <row r="411" spans="34:37" x14ac:dyDescent="0.25">
      <c r="AH411" s="133"/>
      <c r="AK411" s="134"/>
    </row>
    <row r="412" spans="34:37" x14ac:dyDescent="0.25">
      <c r="AH412" s="133"/>
      <c r="AK412" s="134"/>
    </row>
    <row r="413" spans="34:37" x14ac:dyDescent="0.25">
      <c r="AH413" s="133"/>
      <c r="AK413" s="134"/>
    </row>
    <row r="414" spans="34:37" x14ac:dyDescent="0.25">
      <c r="AH414" s="133"/>
      <c r="AK414" s="134"/>
    </row>
    <row r="415" spans="34:37" x14ac:dyDescent="0.25">
      <c r="AH415" s="133"/>
      <c r="AK415" s="134"/>
    </row>
    <row r="416" spans="34:37" x14ac:dyDescent="0.25">
      <c r="AH416" s="133"/>
      <c r="AK416" s="134"/>
    </row>
    <row r="417" spans="34:37" x14ac:dyDescent="0.25">
      <c r="AH417" s="133"/>
      <c r="AK417" s="134"/>
    </row>
    <row r="418" spans="34:37" x14ac:dyDescent="0.25">
      <c r="AH418" s="133"/>
      <c r="AK418" s="134"/>
    </row>
    <row r="419" spans="34:37" x14ac:dyDescent="0.25">
      <c r="AH419" s="133"/>
      <c r="AK419" s="134"/>
    </row>
    <row r="420" spans="34:37" x14ac:dyDescent="0.25">
      <c r="AH420" s="133"/>
      <c r="AK420" s="134"/>
    </row>
    <row r="421" spans="34:37" x14ac:dyDescent="0.25">
      <c r="AH421" s="133"/>
      <c r="AK421" s="134"/>
    </row>
    <row r="422" spans="34:37" x14ac:dyDescent="0.25">
      <c r="AH422" s="133"/>
      <c r="AK422" s="134"/>
    </row>
    <row r="423" spans="34:37" x14ac:dyDescent="0.25">
      <c r="AH423" s="133"/>
      <c r="AK423" s="134"/>
    </row>
    <row r="424" spans="34:37" x14ac:dyDescent="0.25">
      <c r="AH424" s="133"/>
      <c r="AK424" s="134"/>
    </row>
    <row r="425" spans="34:37" x14ac:dyDescent="0.25">
      <c r="AH425" s="133"/>
      <c r="AK425" s="134"/>
    </row>
    <row r="426" spans="34:37" x14ac:dyDescent="0.25">
      <c r="AH426" s="133"/>
      <c r="AK426" s="134"/>
    </row>
    <row r="427" spans="34:37" x14ac:dyDescent="0.25">
      <c r="AH427" s="133"/>
      <c r="AK427" s="134"/>
    </row>
    <row r="428" spans="34:37" x14ac:dyDescent="0.25">
      <c r="AH428" s="133"/>
      <c r="AK428" s="134"/>
    </row>
    <row r="429" spans="34:37" x14ac:dyDescent="0.25">
      <c r="AH429" s="133"/>
      <c r="AK429" s="134"/>
    </row>
    <row r="430" spans="34:37" x14ac:dyDescent="0.25">
      <c r="AH430" s="133"/>
      <c r="AK430" s="134"/>
    </row>
    <row r="431" spans="34:37" x14ac:dyDescent="0.25">
      <c r="AH431" s="133"/>
      <c r="AK431" s="134"/>
    </row>
    <row r="432" spans="34:37" x14ac:dyDescent="0.25">
      <c r="AH432" s="133"/>
      <c r="AK432" s="134"/>
    </row>
    <row r="433" spans="34:37" x14ac:dyDescent="0.25">
      <c r="AH433" s="133"/>
      <c r="AK433" s="134"/>
    </row>
    <row r="434" spans="34:37" x14ac:dyDescent="0.25">
      <c r="AH434" s="133"/>
      <c r="AK434" s="134"/>
    </row>
    <row r="435" spans="34:37" x14ac:dyDescent="0.25">
      <c r="AH435" s="133"/>
      <c r="AK435" s="134"/>
    </row>
    <row r="436" spans="34:37" x14ac:dyDescent="0.25">
      <c r="AH436" s="133"/>
      <c r="AK436" s="134"/>
    </row>
    <row r="437" spans="34:37" x14ac:dyDescent="0.25">
      <c r="AH437" s="133"/>
      <c r="AK437" s="134"/>
    </row>
    <row r="438" spans="34:37" x14ac:dyDescent="0.25">
      <c r="AH438" s="133"/>
      <c r="AK438" s="134"/>
    </row>
    <row r="439" spans="34:37" x14ac:dyDescent="0.25">
      <c r="AH439" s="133"/>
      <c r="AK439" s="134"/>
    </row>
    <row r="440" spans="34:37" x14ac:dyDescent="0.25">
      <c r="AH440" s="133"/>
      <c r="AK440" s="134"/>
    </row>
    <row r="441" spans="34:37" x14ac:dyDescent="0.25">
      <c r="AH441" s="133"/>
      <c r="AK441" s="134"/>
    </row>
    <row r="442" spans="34:37" x14ac:dyDescent="0.25">
      <c r="AH442" s="133"/>
      <c r="AK442" s="134"/>
    </row>
    <row r="443" spans="34:37" x14ac:dyDescent="0.25">
      <c r="AH443" s="133"/>
      <c r="AK443" s="134"/>
    </row>
    <row r="444" spans="34:37" x14ac:dyDescent="0.25">
      <c r="AH444" s="133"/>
      <c r="AK444" s="134"/>
    </row>
    <row r="445" spans="34:37" x14ac:dyDescent="0.25">
      <c r="AH445" s="133"/>
      <c r="AK445" s="134"/>
    </row>
    <row r="446" spans="34:37" x14ac:dyDescent="0.25">
      <c r="AH446" s="133"/>
      <c r="AK446" s="134"/>
    </row>
    <row r="447" spans="34:37" x14ac:dyDescent="0.25">
      <c r="AH447" s="133"/>
      <c r="AK447" s="134"/>
    </row>
    <row r="448" spans="34:37" x14ac:dyDescent="0.25">
      <c r="AH448" s="133"/>
      <c r="AK448" s="134"/>
    </row>
    <row r="449" spans="34:37" x14ac:dyDescent="0.25">
      <c r="AH449" s="133"/>
      <c r="AK449" s="134"/>
    </row>
    <row r="450" spans="34:37" x14ac:dyDescent="0.25">
      <c r="AH450" s="133"/>
      <c r="AK450" s="134"/>
    </row>
    <row r="451" spans="34:37" x14ac:dyDescent="0.25">
      <c r="AH451" s="133"/>
      <c r="AK451" s="134"/>
    </row>
    <row r="452" spans="34:37" x14ac:dyDescent="0.25">
      <c r="AH452" s="133"/>
      <c r="AK452" s="134"/>
    </row>
    <row r="453" spans="34:37" x14ac:dyDescent="0.25">
      <c r="AH453" s="133"/>
      <c r="AK453" s="134"/>
    </row>
    <row r="454" spans="34:37" x14ac:dyDescent="0.25">
      <c r="AH454" s="133"/>
      <c r="AK454" s="134"/>
    </row>
    <row r="455" spans="34:37" x14ac:dyDescent="0.25">
      <c r="AH455" s="133"/>
      <c r="AK455" s="134"/>
    </row>
    <row r="456" spans="34:37" x14ac:dyDescent="0.25">
      <c r="AH456" s="133"/>
      <c r="AK456" s="134"/>
    </row>
    <row r="457" spans="34:37" x14ac:dyDescent="0.25">
      <c r="AH457" s="133"/>
      <c r="AK457" s="134"/>
    </row>
    <row r="458" spans="34:37" x14ac:dyDescent="0.25">
      <c r="AH458" s="133"/>
      <c r="AK458" s="134"/>
    </row>
    <row r="459" spans="34:37" x14ac:dyDescent="0.25">
      <c r="AH459" s="133"/>
      <c r="AK459" s="134"/>
    </row>
    <row r="460" spans="34:37" x14ac:dyDescent="0.25">
      <c r="AH460" s="133"/>
      <c r="AK460" s="134"/>
    </row>
    <row r="461" spans="34:37" x14ac:dyDescent="0.25">
      <c r="AH461" s="133"/>
      <c r="AK461" s="134"/>
    </row>
    <row r="462" spans="34:37" x14ac:dyDescent="0.25">
      <c r="AH462" s="133"/>
      <c r="AK462" s="134"/>
    </row>
    <row r="463" spans="34:37" x14ac:dyDescent="0.25">
      <c r="AH463" s="133"/>
      <c r="AK463" s="134"/>
    </row>
    <row r="464" spans="34:37" x14ac:dyDescent="0.25">
      <c r="AH464" s="133"/>
      <c r="AK464" s="134"/>
    </row>
    <row r="465" spans="34:37" x14ac:dyDescent="0.25">
      <c r="AH465" s="133"/>
      <c r="AK465" s="134"/>
    </row>
    <row r="466" spans="34:37" x14ac:dyDescent="0.25">
      <c r="AH466" s="133"/>
      <c r="AK466" s="134"/>
    </row>
    <row r="467" spans="34:37" x14ac:dyDescent="0.25">
      <c r="AH467" s="133"/>
      <c r="AK467" s="134"/>
    </row>
    <row r="468" spans="34:37" x14ac:dyDescent="0.25">
      <c r="AH468" s="133"/>
      <c r="AK468" s="134"/>
    </row>
    <row r="469" spans="34:37" x14ac:dyDescent="0.25">
      <c r="AH469" s="133"/>
      <c r="AK469" s="134"/>
    </row>
    <row r="470" spans="34:37" x14ac:dyDescent="0.25">
      <c r="AH470" s="133"/>
      <c r="AK470" s="134"/>
    </row>
    <row r="471" spans="34:37" x14ac:dyDescent="0.25">
      <c r="AH471" s="133"/>
      <c r="AK471" s="134"/>
    </row>
    <row r="472" spans="34:37" x14ac:dyDescent="0.25">
      <c r="AH472" s="133"/>
      <c r="AK472" s="134"/>
    </row>
    <row r="473" spans="34:37" x14ac:dyDescent="0.25">
      <c r="AH473" s="133"/>
      <c r="AK473" s="134"/>
    </row>
    <row r="474" spans="34:37" x14ac:dyDescent="0.25">
      <c r="AH474" s="133"/>
      <c r="AK474" s="134"/>
    </row>
    <row r="475" spans="34:37" x14ac:dyDescent="0.25">
      <c r="AH475" s="133"/>
      <c r="AK475" s="134"/>
    </row>
    <row r="476" spans="34:37" x14ac:dyDescent="0.25">
      <c r="AH476" s="133"/>
      <c r="AK476" s="134"/>
    </row>
    <row r="477" spans="34:37" x14ac:dyDescent="0.25">
      <c r="AH477" s="133"/>
      <c r="AK477" s="134"/>
    </row>
    <row r="478" spans="34:37" x14ac:dyDescent="0.25">
      <c r="AH478" s="133"/>
      <c r="AK478" s="134"/>
    </row>
    <row r="479" spans="34:37" x14ac:dyDescent="0.25">
      <c r="AH479" s="133"/>
      <c r="AK479" s="134"/>
    </row>
    <row r="480" spans="34:37" x14ac:dyDescent="0.25">
      <c r="AH480" s="133"/>
      <c r="AK480" s="134"/>
    </row>
    <row r="481" spans="34:37" x14ac:dyDescent="0.25">
      <c r="AH481" s="133"/>
      <c r="AK481" s="134"/>
    </row>
    <row r="482" spans="34:37" x14ac:dyDescent="0.25">
      <c r="AH482" s="133"/>
      <c r="AK482" s="134"/>
    </row>
    <row r="483" spans="34:37" x14ac:dyDescent="0.25">
      <c r="AH483" s="133"/>
      <c r="AK483" s="134"/>
    </row>
    <row r="484" spans="34:37" x14ac:dyDescent="0.25">
      <c r="AH484" s="133"/>
      <c r="AK484" s="134"/>
    </row>
    <row r="485" spans="34:37" x14ac:dyDescent="0.25">
      <c r="AH485" s="133"/>
      <c r="AK485" s="134"/>
    </row>
    <row r="486" spans="34:37" x14ac:dyDescent="0.25">
      <c r="AH486" s="133"/>
      <c r="AK486" s="134"/>
    </row>
    <row r="487" spans="34:37" x14ac:dyDescent="0.25">
      <c r="AH487" s="133"/>
      <c r="AK487" s="134"/>
    </row>
    <row r="488" spans="34:37" x14ac:dyDescent="0.25">
      <c r="AH488" s="133"/>
      <c r="AK488" s="134"/>
    </row>
    <row r="489" spans="34:37" x14ac:dyDescent="0.25">
      <c r="AH489" s="133"/>
      <c r="AK489" s="134"/>
    </row>
    <row r="490" spans="34:37" x14ac:dyDescent="0.25">
      <c r="AH490" s="133"/>
      <c r="AK490" s="134"/>
    </row>
    <row r="491" spans="34:37" x14ac:dyDescent="0.25">
      <c r="AH491" s="133"/>
      <c r="AK491" s="134"/>
    </row>
    <row r="492" spans="34:37" x14ac:dyDescent="0.25">
      <c r="AH492" s="133"/>
      <c r="AK492" s="134"/>
    </row>
    <row r="493" spans="34:37" x14ac:dyDescent="0.25">
      <c r="AH493" s="133"/>
      <c r="AK493" s="134"/>
    </row>
    <row r="494" spans="34:37" x14ac:dyDescent="0.25">
      <c r="AH494" s="133"/>
      <c r="AK494" s="134"/>
    </row>
    <row r="495" spans="34:37" x14ac:dyDescent="0.25">
      <c r="AH495" s="133"/>
      <c r="AK495" s="134"/>
    </row>
    <row r="496" spans="34:37" x14ac:dyDescent="0.25">
      <c r="AH496" s="133"/>
      <c r="AK496" s="134"/>
    </row>
    <row r="497" spans="34:37" x14ac:dyDescent="0.25">
      <c r="AH497" s="133"/>
      <c r="AK497" s="134"/>
    </row>
    <row r="498" spans="34:37" x14ac:dyDescent="0.25">
      <c r="AH498" s="133"/>
      <c r="AK498" s="134"/>
    </row>
    <row r="499" spans="34:37" x14ac:dyDescent="0.25">
      <c r="AH499" s="133"/>
      <c r="AK499" s="134"/>
    </row>
    <row r="500" spans="34:37" x14ac:dyDescent="0.25">
      <c r="AH500" s="133"/>
      <c r="AK500" s="134"/>
    </row>
    <row r="501" spans="34:37" x14ac:dyDescent="0.25">
      <c r="AH501" s="133"/>
      <c r="AK501" s="134"/>
    </row>
    <row r="502" spans="34:37" x14ac:dyDescent="0.25">
      <c r="AH502" s="133"/>
      <c r="AK502" s="134"/>
    </row>
    <row r="503" spans="34:37" x14ac:dyDescent="0.25">
      <c r="AH503" s="133"/>
      <c r="AK503" s="134"/>
    </row>
    <row r="504" spans="34:37" x14ac:dyDescent="0.25">
      <c r="AH504" s="133"/>
      <c r="AK504" s="134"/>
    </row>
    <row r="505" spans="34:37" x14ac:dyDescent="0.25">
      <c r="AH505" s="133"/>
      <c r="AK505" s="134"/>
    </row>
    <row r="506" spans="34:37" x14ac:dyDescent="0.25">
      <c r="AH506" s="133"/>
      <c r="AK506" s="134"/>
    </row>
    <row r="507" spans="34:37" x14ac:dyDescent="0.25">
      <c r="AH507" s="133"/>
      <c r="AK507" s="134"/>
    </row>
    <row r="508" spans="34:37" x14ac:dyDescent="0.25">
      <c r="AH508" s="133"/>
      <c r="AK508" s="134"/>
    </row>
    <row r="509" spans="34:37" x14ac:dyDescent="0.25">
      <c r="AH509" s="133"/>
      <c r="AK509" s="134"/>
    </row>
    <row r="510" spans="34:37" x14ac:dyDescent="0.25">
      <c r="AH510" s="133"/>
      <c r="AK510" s="134"/>
    </row>
    <row r="511" spans="34:37" x14ac:dyDescent="0.25">
      <c r="AH511" s="133"/>
      <c r="AK511" s="134"/>
    </row>
    <row r="512" spans="34:37" x14ac:dyDescent="0.25">
      <c r="AH512" s="133"/>
      <c r="AK512" s="134"/>
    </row>
    <row r="513" spans="34:37" x14ac:dyDescent="0.25">
      <c r="AH513" s="133"/>
      <c r="AK513" s="134"/>
    </row>
    <row r="514" spans="34:37" x14ac:dyDescent="0.25">
      <c r="AH514" s="133"/>
      <c r="AK514" s="134"/>
    </row>
    <row r="515" spans="34:37" x14ac:dyDescent="0.25">
      <c r="AH515" s="133"/>
      <c r="AK515" s="134"/>
    </row>
    <row r="516" spans="34:37" x14ac:dyDescent="0.25">
      <c r="AH516" s="133"/>
      <c r="AK516" s="134"/>
    </row>
    <row r="517" spans="34:37" x14ac:dyDescent="0.25">
      <c r="AH517" s="133"/>
      <c r="AK517" s="134"/>
    </row>
    <row r="518" spans="34:37" x14ac:dyDescent="0.25">
      <c r="AH518" s="133"/>
      <c r="AK518" s="134"/>
    </row>
    <row r="519" spans="34:37" x14ac:dyDescent="0.25">
      <c r="AH519" s="133"/>
      <c r="AK519" s="134"/>
    </row>
    <row r="520" spans="34:37" x14ac:dyDescent="0.25">
      <c r="AH520" s="133"/>
      <c r="AK520" s="134"/>
    </row>
    <row r="521" spans="34:37" x14ac:dyDescent="0.25">
      <c r="AH521" s="133"/>
      <c r="AK521" s="134"/>
    </row>
    <row r="522" spans="34:37" x14ac:dyDescent="0.25">
      <c r="AH522" s="133"/>
      <c r="AK522" s="134"/>
    </row>
    <row r="523" spans="34:37" x14ac:dyDescent="0.25">
      <c r="AH523" s="133"/>
      <c r="AK523" s="134"/>
    </row>
    <row r="524" spans="34:37" x14ac:dyDescent="0.25">
      <c r="AH524" s="133"/>
      <c r="AK524" s="134"/>
    </row>
    <row r="525" spans="34:37" x14ac:dyDescent="0.25">
      <c r="AH525" s="133"/>
      <c r="AK525" s="134"/>
    </row>
    <row r="526" spans="34:37" x14ac:dyDescent="0.25">
      <c r="AH526" s="133"/>
      <c r="AK526" s="134"/>
    </row>
    <row r="527" spans="34:37" x14ac:dyDescent="0.25">
      <c r="AH527" s="133"/>
      <c r="AK527" s="134"/>
    </row>
    <row r="528" spans="34:37" x14ac:dyDescent="0.25">
      <c r="AH528" s="133"/>
      <c r="AK528" s="134"/>
    </row>
    <row r="529" spans="34:37" x14ac:dyDescent="0.25">
      <c r="AH529" s="133"/>
      <c r="AK529" s="134"/>
    </row>
    <row r="530" spans="34:37" x14ac:dyDescent="0.25">
      <c r="AH530" s="133"/>
      <c r="AK530" s="134"/>
    </row>
    <row r="531" spans="34:37" x14ac:dyDescent="0.25">
      <c r="AH531" s="133"/>
      <c r="AK531" s="134"/>
    </row>
    <row r="532" spans="34:37" x14ac:dyDescent="0.25">
      <c r="AH532" s="133"/>
      <c r="AK532" s="134"/>
    </row>
    <row r="533" spans="34:37" x14ac:dyDescent="0.25">
      <c r="AH533" s="133"/>
      <c r="AK533" s="134"/>
    </row>
    <row r="534" spans="34:37" x14ac:dyDescent="0.25">
      <c r="AH534" s="133"/>
      <c r="AK534" s="134"/>
    </row>
    <row r="535" spans="34:37" x14ac:dyDescent="0.25">
      <c r="AH535" s="133"/>
      <c r="AK535" s="134"/>
    </row>
    <row r="536" spans="34:37" x14ac:dyDescent="0.25">
      <c r="AH536" s="133"/>
      <c r="AK536" s="134"/>
    </row>
    <row r="537" spans="34:37" x14ac:dyDescent="0.25">
      <c r="AH537" s="133"/>
      <c r="AK537" s="134"/>
    </row>
    <row r="538" spans="34:37" x14ac:dyDescent="0.25">
      <c r="AH538" s="133"/>
      <c r="AK538" s="134"/>
    </row>
    <row r="539" spans="34:37" x14ac:dyDescent="0.25">
      <c r="AH539" s="133"/>
      <c r="AK539" s="134"/>
    </row>
    <row r="540" spans="34:37" x14ac:dyDescent="0.25">
      <c r="AH540" s="133"/>
      <c r="AK540" s="134"/>
    </row>
    <row r="541" spans="34:37" x14ac:dyDescent="0.25">
      <c r="AH541" s="133"/>
      <c r="AK541" s="134"/>
    </row>
    <row r="542" spans="34:37" x14ac:dyDescent="0.25">
      <c r="AH542" s="133"/>
      <c r="AK542" s="134"/>
    </row>
    <row r="543" spans="34:37" x14ac:dyDescent="0.25">
      <c r="AH543" s="133"/>
      <c r="AK543" s="134"/>
    </row>
    <row r="544" spans="34:37" x14ac:dyDescent="0.25">
      <c r="AH544" s="133"/>
      <c r="AK544" s="134"/>
    </row>
    <row r="545" spans="34:37" x14ac:dyDescent="0.25">
      <c r="AH545" s="133"/>
      <c r="AK545" s="134"/>
    </row>
    <row r="546" spans="34:37" x14ac:dyDescent="0.25">
      <c r="AH546" s="133"/>
      <c r="AK546" s="134"/>
    </row>
    <row r="547" spans="34:37" x14ac:dyDescent="0.25">
      <c r="AH547" s="133"/>
      <c r="AK547" s="134"/>
    </row>
    <row r="548" spans="34:37" x14ac:dyDescent="0.25">
      <c r="AH548" s="133"/>
      <c r="AK548" s="134"/>
    </row>
    <row r="549" spans="34:37" x14ac:dyDescent="0.25">
      <c r="AH549" s="133"/>
      <c r="AK549" s="134"/>
    </row>
    <row r="550" spans="34:37" x14ac:dyDescent="0.25">
      <c r="AH550" s="133"/>
      <c r="AK550" s="134"/>
    </row>
    <row r="551" spans="34:37" x14ac:dyDescent="0.25">
      <c r="AH551" s="133"/>
      <c r="AK551" s="134"/>
    </row>
    <row r="552" spans="34:37" x14ac:dyDescent="0.25">
      <c r="AH552" s="133"/>
      <c r="AK552" s="134"/>
    </row>
    <row r="553" spans="34:37" x14ac:dyDescent="0.25">
      <c r="AH553" s="133"/>
      <c r="AK553" s="134"/>
    </row>
    <row r="554" spans="34:37" x14ac:dyDescent="0.25">
      <c r="AH554" s="133"/>
      <c r="AK554" s="134"/>
    </row>
    <row r="555" spans="34:37" x14ac:dyDescent="0.25">
      <c r="AH555" s="133"/>
      <c r="AK555" s="134"/>
    </row>
    <row r="556" spans="34:37" x14ac:dyDescent="0.25">
      <c r="AH556" s="133"/>
      <c r="AK556" s="134"/>
    </row>
    <row r="557" spans="34:37" x14ac:dyDescent="0.25">
      <c r="AH557" s="133"/>
      <c r="AK557" s="134"/>
    </row>
    <row r="558" spans="34:37" x14ac:dyDescent="0.25">
      <c r="AH558" s="133"/>
      <c r="AK558" s="134"/>
    </row>
    <row r="559" spans="34:37" x14ac:dyDescent="0.25">
      <c r="AH559" s="133"/>
      <c r="AK559" s="134"/>
    </row>
    <row r="560" spans="34:37" x14ac:dyDescent="0.25">
      <c r="AH560" s="133"/>
      <c r="AK560" s="134"/>
    </row>
    <row r="561" spans="34:37" x14ac:dyDescent="0.25">
      <c r="AH561" s="133"/>
      <c r="AK561" s="134"/>
    </row>
    <row r="562" spans="34:37" x14ac:dyDescent="0.25">
      <c r="AH562" s="133"/>
      <c r="AK562" s="134"/>
    </row>
    <row r="563" spans="34:37" x14ac:dyDescent="0.25">
      <c r="AH563" s="133"/>
      <c r="AK563" s="134"/>
    </row>
    <row r="564" spans="34:37" x14ac:dyDescent="0.25">
      <c r="AH564" s="133"/>
      <c r="AK564" s="134"/>
    </row>
    <row r="565" spans="34:37" x14ac:dyDescent="0.25">
      <c r="AH565" s="133"/>
      <c r="AK565" s="134"/>
    </row>
    <row r="566" spans="34:37" x14ac:dyDescent="0.25">
      <c r="AH566" s="133"/>
      <c r="AK566" s="134"/>
    </row>
    <row r="567" spans="34:37" x14ac:dyDescent="0.25">
      <c r="AH567" s="133"/>
      <c r="AK567" s="134"/>
    </row>
    <row r="568" spans="34:37" x14ac:dyDescent="0.25">
      <c r="AH568" s="133"/>
      <c r="AK568" s="134"/>
    </row>
    <row r="569" spans="34:37" x14ac:dyDescent="0.25">
      <c r="AH569" s="133"/>
      <c r="AK569" s="134"/>
    </row>
    <row r="570" spans="34:37" x14ac:dyDescent="0.25">
      <c r="AH570" s="133"/>
      <c r="AK570" s="134"/>
    </row>
    <row r="571" spans="34:37" x14ac:dyDescent="0.25">
      <c r="AH571" s="133"/>
      <c r="AK571" s="134"/>
    </row>
    <row r="572" spans="34:37" x14ac:dyDescent="0.25">
      <c r="AH572" s="133"/>
      <c r="AK572" s="134"/>
    </row>
    <row r="573" spans="34:37" x14ac:dyDescent="0.25">
      <c r="AH573" s="133"/>
      <c r="AK573" s="134"/>
    </row>
    <row r="574" spans="34:37" x14ac:dyDescent="0.25">
      <c r="AH574" s="133"/>
      <c r="AK574" s="134"/>
    </row>
    <row r="575" spans="34:37" x14ac:dyDescent="0.25">
      <c r="AH575" s="133"/>
      <c r="AK575" s="134"/>
    </row>
    <row r="576" spans="34:37" x14ac:dyDescent="0.25">
      <c r="AH576" s="133"/>
      <c r="AK576" s="134"/>
    </row>
    <row r="577" spans="34:37" x14ac:dyDescent="0.25">
      <c r="AH577" s="133"/>
      <c r="AK577" s="134"/>
    </row>
    <row r="578" spans="34:37" x14ac:dyDescent="0.25">
      <c r="AH578" s="133"/>
      <c r="AK578" s="134"/>
    </row>
    <row r="579" spans="34:37" x14ac:dyDescent="0.25">
      <c r="AH579" s="133"/>
      <c r="AK579" s="134"/>
    </row>
    <row r="580" spans="34:37" x14ac:dyDescent="0.25">
      <c r="AH580" s="133"/>
      <c r="AK580" s="134"/>
    </row>
    <row r="581" spans="34:37" x14ac:dyDescent="0.25">
      <c r="AH581" s="133"/>
      <c r="AK581" s="134"/>
    </row>
    <row r="582" spans="34:37" x14ac:dyDescent="0.25">
      <c r="AH582" s="133"/>
      <c r="AK582" s="134"/>
    </row>
    <row r="583" spans="34:37" x14ac:dyDescent="0.25">
      <c r="AH583" s="133"/>
      <c r="AK583" s="134"/>
    </row>
    <row r="584" spans="34:37" x14ac:dyDescent="0.25">
      <c r="AH584" s="133"/>
      <c r="AK584" s="134"/>
    </row>
    <row r="585" spans="34:37" x14ac:dyDescent="0.25">
      <c r="AH585" s="133"/>
      <c r="AK585" s="134"/>
    </row>
    <row r="586" spans="34:37" x14ac:dyDescent="0.25">
      <c r="AH586" s="133"/>
      <c r="AK586" s="134"/>
    </row>
    <row r="587" spans="34:37" x14ac:dyDescent="0.25">
      <c r="AH587" s="133"/>
      <c r="AK587" s="134"/>
    </row>
    <row r="588" spans="34:37" x14ac:dyDescent="0.25">
      <c r="AH588" s="133"/>
      <c r="AK588" s="134"/>
    </row>
    <row r="589" spans="34:37" x14ac:dyDescent="0.25">
      <c r="AH589" s="133"/>
      <c r="AK589" s="134"/>
    </row>
    <row r="590" spans="34:37" x14ac:dyDescent="0.25">
      <c r="AH590" s="133"/>
      <c r="AK590" s="134"/>
    </row>
    <row r="591" spans="34:37" x14ac:dyDescent="0.25">
      <c r="AH591" s="133"/>
      <c r="AK591" s="134"/>
    </row>
    <row r="592" spans="34:37" x14ac:dyDescent="0.25">
      <c r="AH592" s="133"/>
      <c r="AK592" s="134"/>
    </row>
    <row r="593" spans="34:37" x14ac:dyDescent="0.25">
      <c r="AH593" s="133"/>
      <c r="AK593" s="134"/>
    </row>
    <row r="594" spans="34:37" x14ac:dyDescent="0.25">
      <c r="AH594" s="133"/>
      <c r="AK594" s="134"/>
    </row>
    <row r="595" spans="34:37" x14ac:dyDescent="0.25">
      <c r="AH595" s="133"/>
      <c r="AK595" s="134"/>
    </row>
    <row r="596" spans="34:37" x14ac:dyDescent="0.25">
      <c r="AH596" s="133"/>
      <c r="AK596" s="134"/>
    </row>
    <row r="597" spans="34:37" x14ac:dyDescent="0.25">
      <c r="AH597" s="133"/>
      <c r="AK597" s="134"/>
    </row>
    <row r="598" spans="34:37" x14ac:dyDescent="0.25">
      <c r="AH598" s="133"/>
      <c r="AK598" s="134"/>
    </row>
    <row r="599" spans="34:37" x14ac:dyDescent="0.25">
      <c r="AH599" s="133"/>
      <c r="AK599" s="134"/>
    </row>
    <row r="600" spans="34:37" x14ac:dyDescent="0.25">
      <c r="AH600" s="133"/>
      <c r="AK600" s="134"/>
    </row>
    <row r="601" spans="34:37" x14ac:dyDescent="0.25">
      <c r="AH601" s="133"/>
      <c r="AK601" s="134"/>
    </row>
    <row r="602" spans="34:37" x14ac:dyDescent="0.25">
      <c r="AH602" s="133"/>
      <c r="AK602" s="134"/>
    </row>
    <row r="603" spans="34:37" x14ac:dyDescent="0.25">
      <c r="AH603" s="133"/>
      <c r="AK603" s="134"/>
    </row>
    <row r="604" spans="34:37" x14ac:dyDescent="0.25">
      <c r="AH604" s="133"/>
      <c r="AK604" s="134"/>
    </row>
    <row r="605" spans="34:37" x14ac:dyDescent="0.25">
      <c r="AH605" s="133"/>
      <c r="AK605" s="134"/>
    </row>
    <row r="606" spans="34:37" x14ac:dyDescent="0.25">
      <c r="AH606" s="133"/>
      <c r="AK606" s="134"/>
    </row>
    <row r="607" spans="34:37" x14ac:dyDescent="0.25">
      <c r="AH607" s="133"/>
      <c r="AK607" s="134"/>
    </row>
    <row r="608" spans="34:37" x14ac:dyDescent="0.25">
      <c r="AH608" s="133"/>
      <c r="AK608" s="134"/>
    </row>
    <row r="609" spans="34:37" x14ac:dyDescent="0.25">
      <c r="AH609" s="133"/>
      <c r="AK609" s="134"/>
    </row>
    <row r="610" spans="34:37" x14ac:dyDescent="0.25">
      <c r="AH610" s="133"/>
      <c r="AK610" s="134"/>
    </row>
    <row r="611" spans="34:37" x14ac:dyDescent="0.25">
      <c r="AH611" s="133"/>
      <c r="AK611" s="134"/>
    </row>
    <row r="612" spans="34:37" x14ac:dyDescent="0.25">
      <c r="AH612" s="133"/>
      <c r="AK612" s="134"/>
    </row>
    <row r="613" spans="34:37" x14ac:dyDescent="0.25">
      <c r="AH613" s="133"/>
      <c r="AK613" s="134"/>
    </row>
    <row r="614" spans="34:37" x14ac:dyDescent="0.25">
      <c r="AH614" s="133"/>
      <c r="AK614" s="134"/>
    </row>
    <row r="615" spans="34:37" x14ac:dyDescent="0.25">
      <c r="AH615" s="133"/>
      <c r="AK615" s="134"/>
    </row>
    <row r="616" spans="34:37" x14ac:dyDescent="0.25">
      <c r="AH616" s="133"/>
      <c r="AK616" s="134"/>
    </row>
  </sheetData>
  <mergeCells count="1638">
    <mergeCell ref="A255:F255"/>
    <mergeCell ref="A18:A19"/>
    <mergeCell ref="R251:R253"/>
    <mergeCell ref="S251:S253"/>
    <mergeCell ref="T251:T253"/>
    <mergeCell ref="AK251:AK253"/>
    <mergeCell ref="AL251:AL253"/>
    <mergeCell ref="AM251:AM253"/>
    <mergeCell ref="BE251:BE253"/>
    <mergeCell ref="BF251:BF253"/>
    <mergeCell ref="BG251:BG253"/>
    <mergeCell ref="AN251:AN253"/>
    <mergeCell ref="AO251:AO253"/>
    <mergeCell ref="AP251:AP253"/>
    <mergeCell ref="AQ251:AQ253"/>
    <mergeCell ref="AR251:AR253"/>
    <mergeCell ref="AS251:AS253"/>
    <mergeCell ref="AT251:AT253"/>
    <mergeCell ref="AU251:AU253"/>
    <mergeCell ref="AV251:AV253"/>
    <mergeCell ref="AW251:AW253"/>
    <mergeCell ref="AX251:AX253"/>
    <mergeCell ref="AY251:AY253"/>
    <mergeCell ref="AZ251:AZ253"/>
    <mergeCell ref="BA251:BA253"/>
    <mergeCell ref="BB251:BB253"/>
    <mergeCell ref="BC251:BC253"/>
    <mergeCell ref="BD251:BD253"/>
    <mergeCell ref="AS248:AS250"/>
    <mergeCell ref="AT248:AT250"/>
    <mergeCell ref="AU248:AU250"/>
    <mergeCell ref="AV248:AV250"/>
    <mergeCell ref="AW248:AW250"/>
    <mergeCell ref="AX248:AX250"/>
    <mergeCell ref="AY248:AY250"/>
    <mergeCell ref="AZ248:AZ250"/>
    <mergeCell ref="BA248:BA250"/>
    <mergeCell ref="BB248:BB250"/>
    <mergeCell ref="BC248:BC250"/>
    <mergeCell ref="BD248:BD250"/>
    <mergeCell ref="BE248:BE250"/>
    <mergeCell ref="BF248:BF250"/>
    <mergeCell ref="BG248:BG250"/>
    <mergeCell ref="A251:A253"/>
    <mergeCell ref="B251:B253"/>
    <mergeCell ref="C251:C253"/>
    <mergeCell ref="D251:D253"/>
    <mergeCell ref="E251:E253"/>
    <mergeCell ref="F251:F253"/>
    <mergeCell ref="G251:G253"/>
    <mergeCell ref="H251:H253"/>
    <mergeCell ref="I251:I253"/>
    <mergeCell ref="J251:J253"/>
    <mergeCell ref="K251:K253"/>
    <mergeCell ref="L251:L253"/>
    <mergeCell ref="M251:M253"/>
    <mergeCell ref="N251:N253"/>
    <mergeCell ref="O251:O253"/>
    <mergeCell ref="P251:P253"/>
    <mergeCell ref="Q251:Q253"/>
    <mergeCell ref="BD239:BD241"/>
    <mergeCell ref="BE239:BE241"/>
    <mergeCell ref="BF239:BF241"/>
    <mergeCell ref="BG239:BG241"/>
    <mergeCell ref="A248:A250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J248:J250"/>
    <mergeCell ref="K248:K250"/>
    <mergeCell ref="L248:L250"/>
    <mergeCell ref="M248:M250"/>
    <mergeCell ref="N248:N250"/>
    <mergeCell ref="O248:O250"/>
    <mergeCell ref="P248:P250"/>
    <mergeCell ref="Q248:Q250"/>
    <mergeCell ref="R248:R250"/>
    <mergeCell ref="S248:S250"/>
    <mergeCell ref="T248:T250"/>
    <mergeCell ref="AK248:AK250"/>
    <mergeCell ref="AL248:AL250"/>
    <mergeCell ref="AM248:AM250"/>
    <mergeCell ref="AN248:AN250"/>
    <mergeCell ref="AO248:AO250"/>
    <mergeCell ref="AP248:AP250"/>
    <mergeCell ref="AQ248:AQ250"/>
    <mergeCell ref="AR248:AR250"/>
    <mergeCell ref="BF242:BF244"/>
    <mergeCell ref="BG242:BG244"/>
    <mergeCell ref="A239:A241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K241"/>
    <mergeCell ref="L239:L241"/>
    <mergeCell ref="M239:M241"/>
    <mergeCell ref="N239:N241"/>
    <mergeCell ref="O239:O241"/>
    <mergeCell ref="P239:P241"/>
    <mergeCell ref="Q239:Q241"/>
    <mergeCell ref="R239:R241"/>
    <mergeCell ref="S239:S241"/>
    <mergeCell ref="T239:T241"/>
    <mergeCell ref="AK239:AK241"/>
    <mergeCell ref="AL239:AL241"/>
    <mergeCell ref="AM239:AM241"/>
    <mergeCell ref="AN239:AN241"/>
    <mergeCell ref="AO239:AO241"/>
    <mergeCell ref="AP239:AP241"/>
    <mergeCell ref="AQ239:AQ241"/>
    <mergeCell ref="AR239:AR241"/>
    <mergeCell ref="AS239:AS241"/>
    <mergeCell ref="AT239:AT241"/>
    <mergeCell ref="AO242:AO244"/>
    <mergeCell ref="AP242:AP244"/>
    <mergeCell ref="AQ242:AQ244"/>
    <mergeCell ref="AR242:AR244"/>
    <mergeCell ref="AS242:AS244"/>
    <mergeCell ref="AT242:AT244"/>
    <mergeCell ref="AU242:AU244"/>
    <mergeCell ref="AV242:AV244"/>
    <mergeCell ref="AW242:AW244"/>
    <mergeCell ref="AX242:AX244"/>
    <mergeCell ref="AY242:AY244"/>
    <mergeCell ref="AZ242:AZ244"/>
    <mergeCell ref="BA242:BA244"/>
    <mergeCell ref="BB242:BB244"/>
    <mergeCell ref="BC242:BC244"/>
    <mergeCell ref="BD242:BD244"/>
    <mergeCell ref="BE242:BE244"/>
    <mergeCell ref="BD245:BD247"/>
    <mergeCell ref="BE245:BE247"/>
    <mergeCell ref="BF245:BF247"/>
    <mergeCell ref="BG245:BG247"/>
    <mergeCell ref="A242:A244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J242:J244"/>
    <mergeCell ref="K242:K244"/>
    <mergeCell ref="L242:L244"/>
    <mergeCell ref="M242:M244"/>
    <mergeCell ref="N242:N244"/>
    <mergeCell ref="O242:O244"/>
    <mergeCell ref="P242:P244"/>
    <mergeCell ref="Q242:Q244"/>
    <mergeCell ref="R242:R244"/>
    <mergeCell ref="S242:S244"/>
    <mergeCell ref="T242:T244"/>
    <mergeCell ref="S245:S247"/>
    <mergeCell ref="T245:T247"/>
    <mergeCell ref="AK245:AK247"/>
    <mergeCell ref="AL245:AL247"/>
    <mergeCell ref="AK242:AK244"/>
    <mergeCell ref="AL242:AL244"/>
    <mergeCell ref="AM242:AM244"/>
    <mergeCell ref="AN242:AN244"/>
    <mergeCell ref="AW245:AW247"/>
    <mergeCell ref="AX245:AX247"/>
    <mergeCell ref="AY245:AY247"/>
    <mergeCell ref="AT236:AT238"/>
    <mergeCell ref="AU236:AU238"/>
    <mergeCell ref="AV236:AV238"/>
    <mergeCell ref="AW236:AW238"/>
    <mergeCell ref="AX236:AX238"/>
    <mergeCell ref="AY236:AY238"/>
    <mergeCell ref="AZ245:AZ247"/>
    <mergeCell ref="BA245:BA247"/>
    <mergeCell ref="BB245:BB247"/>
    <mergeCell ref="BC245:BC247"/>
    <mergeCell ref="AU239:AU241"/>
    <mergeCell ref="AV239:AV241"/>
    <mergeCell ref="AW239:AW241"/>
    <mergeCell ref="AX239:AX241"/>
    <mergeCell ref="AY239:AY241"/>
    <mergeCell ref="AZ239:AZ241"/>
    <mergeCell ref="BA239:BA241"/>
    <mergeCell ref="BB239:BB241"/>
    <mergeCell ref="BC239:BC241"/>
    <mergeCell ref="AZ236:AZ238"/>
    <mergeCell ref="BA236:BA238"/>
    <mergeCell ref="BB236:BB238"/>
    <mergeCell ref="BC236:BC238"/>
    <mergeCell ref="BD236:BD238"/>
    <mergeCell ref="BE236:BE238"/>
    <mergeCell ref="BF236:BF238"/>
    <mergeCell ref="BG236:BG238"/>
    <mergeCell ref="A245:A247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J245:J247"/>
    <mergeCell ref="K245:K247"/>
    <mergeCell ref="L245:L247"/>
    <mergeCell ref="M245:M247"/>
    <mergeCell ref="N245:N247"/>
    <mergeCell ref="O245:O247"/>
    <mergeCell ref="P245:P247"/>
    <mergeCell ref="Q245:Q247"/>
    <mergeCell ref="R245:R247"/>
    <mergeCell ref="AM245:AM247"/>
    <mergeCell ref="AN245:AN247"/>
    <mergeCell ref="AO245:AO247"/>
    <mergeCell ref="AP245:AP247"/>
    <mergeCell ref="AQ245:AQ247"/>
    <mergeCell ref="AR245:AR247"/>
    <mergeCell ref="AS245:AS247"/>
    <mergeCell ref="AT245:AT247"/>
    <mergeCell ref="AU245:AU247"/>
    <mergeCell ref="AV245:AV247"/>
    <mergeCell ref="AY233:AY235"/>
    <mergeCell ref="AZ233:AZ235"/>
    <mergeCell ref="BA233:BA235"/>
    <mergeCell ref="A236:A238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J236:J238"/>
    <mergeCell ref="K236:K238"/>
    <mergeCell ref="L236:L238"/>
    <mergeCell ref="M236:M238"/>
    <mergeCell ref="N236:N238"/>
    <mergeCell ref="O236:O238"/>
    <mergeCell ref="P236:P238"/>
    <mergeCell ref="Q236:Q238"/>
    <mergeCell ref="R236:R238"/>
    <mergeCell ref="S236:S238"/>
    <mergeCell ref="T236:T238"/>
    <mergeCell ref="AK236:AK238"/>
    <mergeCell ref="AL236:AL238"/>
    <mergeCell ref="AM236:AM238"/>
    <mergeCell ref="AN236:AN238"/>
    <mergeCell ref="AO236:AO238"/>
    <mergeCell ref="AP236:AP238"/>
    <mergeCell ref="AQ236:AQ238"/>
    <mergeCell ref="AR236:AR238"/>
    <mergeCell ref="AS236:AS238"/>
    <mergeCell ref="R233:R235"/>
    <mergeCell ref="S233:S235"/>
    <mergeCell ref="T233:T235"/>
    <mergeCell ref="AK233:AK235"/>
    <mergeCell ref="AL233:AL235"/>
    <mergeCell ref="AM233:AM235"/>
    <mergeCell ref="AN233:AN235"/>
    <mergeCell ref="AO233:AO235"/>
    <mergeCell ref="AP233:AP235"/>
    <mergeCell ref="AQ233:AQ235"/>
    <mergeCell ref="AR233:AR235"/>
    <mergeCell ref="AS233:AS235"/>
    <mergeCell ref="AT233:AT235"/>
    <mergeCell ref="AU233:AU235"/>
    <mergeCell ref="AV233:AV235"/>
    <mergeCell ref="AW233:AW235"/>
    <mergeCell ref="AX233:AX235"/>
    <mergeCell ref="A233:A235"/>
    <mergeCell ref="B233:B235"/>
    <mergeCell ref="C233:C235"/>
    <mergeCell ref="D233:D235"/>
    <mergeCell ref="E233:E235"/>
    <mergeCell ref="F233:F235"/>
    <mergeCell ref="G233:G235"/>
    <mergeCell ref="H233:H235"/>
    <mergeCell ref="I233:I235"/>
    <mergeCell ref="J233:J235"/>
    <mergeCell ref="K233:K235"/>
    <mergeCell ref="L233:L235"/>
    <mergeCell ref="M233:M235"/>
    <mergeCell ref="N233:N235"/>
    <mergeCell ref="O233:O235"/>
    <mergeCell ref="P233:P235"/>
    <mergeCell ref="Q233:Q235"/>
    <mergeCell ref="A227:A229"/>
    <mergeCell ref="T227:T229"/>
    <mergeCell ref="S227:S229"/>
    <mergeCell ref="R227:R229"/>
    <mergeCell ref="Q227:Q229"/>
    <mergeCell ref="BA227:BA229"/>
    <mergeCell ref="AZ227:AZ229"/>
    <mergeCell ref="AY227:AY229"/>
    <mergeCell ref="AX227:AX229"/>
    <mergeCell ref="AW227:AW229"/>
    <mergeCell ref="AV227:AV229"/>
    <mergeCell ref="AU227:AU229"/>
    <mergeCell ref="AT227:AT229"/>
    <mergeCell ref="AS227:AS229"/>
    <mergeCell ref="AR227:AR229"/>
    <mergeCell ref="AQ227:AQ229"/>
    <mergeCell ref="AO227:AO229"/>
    <mergeCell ref="AN227:AN229"/>
    <mergeCell ref="AM227:AM229"/>
    <mergeCell ref="AL227:AL229"/>
    <mergeCell ref="AK227:AK229"/>
    <mergeCell ref="AP227:AP229"/>
    <mergeCell ref="BG230:BG232"/>
    <mergeCell ref="P227:P229"/>
    <mergeCell ref="P230:P232"/>
    <mergeCell ref="O227:O229"/>
    <mergeCell ref="N227:N229"/>
    <mergeCell ref="M227:M229"/>
    <mergeCell ref="L227:L229"/>
    <mergeCell ref="K227:K229"/>
    <mergeCell ref="J227:J229"/>
    <mergeCell ref="I227:I229"/>
    <mergeCell ref="H227:H229"/>
    <mergeCell ref="G227:G229"/>
    <mergeCell ref="F227:F229"/>
    <mergeCell ref="E227:E229"/>
    <mergeCell ref="D227:D229"/>
    <mergeCell ref="C227:C229"/>
    <mergeCell ref="B227:B229"/>
    <mergeCell ref="C230:C232"/>
    <mergeCell ref="B230:B232"/>
    <mergeCell ref="Q230:Q232"/>
    <mergeCell ref="O230:O232"/>
    <mergeCell ref="E230:E232"/>
    <mergeCell ref="F230:F232"/>
    <mergeCell ref="G230:G232"/>
    <mergeCell ref="H230:H232"/>
    <mergeCell ref="D230:D232"/>
    <mergeCell ref="A230:A232"/>
    <mergeCell ref="AK230:AK232"/>
    <mergeCell ref="AR230:AR232"/>
    <mergeCell ref="AQ230:AQ232"/>
    <mergeCell ref="AP230:AP232"/>
    <mergeCell ref="AO230:AO232"/>
    <mergeCell ref="AN230:AN232"/>
    <mergeCell ref="AM230:AM232"/>
    <mergeCell ref="AL230:AL232"/>
    <mergeCell ref="BF230:BF232"/>
    <mergeCell ref="BE230:BE232"/>
    <mergeCell ref="BD230:BD232"/>
    <mergeCell ref="BC230:BC232"/>
    <mergeCell ref="BB230:BB232"/>
    <mergeCell ref="BA230:BA232"/>
    <mergeCell ref="AZ230:AZ232"/>
    <mergeCell ref="AY230:AY232"/>
    <mergeCell ref="AX230:AX232"/>
    <mergeCell ref="AW230:AW232"/>
    <mergeCell ref="AV230:AV232"/>
    <mergeCell ref="AU230:AU232"/>
    <mergeCell ref="AT230:AT232"/>
    <mergeCell ref="AS230:AS232"/>
    <mergeCell ref="N230:N232"/>
    <mergeCell ref="I230:I232"/>
    <mergeCell ref="J230:J232"/>
    <mergeCell ref="K230:K232"/>
    <mergeCell ref="L230:L232"/>
    <mergeCell ref="M230:M232"/>
    <mergeCell ref="T230:T232"/>
    <mergeCell ref="S230:S232"/>
    <mergeCell ref="R230:R232"/>
    <mergeCell ref="BG213:BG216"/>
    <mergeCell ref="BG209:BG212"/>
    <mergeCell ref="BG205:BG208"/>
    <mergeCell ref="AZ221:AZ222"/>
    <mergeCell ref="BA221:BA222"/>
    <mergeCell ref="BB221:BB222"/>
    <mergeCell ref="BC221:BC222"/>
    <mergeCell ref="BD221:BD222"/>
    <mergeCell ref="BE221:BE222"/>
    <mergeCell ref="BF221:BF222"/>
    <mergeCell ref="BG217:BG220"/>
    <mergeCell ref="BG221:BG222"/>
    <mergeCell ref="BA213:BA216"/>
    <mergeCell ref="BB213:BB216"/>
    <mergeCell ref="BC213:BC216"/>
    <mergeCell ref="BD213:BD216"/>
    <mergeCell ref="BE213:BE216"/>
    <mergeCell ref="BF213:BF216"/>
    <mergeCell ref="BA217:BA220"/>
    <mergeCell ref="BB217:BB220"/>
    <mergeCell ref="BC217:BC220"/>
    <mergeCell ref="BD217:BD220"/>
    <mergeCell ref="BE217:BE220"/>
    <mergeCell ref="BF217:BF220"/>
    <mergeCell ref="BA205:BA208"/>
    <mergeCell ref="BB205:BB208"/>
    <mergeCell ref="BC205:BC208"/>
    <mergeCell ref="BD205:BD208"/>
    <mergeCell ref="BE205:BE208"/>
    <mergeCell ref="BF205:BF208"/>
    <mergeCell ref="AZ209:AZ212"/>
    <mergeCell ref="BE209:BE212"/>
    <mergeCell ref="BD194:BD197"/>
    <mergeCell ref="BE194:BE197"/>
    <mergeCell ref="BF194:BF197"/>
    <mergeCell ref="AR217:AR220"/>
    <mergeCell ref="AS217:AS220"/>
    <mergeCell ref="AV217:AV220"/>
    <mergeCell ref="AW217:AW220"/>
    <mergeCell ref="AX217:AX220"/>
    <mergeCell ref="AP205:AP208"/>
    <mergeCell ref="AQ205:AQ208"/>
    <mergeCell ref="AR205:AR208"/>
    <mergeCell ref="AS205:AS208"/>
    <mergeCell ref="AT205:AT208"/>
    <mergeCell ref="AP209:AP212"/>
    <mergeCell ref="AQ209:AQ212"/>
    <mergeCell ref="AR209:AR212"/>
    <mergeCell ref="AS209:AS212"/>
    <mergeCell ref="AT209:AT212"/>
    <mergeCell ref="AU217:AU220"/>
    <mergeCell ref="AS201:AS204"/>
    <mergeCell ref="AT201:AT204"/>
    <mergeCell ref="AP201:AP204"/>
    <mergeCell ref="AQ201:AQ204"/>
    <mergeCell ref="AT221:AT222"/>
    <mergeCell ref="AP217:AP220"/>
    <mergeCell ref="AQ217:AQ220"/>
    <mergeCell ref="BF209:BF212"/>
    <mergeCell ref="AR213:AR216"/>
    <mergeCell ref="AS213:AS216"/>
    <mergeCell ref="AT213:AT216"/>
    <mergeCell ref="AV190:AV193"/>
    <mergeCell ref="AW190:AW193"/>
    <mergeCell ref="AZ190:AZ193"/>
    <mergeCell ref="AY190:AY193"/>
    <mergeCell ref="AV205:AV208"/>
    <mergeCell ref="AW205:AW208"/>
    <mergeCell ref="AX205:AX208"/>
    <mergeCell ref="AY205:AY208"/>
    <mergeCell ref="AZ205:AZ208"/>
    <mergeCell ref="AV213:AV216"/>
    <mergeCell ref="AW213:AW216"/>
    <mergeCell ref="AX213:AX216"/>
    <mergeCell ref="AY213:AY216"/>
    <mergeCell ref="AZ213:AZ216"/>
    <mergeCell ref="AU190:AU193"/>
    <mergeCell ref="BE201:BE204"/>
    <mergeCell ref="BF201:BF204"/>
    <mergeCell ref="BB190:BB193"/>
    <mergeCell ref="BC190:BC193"/>
    <mergeCell ref="BD190:BD193"/>
    <mergeCell ref="BE190:BE193"/>
    <mergeCell ref="BF190:BF193"/>
    <mergeCell ref="AV198:AV200"/>
    <mergeCell ref="AW198:AW200"/>
    <mergeCell ref="BA209:BA212"/>
    <mergeCell ref="AT198:AT200"/>
    <mergeCell ref="AU198:AU200"/>
    <mergeCell ref="AR201:AR204"/>
    <mergeCell ref="AV221:AV222"/>
    <mergeCell ref="AW221:AW222"/>
    <mergeCell ref="AX221:AX222"/>
    <mergeCell ref="AY221:AY222"/>
    <mergeCell ref="AY217:AY220"/>
    <mergeCell ref="AZ217:AZ220"/>
    <mergeCell ref="AV209:AV212"/>
    <mergeCell ref="AW209:AW212"/>
    <mergeCell ref="AX209:AX212"/>
    <mergeCell ref="AY209:AY212"/>
    <mergeCell ref="AO221:AO222"/>
    <mergeCell ref="AL223:AL226"/>
    <mergeCell ref="AM223:AM226"/>
    <mergeCell ref="AN223:AN226"/>
    <mergeCell ref="AO223:AO226"/>
    <mergeCell ref="AL209:AL212"/>
    <mergeCell ref="AM209:AM212"/>
    <mergeCell ref="AN209:AN212"/>
    <mergeCell ref="AO209:AO212"/>
    <mergeCell ref="AL213:AL216"/>
    <mergeCell ref="AM213:AM216"/>
    <mergeCell ref="AN213:AN216"/>
    <mergeCell ref="AO213:AO216"/>
    <mergeCell ref="AP213:AP216"/>
    <mergeCell ref="AQ213:AQ216"/>
    <mergeCell ref="AP221:AP222"/>
    <mergeCell ref="AQ221:AQ222"/>
    <mergeCell ref="AR221:AR222"/>
    <mergeCell ref="AS221:AS222"/>
    <mergeCell ref="AL221:AL222"/>
    <mergeCell ref="AM221:AM222"/>
    <mergeCell ref="AN221:AN222"/>
    <mergeCell ref="AP190:AP193"/>
    <mergeCell ref="AQ190:AQ193"/>
    <mergeCell ref="AU201:AU204"/>
    <mergeCell ref="AR190:AR193"/>
    <mergeCell ref="AS190:AS193"/>
    <mergeCell ref="AT190:AT193"/>
    <mergeCell ref="AU221:AU222"/>
    <mergeCell ref="AU205:AU208"/>
    <mergeCell ref="AU209:AU212"/>
    <mergeCell ref="AU213:AU216"/>
    <mergeCell ref="AT217:AT220"/>
    <mergeCell ref="AL194:AL197"/>
    <mergeCell ref="AM194:AM197"/>
    <mergeCell ref="AN194:AN197"/>
    <mergeCell ref="AO194:AO197"/>
    <mergeCell ref="AL198:AL200"/>
    <mergeCell ref="AM198:AM200"/>
    <mergeCell ref="AN198:AN200"/>
    <mergeCell ref="AO198:AO200"/>
    <mergeCell ref="AP194:AP197"/>
    <mergeCell ref="AQ194:AQ197"/>
    <mergeCell ref="AR194:AR197"/>
    <mergeCell ref="AS194:AS197"/>
    <mergeCell ref="AT194:AT197"/>
    <mergeCell ref="AU194:AU197"/>
    <mergeCell ref="AP198:AP200"/>
    <mergeCell ref="AQ198:AQ200"/>
    <mergeCell ref="AR198:AR200"/>
    <mergeCell ref="AS198:AS200"/>
    <mergeCell ref="T201:T204"/>
    <mergeCell ref="AL190:AL193"/>
    <mergeCell ref="AM190:AM193"/>
    <mergeCell ref="AN190:AN193"/>
    <mergeCell ref="AO190:AO193"/>
    <mergeCell ref="AL201:AL204"/>
    <mergeCell ref="AM201:AM204"/>
    <mergeCell ref="AN201:AN204"/>
    <mergeCell ref="AO201:AO204"/>
    <mergeCell ref="AL205:AL208"/>
    <mergeCell ref="AM205:AM208"/>
    <mergeCell ref="AN205:AN208"/>
    <mergeCell ref="AO205:AO208"/>
    <mergeCell ref="AL217:AL220"/>
    <mergeCell ref="AM217:AM220"/>
    <mergeCell ref="AN217:AN220"/>
    <mergeCell ref="AO217:AO220"/>
    <mergeCell ref="N205:N208"/>
    <mergeCell ref="O205:O208"/>
    <mergeCell ref="P205:P208"/>
    <mergeCell ref="Q205:Q208"/>
    <mergeCell ref="R205:R208"/>
    <mergeCell ref="S205:S208"/>
    <mergeCell ref="T205:T208"/>
    <mergeCell ref="R190:R193"/>
    <mergeCell ref="M201:M204"/>
    <mergeCell ref="N201:N204"/>
    <mergeCell ref="O201:O204"/>
    <mergeCell ref="P201:P204"/>
    <mergeCell ref="Q201:Q204"/>
    <mergeCell ref="R201:R204"/>
    <mergeCell ref="S201:S204"/>
    <mergeCell ref="AK209:AK212"/>
    <mergeCell ref="AK223:AK226"/>
    <mergeCell ref="AK221:AK222"/>
    <mergeCell ref="AK217:AK220"/>
    <mergeCell ref="AK213:AK216"/>
    <mergeCell ref="AK190:AK193"/>
    <mergeCell ref="AK194:AK197"/>
    <mergeCell ref="AK198:AK200"/>
    <mergeCell ref="AK201:AK204"/>
    <mergeCell ref="AK205:AK208"/>
    <mergeCell ref="T209:T212"/>
    <mergeCell ref="M213:M216"/>
    <mergeCell ref="N213:N216"/>
    <mergeCell ref="O213:O216"/>
    <mergeCell ref="P213:P216"/>
    <mergeCell ref="Q213:Q216"/>
    <mergeCell ref="R213:R216"/>
    <mergeCell ref="L213:L216"/>
    <mergeCell ref="L217:L220"/>
    <mergeCell ref="M217:M220"/>
    <mergeCell ref="N217:N220"/>
    <mergeCell ref="O217:O220"/>
    <mergeCell ref="P217:P220"/>
    <mergeCell ref="Q217:Q220"/>
    <mergeCell ref="R217:R220"/>
    <mergeCell ref="S217:S220"/>
    <mergeCell ref="T217:T220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S213:S216"/>
    <mergeCell ref="T213:T216"/>
    <mergeCell ref="L223:L226"/>
    <mergeCell ref="M223:M226"/>
    <mergeCell ref="N223:N226"/>
    <mergeCell ref="O223:O226"/>
    <mergeCell ref="P223:P226"/>
    <mergeCell ref="Q223:Q226"/>
    <mergeCell ref="R223:R226"/>
    <mergeCell ref="S223:S226"/>
    <mergeCell ref="T223:T226"/>
    <mergeCell ref="J223:J226"/>
    <mergeCell ref="K223:K226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A223:A226"/>
    <mergeCell ref="B223:B226"/>
    <mergeCell ref="C223:C226"/>
    <mergeCell ref="D223:D226"/>
    <mergeCell ref="E223:E226"/>
    <mergeCell ref="F223:F226"/>
    <mergeCell ref="G223:G226"/>
    <mergeCell ref="H223:H226"/>
    <mergeCell ref="I223:I226"/>
    <mergeCell ref="T221:T222"/>
    <mergeCell ref="K217:K220"/>
    <mergeCell ref="A213:A216"/>
    <mergeCell ref="B213:B216"/>
    <mergeCell ref="C213:C216"/>
    <mergeCell ref="D213:D216"/>
    <mergeCell ref="E213:E216"/>
    <mergeCell ref="F213:F216"/>
    <mergeCell ref="G213:G216"/>
    <mergeCell ref="H213:H216"/>
    <mergeCell ref="A209:A212"/>
    <mergeCell ref="B209:B212"/>
    <mergeCell ref="C209:C212"/>
    <mergeCell ref="D209:D212"/>
    <mergeCell ref="E209:E212"/>
    <mergeCell ref="F209:F212"/>
    <mergeCell ref="G209:G212"/>
    <mergeCell ref="H209:H212"/>
    <mergeCell ref="BG201:BG204"/>
    <mergeCell ref="T190:T193"/>
    <mergeCell ref="S190:S193"/>
    <mergeCell ref="T194:T197"/>
    <mergeCell ref="F190:F193"/>
    <mergeCell ref="C190:C193"/>
    <mergeCell ref="D190:D193"/>
    <mergeCell ref="E190:E193"/>
    <mergeCell ref="F194:F197"/>
    <mergeCell ref="E194:E197"/>
    <mergeCell ref="D194:D197"/>
    <mergeCell ref="C194:C197"/>
    <mergeCell ref="F198:F200"/>
    <mergeCell ref="C198:C200"/>
    <mergeCell ref="D198:D200"/>
    <mergeCell ref="E198:E200"/>
    <mergeCell ref="C201:C204"/>
    <mergeCell ref="D201:D204"/>
    <mergeCell ref="E201:E204"/>
    <mergeCell ref="F201:F204"/>
    <mergeCell ref="L201:L204"/>
    <mergeCell ref="AV201:AV204"/>
    <mergeCell ref="AW201:AW204"/>
    <mergeCell ref="AX201:AX204"/>
    <mergeCell ref="AY201:AY204"/>
    <mergeCell ref="AZ201:AZ204"/>
    <mergeCell ref="BA201:BA204"/>
    <mergeCell ref="BB201:BB204"/>
    <mergeCell ref="BC201:BC204"/>
    <mergeCell ref="BD201:BD204"/>
    <mergeCell ref="BG194:BG197"/>
    <mergeCell ref="BA190:BA193"/>
    <mergeCell ref="H15:AG15"/>
    <mergeCell ref="AH15:AK17"/>
    <mergeCell ref="A15:G17"/>
    <mergeCell ref="H16:T17"/>
    <mergeCell ref="AX16:AZ17"/>
    <mergeCell ref="BA16:BB17"/>
    <mergeCell ref="BE16:BG17"/>
    <mergeCell ref="D139:D145"/>
    <mergeCell ref="F139:F145"/>
    <mergeCell ref="D154:D160"/>
    <mergeCell ref="E154:E160"/>
    <mergeCell ref="BF177:BF184"/>
    <mergeCell ref="AW177:AW184"/>
    <mergeCell ref="AX177:AX184"/>
    <mergeCell ref="AY177:AY184"/>
    <mergeCell ref="BA177:BA184"/>
    <mergeCell ref="BC177:BC184"/>
    <mergeCell ref="BE177:BE184"/>
    <mergeCell ref="AZ177:AZ184"/>
    <mergeCell ref="BB177:BB184"/>
    <mergeCell ref="M161:M168"/>
    <mergeCell ref="S169:S176"/>
    <mergeCell ref="F177:F184"/>
    <mergeCell ref="J169:J176"/>
    <mergeCell ref="BG161:BG168"/>
    <mergeCell ref="BF161:BF168"/>
    <mergeCell ref="AT161:AT168"/>
    <mergeCell ref="AW161:AW168"/>
    <mergeCell ref="BB161:BB168"/>
    <mergeCell ref="BC161:BC168"/>
    <mergeCell ref="BA161:BA168"/>
    <mergeCell ref="AQ161:AQ168"/>
    <mergeCell ref="BE198:BE200"/>
    <mergeCell ref="BF198:BF200"/>
    <mergeCell ref="BG198:BG200"/>
    <mergeCell ref="AV194:AV197"/>
    <mergeCell ref="AW194:AW197"/>
    <mergeCell ref="BE146:BE153"/>
    <mergeCell ref="BE161:BE168"/>
    <mergeCell ref="B106:B114"/>
    <mergeCell ref="BG106:BG114"/>
    <mergeCell ref="AR106:AR114"/>
    <mergeCell ref="AS106:AS114"/>
    <mergeCell ref="AT106:AT114"/>
    <mergeCell ref="AU106:AU114"/>
    <mergeCell ref="AV106:AV114"/>
    <mergeCell ref="AW106:AW114"/>
    <mergeCell ref="AX106:AX114"/>
    <mergeCell ref="AY106:AY114"/>
    <mergeCell ref="AZ106:AZ114"/>
    <mergeCell ref="BA106:BA114"/>
    <mergeCell ref="BB106:BB114"/>
    <mergeCell ref="BC106:BC114"/>
    <mergeCell ref="BD106:BD114"/>
    <mergeCell ref="BE106:BE114"/>
    <mergeCell ref="BF106:BF114"/>
    <mergeCell ref="AK106:AK114"/>
    <mergeCell ref="S194:S197"/>
    <mergeCell ref="L190:L193"/>
    <mergeCell ref="M190:M193"/>
    <mergeCell ref="N190:N193"/>
    <mergeCell ref="O190:O193"/>
    <mergeCell ref="P190:P193"/>
    <mergeCell ref="Q190:Q193"/>
    <mergeCell ref="BA198:BA200"/>
    <mergeCell ref="BB198:BB200"/>
    <mergeCell ref="BC198:BC200"/>
    <mergeCell ref="BD198:BD200"/>
    <mergeCell ref="B205:B208"/>
    <mergeCell ref="C205:C208"/>
    <mergeCell ref="D205:D208"/>
    <mergeCell ref="E205:E208"/>
    <mergeCell ref="F205:F208"/>
    <mergeCell ref="G205:G208"/>
    <mergeCell ref="H205:H208"/>
    <mergeCell ref="L209:L212"/>
    <mergeCell ref="M209:M212"/>
    <mergeCell ref="N209:N212"/>
    <mergeCell ref="O209:O212"/>
    <mergeCell ref="P209:P212"/>
    <mergeCell ref="Q209:Q212"/>
    <mergeCell ref="R209:R212"/>
    <mergeCell ref="S209:S212"/>
    <mergeCell ref="J209:J212"/>
    <mergeCell ref="K209:K212"/>
    <mergeCell ref="L198:L200"/>
    <mergeCell ref="M198:M200"/>
    <mergeCell ref="N198:N200"/>
    <mergeCell ref="O198:O200"/>
    <mergeCell ref="P198:P200"/>
    <mergeCell ref="Q198:Q200"/>
    <mergeCell ref="R198:R200"/>
    <mergeCell ref="S198:S200"/>
    <mergeCell ref="T198:T200"/>
    <mergeCell ref="L205:L208"/>
    <mergeCell ref="M205:M208"/>
    <mergeCell ref="B169:B176"/>
    <mergeCell ref="B154:B160"/>
    <mergeCell ref="C177:C184"/>
    <mergeCell ref="Q185:Q189"/>
    <mergeCell ref="P185:P189"/>
    <mergeCell ref="Q161:Q168"/>
    <mergeCell ref="P161:P168"/>
    <mergeCell ref="R169:R176"/>
    <mergeCell ref="H169:H176"/>
    <mergeCell ref="I169:I176"/>
    <mergeCell ref="P177:P184"/>
    <mergeCell ref="Q177:Q184"/>
    <mergeCell ref="H177:H184"/>
    <mergeCell ref="B185:B189"/>
    <mergeCell ref="Q169:Q176"/>
    <mergeCell ref="N177:N184"/>
    <mergeCell ref="K205:K208"/>
    <mergeCell ref="I209:I212"/>
    <mergeCell ref="A205:A208"/>
    <mergeCell ref="L194:L197"/>
    <mergeCell ref="M194:M197"/>
    <mergeCell ref="N194:N197"/>
    <mergeCell ref="O194:O197"/>
    <mergeCell ref="P194:P197"/>
    <mergeCell ref="Q194:Q197"/>
    <mergeCell ref="R194:R197"/>
    <mergeCell ref="I213:I216"/>
    <mergeCell ref="J213:J216"/>
    <mergeCell ref="K213:K216"/>
    <mergeCell ref="A217:A220"/>
    <mergeCell ref="B217:B220"/>
    <mergeCell ref="AR177:AR184"/>
    <mergeCell ref="AS177:AS184"/>
    <mergeCell ref="AL169:AL176"/>
    <mergeCell ref="T169:T176"/>
    <mergeCell ref="AT177:AT184"/>
    <mergeCell ref="AU177:AU184"/>
    <mergeCell ref="J198:J200"/>
    <mergeCell ref="K198:K200"/>
    <mergeCell ref="BB209:BB212"/>
    <mergeCell ref="BC209:BC212"/>
    <mergeCell ref="BD209:BD212"/>
    <mergeCell ref="BG154:BG160"/>
    <mergeCell ref="AK185:AK189"/>
    <mergeCell ref="AL185:AL189"/>
    <mergeCell ref="AM185:AM189"/>
    <mergeCell ref="AN185:AN189"/>
    <mergeCell ref="AO185:AO189"/>
    <mergeCell ref="AP185:AP189"/>
    <mergeCell ref="AQ185:AQ189"/>
    <mergeCell ref="AR185:AR189"/>
    <mergeCell ref="AS185:AS189"/>
    <mergeCell ref="BG177:BG184"/>
    <mergeCell ref="BG190:BG193"/>
    <mergeCell ref="AX194:AX197"/>
    <mergeCell ref="AY194:AY197"/>
    <mergeCell ref="AZ194:AZ197"/>
    <mergeCell ref="BA194:BA197"/>
    <mergeCell ref="BB194:BB197"/>
    <mergeCell ref="BC194:BC197"/>
    <mergeCell ref="AX198:AX200"/>
    <mergeCell ref="AY198:AY200"/>
    <mergeCell ref="AZ198:AZ200"/>
    <mergeCell ref="BG185:BG189"/>
    <mergeCell ref="AT185:AT189"/>
    <mergeCell ref="AU185:AU189"/>
    <mergeCell ref="AV185:AV189"/>
    <mergeCell ref="AW185:AW189"/>
    <mergeCell ref="AX185:AX189"/>
    <mergeCell ref="AY185:AY189"/>
    <mergeCell ref="AZ185:AZ189"/>
    <mergeCell ref="BA185:BA189"/>
    <mergeCell ref="BB185:BB189"/>
    <mergeCell ref="BC185:BC189"/>
    <mergeCell ref="BD185:BD189"/>
    <mergeCell ref="BE185:BE189"/>
    <mergeCell ref="BF185:BF189"/>
    <mergeCell ref="BG169:BG176"/>
    <mergeCell ref="BE169:BE176"/>
    <mergeCell ref="BF169:BF176"/>
    <mergeCell ref="BB169:BB176"/>
    <mergeCell ref="BC169:BC176"/>
    <mergeCell ref="AV177:AV184"/>
    <mergeCell ref="BA154:BA160"/>
    <mergeCell ref="BB154:BB160"/>
    <mergeCell ref="AX146:AX153"/>
    <mergeCell ref="E169:E176"/>
    <mergeCell ref="AW146:AW153"/>
    <mergeCell ref="AY146:AY153"/>
    <mergeCell ref="F154:F160"/>
    <mergeCell ref="G154:G160"/>
    <mergeCell ref="H146:H153"/>
    <mergeCell ref="F169:F176"/>
    <mergeCell ref="G169:G176"/>
    <mergeCell ref="J154:J160"/>
    <mergeCell ref="K154:K160"/>
    <mergeCell ref="L154:L160"/>
    <mergeCell ref="L161:L168"/>
    <mergeCell ref="J146:J153"/>
    <mergeCell ref="J161:J168"/>
    <mergeCell ref="L169:L176"/>
    <mergeCell ref="AU146:AU153"/>
    <mergeCell ref="AV146:AV153"/>
    <mergeCell ref="AS146:AS153"/>
    <mergeCell ref="AR169:AR176"/>
    <mergeCell ref="P169:P176"/>
    <mergeCell ref="AR146:AR153"/>
    <mergeCell ref="R154:R160"/>
    <mergeCell ref="O146:O153"/>
    <mergeCell ref="T154:T160"/>
    <mergeCell ref="AL146:AL153"/>
    <mergeCell ref="R146:R153"/>
    <mergeCell ref="AM154:AM160"/>
    <mergeCell ref="T146:T153"/>
    <mergeCell ref="AK154:AK160"/>
    <mergeCell ref="BD161:BD168"/>
    <mergeCell ref="AZ161:AZ168"/>
    <mergeCell ref="AY154:AY160"/>
    <mergeCell ref="AX154:AX160"/>
    <mergeCell ref="BD177:BD184"/>
    <mergeCell ref="AQ177:AQ184"/>
    <mergeCell ref="N161:N168"/>
    <mergeCell ref="AM169:AM176"/>
    <mergeCell ref="BD169:BD176"/>
    <mergeCell ref="AX169:AX176"/>
    <mergeCell ref="AS169:AS176"/>
    <mergeCell ref="BA169:BA176"/>
    <mergeCell ref="AY169:AY176"/>
    <mergeCell ref="AP169:AP176"/>
    <mergeCell ref="AV161:AV168"/>
    <mergeCell ref="AV154:AV160"/>
    <mergeCell ref="AZ169:AZ176"/>
    <mergeCell ref="T161:T168"/>
    <mergeCell ref="AP177:AP184"/>
    <mergeCell ref="AM177:AM184"/>
    <mergeCell ref="AN177:AN184"/>
    <mergeCell ref="AO177:AO184"/>
    <mergeCell ref="AP161:AP168"/>
    <mergeCell ref="AL154:AL160"/>
    <mergeCell ref="O161:O168"/>
    <mergeCell ref="AX161:AX168"/>
    <mergeCell ref="AM161:AM168"/>
    <mergeCell ref="AN161:AN168"/>
    <mergeCell ref="AO161:AO168"/>
    <mergeCell ref="AU161:AU168"/>
    <mergeCell ref="N169:N176"/>
    <mergeCell ref="O169:O176"/>
    <mergeCell ref="A185:A189"/>
    <mergeCell ref="A177:A184"/>
    <mergeCell ref="T185:T189"/>
    <mergeCell ref="R185:R189"/>
    <mergeCell ref="F185:F189"/>
    <mergeCell ref="E185:E189"/>
    <mergeCell ref="B177:B184"/>
    <mergeCell ref="D177:D184"/>
    <mergeCell ref="E177:E184"/>
    <mergeCell ref="G177:G184"/>
    <mergeCell ref="H185:H189"/>
    <mergeCell ref="O185:O189"/>
    <mergeCell ref="N185:N189"/>
    <mergeCell ref="M185:M189"/>
    <mergeCell ref="S185:S189"/>
    <mergeCell ref="D185:D189"/>
    <mergeCell ref="C185:C189"/>
    <mergeCell ref="G185:G189"/>
    <mergeCell ref="L177:L184"/>
    <mergeCell ref="M177:M184"/>
    <mergeCell ref="A169:A176"/>
    <mergeCell ref="C169:C176"/>
    <mergeCell ref="AK177:AK184"/>
    <mergeCell ref="I177:I184"/>
    <mergeCell ref="J177:J184"/>
    <mergeCell ref="T177:T184"/>
    <mergeCell ref="S177:S184"/>
    <mergeCell ref="AQ169:AQ176"/>
    <mergeCell ref="AK169:AK176"/>
    <mergeCell ref="AN169:AN176"/>
    <mergeCell ref="AO169:AO176"/>
    <mergeCell ref="AL177:AL184"/>
    <mergeCell ref="L185:L189"/>
    <mergeCell ref="K185:K189"/>
    <mergeCell ref="J185:J189"/>
    <mergeCell ref="AY161:AY168"/>
    <mergeCell ref="Q146:Q153"/>
    <mergeCell ref="AN146:AN153"/>
    <mergeCell ref="AU154:AU160"/>
    <mergeCell ref="AT146:AT153"/>
    <mergeCell ref="I185:I189"/>
    <mergeCell ref="S161:S168"/>
    <mergeCell ref="R161:R168"/>
    <mergeCell ref="AL161:AL168"/>
    <mergeCell ref="AK161:AK168"/>
    <mergeCell ref="AT169:AT176"/>
    <mergeCell ref="AU169:AU176"/>
    <mergeCell ref="AV169:AV176"/>
    <mergeCell ref="AW169:AW176"/>
    <mergeCell ref="AS161:AS168"/>
    <mergeCell ref="AR161:AR168"/>
    <mergeCell ref="AW154:AW160"/>
    <mergeCell ref="AQ154:AQ160"/>
    <mergeCell ref="O154:O160"/>
    <mergeCell ref="P154:P160"/>
    <mergeCell ref="S154:S160"/>
    <mergeCell ref="AN154:AN160"/>
    <mergeCell ref="AO154:AO160"/>
    <mergeCell ref="P139:P145"/>
    <mergeCell ref="R124:R138"/>
    <mergeCell ref="Q124:Q138"/>
    <mergeCell ref="AL115:AL123"/>
    <mergeCell ref="K106:K114"/>
    <mergeCell ref="J106:J114"/>
    <mergeCell ref="M124:M138"/>
    <mergeCell ref="J115:J123"/>
    <mergeCell ref="K115:K123"/>
    <mergeCell ref="O115:O123"/>
    <mergeCell ref="K139:K145"/>
    <mergeCell ref="K146:K153"/>
    <mergeCell ref="AM146:AM153"/>
    <mergeCell ref="AQ146:AQ153"/>
    <mergeCell ref="L139:L145"/>
    <mergeCell ref="M139:M145"/>
    <mergeCell ref="L146:L153"/>
    <mergeCell ref="O139:O145"/>
    <mergeCell ref="J139:J145"/>
    <mergeCell ref="AP154:AP160"/>
    <mergeCell ref="AO146:AO153"/>
    <mergeCell ref="P146:P153"/>
    <mergeCell ref="AK146:AK153"/>
    <mergeCell ref="Q154:Q160"/>
    <mergeCell ref="AP146:AP153"/>
    <mergeCell ref="S146:S153"/>
    <mergeCell ref="AK83:AK91"/>
    <mergeCell ref="AM83:AM91"/>
    <mergeCell ref="Q100:Q105"/>
    <mergeCell ref="P100:P105"/>
    <mergeCell ref="S115:S123"/>
    <mergeCell ref="AK100:AK105"/>
    <mergeCell ref="P115:P123"/>
    <mergeCell ref="AK115:AK123"/>
    <mergeCell ref="AM100:AM105"/>
    <mergeCell ref="AN100:AN105"/>
    <mergeCell ref="P92:P99"/>
    <mergeCell ref="Q92:Q99"/>
    <mergeCell ref="Q115:Q123"/>
    <mergeCell ref="P83:P91"/>
    <mergeCell ref="AO83:AO91"/>
    <mergeCell ref="AN83:AN91"/>
    <mergeCell ref="AK92:AK99"/>
    <mergeCell ref="S92:S99"/>
    <mergeCell ref="AM106:AM114"/>
    <mergeCell ref="T124:T138"/>
    <mergeCell ref="AW100:AW105"/>
    <mergeCell ref="AP139:AP145"/>
    <mergeCell ref="AO139:AO145"/>
    <mergeCell ref="AR124:AR138"/>
    <mergeCell ref="AX100:AX105"/>
    <mergeCell ref="AL124:AL138"/>
    <mergeCell ref="S124:S138"/>
    <mergeCell ref="AL92:AL99"/>
    <mergeCell ref="AM92:AM99"/>
    <mergeCell ref="AR139:AR145"/>
    <mergeCell ref="AK139:AK145"/>
    <mergeCell ref="AL139:AL145"/>
    <mergeCell ref="AT139:AT145"/>
    <mergeCell ref="AL106:AL114"/>
    <mergeCell ref="AR115:AR123"/>
    <mergeCell ref="R100:R105"/>
    <mergeCell ref="AS115:AS123"/>
    <mergeCell ref="AT115:AT123"/>
    <mergeCell ref="AV124:AV138"/>
    <mergeCell ref="AX124:AX138"/>
    <mergeCell ref="AW124:AW138"/>
    <mergeCell ref="S139:S145"/>
    <mergeCell ref="T139:T145"/>
    <mergeCell ref="T92:T99"/>
    <mergeCell ref="T115:T123"/>
    <mergeCell ref="AN106:AN114"/>
    <mergeCell ref="AO106:AO114"/>
    <mergeCell ref="AP106:AP114"/>
    <mergeCell ref="AQ106:AQ114"/>
    <mergeCell ref="AL100:AL105"/>
    <mergeCell ref="T100:T105"/>
    <mergeCell ref="S100:S105"/>
    <mergeCell ref="BG74:BG82"/>
    <mergeCell ref="BE61:BE73"/>
    <mergeCell ref="BG92:BG99"/>
    <mergeCell ref="BE154:BE160"/>
    <mergeCell ref="BF139:BF145"/>
    <mergeCell ref="S61:S73"/>
    <mergeCell ref="BF124:BF138"/>
    <mergeCell ref="BD83:BD91"/>
    <mergeCell ref="BE100:BE105"/>
    <mergeCell ref="AX83:AX91"/>
    <mergeCell ref="AS83:AS91"/>
    <mergeCell ref="AT83:AT91"/>
    <mergeCell ref="AS92:AS99"/>
    <mergeCell ref="AU83:AU91"/>
    <mergeCell ref="AQ92:AQ99"/>
    <mergeCell ref="AV83:AV91"/>
    <mergeCell ref="AQ100:AQ105"/>
    <mergeCell ref="AT74:AT82"/>
    <mergeCell ref="AU92:AU99"/>
    <mergeCell ref="BG146:BG153"/>
    <mergeCell ref="BG124:BG138"/>
    <mergeCell ref="BE124:BE138"/>
    <mergeCell ref="BG139:BG145"/>
    <mergeCell ref="BF146:BF153"/>
    <mergeCell ref="BC100:BC105"/>
    <mergeCell ref="BE92:BE99"/>
    <mergeCell ref="BG115:BG123"/>
    <mergeCell ref="BF115:BF123"/>
    <mergeCell ref="AZ74:AZ82"/>
    <mergeCell ref="BA74:BA82"/>
    <mergeCell ref="BB74:BB82"/>
    <mergeCell ref="BC74:BC82"/>
    <mergeCell ref="BE47:BE60"/>
    <mergeCell ref="AN61:AN73"/>
    <mergeCell ref="AO61:AO73"/>
    <mergeCell ref="AN92:AN99"/>
    <mergeCell ref="AO92:AO99"/>
    <mergeCell ref="AN74:AN82"/>
    <mergeCell ref="BC92:BC99"/>
    <mergeCell ref="BD92:BD99"/>
    <mergeCell ref="AV92:AV99"/>
    <mergeCell ref="BD61:BD73"/>
    <mergeCell ref="AM47:AM60"/>
    <mergeCell ref="AN47:AN60"/>
    <mergeCell ref="BC154:BC160"/>
    <mergeCell ref="AR154:AR160"/>
    <mergeCell ref="AS154:AS160"/>
    <mergeCell ref="BD154:BD160"/>
    <mergeCell ref="AT154:AT160"/>
    <mergeCell ref="BB146:BB153"/>
    <mergeCell ref="AT92:AT99"/>
    <mergeCell ref="AP100:AP105"/>
    <mergeCell ref="AT100:AT105"/>
    <mergeCell ref="BD100:BD105"/>
    <mergeCell ref="AY92:AY99"/>
    <mergeCell ref="AZ124:AZ138"/>
    <mergeCell ref="AR47:AR60"/>
    <mergeCell ref="AS47:AS60"/>
    <mergeCell ref="BA100:BA105"/>
    <mergeCell ref="BB100:BB105"/>
    <mergeCell ref="AW92:AW99"/>
    <mergeCell ref="AX92:AX99"/>
    <mergeCell ref="AY61:AY73"/>
    <mergeCell ref="BB92:BB99"/>
    <mergeCell ref="BG47:BG60"/>
    <mergeCell ref="BG83:BG91"/>
    <mergeCell ref="AZ83:AZ91"/>
    <mergeCell ref="BA83:BA91"/>
    <mergeCell ref="BG36:BG46"/>
    <mergeCell ref="BG61:BG73"/>
    <mergeCell ref="AZ20:AZ25"/>
    <mergeCell ref="BF83:BF91"/>
    <mergeCell ref="BF92:BF99"/>
    <mergeCell ref="BF47:BF60"/>
    <mergeCell ref="BF36:BF46"/>
    <mergeCell ref="BB47:BB60"/>
    <mergeCell ref="BD36:BD46"/>
    <mergeCell ref="BA36:BA46"/>
    <mergeCell ref="BB36:BB46"/>
    <mergeCell ref="BF20:BF25"/>
    <mergeCell ref="BG20:BG25"/>
    <mergeCell ref="BG26:BG35"/>
    <mergeCell ref="BF26:BF35"/>
    <mergeCell ref="BC20:BC25"/>
    <mergeCell ref="BE36:BE46"/>
    <mergeCell ref="BD26:BD35"/>
    <mergeCell ref="BE26:BE35"/>
    <mergeCell ref="BF74:BF82"/>
    <mergeCell ref="BD47:BD60"/>
    <mergeCell ref="BD74:BD82"/>
    <mergeCell ref="AZ26:AZ35"/>
    <mergeCell ref="BE74:BE82"/>
    <mergeCell ref="BB83:BB91"/>
    <mergeCell ref="BE83:BE91"/>
    <mergeCell ref="BC83:BC91"/>
    <mergeCell ref="BA92:BA99"/>
    <mergeCell ref="AV15:BG15"/>
    <mergeCell ref="T83:T91"/>
    <mergeCell ref="S83:S91"/>
    <mergeCell ref="R83:R91"/>
    <mergeCell ref="AY20:AY25"/>
    <mergeCell ref="AP61:AP73"/>
    <mergeCell ref="AW61:AW73"/>
    <mergeCell ref="AX61:AX73"/>
    <mergeCell ref="AS74:AS82"/>
    <mergeCell ref="AP20:AP25"/>
    <mergeCell ref="S26:S35"/>
    <mergeCell ref="AM20:AM25"/>
    <mergeCell ref="AU61:AU73"/>
    <mergeCell ref="AV61:AV73"/>
    <mergeCell ref="AT36:AT46"/>
    <mergeCell ref="AQ36:AQ46"/>
    <mergeCell ref="AQ47:AQ60"/>
    <mergeCell ref="AO36:AO46"/>
    <mergeCell ref="S36:S46"/>
    <mergeCell ref="S20:S25"/>
    <mergeCell ref="AL83:AL91"/>
    <mergeCell ref="AP47:AP60"/>
    <mergeCell ref="BE20:BE25"/>
    <mergeCell ref="BA26:BA35"/>
    <mergeCell ref="BB26:BB35"/>
    <mergeCell ref="BC26:BC35"/>
    <mergeCell ref="S74:S82"/>
    <mergeCell ref="AV74:AV82"/>
    <mergeCell ref="AY74:AY82"/>
    <mergeCell ref="AW83:AW91"/>
    <mergeCell ref="AS61:AS73"/>
    <mergeCell ref="AT61:AT73"/>
    <mergeCell ref="AS16:AS18"/>
    <mergeCell ref="A20:A25"/>
    <mergeCell ref="AO26:AO35"/>
    <mergeCell ref="AP26:AP35"/>
    <mergeCell ref="T26:T35"/>
    <mergeCell ref="AK26:AK35"/>
    <mergeCell ref="AL26:AL35"/>
    <mergeCell ref="H26:H35"/>
    <mergeCell ref="I26:I35"/>
    <mergeCell ref="J26:J35"/>
    <mergeCell ref="R20:R25"/>
    <mergeCell ref="M26:M35"/>
    <mergeCell ref="A26:A35"/>
    <mergeCell ref="G26:G35"/>
    <mergeCell ref="AL16:AL18"/>
    <mergeCell ref="AM16:AM18"/>
    <mergeCell ref="AN16:AN18"/>
    <mergeCell ref="AO16:AO18"/>
    <mergeCell ref="AP16:AP18"/>
    <mergeCell ref="AT16:AT18"/>
    <mergeCell ref="AU16:AU18"/>
    <mergeCell ref="AV16:AV18"/>
    <mergeCell ref="AL15:AO15"/>
    <mergeCell ref="AP15:AU15"/>
    <mergeCell ref="Y17:Z17"/>
    <mergeCell ref="AA17:AD17"/>
    <mergeCell ref="AE16:AG16"/>
    <mergeCell ref="AE17:AG17"/>
    <mergeCell ref="BC16:BC18"/>
    <mergeCell ref="AQ16:AQ18"/>
    <mergeCell ref="B26:B35"/>
    <mergeCell ref="C26:C35"/>
    <mergeCell ref="BC36:BC46"/>
    <mergeCell ref="AW16:AW18"/>
    <mergeCell ref="N36:N46"/>
    <mergeCell ref="O36:O46"/>
    <mergeCell ref="P36:P46"/>
    <mergeCell ref="Q36:Q46"/>
    <mergeCell ref="O26:O35"/>
    <mergeCell ref="I20:I25"/>
    <mergeCell ref="AT26:AT35"/>
    <mergeCell ref="AU26:AU35"/>
    <mergeCell ref="M20:M25"/>
    <mergeCell ref="N20:N25"/>
    <mergeCell ref="O20:O25"/>
    <mergeCell ref="P20:P25"/>
    <mergeCell ref="AN20:AN25"/>
    <mergeCell ref="J20:J25"/>
    <mergeCell ref="K20:K25"/>
    <mergeCell ref="AR16:AR18"/>
    <mergeCell ref="J36:J46"/>
    <mergeCell ref="F36:F46"/>
    <mergeCell ref="AM36:AM46"/>
    <mergeCell ref="AN36:AN46"/>
    <mergeCell ref="B20:B25"/>
    <mergeCell ref="C20:C25"/>
    <mergeCell ref="D20:D25"/>
    <mergeCell ref="E20:E25"/>
    <mergeCell ref="F20:F25"/>
    <mergeCell ref="G20:G25"/>
    <mergeCell ref="U16:AD16"/>
    <mergeCell ref="U17:X17"/>
    <mergeCell ref="BD16:BD18"/>
    <mergeCell ref="BD20:BD25"/>
    <mergeCell ref="AQ20:AQ25"/>
    <mergeCell ref="BB20:BB25"/>
    <mergeCell ref="AX20:AX25"/>
    <mergeCell ref="AT20:AT25"/>
    <mergeCell ref="AU20:AU25"/>
    <mergeCell ref="AV20:AV25"/>
    <mergeCell ref="L20:L25"/>
    <mergeCell ref="AW20:AW25"/>
    <mergeCell ref="AO20:AO25"/>
    <mergeCell ref="T20:T25"/>
    <mergeCell ref="BA20:BA25"/>
    <mergeCell ref="H20:H25"/>
    <mergeCell ref="AR20:AR25"/>
    <mergeCell ref="AS20:AS25"/>
    <mergeCell ref="Q20:Q25"/>
    <mergeCell ref="AK20:AK25"/>
    <mergeCell ref="AL20:AL25"/>
    <mergeCell ref="AY36:AY46"/>
    <mergeCell ref="AW26:AW35"/>
    <mergeCell ref="AS26:AS35"/>
    <mergeCell ref="AV26:AV35"/>
    <mergeCell ref="AN26:AN35"/>
    <mergeCell ref="AQ26:AQ35"/>
    <mergeCell ref="AR26:AR35"/>
    <mergeCell ref="AM26:AM35"/>
    <mergeCell ref="Q26:Q35"/>
    <mergeCell ref="R26:R35"/>
    <mergeCell ref="AU36:AU46"/>
    <mergeCell ref="AV36:AV46"/>
    <mergeCell ref="AW36:AW46"/>
    <mergeCell ref="AX26:AX35"/>
    <mergeCell ref="AY26:AY35"/>
    <mergeCell ref="AR36:AR46"/>
    <mergeCell ref="AS36:AS46"/>
    <mergeCell ref="AP36:AP46"/>
    <mergeCell ref="AX36:AX46"/>
    <mergeCell ref="D26:D35"/>
    <mergeCell ref="E26:E35"/>
    <mergeCell ref="F26:F35"/>
    <mergeCell ref="L26:L35"/>
    <mergeCell ref="N26:N35"/>
    <mergeCell ref="G36:G46"/>
    <mergeCell ref="D36:D46"/>
    <mergeCell ref="P26:P35"/>
    <mergeCell ref="I74:I82"/>
    <mergeCell ref="G74:G82"/>
    <mergeCell ref="S47:S60"/>
    <mergeCell ref="M47:M60"/>
    <mergeCell ref="N47:N60"/>
    <mergeCell ref="O47:O60"/>
    <mergeCell ref="K61:K73"/>
    <mergeCell ref="K47:K60"/>
    <mergeCell ref="L61:L73"/>
    <mergeCell ref="K36:K46"/>
    <mergeCell ref="L36:L46"/>
    <mergeCell ref="J74:J82"/>
    <mergeCell ref="R47:R60"/>
    <mergeCell ref="E36:E46"/>
    <mergeCell ref="K26:K35"/>
    <mergeCell ref="R36:R46"/>
    <mergeCell ref="I36:I46"/>
    <mergeCell ref="L47:L60"/>
    <mergeCell ref="H47:H60"/>
    <mergeCell ref="N61:N73"/>
    <mergeCell ref="M61:M73"/>
    <mergeCell ref="O61:O73"/>
    <mergeCell ref="M74:M82"/>
    <mergeCell ref="N74:N82"/>
    <mergeCell ref="C83:C91"/>
    <mergeCell ref="E47:E60"/>
    <mergeCell ref="H61:H73"/>
    <mergeCell ref="P61:P73"/>
    <mergeCell ref="Q61:Q73"/>
    <mergeCell ref="R61:R73"/>
    <mergeCell ref="B83:B91"/>
    <mergeCell ref="O83:O91"/>
    <mergeCell ref="H92:H99"/>
    <mergeCell ref="B139:B145"/>
    <mergeCell ref="D115:D123"/>
    <mergeCell ref="E115:E123"/>
    <mergeCell ref="E139:E145"/>
    <mergeCell ref="H106:H114"/>
    <mergeCell ref="R74:R82"/>
    <mergeCell ref="Q74:Q82"/>
    <mergeCell ref="I106:I114"/>
    <mergeCell ref="J47:J60"/>
    <mergeCell ref="E74:E82"/>
    <mergeCell ref="P47:P60"/>
    <mergeCell ref="P74:P82"/>
    <mergeCell ref="D47:D60"/>
    <mergeCell ref="J61:J73"/>
    <mergeCell ref="B61:B73"/>
    <mergeCell ref="M83:M91"/>
    <mergeCell ref="O74:O82"/>
    <mergeCell ref="K74:K82"/>
    <mergeCell ref="L74:L82"/>
    <mergeCell ref="K100:K105"/>
    <mergeCell ref="Q139:Q145"/>
    <mergeCell ref="R139:R145"/>
    <mergeCell ref="Q83:Q91"/>
    <mergeCell ref="T47:T60"/>
    <mergeCell ref="T61:T73"/>
    <mergeCell ref="AQ61:AQ73"/>
    <mergeCell ref="AL36:AL46"/>
    <mergeCell ref="AK47:AK60"/>
    <mergeCell ref="AK61:AK73"/>
    <mergeCell ref="AM61:AM73"/>
    <mergeCell ref="AK36:AK46"/>
    <mergeCell ref="I61:I73"/>
    <mergeCell ref="M36:M46"/>
    <mergeCell ref="T36:T46"/>
    <mergeCell ref="AZ61:AZ73"/>
    <mergeCell ref="BA61:BA73"/>
    <mergeCell ref="BC47:BC60"/>
    <mergeCell ref="T74:T82"/>
    <mergeCell ref="AO74:AO82"/>
    <mergeCell ref="AR61:AR73"/>
    <mergeCell ref="AK74:AK82"/>
    <mergeCell ref="AU47:AU60"/>
    <mergeCell ref="AX47:AX60"/>
    <mergeCell ref="AO47:AO60"/>
    <mergeCell ref="AV47:AV60"/>
    <mergeCell ref="AW47:AW60"/>
    <mergeCell ref="AY47:AY60"/>
    <mergeCell ref="AT47:AT60"/>
    <mergeCell ref="AL61:AL73"/>
    <mergeCell ref="AL47:AL60"/>
    <mergeCell ref="AL74:AL82"/>
    <mergeCell ref="AM74:AM82"/>
    <mergeCell ref="AR74:AR82"/>
    <mergeCell ref="I47:I60"/>
    <mergeCell ref="Q47:Q60"/>
    <mergeCell ref="BC139:BC145"/>
    <mergeCell ref="BD139:BD145"/>
    <mergeCell ref="BE139:BE145"/>
    <mergeCell ref="AZ100:AZ105"/>
    <mergeCell ref="BD124:BD138"/>
    <mergeCell ref="BE115:BE123"/>
    <mergeCell ref="BD115:BD123"/>
    <mergeCell ref="AZ139:AZ145"/>
    <mergeCell ref="BA139:BA145"/>
    <mergeCell ref="BB139:BB145"/>
    <mergeCell ref="BC124:BC138"/>
    <mergeCell ref="AZ92:AZ99"/>
    <mergeCell ref="BF100:BF105"/>
    <mergeCell ref="BC115:BC123"/>
    <mergeCell ref="BG100:BG105"/>
    <mergeCell ref="AZ146:AZ153"/>
    <mergeCell ref="BA146:BA153"/>
    <mergeCell ref="BC146:BC153"/>
    <mergeCell ref="BD146:BD153"/>
    <mergeCell ref="AP74:AP82"/>
    <mergeCell ref="AQ74:AQ82"/>
    <mergeCell ref="AR92:AR99"/>
    <mergeCell ref="AP92:AP99"/>
    <mergeCell ref="R92:R99"/>
    <mergeCell ref="F106:F114"/>
    <mergeCell ref="E106:E114"/>
    <mergeCell ref="BB124:BB138"/>
    <mergeCell ref="AS100:AS105"/>
    <mergeCell ref="AT124:AT138"/>
    <mergeCell ref="AZ47:AZ60"/>
    <mergeCell ref="BA47:BA60"/>
    <mergeCell ref="AZ36:AZ46"/>
    <mergeCell ref="BF61:BF73"/>
    <mergeCell ref="BB61:BB73"/>
    <mergeCell ref="BC61:BC73"/>
    <mergeCell ref="AZ154:AZ160"/>
    <mergeCell ref="BF154:BF160"/>
    <mergeCell ref="AW74:AW82"/>
    <mergeCell ref="AY83:AY91"/>
    <mergeCell ref="AQ83:AQ91"/>
    <mergeCell ref="AR83:AR91"/>
    <mergeCell ref="AU74:AU82"/>
    <mergeCell ref="AX74:AX82"/>
    <mergeCell ref="AR100:AR105"/>
    <mergeCell ref="AY100:AY105"/>
    <mergeCell ref="AU115:AU123"/>
    <mergeCell ref="AU100:AU105"/>
    <mergeCell ref="AV100:AV105"/>
    <mergeCell ref="AV115:AV123"/>
    <mergeCell ref="AP83:AP91"/>
    <mergeCell ref="AX115:AX123"/>
    <mergeCell ref="AY139:AY145"/>
    <mergeCell ref="AQ139:AQ145"/>
    <mergeCell ref="AM124:AM138"/>
    <mergeCell ref="AO124:AO138"/>
    <mergeCell ref="AP124:AP138"/>
    <mergeCell ref="AU124:AU138"/>
    <mergeCell ref="AM139:AM145"/>
    <mergeCell ref="AN139:AN145"/>
    <mergeCell ref="BB115:BB123"/>
    <mergeCell ref="AQ115:AQ123"/>
    <mergeCell ref="AX139:AX145"/>
    <mergeCell ref="AV139:AV145"/>
    <mergeCell ref="AW139:AW145"/>
    <mergeCell ref="AU139:AU145"/>
    <mergeCell ref="AW115:AW123"/>
    <mergeCell ref="AY115:AY123"/>
    <mergeCell ref="AY124:AY138"/>
    <mergeCell ref="AZ115:AZ123"/>
    <mergeCell ref="BA115:BA123"/>
    <mergeCell ref="BA124:BA138"/>
    <mergeCell ref="AS139:AS145"/>
    <mergeCell ref="AQ124:AQ138"/>
    <mergeCell ref="A83:A91"/>
    <mergeCell ref="B92:B99"/>
    <mergeCell ref="A115:A123"/>
    <mergeCell ref="B115:B123"/>
    <mergeCell ref="C115:C123"/>
    <mergeCell ref="A161:A168"/>
    <mergeCell ref="D146:D153"/>
    <mergeCell ref="C139:C145"/>
    <mergeCell ref="A146:A153"/>
    <mergeCell ref="A139:A145"/>
    <mergeCell ref="F124:F138"/>
    <mergeCell ref="C146:C153"/>
    <mergeCell ref="B146:B153"/>
    <mergeCell ref="G146:G153"/>
    <mergeCell ref="E146:E153"/>
    <mergeCell ref="F161:F168"/>
    <mergeCell ref="P124:P138"/>
    <mergeCell ref="O124:O138"/>
    <mergeCell ref="P106:P114"/>
    <mergeCell ref="G83:G91"/>
    <mergeCell ref="I154:I160"/>
    <mergeCell ref="A154:A160"/>
    <mergeCell ref="F146:F153"/>
    <mergeCell ref="I146:I153"/>
    <mergeCell ref="C154:C160"/>
    <mergeCell ref="E92:E99"/>
    <mergeCell ref="O106:O114"/>
    <mergeCell ref="N106:N114"/>
    <mergeCell ref="M115:M123"/>
    <mergeCell ref="M106:M114"/>
    <mergeCell ref="L106:L114"/>
    <mergeCell ref="I83:I91"/>
    <mergeCell ref="H83:H91"/>
    <mergeCell ref="L83:L91"/>
    <mergeCell ref="K83:K91"/>
    <mergeCell ref="J83:J91"/>
    <mergeCell ref="N83:N91"/>
    <mergeCell ref="E83:E91"/>
    <mergeCell ref="F83:F91"/>
    <mergeCell ref="N92:N99"/>
    <mergeCell ref="M92:M99"/>
    <mergeCell ref="O92:O99"/>
    <mergeCell ref="AS124:AS138"/>
    <mergeCell ref="AO115:AO123"/>
    <mergeCell ref="AP115:AP123"/>
    <mergeCell ref="G106:G114"/>
    <mergeCell ref="J124:J138"/>
    <mergeCell ref="L124:L138"/>
    <mergeCell ref="AK124:AK138"/>
    <mergeCell ref="N124:N138"/>
    <mergeCell ref="AN124:AN138"/>
    <mergeCell ref="G124:G138"/>
    <mergeCell ref="K124:K138"/>
    <mergeCell ref="L100:L105"/>
    <mergeCell ref="O100:O105"/>
    <mergeCell ref="L92:L99"/>
    <mergeCell ref="R115:R123"/>
    <mergeCell ref="T106:T114"/>
    <mergeCell ref="S106:S114"/>
    <mergeCell ref="R106:R114"/>
    <mergeCell ref="Q106:Q114"/>
    <mergeCell ref="AO100:AO105"/>
    <mergeCell ref="AM115:AM123"/>
    <mergeCell ref="AN115:AN123"/>
    <mergeCell ref="K92:K99"/>
    <mergeCell ref="N100:N105"/>
    <mergeCell ref="M100:M105"/>
    <mergeCell ref="B124:B138"/>
    <mergeCell ref="A124:A138"/>
    <mergeCell ref="H100:H105"/>
    <mergeCell ref="G92:G99"/>
    <mergeCell ref="I124:I138"/>
    <mergeCell ref="H124:H138"/>
    <mergeCell ref="H139:H145"/>
    <mergeCell ref="C106:C114"/>
    <mergeCell ref="F100:F105"/>
    <mergeCell ref="A106:A114"/>
    <mergeCell ref="F92:F99"/>
    <mergeCell ref="F115:F123"/>
    <mergeCell ref="G139:G145"/>
    <mergeCell ref="I139:I145"/>
    <mergeCell ref="E124:E138"/>
    <mergeCell ref="C124:C138"/>
    <mergeCell ref="G115:G123"/>
    <mergeCell ref="H115:H123"/>
    <mergeCell ref="I115:I123"/>
    <mergeCell ref="D124:D138"/>
    <mergeCell ref="J92:J99"/>
    <mergeCell ref="D106:D114"/>
    <mergeCell ref="E100:E105"/>
    <mergeCell ref="B100:B105"/>
    <mergeCell ref="N139:N145"/>
    <mergeCell ref="N115:N123"/>
    <mergeCell ref="L115:L123"/>
    <mergeCell ref="H74:H82"/>
    <mergeCell ref="G47:G60"/>
    <mergeCell ref="F74:F82"/>
    <mergeCell ref="H36:H46"/>
    <mergeCell ref="A61:A73"/>
    <mergeCell ref="J100:J105"/>
    <mergeCell ref="C100:C105"/>
    <mergeCell ref="D100:D105"/>
    <mergeCell ref="A47:A60"/>
    <mergeCell ref="A36:A46"/>
    <mergeCell ref="C61:C73"/>
    <mergeCell ref="D61:D73"/>
    <mergeCell ref="E61:E73"/>
    <mergeCell ref="F61:F73"/>
    <mergeCell ref="G61:G73"/>
    <mergeCell ref="B36:B46"/>
    <mergeCell ref="C36:C46"/>
    <mergeCell ref="I92:I99"/>
    <mergeCell ref="A100:A105"/>
    <mergeCell ref="B74:B82"/>
    <mergeCell ref="I100:I105"/>
    <mergeCell ref="D83:D91"/>
    <mergeCell ref="A92:A99"/>
    <mergeCell ref="D92:D99"/>
    <mergeCell ref="C92:C99"/>
    <mergeCell ref="G100:G105"/>
    <mergeCell ref="B47:B60"/>
    <mergeCell ref="C47:C60"/>
    <mergeCell ref="C74:C82"/>
    <mergeCell ref="D74:D82"/>
    <mergeCell ref="F47:F60"/>
    <mergeCell ref="A74:A82"/>
    <mergeCell ref="A201:A204"/>
    <mergeCell ref="B201:B204"/>
    <mergeCell ref="A194:A197"/>
    <mergeCell ref="B194:B197"/>
    <mergeCell ref="H190:H193"/>
    <mergeCell ref="I190:I193"/>
    <mergeCell ref="J190:J193"/>
    <mergeCell ref="K190:K193"/>
    <mergeCell ref="G190:G193"/>
    <mergeCell ref="A190:A193"/>
    <mergeCell ref="B190:B193"/>
    <mergeCell ref="G201:G204"/>
    <mergeCell ref="K201:K204"/>
    <mergeCell ref="J201:J204"/>
    <mergeCell ref="I201:I204"/>
    <mergeCell ref="H201:H204"/>
    <mergeCell ref="I198:I200"/>
    <mergeCell ref="H198:H200"/>
    <mergeCell ref="G198:G200"/>
    <mergeCell ref="A198:A200"/>
    <mergeCell ref="K194:K197"/>
    <mergeCell ref="J194:J197"/>
    <mergeCell ref="I194:I197"/>
    <mergeCell ref="H194:H197"/>
    <mergeCell ref="G194:G197"/>
    <mergeCell ref="B198:B200"/>
    <mergeCell ref="B161:B168"/>
    <mergeCell ref="AJ248:AJ250"/>
    <mergeCell ref="AJ221:AJ222"/>
    <mergeCell ref="AJ223:AJ226"/>
    <mergeCell ref="D161:D168"/>
    <mergeCell ref="D169:D176"/>
    <mergeCell ref="M154:M160"/>
    <mergeCell ref="N146:N153"/>
    <mergeCell ref="M146:M153"/>
    <mergeCell ref="N154:N160"/>
    <mergeCell ref="H154:H160"/>
    <mergeCell ref="K169:K176"/>
    <mergeCell ref="G161:G168"/>
    <mergeCell ref="H161:H168"/>
    <mergeCell ref="K177:K184"/>
    <mergeCell ref="O177:O184"/>
    <mergeCell ref="R177:R184"/>
    <mergeCell ref="C161:C168"/>
    <mergeCell ref="E161:E168"/>
    <mergeCell ref="I161:I168"/>
    <mergeCell ref="K161:K168"/>
    <mergeCell ref="M169:M176"/>
    <mergeCell ref="I205:I208"/>
    <mergeCell ref="J205:J208"/>
    <mergeCell ref="C217:C220"/>
    <mergeCell ref="D217:D220"/>
    <mergeCell ref="E217:E220"/>
    <mergeCell ref="F217:F220"/>
    <mergeCell ref="G217:G220"/>
    <mergeCell ref="H217:H220"/>
    <mergeCell ref="I217:I220"/>
    <mergeCell ref="J217:J220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16" fitToHeight="0" orientation="landscape" r:id="rId1"/>
  <colBreaks count="4" manualBreakCount="4">
    <brk id="7" max="1048575" man="1"/>
    <brk id="20" max="1048575" man="1"/>
    <brk id="37" max="1048575" man="1"/>
    <brk id="47" max="1048575" man="1"/>
  </colBreaks>
  <ignoredErrors>
    <ignoredError sqref="AM10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RBTRANS LICITAÇÃO FEV 2024</vt:lpstr>
      <vt:lpstr>'RBTRANS LICITAÇÃO FEV 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2024-03-13T14:14:54Z</cp:lastPrinted>
  <dcterms:created xsi:type="dcterms:W3CDTF">2013-10-11T22:10:57Z</dcterms:created>
  <dcterms:modified xsi:type="dcterms:W3CDTF">2024-03-18T21:16:26Z</dcterms:modified>
</cp:coreProperties>
</file>