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801"/>
  </bookViews>
  <sheets>
    <sheet name="RBTRANS LICITAÇÕES 03 2024" sheetId="4" r:id="rId1"/>
  </sheets>
  <definedNames>
    <definedName name="_xlnm._FilterDatabase" localSheetId="0" hidden="1">'RBTRANS LICITAÇÕES 03 2024'!$A$5:$BG$627</definedName>
    <definedName name="_xlnm.Print_Area" localSheetId="0">'RBTRANS LICITAÇÕES 03 2024'!$A$5:$BG$184</definedName>
  </definedNames>
  <calcPr calcId="162913"/>
</workbook>
</file>

<file path=xl/calcChain.xml><?xml version="1.0" encoding="utf-8"?>
<calcChain xmlns="http://schemas.openxmlformats.org/spreadsheetml/2006/main">
  <c r="AH267" i="4" l="1"/>
  <c r="L267" i="4"/>
  <c r="AK266" i="4" l="1"/>
  <c r="AK265" i="4"/>
  <c r="AK263" i="4"/>
  <c r="AK259" i="4"/>
  <c r="AK245" i="4"/>
  <c r="AK242" i="4"/>
  <c r="AK239" i="4"/>
  <c r="AK236" i="4"/>
  <c r="AK233" i="4"/>
  <c r="AK230" i="4"/>
  <c r="AK227" i="4"/>
  <c r="AK217" i="4"/>
  <c r="AK190" i="4"/>
  <c r="AK185" i="4"/>
  <c r="P267" i="4"/>
  <c r="Q267" i="4"/>
  <c r="R267" i="4"/>
  <c r="S267" i="4"/>
  <c r="T267" i="4"/>
  <c r="AC267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225" i="4"/>
  <c r="AH226" i="4"/>
  <c r="AH227" i="4"/>
  <c r="AH228" i="4"/>
  <c r="AH229" i="4"/>
  <c r="AH230" i="4"/>
  <c r="AH231" i="4"/>
  <c r="AH232" i="4"/>
  <c r="AH233" i="4"/>
  <c r="AH234" i="4"/>
  <c r="AH235" i="4"/>
  <c r="AH236" i="4"/>
  <c r="AH237" i="4"/>
  <c r="AH238" i="4"/>
  <c r="AH239" i="4"/>
  <c r="AH240" i="4"/>
  <c r="AH241" i="4"/>
  <c r="AH242" i="4"/>
  <c r="AH243" i="4"/>
  <c r="AH244" i="4"/>
  <c r="AH245" i="4"/>
  <c r="AH246" i="4"/>
  <c r="AH247" i="4"/>
  <c r="AH248" i="4"/>
  <c r="AH249" i="4"/>
  <c r="AH250" i="4"/>
  <c r="AH252" i="4"/>
  <c r="AH253" i="4"/>
  <c r="AH254" i="4"/>
  <c r="AH255" i="4"/>
  <c r="AH256" i="4"/>
  <c r="AH257" i="4"/>
  <c r="AH258" i="4"/>
  <c r="AH259" i="4"/>
  <c r="AH260" i="4"/>
  <c r="AH261" i="4"/>
  <c r="AH262" i="4"/>
  <c r="AH263" i="4"/>
  <c r="AH264" i="4"/>
  <c r="AH265" i="4"/>
  <c r="AH266" i="4"/>
  <c r="AJ251" i="4"/>
  <c r="AK251" i="4" s="1"/>
  <c r="AJ258" i="4"/>
  <c r="AK258" i="4" s="1"/>
  <c r="AJ33" i="4"/>
  <c r="AJ25" i="4"/>
  <c r="AJ262" i="4"/>
  <c r="AK261" i="4" s="1"/>
  <c r="AJ257" i="4"/>
  <c r="AK257" i="4" s="1"/>
  <c r="AJ264" i="4"/>
  <c r="AK264" i="4" s="1"/>
  <c r="AJ256" i="4" l="1"/>
  <c r="AK256" i="4" s="1"/>
  <c r="AJ260" i="4"/>
  <c r="AK260" i="4" s="1"/>
  <c r="AJ255" i="4"/>
  <c r="AK255" i="4" s="1"/>
  <c r="AJ253" i="4" l="1"/>
  <c r="AK252" i="4" s="1"/>
  <c r="AJ223" i="4"/>
  <c r="AK223" i="4" s="1"/>
  <c r="AJ215" i="4"/>
  <c r="AK213" i="4" s="1"/>
  <c r="AJ212" i="4"/>
  <c r="AK209" i="4" s="1"/>
  <c r="AJ208" i="4"/>
  <c r="AK205" i="4" s="1"/>
  <c r="AJ204" i="4"/>
  <c r="AK201" i="4" s="1"/>
  <c r="AJ166" i="4"/>
  <c r="AJ142" i="4"/>
  <c r="AK139" i="4" s="1"/>
  <c r="AJ136" i="4"/>
  <c r="AK124" i="4" s="1"/>
  <c r="AJ120" i="4"/>
  <c r="AK115" i="4" s="1"/>
  <c r="AJ103" i="4"/>
  <c r="AK100" i="4" s="1"/>
  <c r="AJ96" i="4"/>
  <c r="AK92" i="4" s="1"/>
  <c r="AJ88" i="4"/>
  <c r="AK83" i="4" s="1"/>
  <c r="AJ79" i="4"/>
  <c r="AK74" i="4" s="1"/>
  <c r="AJ70" i="4"/>
  <c r="AK61" i="4" s="1"/>
  <c r="AJ56" i="4"/>
  <c r="AJ44" i="4"/>
  <c r="AJ195" i="4" l="1"/>
  <c r="AK194" i="4" s="1"/>
  <c r="AJ199" i="4"/>
  <c r="AK198" i="4" s="1"/>
  <c r="AJ248" i="4"/>
  <c r="AK248" i="4" s="1"/>
  <c r="AJ221" i="4"/>
  <c r="AK221" i="4" s="1"/>
  <c r="AJ151" i="4"/>
  <c r="AI157" i="4"/>
  <c r="AI30" i="4"/>
  <c r="AK26" i="4" s="1"/>
  <c r="AI22" i="4"/>
  <c r="AJ267" i="4" l="1"/>
  <c r="AK146" i="4"/>
  <c r="AI156" i="4" l="1"/>
  <c r="AI179" i="4" l="1"/>
  <c r="AK177" i="4" s="1"/>
  <c r="AI172" i="4"/>
  <c r="AI109" i="4"/>
  <c r="AI171" i="4" l="1"/>
  <c r="AI155" i="4" l="1"/>
  <c r="AK154" i="4" s="1"/>
  <c r="AI108" i="4" l="1"/>
  <c r="AI21" i="4"/>
  <c r="AK20" i="4" s="1"/>
  <c r="AI47" i="4" l="1"/>
  <c r="AK47" i="4" s="1"/>
  <c r="AI162" i="4" l="1"/>
  <c r="AK161" i="4" s="1"/>
  <c r="AI169" i="4" l="1"/>
  <c r="AK169" i="4" s="1"/>
  <c r="AI106" i="4" l="1"/>
  <c r="AK106" i="4" s="1"/>
  <c r="AI36" i="4"/>
  <c r="AK36" i="4" s="1"/>
  <c r="AK267" i="4" l="1"/>
  <c r="AI267" i="4"/>
</calcChain>
</file>

<file path=xl/sharedStrings.xml><?xml version="1.0" encoding="utf-8"?>
<sst xmlns="http://schemas.openxmlformats.org/spreadsheetml/2006/main" count="2712" uniqueCount="556">
  <si>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</si>
  <si>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</si>
  <si>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</si>
  <si>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</si>
  <si>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</si>
  <si>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</si>
  <si>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</si>
  <si>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</si>
  <si>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</si>
  <si>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</si>
  <si>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</si>
  <si>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</si>
  <si>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</si>
  <si>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</si>
  <si>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</si>
  <si>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</si>
  <si>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</si>
  <si>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</si>
  <si>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</si>
  <si>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</si>
  <si>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</si>
  <si>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</si>
  <si>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</si>
  <si>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</si>
  <si>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</si>
  <si>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</si>
  <si>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</si>
  <si>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</si>
  <si>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</si>
  <si>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</si>
  <si>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</si>
  <si>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</si>
  <si>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</si>
  <si>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</si>
  <si>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</si>
  <si>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</si>
  <si>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</si>
  <si>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</si>
  <si>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</si>
  <si>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</si>
  <si>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</si>
  <si>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</si>
  <si>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</si>
  <si>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</si>
  <si>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</si>
  <si>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</si>
  <si>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</si>
  <si>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</si>
  <si>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</si>
  <si>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</si>
  <si>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</si>
  <si>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</si>
  <si>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</si>
  <si>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</si>
  <si>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</si>
  <si>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</si>
  <si>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</si>
  <si>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</si>
  <si>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</si>
  <si>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</si>
  <si>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</si>
  <si>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</si>
  <si>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</si>
  <si>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</si>
  <si>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</si>
  <si>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</si>
  <si>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</si>
  <si>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</si>
  <si>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</si>
  <si>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</si>
  <si>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</si>
  <si>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</si>
  <si>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</si>
  <si>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</si>
  <si>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</si>
  <si>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</si>
  <si>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</si>
  <si>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</si>
  <si>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</si>
  <si>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</si>
  <si>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</si>
  <si>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</si>
  <si>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</si>
  <si>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</si>
  <si>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</si>
  <si>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</si>
  <si>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</si>
  <si>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</si>
  <si>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</si>
  <si>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</si>
  <si>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</si>
  <si>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</si>
  <si>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</si>
  <si>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</si>
  <si>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</si>
  <si>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</si>
  <si>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</si>
  <si>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</si>
  <si>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</si>
  <si>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</si>
  <si>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</si>
  <si>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</si>
  <si>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</si>
  <si>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</si>
  <si>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</si>
  <si>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</si>
  <si>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</si>
  <si>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</si>
  <si>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</si>
  <si>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</si>
  <si>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</si>
  <si>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</si>
  <si>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</si>
  <si>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</si>
  <si>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</si>
  <si>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</si>
  <si>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</si>
  <si>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</si>
  <si>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</si>
  <si>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</si>
  <si>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</si>
  <si>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</si>
  <si>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</si>
  <si>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</si>
  <si>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</si>
  <si>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</si>
  <si>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</si>
  <si>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</si>
  <si>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</si>
  <si>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</si>
  <si>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</si>
  <si>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</si>
  <si>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</si>
  <si>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</si>
  <si>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</si>
  <si>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</si>
  <si>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</si>
  <si>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</si>
  <si>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</si>
  <si>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TEC NEWS EIRELI</t>
  </si>
  <si>
    <t>05.608.779/0001-46</t>
  </si>
  <si>
    <t>Contratação da Empresa Brasileira de Correios e Telegráfos - CORREIOS</t>
  </si>
  <si>
    <t>EMPRESA BRASILEIRA DE CORREIOS E TELEGRÁFOS - CORREIOS</t>
  </si>
  <si>
    <t>34.028.316/7709-95</t>
  </si>
  <si>
    <t>SERMATEC COM. E SERVIÇOS IMP. E EXP. LTDA</t>
  </si>
  <si>
    <t>04.439.665/0001-57</t>
  </si>
  <si>
    <t>Pregão SRP Nº 130/2019 CEL/PMRB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</si>
  <si>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</si>
  <si>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</si>
  <si>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</si>
  <si>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</si>
  <si>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</si>
  <si>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</si>
  <si>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062/2020</t>
  </si>
  <si>
    <t>33.90.37.00</t>
  </si>
  <si>
    <t>071/2020</t>
  </si>
  <si>
    <t>066/2020</t>
  </si>
  <si>
    <t>012/2020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</si>
  <si>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</si>
  <si>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</si>
  <si>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</si>
  <si>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</si>
  <si>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</si>
  <si>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</si>
  <si>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</si>
  <si>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</si>
  <si>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</si>
  <si>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</si>
  <si>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</si>
  <si>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</si>
  <si>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</si>
  <si>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</si>
  <si>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</si>
  <si>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>054/2020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</si>
  <si>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</si>
  <si>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</si>
  <si>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</si>
  <si>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</si>
  <si>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</si>
  <si>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</si>
  <si>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</si>
  <si>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</si>
  <si>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</si>
  <si>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</si>
  <si>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</si>
  <si>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</si>
  <si>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</si>
  <si>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</si>
  <si>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</si>
  <si>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</si>
  <si>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</si>
  <si>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</si>
  <si>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</si>
  <si>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</si>
  <si>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</si>
  <si>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</si>
  <si>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</si>
  <si>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</si>
  <si>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</si>
  <si>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</si>
  <si>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</si>
  <si>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</si>
  <si>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</si>
  <si>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</si>
  <si>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</si>
  <si>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</si>
  <si>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</si>
  <si>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</si>
  <si>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2° Termo Aditivo</t>
  </si>
  <si>
    <t>Prorrogar o prazo até 01/10/2022</t>
  </si>
  <si>
    <t>Prorrogar o prazo até 20/11/2022</t>
  </si>
  <si>
    <t>Prorrogar o prazo até 02 de julho de 2022</t>
  </si>
  <si>
    <t>13.153</t>
  </si>
  <si>
    <t>Prorrogar o prazo até 02 de dezembro de 2022</t>
  </si>
  <si>
    <t>004/2021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</si>
  <si>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</si>
  <si>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</si>
  <si>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</si>
  <si>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</si>
  <si>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</si>
  <si>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</si>
  <si>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</si>
  <si>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</si>
  <si>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</si>
  <si>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</si>
  <si>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</si>
  <si>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</si>
  <si>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</si>
  <si>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</si>
  <si>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</si>
  <si>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</si>
  <si>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</si>
  <si>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</si>
  <si>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</si>
  <si>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</si>
  <si>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</si>
  <si>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</si>
  <si>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</si>
  <si>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</si>
  <si>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</si>
  <si>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</si>
  <si>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</si>
  <si>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</si>
  <si>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</si>
  <si>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</si>
  <si>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</si>
  <si>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</si>
  <si>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</si>
  <si>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</si>
  <si>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</si>
  <si>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</si>
  <si>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</si>
  <si>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</si>
  <si>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</si>
  <si>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</si>
  <si>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Prorrogar o prazo até 09 de janeiro de 2023</t>
  </si>
  <si>
    <t>Pregão SRP Nº 060/2021 CEL/PMRB</t>
  </si>
  <si>
    <t>Pregão SRP Nº 197/2020 CPL 04</t>
  </si>
  <si>
    <t>1541/2022</t>
  </si>
  <si>
    <t>SECRETARIA DE ESTADO DA FAZENDA</t>
  </si>
  <si>
    <t>13.309</t>
  </si>
  <si>
    <t>Termo aditivo de Prazo</t>
  </si>
  <si>
    <t>Menor Preço por item</t>
  </si>
  <si>
    <t>1593/2022</t>
  </si>
  <si>
    <t>SEFIN/PMRB</t>
  </si>
  <si>
    <t>13.405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</si>
  <si>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</si>
  <si>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</si>
  <si>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</si>
  <si>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</si>
  <si>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</si>
  <si>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</si>
  <si>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2087/2023 (008/2022)</t>
  </si>
  <si>
    <t>SERPRO</t>
  </si>
  <si>
    <t>33.683.111/0001-07</t>
  </si>
  <si>
    <t>2088/2023 (007/2022)</t>
  </si>
  <si>
    <t xml:space="preserve">33.90.39.00  </t>
  </si>
  <si>
    <t>Adesão ARP Nº 077/2022</t>
  </si>
  <si>
    <t>2205/2022</t>
  </si>
  <si>
    <t>13.052.004/0001-65</t>
  </si>
  <si>
    <t>PODER EXECUTIVO MUNICIPAL</t>
  </si>
  <si>
    <t>RESOLUÇÃO Nº 87, DE 28 DE NOVEMBRO DE 2013 - TRIBUNAL DE CONTAS DO ESTADO DO ACRE</t>
  </si>
  <si>
    <t>IDENTIFICAÇÃO DO ÓRGÃO/ENTIDADE/FUNDO: SUPERINTENDÊNCIA MUNICIPAL DE TRANSPORTES E TRÂNSITO - RBTRANS</t>
  </si>
  <si>
    <t>Valor do contrato após alteração</t>
  </si>
  <si>
    <t>254/2022</t>
  </si>
  <si>
    <t>13.354</t>
  </si>
  <si>
    <t>SECRETARIA DE ESTADO DE SAUDE - SESACRE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</si>
  <si>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</si>
  <si>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</si>
  <si>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</si>
  <si>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</si>
  <si>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</si>
  <si>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</si>
  <si>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Termo de Ratificação de Inexigibilidade</t>
  </si>
  <si>
    <t>Artigo 25, inciso II da Lei de Licitações nº 8.666/93</t>
  </si>
  <si>
    <t>Inexigibilidade</t>
  </si>
  <si>
    <t>13.435</t>
  </si>
  <si>
    <t>21/12/2023</t>
  </si>
  <si>
    <t>Dispensa de Licitação Nº 013/2022</t>
  </si>
  <si>
    <t>Dispensa de Licitação</t>
  </si>
  <si>
    <t>Artigo 24, inciso X da Lei de Licitações nº 8.666/93</t>
  </si>
  <si>
    <t>Pregão SRP Nº 141/2018 CPL - PMRB</t>
  </si>
  <si>
    <t>Serviço de mensageiro através da utilização de motocicleta</t>
  </si>
  <si>
    <t>NORTE EXPRESS TRANSPORTES E SERVIÇOS LTDA</t>
  </si>
  <si>
    <t>3.3.90.39.00</t>
  </si>
  <si>
    <t>Prorrogar o prazo até 31 de dezembro de 2023</t>
  </si>
  <si>
    <t>Termo Adtivo de Valor</t>
  </si>
  <si>
    <t xml:space="preserve">073/2020 </t>
  </si>
  <si>
    <t>Locação de envelopadora com manutenção preventiva</t>
  </si>
  <si>
    <t xml:space="preserve">071/2019 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</si>
  <si>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</si>
  <si>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</si>
  <si>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</si>
  <si>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</si>
  <si>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 xml:space="preserve">    Fonte 110</t>
  </si>
  <si>
    <t>Prorrogar o prazo até 10 de janeiro de 2024</t>
  </si>
  <si>
    <t xml:space="preserve">3º Termo Adtivo </t>
  </si>
  <si>
    <t>Prorrogar o prazo até 23 de junho de 2024</t>
  </si>
  <si>
    <t>Parecer PROJU Nº 056/2023</t>
  </si>
  <si>
    <t xml:space="preserve">    Fonte 101</t>
  </si>
  <si>
    <t xml:space="preserve"> Prorrogar o prazo até 02 de março de 2024</t>
  </si>
  <si>
    <t>Pregão Eletrônico SRP nº 040/2023</t>
  </si>
  <si>
    <t>2409/2023</t>
  </si>
  <si>
    <t>MOURA E OLIVEIRA TRANSPORTADORA TURISTICA DE SUPERFICIE LTDA</t>
  </si>
  <si>
    <t>07.191.795/0001-01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</si>
  <si>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</si>
  <si>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</si>
  <si>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</si>
  <si>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</si>
  <si>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</si>
  <si>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</si>
  <si>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Prorrogar o prazo até 13 de dezembro 2023</t>
  </si>
  <si>
    <t>Prorrogar o prazo até 01 de junho de 2024</t>
  </si>
  <si>
    <t>13.460</t>
  </si>
  <si>
    <t>Prorrogar o prazo até o dia 31 de janeiro de 2024</t>
  </si>
  <si>
    <t>Termo Aditivo de Valor 25%</t>
  </si>
  <si>
    <t>TOTAL</t>
  </si>
  <si>
    <t>DETRAN</t>
  </si>
  <si>
    <t>Pregão Eletrônico SRP nº 357/2022</t>
  </si>
  <si>
    <t>Prestação de serviços de agenciamento de viagens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</si>
  <si>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</si>
  <si>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</si>
  <si>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</si>
  <si>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</si>
  <si>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</si>
  <si>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</si>
  <si>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</si>
  <si>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</si>
  <si>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</si>
  <si>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</si>
  <si>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014/2022</t>
  </si>
  <si>
    <t>SEFAZ</t>
  </si>
  <si>
    <t>13.384</t>
  </si>
  <si>
    <t>4°Termo Aditivo</t>
  </si>
  <si>
    <t>Prorrogar o prazo até 01/10/2024</t>
  </si>
  <si>
    <t>2613/2023</t>
  </si>
  <si>
    <t>Nome do responsável pela elaboração: Rosineuda Silva de Freitas da Cunha</t>
  </si>
  <si>
    <t xml:space="preserve">Termo Aditivo de reequilibrio economico </t>
  </si>
  <si>
    <t>13.588</t>
  </si>
  <si>
    <t xml:space="preserve">Termo Aditivo de Reequilíbrio Econômico </t>
  </si>
  <si>
    <t>Prorrogar o prazo até 02 de dezembro de 2023</t>
  </si>
  <si>
    <t>VIGIACRE VIGILANCIA PATRIMONIAL LTDA</t>
  </si>
  <si>
    <t>Pregão Eletrônico SRP nº 153/2023</t>
  </si>
  <si>
    <t>Prestação de serviços terceirizados de segurança e vigilância Patrimonial Armada de forma contínua.</t>
  </si>
  <si>
    <t>3662/2023</t>
  </si>
  <si>
    <t>04.939.650/0001-58</t>
  </si>
  <si>
    <t>COOPERATIVA DE PROPRIETÁRIO DE VEÍCULOS DO ESTADO DO ACRE - COOPERVEL</t>
  </si>
  <si>
    <t>153/2023</t>
  </si>
  <si>
    <t>13.632</t>
  </si>
  <si>
    <t>SEMSA</t>
  </si>
  <si>
    <t>Executado até o exercício de 2023</t>
  </si>
  <si>
    <t xml:space="preserve"> Executado no exercício  de 2024</t>
  </si>
  <si>
    <t xml:space="preserve"> 055/2020</t>
  </si>
  <si>
    <t>13.433</t>
  </si>
  <si>
    <t>8º Termo Aditivo</t>
  </si>
  <si>
    <t>Prorrogar o prazo até o dia 31 de dezembro de 2023</t>
  </si>
  <si>
    <t>10º Termo Aditivo</t>
  </si>
  <si>
    <t>11º Termo Aditivo</t>
  </si>
  <si>
    <t>12º Termo Aditivo</t>
  </si>
  <si>
    <t>Prorrogar o prazo até 26 de setembro de 2024</t>
  </si>
  <si>
    <t>Prorrogar o prazo até 01/03/2024</t>
  </si>
  <si>
    <t>13.655</t>
  </si>
  <si>
    <t>Prorrogar o prazo até 17/11/2024</t>
  </si>
  <si>
    <t>13.658</t>
  </si>
  <si>
    <t>Prorrogar o prazo até 22/11/2024</t>
  </si>
  <si>
    <t>Prorrogar o prazo até 22 de novembro de 2024</t>
  </si>
  <si>
    <t>Prorrogar o prazo até 08 de janeiro de 2025</t>
  </si>
  <si>
    <t>13.677</t>
  </si>
  <si>
    <t>Prorrogar o prazo até 19/12/2024</t>
  </si>
  <si>
    <t>Prorrogar o prazo até o dia 31 de dezembro de 2024</t>
  </si>
  <si>
    <t>Prorrogar o prazo até 02 de dezembro de 2024</t>
  </si>
  <si>
    <t>Prorrogar o prazo até 30 de junho de 2024</t>
  </si>
  <si>
    <t xml:space="preserve">Especificações de Termo Aditivo </t>
  </si>
  <si>
    <t>Em andamento em 2024</t>
  </si>
  <si>
    <t>Nº do Convênio  Contrato</t>
  </si>
  <si>
    <t>13.423</t>
  </si>
  <si>
    <t>Locação de veículos do tipo caminhonete e passeios sem motorista</t>
  </si>
  <si>
    <t>Prestação de serviços de terceirizados para apoio técnico e atividades auxiliares</t>
  </si>
  <si>
    <t>prestação de serviços de terceirizados para apoio técnico e atividades auxiliares</t>
  </si>
  <si>
    <t>Prestação de serviços de terceirizados de apoio administrativo e operacional</t>
  </si>
  <si>
    <t>Serviços de transportes, caminhão carga seca, como motorista.</t>
  </si>
  <si>
    <t>Prestação de serviços de limpeza de prédios, mobiliários e equipamentos</t>
  </si>
  <si>
    <t>Prestação de serviço terceirizado e continuado de apoio operacional e administrativo com disponibilização de mao de obra em regime de dedicação exclusiva</t>
  </si>
  <si>
    <t xml:space="preserve">Serviço de rastreamento e monitoramento de veículos via satélite, compreendendo a instalação em comodata, de módulos rastreadores </t>
  </si>
  <si>
    <t>Prestação de serviços especiais e continuos de tecnologia da informação, compreendendo o processamento e armazenamento de dados e transmissão eletrônica de arquivos</t>
  </si>
  <si>
    <t xml:space="preserve">ECS - EMPRESA DE COMUNICAÇÃO E SEGURANÇA LTDA </t>
  </si>
  <si>
    <t>Locação de veiculo com condutor</t>
  </si>
  <si>
    <t>3.3.90.37.00</t>
  </si>
  <si>
    <t>13.558</t>
  </si>
  <si>
    <t>13.681</t>
  </si>
  <si>
    <t>19/06/2023</t>
  </si>
  <si>
    <t>Prorrogar a prazo até 01 de julho de 2024</t>
  </si>
  <si>
    <t>Prorrogar o prazo até o dia 31 de janeiro de 2025</t>
  </si>
  <si>
    <t>13681</t>
  </si>
  <si>
    <t>S/P</t>
  </si>
  <si>
    <t>13.668</t>
  </si>
  <si>
    <t>Contratação Direta</t>
  </si>
  <si>
    <t>011/2024</t>
  </si>
  <si>
    <t>005/2024</t>
  </si>
  <si>
    <t>001/2024</t>
  </si>
  <si>
    <t>002/2024</t>
  </si>
  <si>
    <t>008/2024</t>
  </si>
  <si>
    <t>003/2024</t>
  </si>
  <si>
    <t>004/2024</t>
  </si>
  <si>
    <t>007/2024</t>
  </si>
  <si>
    <t>006/2024</t>
  </si>
  <si>
    <t>016/2024</t>
  </si>
  <si>
    <t>065/2024</t>
  </si>
  <si>
    <t>009/2024</t>
  </si>
  <si>
    <t>010/2024</t>
  </si>
  <si>
    <t>019/2024</t>
  </si>
  <si>
    <t>067/2024</t>
  </si>
  <si>
    <t>025/2024</t>
  </si>
  <si>
    <t>051/2024</t>
  </si>
  <si>
    <t>014/2024</t>
  </si>
  <si>
    <t>015/2024</t>
  </si>
  <si>
    <t>13.553</t>
  </si>
  <si>
    <t>14/06/2023</t>
  </si>
  <si>
    <t>018/2024</t>
  </si>
  <si>
    <t>012/2024</t>
  </si>
  <si>
    <t>017/2024</t>
  </si>
  <si>
    <t>013/2024</t>
  </si>
  <si>
    <t>026/2024</t>
  </si>
  <si>
    <t>069/2024</t>
  </si>
  <si>
    <t>088/2024</t>
  </si>
  <si>
    <t>024/2024</t>
  </si>
  <si>
    <t>13.514                             13.515 REP.</t>
  </si>
  <si>
    <t>177/2022</t>
  </si>
  <si>
    <t>13.376</t>
  </si>
  <si>
    <t>SEE</t>
  </si>
  <si>
    <t>13.419</t>
  </si>
  <si>
    <t>086/2024</t>
  </si>
  <si>
    <t>Pregão Eletrônico SRP nº 104/2022</t>
  </si>
  <si>
    <t>Aquisição de material de consumo e generos alimenticios - agua mineral sem gás (garrafas de 500 ml, garrafão com carga de agua - 20 litros).</t>
  </si>
  <si>
    <t>3779/2023</t>
  </si>
  <si>
    <t>SANCAR COMERCIO E SERVIÇOS EIRELI</t>
  </si>
  <si>
    <t>08.805.247/0001-97</t>
  </si>
  <si>
    <t>3.3.90.30.00</t>
  </si>
  <si>
    <t>045/2024</t>
  </si>
  <si>
    <t>Pregão Eletrônico SRP nº 105/2022</t>
  </si>
  <si>
    <t>Aquisição de material de consumo ( material de higiene, limpeza, copa e cozinha).</t>
  </si>
  <si>
    <t>3625/2023</t>
  </si>
  <si>
    <t>J V NOGUEIRA</t>
  </si>
  <si>
    <t>27.896.988/0001-75</t>
  </si>
  <si>
    <t>041/2024</t>
  </si>
  <si>
    <t>3781/2023</t>
  </si>
  <si>
    <t>A. A. RODRIGUES LTDA</t>
  </si>
  <si>
    <t>44.474.199/0001-65</t>
  </si>
  <si>
    <t>046/2024</t>
  </si>
  <si>
    <t>3570/2023</t>
  </si>
  <si>
    <t>043/2024</t>
  </si>
  <si>
    <t>3785/2023</t>
  </si>
  <si>
    <t xml:space="preserve">M S SERVIÇOS, COMERCIO E REPRESENTAÇÕES LTDA </t>
  </si>
  <si>
    <t>22.172.177/0001-08</t>
  </si>
  <si>
    <t>047/2024</t>
  </si>
  <si>
    <t>049/2024</t>
  </si>
  <si>
    <t>3572/2023</t>
  </si>
  <si>
    <t>3574/2023</t>
  </si>
  <si>
    <t>NORTE DISTRIBUIDORA DE PRODUTOS LTDA</t>
  </si>
  <si>
    <t>37.306.014/0001-48</t>
  </si>
  <si>
    <t xml:space="preserve">Pregão Eletônico SRP Nº 156/2023 - CPL/PMRB </t>
  </si>
  <si>
    <t>Aquisição de uniformes que serão usados pelos agentes de transporte e transito.</t>
  </si>
  <si>
    <t>204/2023</t>
  </si>
  <si>
    <t>3790/2023</t>
  </si>
  <si>
    <t>PLP SOLUÇÕES E COMERCIO</t>
  </si>
  <si>
    <t>360.73.412/0001-07</t>
  </si>
  <si>
    <t>Pregão Eletrônico SRP nº 002/2022</t>
  </si>
  <si>
    <t>Aquisição de material para manutenção de bens imoveis em geral, e material basico de construção</t>
  </si>
  <si>
    <t>053/2022</t>
  </si>
  <si>
    <t>MUNDO NOVO LTDA</t>
  </si>
  <si>
    <t>09.179.593/0001-70</t>
  </si>
  <si>
    <t>089/2024</t>
  </si>
  <si>
    <t>Pregão Eletrônico SRP nº 373/2022</t>
  </si>
  <si>
    <t xml:space="preserve">Implantação e operacionalização de sistema informatizado de abastecimento e administração de despesas de combustíveis em postos credenciados. </t>
  </si>
  <si>
    <t>3863/2024</t>
  </si>
  <si>
    <t>MAXIFROTA SERVIÇOS DE MANUTENÇÃO DE FROTA LTDA</t>
  </si>
  <si>
    <t>27.284.516/0001-61</t>
  </si>
  <si>
    <t xml:space="preserve"> Fonte 1500</t>
  </si>
  <si>
    <t>373/2022</t>
  </si>
  <si>
    <t>SECRETARIA DE ESTADO DE SAÚDE - SESACRE</t>
  </si>
  <si>
    <t xml:space="preserve">Pregão Eletônico SRP Nº 104/2022 - CPL/PMRB </t>
  </si>
  <si>
    <t>Aquisição de material de consumo e gêneros alimentícios - Água mineral sem gás (garrafas de 500 ml, garrafão com carga de água - 20 Litros), gelo em bara, Gás Liquefeito de Petróleo, café, açucar e copo descartáveis 180 ml.</t>
  </si>
  <si>
    <t>3489/2023</t>
  </si>
  <si>
    <t>AUGUSTO S. DE ARAUJO EIRELI</t>
  </si>
  <si>
    <t>048/2024</t>
  </si>
  <si>
    <t>05.511.061/0001-37</t>
  </si>
  <si>
    <t>Pregão Eletônico SRP Nº 158/2023</t>
  </si>
  <si>
    <t>Contratação de empresa para aquisição de agua potável própria para consumo humano.</t>
  </si>
  <si>
    <t>3755/2023</t>
  </si>
  <si>
    <t>O LIMA DE ARAUJO</t>
  </si>
  <si>
    <t>23.141.967/0001-99</t>
  </si>
  <si>
    <t>Pregão Eletrônico SRP nº 166/2023</t>
  </si>
  <si>
    <t>Prestação de serviços continuados de lavagem, lubrificação e higienização de veiculos.</t>
  </si>
  <si>
    <t>3166/2023</t>
  </si>
  <si>
    <t>W O PEREIRA LTDA</t>
  </si>
  <si>
    <t>18.765.432/0001-59</t>
  </si>
  <si>
    <t>ECO MOURA</t>
  </si>
  <si>
    <t>28.572.074/0001-11</t>
  </si>
  <si>
    <t>Pregão SRP Nº 104/2022 CPL/ PMRB</t>
  </si>
  <si>
    <t xml:space="preserve">Aquisição de material de consumo e gêneros alimentícios - Água mineral sem gás (garrafas de 500 ml, garrafão com carga de água - 20 Litros), gelo em bara, Gás Liquefeito de Petróleo, café, açucar e copo descartáveis 180 ml, para atender as necessidades da Superintendência Municipal de Transporte e Trânsito - RBTRANS. </t>
  </si>
  <si>
    <t>1219/2023</t>
  </si>
  <si>
    <t>F.F DE MEDEIROS</t>
  </si>
  <si>
    <t>09.638.709/0001-91</t>
  </si>
  <si>
    <t>050/2024</t>
  </si>
  <si>
    <t>031/2024</t>
  </si>
  <si>
    <t>092/2024</t>
  </si>
  <si>
    <t>044/2024</t>
  </si>
  <si>
    <t>042/2024</t>
  </si>
  <si>
    <t>Aquisição de material de consumo e gêneros alimentícios – água mineral sem gás (garrafas de 500 ml, garrafão com carga de água – 20 Litros), gelo em barra, gás liquefeito do petróleo, café, açúcar e copo descartável 180ml, para atender as necessidades da Superintendência Municipal de Transporte e Trânsito</t>
  </si>
  <si>
    <t>3783/2023</t>
  </si>
  <si>
    <t>R B DA SILVA</t>
  </si>
  <si>
    <t>39.286.296/0001-94</t>
  </si>
  <si>
    <t>4.4.90.52.00</t>
  </si>
  <si>
    <t>Pregão SRP N° 008/2023 CPL/PMRB</t>
  </si>
  <si>
    <t>Aquisição de material - SINAPI (Material para manutenção elétrica, equipamentos de proteção e segurança, material básico de construção, ferramentas mobiliário, máquinas etc.).</t>
  </si>
  <si>
    <t>2320/2023</t>
  </si>
  <si>
    <t>V&amp;K PALOMBO IMPORTAÇÃO E EXP. LTDA</t>
  </si>
  <si>
    <t>16.807.046/0001-57</t>
  </si>
  <si>
    <t>029/2024</t>
  </si>
  <si>
    <t>200/2023</t>
  </si>
  <si>
    <t>Dispensa de Licitação Nº 011/2023</t>
  </si>
  <si>
    <t xml:space="preserve">Dispensa de Licitação </t>
  </si>
  <si>
    <t>contratação de empresa especializada em fornecimento de acessórios capa protetora e película protetora para smartphones.</t>
  </si>
  <si>
    <t>3778/2023</t>
  </si>
  <si>
    <t>CONSTRUTORA PROGRESSO COMERCIO SERVIÇO LTDA</t>
  </si>
  <si>
    <t>21.309.974/0001-21</t>
  </si>
  <si>
    <t>13.678</t>
  </si>
  <si>
    <t>3573/2023</t>
  </si>
  <si>
    <t>116/2024</t>
  </si>
  <si>
    <t>Data da emissão: 10/04/2024</t>
  </si>
  <si>
    <t>Nome do titular do Órgão/Entidade/Fundo (no exercício do cargo): Clendes Vilas Boas</t>
  </si>
  <si>
    <t xml:space="preserve"> DEMONSTRATIVO DE LICITAÇÕES, CONTRATOS  E OBRAS CONTRATADAS</t>
  </si>
  <si>
    <t>PRESTAÇÃO DE CONTAS MENSAL  - EXERCÍCIO 2024</t>
  </si>
  <si>
    <t>Manual de Referência - 10ª EDIÇÃO - Anexos IV, VI, VII, VIII e IX</t>
  </si>
  <si>
    <t>REALIZADO ATÉ O MÊS (ACUMULADO): JANEIRO A MARÇO/2024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</si>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</sst>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5">
    <xf numFmtId="0" fontId="0" fillId="0" borderId="0" xfId="0"/>
    <xf numFmtId="164" fontId="3" fillId="0" borderId="9" xfId="1" applyNumberFormat="1" applyFont="1" applyFill="1" applyBorder="1" applyAlignment="1">
      <alignment horizontal="center" vertical="center"/>
    </xf>
    <xf numFmtId="44" fontId="4" fillId="0" borderId="1" xfId="3" applyFont="1" applyFill="1" applyBorder="1" applyAlignment="1">
      <alignment vertical="center" wrapText="1"/>
    </xf>
    <xf numFmtId="44" fontId="4" fillId="0" borderId="3" xfId="3" applyFont="1" applyFill="1" applyBorder="1" applyAlignment="1">
      <alignment vertical="center" wrapText="1"/>
    </xf>
    <xf numFmtId="44" fontId="4" fillId="0" borderId="1" xfId="3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center" vertical="center"/>
    </xf>
    <xf numFmtId="44" fontId="4" fillId="0" borderId="3" xfId="3" applyFont="1" applyFill="1" applyBorder="1" applyAlignment="1">
      <alignment vertical="center"/>
    </xf>
    <xf numFmtId="164" fontId="4" fillId="0" borderId="5" xfId="1" applyNumberFormat="1" applyFont="1" applyFill="1" applyBorder="1" applyAlignment="1">
      <alignment horizontal="center" vertical="center"/>
    </xf>
    <xf numFmtId="44" fontId="4" fillId="0" borderId="5" xfId="3" applyFont="1" applyFill="1" applyBorder="1" applyAlignment="1">
      <alignment vertical="center" wrapText="1"/>
    </xf>
    <xf numFmtId="44" fontId="3" fillId="0" borderId="9" xfId="3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43" fontId="3" fillId="0" borderId="0" xfId="1" applyFont="1" applyFill="1" applyAlignment="1">
      <alignment horizontal="center" vertical="center"/>
    </xf>
    <xf numFmtId="43" fontId="3" fillId="0" borderId="0" xfId="1" applyFont="1" applyFill="1" applyAlignment="1">
      <alignment horizontal="left" vertical="center"/>
    </xf>
    <xf numFmtId="43" fontId="3" fillId="0" borderId="2" xfId="1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 wrapText="1"/>
    </xf>
    <xf numFmtId="44" fontId="4" fillId="0" borderId="3" xfId="3" applyFont="1" applyFill="1" applyBorder="1" applyAlignment="1">
      <alignment vertical="center"/>
    </xf>
    <xf numFmtId="44" fontId="4" fillId="0" borderId="1" xfId="3" applyFont="1" applyFill="1" applyBorder="1" applyAlignment="1">
      <alignment vertical="center"/>
    </xf>
    <xf numFmtId="44" fontId="4" fillId="0" borderId="1" xfId="3" applyFont="1" applyFill="1" applyBorder="1" applyAlignment="1">
      <alignment horizontal="center" vertical="center"/>
    </xf>
    <xf numFmtId="44" fontId="4" fillId="0" borderId="1" xfId="3" applyFont="1" applyFill="1" applyBorder="1" applyAlignment="1">
      <alignment horizontal="right" vertical="center"/>
    </xf>
    <xf numFmtId="44" fontId="4" fillId="0" borderId="1" xfId="3" applyFont="1" applyFill="1" applyBorder="1" applyAlignment="1">
      <alignment horizontal="center" vertical="center"/>
    </xf>
    <xf numFmtId="44" fontId="4" fillId="0" borderId="5" xfId="3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3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64" fontId="3" fillId="0" borderId="35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164" fontId="3" fillId="0" borderId="2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2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164" fontId="3" fillId="0" borderId="32" xfId="0" applyNumberFormat="1" applyFont="1" applyFill="1" applyBorder="1" applyAlignment="1">
      <alignment vertical="center"/>
    </xf>
    <xf numFmtId="44" fontId="4" fillId="0" borderId="0" xfId="3" applyFont="1" applyFill="1" applyAlignment="1">
      <alignment horizontal="center" vertical="center"/>
    </xf>
    <xf numFmtId="44" fontId="3" fillId="0" borderId="0" xfId="3" applyFont="1" applyFill="1" applyAlignment="1">
      <alignment vertical="center"/>
    </xf>
    <xf numFmtId="44" fontId="3" fillId="0" borderId="0" xfId="3" applyFont="1" applyFill="1" applyAlignment="1">
      <alignment horizontal="left" vertical="center"/>
    </xf>
    <xf numFmtId="44" fontId="3" fillId="0" borderId="0" xfId="3" applyFont="1" applyFill="1" applyAlignment="1">
      <alignment horizontal="center" vertical="center"/>
    </xf>
    <xf numFmtId="44" fontId="3" fillId="0" borderId="32" xfId="3" applyFont="1" applyFill="1" applyBorder="1" applyAlignment="1">
      <alignment horizontal="left" vertical="center" wrapText="1"/>
    </xf>
    <xf numFmtId="44" fontId="3" fillId="0" borderId="2" xfId="3" applyFont="1" applyFill="1" applyBorder="1" applyAlignment="1">
      <alignment horizontal="center" vertical="center" wrapText="1"/>
    </xf>
    <xf numFmtId="44" fontId="3" fillId="0" borderId="21" xfId="3" applyFont="1" applyFill="1" applyBorder="1" applyAlignment="1">
      <alignment horizontal="center" vertical="center" wrapText="1"/>
    </xf>
    <xf numFmtId="44" fontId="3" fillId="0" borderId="6" xfId="3" applyFont="1" applyFill="1" applyBorder="1" applyAlignment="1">
      <alignment horizontal="center" vertical="center" wrapText="1"/>
    </xf>
    <xf numFmtId="44" fontId="3" fillId="0" borderId="23" xfId="3" applyFont="1" applyFill="1" applyBorder="1" applyAlignment="1">
      <alignment horizontal="center" vertical="center" wrapText="1"/>
    </xf>
    <xf numFmtId="44" fontId="4" fillId="0" borderId="3" xfId="3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44" fontId="4" fillId="0" borderId="5" xfId="3" applyFont="1" applyFill="1" applyBorder="1" applyAlignment="1">
      <alignment horizontal="center" vertical="center"/>
    </xf>
    <xf numFmtId="44" fontId="4" fillId="0" borderId="0" xfId="3" applyFont="1" applyFill="1" applyAlignment="1">
      <alignment horizontal="left" vertical="center"/>
    </xf>
    <xf numFmtId="44" fontId="4" fillId="0" borderId="0" xfId="3" applyFont="1" applyFill="1" applyBorder="1" applyAlignment="1">
      <alignment vertical="center"/>
    </xf>
    <xf numFmtId="44" fontId="4" fillId="0" borderId="0" xfId="3" applyFont="1" applyFill="1" applyAlignment="1">
      <alignment vertical="center"/>
    </xf>
    <xf numFmtId="44" fontId="3" fillId="0" borderId="0" xfId="3" applyFont="1" applyFill="1" applyBorder="1" applyAlignment="1">
      <alignment vertical="center"/>
    </xf>
    <xf numFmtId="44" fontId="3" fillId="0" borderId="14" xfId="3" applyFont="1" applyFill="1" applyBorder="1" applyAlignment="1">
      <alignment horizontal="center" vertical="center" wrapText="1"/>
    </xf>
    <xf numFmtId="44" fontId="3" fillId="0" borderId="33" xfId="3" applyFont="1" applyFill="1" applyBorder="1" applyAlignment="1">
      <alignment horizontal="center" vertical="center" wrapText="1"/>
    </xf>
    <xf numFmtId="44" fontId="3" fillId="0" borderId="15" xfId="3" applyFont="1" applyFill="1" applyBorder="1" applyAlignment="1">
      <alignment horizontal="center" vertical="center" wrapText="1"/>
    </xf>
    <xf numFmtId="44" fontId="3" fillId="0" borderId="16" xfId="3" applyFont="1" applyFill="1" applyBorder="1" applyAlignment="1">
      <alignment horizontal="center" vertical="center" wrapText="1"/>
    </xf>
    <xf numFmtId="44" fontId="3" fillId="0" borderId="0" xfId="3" applyFont="1" applyFill="1" applyBorder="1" applyAlignment="1">
      <alignment horizontal="center" vertical="center" wrapText="1"/>
    </xf>
    <xf numFmtId="44" fontId="3" fillId="0" borderId="17" xfId="3" applyFont="1" applyFill="1" applyBorder="1" applyAlignment="1">
      <alignment horizontal="center" vertical="center" wrapText="1"/>
    </xf>
    <xf numFmtId="44" fontId="3" fillId="0" borderId="43" xfId="3" applyFont="1" applyFill="1" applyBorder="1" applyAlignment="1">
      <alignment horizontal="center" vertical="center" wrapText="1"/>
    </xf>
    <xf numFmtId="44" fontId="3" fillId="0" borderId="29" xfId="3" applyFont="1" applyFill="1" applyBorder="1" applyAlignment="1">
      <alignment horizontal="center" vertical="center" wrapText="1"/>
    </xf>
    <xf numFmtId="44" fontId="3" fillId="0" borderId="38" xfId="3" applyFont="1" applyFill="1" applyBorder="1" applyAlignment="1">
      <alignment horizontal="center" vertical="center" wrapText="1"/>
    </xf>
    <xf numFmtId="44" fontId="3" fillId="0" borderId="4" xfId="3" applyFont="1" applyFill="1" applyBorder="1" applyAlignment="1">
      <alignment horizontal="center" vertical="center" wrapText="1"/>
    </xf>
    <xf numFmtId="44" fontId="3" fillId="0" borderId="7" xfId="3" applyFont="1" applyFill="1" applyBorder="1" applyAlignment="1">
      <alignment horizontal="center" vertical="center" wrapText="1"/>
    </xf>
    <xf numFmtId="44" fontId="4" fillId="0" borderId="16" xfId="3" applyFont="1" applyFill="1" applyBorder="1" applyAlignment="1">
      <alignment vertical="center"/>
    </xf>
    <xf numFmtId="44" fontId="3" fillId="0" borderId="17" xfId="3" applyFont="1" applyFill="1" applyBorder="1" applyAlignment="1">
      <alignment vertical="center"/>
    </xf>
  </cellXfs>
  <cellStyles count="4">
    <cellStyle name="Moeda" xfId="3" builtinId="4"/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15968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4</xdr:row>
      <xdr:rowOff>85725</xdr:rowOff>
    </xdr:from>
    <xdr:to>
      <xdr:col>8</xdr:col>
      <xdr:colOff>981075</xdr:colOff>
      <xdr:row>5</xdr:row>
      <xdr:rowOff>100012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164306</xdr:colOff>
      <xdr:row>0</xdr:row>
      <xdr:rowOff>73818</xdr:rowOff>
    </xdr:from>
    <xdr:to>
      <xdr:col>1</xdr:col>
      <xdr:colOff>726281</xdr:colOff>
      <xdr:row>3</xdr:row>
      <xdr:rowOff>130968</xdr:rowOff>
    </xdr:to>
    <xdr:pic>
      <xdr:nvPicPr>
        <xdr:cNvPr id="93" name="Imagem 92" descr="pmrb_evandro">
          <a:extLst>
            <a:ext uri="{FF2B5EF4-FFF2-40B4-BE49-F238E27FC236}">
              <a16:creationId xmlns:a16="http://schemas.microsoft.com/office/drawing/2014/main" id="{485FC80A-67C6-4259-A745-6DFBF25D58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73818"/>
          <a:ext cx="561975" cy="55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T627"/>
  <sheetViews>
    <sheetView tabSelected="1" topLeftCell="A241" zoomScale="80" zoomScaleNormal="80" workbookViewId="0">
      <selection activeCell="BG1" sqref="BG1"/>
    </sheetView>
  </sheetViews>
  <sheetFormatPr defaultColWidth="9.140625" defaultRowHeight="12.75" x14ac:dyDescent="0.25"/>
  <cols>
    <col min="1" max="1" width="5.5703125" style="23" customWidth="1"/>
    <col min="2" max="2" width="16.85546875" style="24" customWidth="1"/>
    <col min="3" max="3" width="21.7109375" style="24" customWidth="1"/>
    <col min="4" max="4" width="24.5703125" style="25" customWidth="1"/>
    <col min="5" max="5" width="14.42578125" style="24" customWidth="1"/>
    <col min="6" max="6" width="56" style="26" customWidth="1"/>
    <col min="7" max="7" width="15.140625" style="24" bestFit="1" customWidth="1"/>
    <col min="8" max="8" width="14.7109375" style="24" customWidth="1"/>
    <col min="9" max="9" width="60.85546875" style="27" customWidth="1"/>
    <col min="10" max="10" width="19.42578125" style="24" bestFit="1" customWidth="1"/>
    <col min="11" max="11" width="11.5703125" style="24" bestFit="1" customWidth="1"/>
    <col min="12" max="12" width="18.85546875" style="13" bestFit="1" customWidth="1"/>
    <col min="13" max="13" width="14.5703125" style="24" customWidth="1"/>
    <col min="14" max="14" width="11.5703125" style="24" bestFit="1" customWidth="1"/>
    <col min="15" max="15" width="12.42578125" style="24" bestFit="1" customWidth="1"/>
    <col min="16" max="16" width="32.140625" style="24" hidden="1" customWidth="1"/>
    <col min="17" max="17" width="10.5703125" style="24" hidden="1" customWidth="1"/>
    <col min="18" max="18" width="13" style="24" hidden="1" customWidth="1"/>
    <col min="19" max="19" width="15.28515625" style="24" hidden="1" customWidth="1"/>
    <col min="20" max="20" width="13.7109375" style="24" hidden="1" customWidth="1"/>
    <col min="21" max="21" width="17.5703125" style="24" bestFit="1" customWidth="1"/>
    <col min="22" max="22" width="14.28515625" style="23" customWidth="1"/>
    <col min="23" max="23" width="15.140625" style="23" bestFit="1" customWidth="1"/>
    <col min="24" max="24" width="48.42578125" style="23" bestFit="1" customWidth="1"/>
    <col min="25" max="25" width="11.5703125" style="23" bestFit="1" customWidth="1"/>
    <col min="26" max="26" width="12.42578125" style="23" bestFit="1" customWidth="1"/>
    <col min="27" max="27" width="13.5703125" style="23" bestFit="1" customWidth="1"/>
    <col min="28" max="28" width="11.5703125" style="23" bestFit="1" customWidth="1"/>
    <col min="29" max="29" width="18.140625" style="156" bestFit="1" customWidth="1"/>
    <col min="30" max="30" width="11.5703125" style="156" bestFit="1" customWidth="1"/>
    <col min="31" max="31" width="19.85546875" style="23" bestFit="1" customWidth="1"/>
    <col min="32" max="32" width="9.5703125" style="23" customWidth="1"/>
    <col min="33" max="33" width="14.28515625" style="156" bestFit="1" customWidth="1"/>
    <col min="34" max="34" width="27.85546875" style="183" bestFit="1" customWidth="1"/>
    <col min="35" max="35" width="21.5703125" style="170" bestFit="1" customWidth="1"/>
    <col min="36" max="36" width="22.28515625" style="157" customWidth="1"/>
    <col min="37" max="37" width="22.28515625" style="184" customWidth="1"/>
    <col min="38" max="38" width="11.5703125" style="23" customWidth="1"/>
    <col min="39" max="39" width="17.140625" style="28" customWidth="1"/>
    <col min="40" max="40" width="27.85546875" style="23" customWidth="1"/>
    <col min="41" max="41" width="15.85546875" style="28" customWidth="1"/>
    <col min="42" max="42" width="20.5703125" style="23" bestFit="1" customWidth="1"/>
    <col min="43" max="43" width="46.5703125" style="23" bestFit="1" customWidth="1"/>
    <col min="44" max="44" width="14.42578125" style="23" customWidth="1"/>
    <col min="45" max="45" width="15.7109375" style="23" customWidth="1"/>
    <col min="46" max="46" width="14.85546875" style="23" customWidth="1"/>
    <col min="47" max="47" width="12.28515625" style="23" customWidth="1"/>
    <col min="48" max="48" width="9.140625" style="24"/>
    <col min="49" max="49" width="13" style="24" customWidth="1"/>
    <col min="50" max="50" width="6.42578125" style="24" bestFit="1" customWidth="1"/>
    <col min="51" max="51" width="10.85546875" style="24" customWidth="1"/>
    <col min="52" max="52" width="9.140625" style="24"/>
    <col min="53" max="53" width="5.140625" style="24" bestFit="1" customWidth="1"/>
    <col min="54" max="54" width="12.7109375" style="24" bestFit="1" customWidth="1"/>
    <col min="55" max="55" width="17.140625" style="24" customWidth="1"/>
    <col min="56" max="56" width="16.28515625" style="24" customWidth="1"/>
    <col min="57" max="58" width="9.140625" style="24"/>
    <col min="59" max="59" width="7.85546875" style="24" bestFit="1" customWidth="1"/>
    <col min="60" max="60" width="9" style="24" customWidth="1"/>
    <col min="61" max="16384" width="9.140625" style="24"/>
  </cols>
  <sheetData>
    <row r="1" spans="1:59" x14ac:dyDescent="0.25">
      <c r="AH1" s="169"/>
      <c r="AK1" s="171"/>
    </row>
    <row r="2" spans="1:59" x14ac:dyDescent="0.25">
      <c r="AH2" s="169"/>
      <c r="AK2" s="171"/>
    </row>
    <row r="3" spans="1:59" x14ac:dyDescent="0.25">
      <c r="AH3" s="169"/>
      <c r="AK3" s="171"/>
    </row>
    <row r="4" spans="1:59" x14ac:dyDescent="0.25">
      <c r="AH4" s="169"/>
      <c r="AK4" s="171"/>
    </row>
    <row r="5" spans="1:59" s="30" customFormat="1" x14ac:dyDescent="0.25">
      <c r="A5" s="29" t="s">
        <v>280</v>
      </c>
      <c r="F5" s="29"/>
      <c r="I5" s="32"/>
      <c r="AC5" s="157"/>
      <c r="AD5" s="157"/>
      <c r="AG5" s="157"/>
      <c r="AH5" s="157"/>
      <c r="AI5" s="157"/>
      <c r="AJ5" s="157"/>
      <c r="AK5" s="157"/>
    </row>
    <row r="6" spans="1:59" s="30" customFormat="1" x14ac:dyDescent="0.25">
      <c r="A6" s="29"/>
      <c r="B6" s="29"/>
      <c r="C6" s="29"/>
      <c r="D6" s="29"/>
      <c r="E6" s="29"/>
      <c r="F6" s="29"/>
      <c r="G6" s="29"/>
      <c r="H6" s="29"/>
      <c r="I6" s="32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158"/>
      <c r="AD6" s="158"/>
      <c r="AE6" s="29"/>
      <c r="AF6" s="29"/>
      <c r="AG6" s="158"/>
      <c r="AH6" s="157"/>
      <c r="AI6" s="157"/>
      <c r="AJ6" s="157"/>
      <c r="AK6" s="157"/>
    </row>
    <row r="7" spans="1:59" s="30" customFormat="1" x14ac:dyDescent="0.25">
      <c r="A7" s="29" t="s">
        <v>552</v>
      </c>
      <c r="B7" s="29"/>
      <c r="C7" s="29"/>
      <c r="D7" s="29"/>
      <c r="E7" s="29"/>
      <c r="F7" s="29"/>
      <c r="G7" s="29"/>
      <c r="H7" s="29"/>
      <c r="I7" s="32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158"/>
      <c r="AD7" s="158"/>
      <c r="AE7" s="29"/>
      <c r="AF7" s="29"/>
      <c r="AG7" s="158"/>
      <c r="AH7" s="157"/>
      <c r="AI7" s="157"/>
      <c r="AJ7" s="157"/>
      <c r="AK7" s="157"/>
    </row>
    <row r="8" spans="1:59" s="30" customFormat="1" x14ac:dyDescent="0.25">
      <c r="A8" s="30" t="s">
        <v>281</v>
      </c>
      <c r="D8" s="31"/>
      <c r="F8" s="29"/>
      <c r="G8" s="29"/>
      <c r="H8" s="29"/>
      <c r="I8" s="32"/>
      <c r="J8" s="29"/>
      <c r="K8" s="29"/>
      <c r="L8" s="14"/>
      <c r="M8" s="29"/>
      <c r="N8" s="29"/>
      <c r="O8" s="29"/>
      <c r="P8" s="29"/>
      <c r="Q8" s="29"/>
      <c r="R8" s="29"/>
      <c r="S8" s="29"/>
      <c r="T8" s="29"/>
      <c r="U8" s="29"/>
      <c r="V8" s="33"/>
      <c r="W8" s="33"/>
      <c r="X8" s="33"/>
      <c r="Y8" s="33"/>
      <c r="Z8" s="33"/>
      <c r="AA8" s="29"/>
      <c r="AB8" s="29"/>
      <c r="AC8" s="159"/>
      <c r="AD8" s="159"/>
      <c r="AE8" s="29"/>
      <c r="AF8" s="29"/>
      <c r="AG8" s="159"/>
      <c r="AH8" s="157"/>
      <c r="AI8" s="157"/>
      <c r="AJ8" s="157"/>
      <c r="AK8" s="157"/>
    </row>
    <row r="9" spans="1:59" s="30" customFormat="1" x14ac:dyDescent="0.25">
      <c r="A9" s="30" t="s">
        <v>553</v>
      </c>
      <c r="D9" s="31"/>
      <c r="F9" s="29"/>
      <c r="G9" s="29"/>
      <c r="H9" s="29"/>
      <c r="I9" s="32"/>
      <c r="J9" s="29"/>
      <c r="K9" s="29"/>
      <c r="L9" s="14"/>
      <c r="M9" s="29"/>
      <c r="N9" s="29"/>
      <c r="O9" s="29"/>
      <c r="P9" s="29"/>
      <c r="Q9" s="29"/>
      <c r="R9" s="29"/>
      <c r="S9" s="29"/>
      <c r="T9" s="29"/>
      <c r="U9" s="29"/>
      <c r="V9" s="33"/>
      <c r="W9" s="33"/>
      <c r="X9" s="33"/>
      <c r="Y9" s="33"/>
      <c r="Z9" s="33"/>
      <c r="AA9" s="29"/>
      <c r="AB9" s="29"/>
      <c r="AC9" s="159"/>
      <c r="AD9" s="159"/>
      <c r="AE9" s="29"/>
      <c r="AF9" s="29"/>
      <c r="AG9" s="159"/>
      <c r="AH9" s="157"/>
      <c r="AI9" s="157"/>
      <c r="AJ9" s="157"/>
      <c r="AK9" s="157"/>
    </row>
    <row r="10" spans="1:59" s="30" customFormat="1" x14ac:dyDescent="0.25">
      <c r="D10" s="31"/>
      <c r="F10" s="29"/>
      <c r="G10" s="29"/>
      <c r="H10" s="29"/>
      <c r="I10" s="32"/>
      <c r="J10" s="29"/>
      <c r="K10" s="29"/>
      <c r="L10" s="14"/>
      <c r="M10" s="29"/>
      <c r="N10" s="29"/>
      <c r="O10" s="29"/>
      <c r="P10" s="29"/>
      <c r="Q10" s="29"/>
      <c r="R10" s="29"/>
      <c r="S10" s="29"/>
      <c r="T10" s="29"/>
      <c r="U10" s="29"/>
      <c r="V10" s="33"/>
      <c r="W10" s="33"/>
      <c r="X10" s="33"/>
      <c r="Y10" s="33"/>
      <c r="Z10" s="33"/>
      <c r="AA10" s="29"/>
      <c r="AB10" s="29"/>
      <c r="AC10" s="159"/>
      <c r="AD10" s="159"/>
      <c r="AE10" s="29"/>
      <c r="AF10" s="29"/>
      <c r="AG10" s="159"/>
      <c r="AH10" s="157"/>
      <c r="AI10" s="157"/>
      <c r="AJ10" s="157"/>
      <c r="AK10" s="157"/>
    </row>
    <row r="11" spans="1:59" s="30" customFormat="1" x14ac:dyDescent="0.25">
      <c r="A11" s="29" t="s">
        <v>282</v>
      </c>
      <c r="B11" s="29"/>
      <c r="C11" s="29"/>
      <c r="D11" s="29"/>
      <c r="E11" s="29"/>
      <c r="F11" s="29"/>
      <c r="G11" s="29"/>
      <c r="H11" s="29"/>
      <c r="I11" s="32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158"/>
      <c r="AD11" s="158"/>
      <c r="AE11" s="29"/>
      <c r="AF11" s="29"/>
      <c r="AG11" s="158"/>
      <c r="AH11" s="157"/>
      <c r="AI11" s="157"/>
      <c r="AJ11" s="157"/>
      <c r="AK11" s="157"/>
    </row>
    <row r="12" spans="1:59" s="30" customFormat="1" x14ac:dyDescent="0.25">
      <c r="A12" s="29" t="s">
        <v>554</v>
      </c>
      <c r="B12" s="29"/>
      <c r="C12" s="29"/>
      <c r="D12" s="29"/>
      <c r="E12" s="29"/>
      <c r="F12" s="29"/>
      <c r="G12" s="29"/>
      <c r="H12" s="29"/>
      <c r="I12" s="3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158"/>
      <c r="AD12" s="158"/>
      <c r="AE12" s="29"/>
      <c r="AF12" s="29"/>
      <c r="AG12" s="158"/>
      <c r="AH12" s="157"/>
      <c r="AI12" s="157"/>
      <c r="AJ12" s="157"/>
      <c r="AK12" s="157"/>
    </row>
    <row r="13" spans="1:59" s="30" customFormat="1" x14ac:dyDescent="0.25">
      <c r="A13" s="29"/>
      <c r="B13" s="29"/>
      <c r="C13" s="29"/>
      <c r="D13" s="29"/>
      <c r="E13" s="29"/>
      <c r="F13" s="29"/>
      <c r="G13" s="29"/>
      <c r="H13" s="29"/>
      <c r="I13" s="32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158"/>
      <c r="AD13" s="158"/>
      <c r="AE13" s="29"/>
      <c r="AF13" s="29"/>
      <c r="AG13" s="158"/>
      <c r="AH13" s="157"/>
      <c r="AI13" s="157"/>
      <c r="AJ13" s="157"/>
      <c r="AK13" s="157">
        <v>396597.3</v>
      </c>
    </row>
    <row r="14" spans="1:59" s="30" customFormat="1" ht="13.5" thickBot="1" x14ac:dyDescent="0.3">
      <c r="A14" s="30" t="s">
        <v>551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160"/>
      <c r="AD14" s="160"/>
      <c r="AE14" s="34"/>
      <c r="AF14" s="34"/>
      <c r="AG14" s="159"/>
      <c r="AH14" s="157"/>
      <c r="AI14" s="157"/>
      <c r="AJ14" s="157"/>
      <c r="AK14" s="157"/>
    </row>
    <row r="15" spans="1:59" ht="13.5" thickBot="1" x14ac:dyDescent="0.3">
      <c r="A15" s="35" t="s">
        <v>21</v>
      </c>
      <c r="B15" s="36"/>
      <c r="C15" s="36"/>
      <c r="D15" s="36"/>
      <c r="E15" s="36"/>
      <c r="F15" s="36"/>
      <c r="G15" s="37"/>
      <c r="H15" s="38" t="s">
        <v>73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40"/>
      <c r="AH15" s="172" t="s">
        <v>49</v>
      </c>
      <c r="AI15" s="173"/>
      <c r="AJ15" s="173"/>
      <c r="AK15" s="174"/>
      <c r="AL15" s="41" t="s">
        <v>76</v>
      </c>
      <c r="AM15" s="42"/>
      <c r="AN15" s="42"/>
      <c r="AO15" s="43"/>
      <c r="AP15" s="41" t="s">
        <v>96</v>
      </c>
      <c r="AQ15" s="42"/>
      <c r="AR15" s="42"/>
      <c r="AS15" s="42"/>
      <c r="AT15" s="42"/>
      <c r="AU15" s="43"/>
      <c r="AV15" s="41" t="s">
        <v>74</v>
      </c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3"/>
    </row>
    <row r="16" spans="1:59" x14ac:dyDescent="0.25">
      <c r="A16" s="44"/>
      <c r="B16" s="45"/>
      <c r="C16" s="45"/>
      <c r="D16" s="45"/>
      <c r="E16" s="45"/>
      <c r="F16" s="45"/>
      <c r="G16" s="46"/>
      <c r="H16" s="35" t="s">
        <v>48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7"/>
      <c r="U16" s="41" t="s">
        <v>392</v>
      </c>
      <c r="V16" s="42"/>
      <c r="W16" s="42"/>
      <c r="X16" s="42"/>
      <c r="Y16" s="42"/>
      <c r="Z16" s="42"/>
      <c r="AA16" s="42"/>
      <c r="AB16" s="42"/>
      <c r="AC16" s="42"/>
      <c r="AD16" s="43"/>
      <c r="AE16" s="41" t="s">
        <v>113</v>
      </c>
      <c r="AF16" s="42"/>
      <c r="AG16" s="43"/>
      <c r="AH16" s="175"/>
      <c r="AI16" s="176"/>
      <c r="AJ16" s="176"/>
      <c r="AK16" s="177"/>
      <c r="AL16" s="47" t="s">
        <v>78</v>
      </c>
      <c r="AM16" s="48" t="s">
        <v>79</v>
      </c>
      <c r="AN16" s="49" t="s">
        <v>77</v>
      </c>
      <c r="AO16" s="50" t="s">
        <v>80</v>
      </c>
      <c r="AP16" s="47" t="s">
        <v>85</v>
      </c>
      <c r="AQ16" s="49" t="s">
        <v>86</v>
      </c>
      <c r="AR16" s="49" t="s">
        <v>87</v>
      </c>
      <c r="AS16" s="49" t="s">
        <v>89</v>
      </c>
      <c r="AT16" s="49" t="s">
        <v>88</v>
      </c>
      <c r="AU16" s="51" t="s">
        <v>89</v>
      </c>
      <c r="AV16" s="47" t="s">
        <v>1</v>
      </c>
      <c r="AW16" s="49" t="s">
        <v>54</v>
      </c>
      <c r="AX16" s="52" t="s">
        <v>58</v>
      </c>
      <c r="AY16" s="53"/>
      <c r="AZ16" s="54"/>
      <c r="BA16" s="52" t="s">
        <v>61</v>
      </c>
      <c r="BB16" s="54"/>
      <c r="BC16" s="49" t="s">
        <v>555</v>
      </c>
      <c r="BD16" s="49" t="s">
        <v>393</v>
      </c>
      <c r="BE16" s="52" t="s">
        <v>64</v>
      </c>
      <c r="BF16" s="53"/>
      <c r="BG16" s="55"/>
    </row>
    <row r="17" spans="1:59" x14ac:dyDescent="0.25">
      <c r="A17" s="56"/>
      <c r="B17" s="57"/>
      <c r="C17" s="57"/>
      <c r="D17" s="57"/>
      <c r="E17" s="57"/>
      <c r="F17" s="57"/>
      <c r="G17" s="58"/>
      <c r="H17" s="5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8"/>
      <c r="U17" s="59"/>
      <c r="V17" s="60"/>
      <c r="W17" s="60"/>
      <c r="X17" s="61"/>
      <c r="Y17" s="62" t="s">
        <v>109</v>
      </c>
      <c r="Z17" s="61"/>
      <c r="AA17" s="62" t="s">
        <v>110</v>
      </c>
      <c r="AB17" s="60"/>
      <c r="AC17" s="60"/>
      <c r="AD17" s="63"/>
      <c r="AE17" s="59" t="s">
        <v>114</v>
      </c>
      <c r="AF17" s="60"/>
      <c r="AG17" s="63"/>
      <c r="AH17" s="178"/>
      <c r="AI17" s="179"/>
      <c r="AJ17" s="179"/>
      <c r="AK17" s="180"/>
      <c r="AL17" s="64"/>
      <c r="AM17" s="65"/>
      <c r="AN17" s="66"/>
      <c r="AO17" s="67"/>
      <c r="AP17" s="64"/>
      <c r="AQ17" s="66"/>
      <c r="AR17" s="66"/>
      <c r="AS17" s="66"/>
      <c r="AT17" s="66"/>
      <c r="AU17" s="68"/>
      <c r="AV17" s="64"/>
      <c r="AW17" s="66"/>
      <c r="AX17" s="69"/>
      <c r="AY17" s="70"/>
      <c r="AZ17" s="71"/>
      <c r="BA17" s="69"/>
      <c r="BB17" s="71"/>
      <c r="BC17" s="66"/>
      <c r="BD17" s="66"/>
      <c r="BE17" s="69"/>
      <c r="BF17" s="70"/>
      <c r="BG17" s="72"/>
    </row>
    <row r="18" spans="1:59" ht="39" thickBot="1" x14ac:dyDescent="0.3">
      <c r="A18" s="73" t="s">
        <v>254</v>
      </c>
      <c r="B18" s="74" t="s">
        <v>6</v>
      </c>
      <c r="C18" s="74" t="s">
        <v>7</v>
      </c>
      <c r="D18" s="74" t="s">
        <v>0</v>
      </c>
      <c r="E18" s="74" t="s">
        <v>1</v>
      </c>
      <c r="F18" s="74" t="s">
        <v>2</v>
      </c>
      <c r="G18" s="75" t="s">
        <v>8</v>
      </c>
      <c r="H18" s="76" t="s">
        <v>9</v>
      </c>
      <c r="I18" s="74" t="s">
        <v>3</v>
      </c>
      <c r="J18" s="74" t="s">
        <v>19</v>
      </c>
      <c r="K18" s="74" t="s">
        <v>10</v>
      </c>
      <c r="L18" s="15" t="s">
        <v>46</v>
      </c>
      <c r="M18" s="74" t="s">
        <v>14</v>
      </c>
      <c r="N18" s="74" t="s">
        <v>13</v>
      </c>
      <c r="O18" s="74" t="s">
        <v>12</v>
      </c>
      <c r="P18" s="74" t="s">
        <v>4</v>
      </c>
      <c r="Q18" s="74" t="s">
        <v>394</v>
      </c>
      <c r="R18" s="74" t="s">
        <v>50</v>
      </c>
      <c r="S18" s="74" t="s">
        <v>51</v>
      </c>
      <c r="T18" s="75" t="s">
        <v>5</v>
      </c>
      <c r="U18" s="73" t="s">
        <v>108</v>
      </c>
      <c r="V18" s="74" t="s">
        <v>10</v>
      </c>
      <c r="W18" s="74" t="s">
        <v>14</v>
      </c>
      <c r="X18" s="74" t="s">
        <v>11</v>
      </c>
      <c r="Y18" s="74" t="s">
        <v>13</v>
      </c>
      <c r="Z18" s="74" t="s">
        <v>12</v>
      </c>
      <c r="AA18" s="74" t="s">
        <v>15</v>
      </c>
      <c r="AB18" s="74" t="s">
        <v>16</v>
      </c>
      <c r="AC18" s="161" t="s">
        <v>17</v>
      </c>
      <c r="AD18" s="162" t="s">
        <v>18</v>
      </c>
      <c r="AE18" s="73" t="s">
        <v>115</v>
      </c>
      <c r="AF18" s="74" t="s">
        <v>116</v>
      </c>
      <c r="AG18" s="162" t="s">
        <v>117</v>
      </c>
      <c r="AH18" s="181" t="s">
        <v>283</v>
      </c>
      <c r="AI18" s="161" t="s">
        <v>370</v>
      </c>
      <c r="AJ18" s="161" t="s">
        <v>371</v>
      </c>
      <c r="AK18" s="162" t="s">
        <v>20</v>
      </c>
      <c r="AL18" s="77"/>
      <c r="AM18" s="78"/>
      <c r="AN18" s="79"/>
      <c r="AO18" s="80"/>
      <c r="AP18" s="77"/>
      <c r="AQ18" s="79"/>
      <c r="AR18" s="79"/>
      <c r="AS18" s="79"/>
      <c r="AT18" s="79"/>
      <c r="AU18" s="81"/>
      <c r="AV18" s="77"/>
      <c r="AW18" s="79"/>
      <c r="AX18" s="82" t="s">
        <v>55</v>
      </c>
      <c r="AY18" s="82" t="s">
        <v>56</v>
      </c>
      <c r="AZ18" s="82" t="s">
        <v>57</v>
      </c>
      <c r="BA18" s="82" t="s">
        <v>59</v>
      </c>
      <c r="BB18" s="74" t="s">
        <v>60</v>
      </c>
      <c r="BC18" s="79"/>
      <c r="BD18" s="79"/>
      <c r="BE18" s="82" t="s">
        <v>55</v>
      </c>
      <c r="BF18" s="82" t="s">
        <v>63</v>
      </c>
      <c r="BG18" s="83" t="s">
        <v>62</v>
      </c>
    </row>
    <row r="19" spans="1:59" ht="13.5" thickBot="1" x14ac:dyDescent="0.3">
      <c r="A19" s="84"/>
      <c r="B19" s="85" t="s">
        <v>22</v>
      </c>
      <c r="C19" s="85" t="s">
        <v>23</v>
      </c>
      <c r="D19" s="86" t="s">
        <v>45</v>
      </c>
      <c r="E19" s="85" t="s">
        <v>24</v>
      </c>
      <c r="F19" s="85" t="s">
        <v>25</v>
      </c>
      <c r="G19" s="87" t="s">
        <v>26</v>
      </c>
      <c r="H19" s="88" t="s">
        <v>27</v>
      </c>
      <c r="I19" s="85" t="s">
        <v>28</v>
      </c>
      <c r="J19" s="85" t="s">
        <v>29</v>
      </c>
      <c r="K19" s="85" t="s">
        <v>30</v>
      </c>
      <c r="L19" s="16" t="s">
        <v>31</v>
      </c>
      <c r="M19" s="85" t="s">
        <v>32</v>
      </c>
      <c r="N19" s="85" t="s">
        <v>33</v>
      </c>
      <c r="O19" s="85" t="s">
        <v>34</v>
      </c>
      <c r="P19" s="85" t="s">
        <v>35</v>
      </c>
      <c r="Q19" s="85" t="s">
        <v>36</v>
      </c>
      <c r="R19" s="85" t="s">
        <v>37</v>
      </c>
      <c r="S19" s="85" t="s">
        <v>47</v>
      </c>
      <c r="T19" s="87" t="s">
        <v>38</v>
      </c>
      <c r="U19" s="89" t="s">
        <v>107</v>
      </c>
      <c r="V19" s="85" t="s">
        <v>39</v>
      </c>
      <c r="W19" s="85" t="s">
        <v>40</v>
      </c>
      <c r="X19" s="85" t="s">
        <v>41</v>
      </c>
      <c r="Y19" s="85" t="s">
        <v>42</v>
      </c>
      <c r="Z19" s="85" t="s">
        <v>43</v>
      </c>
      <c r="AA19" s="85" t="s">
        <v>52</v>
      </c>
      <c r="AB19" s="85" t="s">
        <v>44</v>
      </c>
      <c r="AC19" s="163" t="s">
        <v>111</v>
      </c>
      <c r="AD19" s="164" t="s">
        <v>112</v>
      </c>
      <c r="AE19" s="89" t="s">
        <v>53</v>
      </c>
      <c r="AF19" s="85" t="s">
        <v>118</v>
      </c>
      <c r="AG19" s="164" t="s">
        <v>119</v>
      </c>
      <c r="AH19" s="182" t="s">
        <v>120</v>
      </c>
      <c r="AI19" s="163" t="s">
        <v>65</v>
      </c>
      <c r="AJ19" s="163" t="s">
        <v>121</v>
      </c>
      <c r="AK19" s="164" t="s">
        <v>122</v>
      </c>
      <c r="AL19" s="89" t="s">
        <v>66</v>
      </c>
      <c r="AM19" s="90" t="s">
        <v>67</v>
      </c>
      <c r="AN19" s="85" t="s">
        <v>68</v>
      </c>
      <c r="AO19" s="91" t="s">
        <v>69</v>
      </c>
      <c r="AP19" s="92" t="s">
        <v>70</v>
      </c>
      <c r="AQ19" s="93" t="s">
        <v>71</v>
      </c>
      <c r="AR19" s="93" t="s">
        <v>72</v>
      </c>
      <c r="AS19" s="93" t="s">
        <v>75</v>
      </c>
      <c r="AT19" s="93" t="s">
        <v>81</v>
      </c>
      <c r="AU19" s="94" t="s">
        <v>82</v>
      </c>
      <c r="AV19" s="92" t="s">
        <v>123</v>
      </c>
      <c r="AW19" s="93" t="s">
        <v>83</v>
      </c>
      <c r="AX19" s="93" t="s">
        <v>90</v>
      </c>
      <c r="AY19" s="93" t="s">
        <v>84</v>
      </c>
      <c r="AZ19" s="93" t="s">
        <v>91</v>
      </c>
      <c r="BA19" s="93" t="s">
        <v>92</v>
      </c>
      <c r="BB19" s="93" t="s">
        <v>93</v>
      </c>
      <c r="BC19" s="93" t="s">
        <v>94</v>
      </c>
      <c r="BD19" s="93" t="s">
        <v>95</v>
      </c>
      <c r="BE19" s="93" t="s">
        <v>124</v>
      </c>
      <c r="BF19" s="93" t="s">
        <v>125</v>
      </c>
      <c r="BG19" s="94" t="s">
        <v>126</v>
      </c>
    </row>
    <row r="20" spans="1:59" x14ac:dyDescent="0.25">
      <c r="A20" s="95">
        <v>1</v>
      </c>
      <c r="B20" s="96" t="s">
        <v>417</v>
      </c>
      <c r="C20" s="96" t="s">
        <v>301</v>
      </c>
      <c r="D20" s="96" t="s">
        <v>97</v>
      </c>
      <c r="E20" s="96" t="s">
        <v>99</v>
      </c>
      <c r="F20" s="97" t="s">
        <v>302</v>
      </c>
      <c r="G20" s="98">
        <v>12829</v>
      </c>
      <c r="H20" s="99" t="s">
        <v>372</v>
      </c>
      <c r="I20" s="97" t="s">
        <v>303</v>
      </c>
      <c r="J20" s="96" t="s">
        <v>102</v>
      </c>
      <c r="K20" s="100">
        <v>43997</v>
      </c>
      <c r="L20" s="12">
        <v>99590.16</v>
      </c>
      <c r="M20" s="98">
        <v>12829</v>
      </c>
      <c r="N20" s="100">
        <v>44013</v>
      </c>
      <c r="O20" s="100">
        <v>44378</v>
      </c>
      <c r="P20" s="96" t="s">
        <v>287</v>
      </c>
      <c r="Q20" s="96" t="s">
        <v>100</v>
      </c>
      <c r="R20" s="96" t="s">
        <v>100</v>
      </c>
      <c r="S20" s="96" t="s">
        <v>100</v>
      </c>
      <c r="T20" s="96" t="s">
        <v>407</v>
      </c>
      <c r="U20" s="101" t="s">
        <v>100</v>
      </c>
      <c r="V20" s="101" t="s">
        <v>100</v>
      </c>
      <c r="W20" s="101" t="s">
        <v>100</v>
      </c>
      <c r="X20" s="102" t="s">
        <v>100</v>
      </c>
      <c r="Y20" s="103" t="s">
        <v>100</v>
      </c>
      <c r="Z20" s="103" t="s">
        <v>100</v>
      </c>
      <c r="AA20" s="103" t="s">
        <v>100</v>
      </c>
      <c r="AB20" s="103" t="s">
        <v>100</v>
      </c>
      <c r="AC20" s="165">
        <v>0</v>
      </c>
      <c r="AD20" s="165">
        <v>0</v>
      </c>
      <c r="AE20" s="103" t="s">
        <v>100</v>
      </c>
      <c r="AF20" s="103" t="s">
        <v>100</v>
      </c>
      <c r="AG20" s="165">
        <v>0</v>
      </c>
      <c r="AH20" s="3">
        <f>L20-AD20+AC20+AG20</f>
        <v>99590.16</v>
      </c>
      <c r="AI20" s="3">
        <v>49795.08</v>
      </c>
      <c r="AJ20" s="6">
        <v>0</v>
      </c>
      <c r="AK20" s="17">
        <f>SUM(AI20:AJ25)</f>
        <v>396597.3</v>
      </c>
      <c r="AL20" s="96" t="s">
        <v>100</v>
      </c>
      <c r="AM20" s="96" t="s">
        <v>100</v>
      </c>
      <c r="AN20" s="96" t="s">
        <v>100</v>
      </c>
      <c r="AO20" s="96" t="s">
        <v>100</v>
      </c>
      <c r="AP20" s="96" t="s">
        <v>100</v>
      </c>
      <c r="AQ20" s="96" t="s">
        <v>100</v>
      </c>
      <c r="AR20" s="96" t="s">
        <v>100</v>
      </c>
      <c r="AS20" s="96" t="s">
        <v>100</v>
      </c>
      <c r="AT20" s="96" t="s">
        <v>100</v>
      </c>
      <c r="AU20" s="96" t="s">
        <v>100</v>
      </c>
      <c r="AV20" s="96" t="s">
        <v>100</v>
      </c>
      <c r="AW20" s="96" t="s">
        <v>100</v>
      </c>
      <c r="AX20" s="96" t="s">
        <v>100</v>
      </c>
      <c r="AY20" s="96" t="s">
        <v>100</v>
      </c>
      <c r="AZ20" s="96" t="s">
        <v>100</v>
      </c>
      <c r="BA20" s="96" t="s">
        <v>100</v>
      </c>
      <c r="BB20" s="96" t="s">
        <v>100</v>
      </c>
      <c r="BC20" s="96" t="s">
        <v>100</v>
      </c>
      <c r="BD20" s="96" t="s">
        <v>100</v>
      </c>
      <c r="BE20" s="96" t="s">
        <v>100</v>
      </c>
      <c r="BF20" s="96" t="s">
        <v>100</v>
      </c>
      <c r="BG20" s="96" t="s">
        <v>100</v>
      </c>
    </row>
    <row r="21" spans="1:59" x14ac:dyDescent="0.25">
      <c r="A21" s="104"/>
      <c r="B21" s="105"/>
      <c r="C21" s="105"/>
      <c r="D21" s="105"/>
      <c r="E21" s="105"/>
      <c r="F21" s="106"/>
      <c r="G21" s="107"/>
      <c r="H21" s="108"/>
      <c r="I21" s="106"/>
      <c r="J21" s="105"/>
      <c r="K21" s="109"/>
      <c r="L21" s="11"/>
      <c r="M21" s="107"/>
      <c r="N21" s="109"/>
      <c r="O21" s="109"/>
      <c r="P21" s="105"/>
      <c r="Q21" s="105"/>
      <c r="R21" s="105"/>
      <c r="S21" s="105"/>
      <c r="T21" s="105"/>
      <c r="U21" s="110" t="s">
        <v>101</v>
      </c>
      <c r="V21" s="110" t="s">
        <v>207</v>
      </c>
      <c r="W21" s="110" t="s">
        <v>206</v>
      </c>
      <c r="X21" s="111" t="s">
        <v>211</v>
      </c>
      <c r="Y21" s="112">
        <v>44379</v>
      </c>
      <c r="Z21" s="112">
        <v>44744</v>
      </c>
      <c r="AA21" s="112" t="s">
        <v>100</v>
      </c>
      <c r="AB21" s="112" t="s">
        <v>100</v>
      </c>
      <c r="AC21" s="166">
        <v>0</v>
      </c>
      <c r="AD21" s="166">
        <v>0</v>
      </c>
      <c r="AE21" s="112" t="s">
        <v>100</v>
      </c>
      <c r="AF21" s="112" t="s">
        <v>100</v>
      </c>
      <c r="AG21" s="166">
        <v>0</v>
      </c>
      <c r="AH21" s="2">
        <f t="shared" ref="AH21:AH84" si="0">L21-AD20+AC20+AG20</f>
        <v>0</v>
      </c>
      <c r="AI21" s="2">
        <f>41495.9+58094.26</f>
        <v>99590.16</v>
      </c>
      <c r="AJ21" s="4">
        <v>0</v>
      </c>
      <c r="AK21" s="18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</row>
    <row r="22" spans="1:59" x14ac:dyDescent="0.25">
      <c r="A22" s="104"/>
      <c r="B22" s="105"/>
      <c r="C22" s="105"/>
      <c r="D22" s="105"/>
      <c r="E22" s="105"/>
      <c r="F22" s="106"/>
      <c r="G22" s="107"/>
      <c r="H22" s="108"/>
      <c r="I22" s="106"/>
      <c r="J22" s="105"/>
      <c r="K22" s="109"/>
      <c r="L22" s="11"/>
      <c r="M22" s="107"/>
      <c r="N22" s="109"/>
      <c r="O22" s="109"/>
      <c r="P22" s="105"/>
      <c r="Q22" s="105"/>
      <c r="R22" s="105"/>
      <c r="S22" s="105"/>
      <c r="T22" s="105"/>
      <c r="U22" s="110" t="s">
        <v>103</v>
      </c>
      <c r="V22" s="110" t="s">
        <v>221</v>
      </c>
      <c r="W22" s="110" t="s">
        <v>220</v>
      </c>
      <c r="X22" s="111" t="s">
        <v>222</v>
      </c>
      <c r="Y22" s="112">
        <v>44744</v>
      </c>
      <c r="Z22" s="112">
        <v>45108</v>
      </c>
      <c r="AA22" s="112" t="s">
        <v>100</v>
      </c>
      <c r="AB22" s="112" t="s">
        <v>100</v>
      </c>
      <c r="AC22" s="166">
        <v>0</v>
      </c>
      <c r="AD22" s="166">
        <v>0</v>
      </c>
      <c r="AE22" s="112" t="s">
        <v>100</v>
      </c>
      <c r="AF22" s="112" t="s">
        <v>100</v>
      </c>
      <c r="AG22" s="166">
        <v>0</v>
      </c>
      <c r="AH22" s="2">
        <f t="shared" si="0"/>
        <v>0</v>
      </c>
      <c r="AI22" s="2">
        <f>49795.08+49795.08</f>
        <v>99590.16</v>
      </c>
      <c r="AJ22" s="4">
        <v>0</v>
      </c>
      <c r="AK22" s="18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</row>
    <row r="23" spans="1:59" x14ac:dyDescent="0.25">
      <c r="A23" s="104"/>
      <c r="B23" s="105"/>
      <c r="C23" s="105"/>
      <c r="D23" s="105"/>
      <c r="E23" s="105"/>
      <c r="F23" s="106"/>
      <c r="G23" s="107"/>
      <c r="H23" s="108"/>
      <c r="I23" s="106"/>
      <c r="J23" s="105"/>
      <c r="K23" s="109"/>
      <c r="L23" s="11"/>
      <c r="M23" s="107"/>
      <c r="N23" s="109"/>
      <c r="O23" s="109"/>
      <c r="P23" s="105"/>
      <c r="Q23" s="105"/>
      <c r="R23" s="105"/>
      <c r="S23" s="105"/>
      <c r="T23" s="105"/>
      <c r="U23" s="110" t="s">
        <v>104</v>
      </c>
      <c r="V23" s="110" t="s">
        <v>410</v>
      </c>
      <c r="W23" s="110" t="s">
        <v>408</v>
      </c>
      <c r="X23" s="111" t="s">
        <v>411</v>
      </c>
      <c r="Y23" s="112">
        <v>45109</v>
      </c>
      <c r="Z23" s="112">
        <v>45474</v>
      </c>
      <c r="AA23" s="112" t="s">
        <v>100</v>
      </c>
      <c r="AB23" s="112" t="s">
        <v>100</v>
      </c>
      <c r="AC23" s="166">
        <v>0</v>
      </c>
      <c r="AD23" s="166">
        <v>0</v>
      </c>
      <c r="AE23" s="112" t="s">
        <v>100</v>
      </c>
      <c r="AF23" s="112" t="s">
        <v>100</v>
      </c>
      <c r="AG23" s="166">
        <v>0</v>
      </c>
      <c r="AH23" s="2">
        <f t="shared" si="0"/>
        <v>0</v>
      </c>
      <c r="AI23" s="2">
        <v>118097.52</v>
      </c>
      <c r="AJ23" s="4">
        <v>0</v>
      </c>
      <c r="AK23" s="18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</row>
    <row r="24" spans="1:59" x14ac:dyDescent="0.25">
      <c r="A24" s="104"/>
      <c r="B24" s="105"/>
      <c r="C24" s="105"/>
      <c r="D24" s="105"/>
      <c r="E24" s="105"/>
      <c r="F24" s="106"/>
      <c r="G24" s="107"/>
      <c r="H24" s="108"/>
      <c r="I24" s="106"/>
      <c r="J24" s="105"/>
      <c r="K24" s="109"/>
      <c r="L24" s="11"/>
      <c r="M24" s="107"/>
      <c r="N24" s="109"/>
      <c r="O24" s="109"/>
      <c r="P24" s="105"/>
      <c r="Q24" s="105"/>
      <c r="R24" s="105"/>
      <c r="S24" s="105"/>
      <c r="T24" s="105"/>
      <c r="U24" s="110"/>
      <c r="V24" s="110"/>
      <c r="W24" s="110"/>
      <c r="X24" s="111"/>
      <c r="Y24" s="112"/>
      <c r="Z24" s="112"/>
      <c r="AA24" s="112"/>
      <c r="AB24" s="112"/>
      <c r="AC24" s="166"/>
      <c r="AD24" s="166"/>
      <c r="AE24" s="112"/>
      <c r="AF24" s="112"/>
      <c r="AG24" s="166"/>
      <c r="AH24" s="2">
        <f t="shared" si="0"/>
        <v>0</v>
      </c>
      <c r="AI24" s="2"/>
      <c r="AJ24" s="4"/>
      <c r="AK24" s="18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</row>
    <row r="25" spans="1:59" x14ac:dyDescent="0.25">
      <c r="A25" s="104"/>
      <c r="B25" s="105"/>
      <c r="C25" s="105"/>
      <c r="D25" s="105"/>
      <c r="E25" s="105"/>
      <c r="F25" s="106"/>
      <c r="G25" s="107"/>
      <c r="H25" s="108"/>
      <c r="I25" s="106"/>
      <c r="J25" s="105"/>
      <c r="K25" s="109"/>
      <c r="L25" s="11"/>
      <c r="M25" s="107"/>
      <c r="N25" s="109"/>
      <c r="O25" s="109"/>
      <c r="P25" s="105"/>
      <c r="Q25" s="105"/>
      <c r="R25" s="105"/>
      <c r="S25" s="105"/>
      <c r="T25" s="105"/>
      <c r="U25" s="113"/>
      <c r="V25" s="114"/>
      <c r="W25" s="113"/>
      <c r="X25" s="113"/>
      <c r="Y25" s="113"/>
      <c r="Z25" s="114"/>
      <c r="AA25" s="113"/>
      <c r="AB25" s="113"/>
      <c r="AC25" s="4"/>
      <c r="AD25" s="4"/>
      <c r="AE25" s="113"/>
      <c r="AF25" s="113"/>
      <c r="AG25" s="4"/>
      <c r="AH25" s="2">
        <f t="shared" si="0"/>
        <v>0</v>
      </c>
      <c r="AI25" s="4"/>
      <c r="AJ25" s="4">
        <f>9841.46+9841.46+9841.46</f>
        <v>29524.379999999997</v>
      </c>
      <c r="AK25" s="18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</row>
    <row r="26" spans="1:59" x14ac:dyDescent="0.25">
      <c r="A26" s="104">
        <v>2</v>
      </c>
      <c r="B26" s="105" t="s">
        <v>418</v>
      </c>
      <c r="C26" s="105" t="s">
        <v>152</v>
      </c>
      <c r="D26" s="105" t="s">
        <v>97</v>
      </c>
      <c r="E26" s="105" t="s">
        <v>99</v>
      </c>
      <c r="F26" s="106" t="s">
        <v>397</v>
      </c>
      <c r="G26" s="115">
        <v>12653</v>
      </c>
      <c r="H26" s="108" t="s">
        <v>157</v>
      </c>
      <c r="I26" s="106" t="s">
        <v>150</v>
      </c>
      <c r="J26" s="105" t="s">
        <v>151</v>
      </c>
      <c r="K26" s="116">
        <v>43860</v>
      </c>
      <c r="L26" s="11">
        <v>1476187.92</v>
      </c>
      <c r="M26" s="115">
        <v>12738</v>
      </c>
      <c r="N26" s="116">
        <v>43862</v>
      </c>
      <c r="O26" s="116">
        <v>44227</v>
      </c>
      <c r="P26" s="105" t="s">
        <v>289</v>
      </c>
      <c r="Q26" s="109" t="s">
        <v>100</v>
      </c>
      <c r="R26" s="109" t="s">
        <v>100</v>
      </c>
      <c r="S26" s="109" t="s">
        <v>100</v>
      </c>
      <c r="T26" s="105" t="s">
        <v>154</v>
      </c>
      <c r="U26" s="112" t="s">
        <v>100</v>
      </c>
      <c r="V26" s="112" t="s">
        <v>100</v>
      </c>
      <c r="W26" s="112" t="s">
        <v>100</v>
      </c>
      <c r="X26" s="112" t="s">
        <v>100</v>
      </c>
      <c r="Y26" s="112" t="s">
        <v>100</v>
      </c>
      <c r="Z26" s="112" t="s">
        <v>100</v>
      </c>
      <c r="AA26" s="112" t="s">
        <v>100</v>
      </c>
      <c r="AB26" s="112" t="s">
        <v>100</v>
      </c>
      <c r="AC26" s="166">
        <v>0</v>
      </c>
      <c r="AD26" s="166">
        <v>0</v>
      </c>
      <c r="AE26" s="112" t="s">
        <v>100</v>
      </c>
      <c r="AF26" s="112" t="s">
        <v>100</v>
      </c>
      <c r="AG26" s="166">
        <v>0</v>
      </c>
      <c r="AH26" s="2">
        <f t="shared" si="0"/>
        <v>1476187.92</v>
      </c>
      <c r="AI26" s="2">
        <v>1413576.36</v>
      </c>
      <c r="AJ26" s="4">
        <v>0</v>
      </c>
      <c r="AK26" s="18">
        <f>SUM(AI26:AJ35)</f>
        <v>6942947.8900000006</v>
      </c>
      <c r="AL26" s="105" t="s">
        <v>100</v>
      </c>
      <c r="AM26" s="117" t="s">
        <v>100</v>
      </c>
      <c r="AN26" s="105" t="s">
        <v>100</v>
      </c>
      <c r="AO26" s="105" t="s">
        <v>100</v>
      </c>
      <c r="AP26" s="105" t="s">
        <v>100</v>
      </c>
      <c r="AQ26" s="105" t="s">
        <v>100</v>
      </c>
      <c r="AR26" s="105" t="s">
        <v>100</v>
      </c>
      <c r="AS26" s="105" t="s">
        <v>100</v>
      </c>
      <c r="AT26" s="105" t="s">
        <v>100</v>
      </c>
      <c r="AU26" s="107" t="s">
        <v>100</v>
      </c>
      <c r="AV26" s="107" t="s">
        <v>100</v>
      </c>
      <c r="AW26" s="107" t="s">
        <v>100</v>
      </c>
      <c r="AX26" s="107" t="s">
        <v>100</v>
      </c>
      <c r="AY26" s="107" t="s">
        <v>100</v>
      </c>
      <c r="AZ26" s="107" t="s">
        <v>100</v>
      </c>
      <c r="BA26" s="107" t="s">
        <v>100</v>
      </c>
      <c r="BB26" s="107" t="s">
        <v>100</v>
      </c>
      <c r="BC26" s="107" t="s">
        <v>100</v>
      </c>
      <c r="BD26" s="107" t="s">
        <v>100</v>
      </c>
      <c r="BE26" s="107" t="s">
        <v>100</v>
      </c>
      <c r="BF26" s="107" t="s">
        <v>100</v>
      </c>
      <c r="BG26" s="105" t="s">
        <v>100</v>
      </c>
    </row>
    <row r="27" spans="1:59" x14ac:dyDescent="0.25">
      <c r="A27" s="104"/>
      <c r="B27" s="105"/>
      <c r="C27" s="105"/>
      <c r="D27" s="105"/>
      <c r="E27" s="105"/>
      <c r="F27" s="106"/>
      <c r="G27" s="115"/>
      <c r="H27" s="108"/>
      <c r="I27" s="106"/>
      <c r="J27" s="105"/>
      <c r="K27" s="116"/>
      <c r="L27" s="11"/>
      <c r="M27" s="115"/>
      <c r="N27" s="116"/>
      <c r="O27" s="116"/>
      <c r="P27" s="105"/>
      <c r="Q27" s="109"/>
      <c r="R27" s="109"/>
      <c r="S27" s="109"/>
      <c r="T27" s="105"/>
      <c r="U27" s="112" t="s">
        <v>101</v>
      </c>
      <c r="V27" s="112">
        <v>44188</v>
      </c>
      <c r="W27" s="110" t="s">
        <v>196</v>
      </c>
      <c r="X27" s="112" t="s">
        <v>195</v>
      </c>
      <c r="Y27" s="112">
        <v>44228</v>
      </c>
      <c r="Z27" s="112">
        <v>44592</v>
      </c>
      <c r="AA27" s="112" t="s">
        <v>100</v>
      </c>
      <c r="AB27" s="112" t="s">
        <v>100</v>
      </c>
      <c r="AC27" s="166">
        <v>0</v>
      </c>
      <c r="AD27" s="166">
        <v>0</v>
      </c>
      <c r="AE27" s="112" t="s">
        <v>100</v>
      </c>
      <c r="AF27" s="112" t="s">
        <v>100</v>
      </c>
      <c r="AG27" s="166">
        <v>0</v>
      </c>
      <c r="AH27" s="2">
        <f t="shared" si="0"/>
        <v>0</v>
      </c>
      <c r="AI27" s="2">
        <v>1524416.86</v>
      </c>
      <c r="AJ27" s="4">
        <v>0</v>
      </c>
      <c r="AK27" s="18"/>
      <c r="AL27" s="105"/>
      <c r="AM27" s="117"/>
      <c r="AN27" s="105"/>
      <c r="AO27" s="105"/>
      <c r="AP27" s="105"/>
      <c r="AQ27" s="105"/>
      <c r="AR27" s="105"/>
      <c r="AS27" s="105"/>
      <c r="AT27" s="105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5"/>
    </row>
    <row r="28" spans="1:59" x14ac:dyDescent="0.25">
      <c r="A28" s="104"/>
      <c r="B28" s="105"/>
      <c r="C28" s="105"/>
      <c r="D28" s="105"/>
      <c r="E28" s="105"/>
      <c r="F28" s="106"/>
      <c r="G28" s="115"/>
      <c r="H28" s="108"/>
      <c r="I28" s="106"/>
      <c r="J28" s="105"/>
      <c r="K28" s="116"/>
      <c r="L28" s="11"/>
      <c r="M28" s="115"/>
      <c r="N28" s="116"/>
      <c r="O28" s="116"/>
      <c r="P28" s="105"/>
      <c r="Q28" s="109"/>
      <c r="R28" s="109"/>
      <c r="S28" s="109"/>
      <c r="T28" s="105"/>
      <c r="U28" s="112" t="s">
        <v>208</v>
      </c>
      <c r="V28" s="112">
        <v>44589</v>
      </c>
      <c r="W28" s="110" t="s">
        <v>241</v>
      </c>
      <c r="X28" s="112" t="s">
        <v>240</v>
      </c>
      <c r="Y28" s="112">
        <v>44593</v>
      </c>
      <c r="Z28" s="112">
        <v>44957</v>
      </c>
      <c r="AA28" s="112" t="s">
        <v>100</v>
      </c>
      <c r="AB28" s="112" t="s">
        <v>100</v>
      </c>
      <c r="AC28" s="166">
        <v>0</v>
      </c>
      <c r="AD28" s="166">
        <v>0</v>
      </c>
      <c r="AE28" s="112" t="s">
        <v>100</v>
      </c>
      <c r="AF28" s="112" t="s">
        <v>100</v>
      </c>
      <c r="AG28" s="166">
        <v>0</v>
      </c>
      <c r="AH28" s="2">
        <f t="shared" si="0"/>
        <v>0</v>
      </c>
      <c r="AI28" s="2">
        <v>0</v>
      </c>
      <c r="AJ28" s="4">
        <v>0</v>
      </c>
      <c r="AK28" s="18"/>
      <c r="AL28" s="105"/>
      <c r="AM28" s="117"/>
      <c r="AN28" s="105"/>
      <c r="AO28" s="105"/>
      <c r="AP28" s="105"/>
      <c r="AQ28" s="105"/>
      <c r="AR28" s="105"/>
      <c r="AS28" s="105"/>
      <c r="AT28" s="105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5"/>
    </row>
    <row r="29" spans="1:59" x14ac:dyDescent="0.25">
      <c r="A29" s="104"/>
      <c r="B29" s="105"/>
      <c r="C29" s="105"/>
      <c r="D29" s="105"/>
      <c r="E29" s="105"/>
      <c r="F29" s="106"/>
      <c r="G29" s="115"/>
      <c r="H29" s="108"/>
      <c r="I29" s="106"/>
      <c r="J29" s="105"/>
      <c r="K29" s="116"/>
      <c r="L29" s="11"/>
      <c r="M29" s="115"/>
      <c r="N29" s="116"/>
      <c r="O29" s="116"/>
      <c r="P29" s="105"/>
      <c r="Q29" s="109"/>
      <c r="R29" s="109"/>
      <c r="S29" s="109"/>
      <c r="T29" s="105"/>
      <c r="U29" s="112" t="s">
        <v>104</v>
      </c>
      <c r="V29" s="112">
        <v>44740</v>
      </c>
      <c r="W29" s="110" t="s">
        <v>242</v>
      </c>
      <c r="X29" s="111" t="s">
        <v>106</v>
      </c>
      <c r="Y29" s="112">
        <v>44563</v>
      </c>
      <c r="Z29" s="112">
        <v>44926</v>
      </c>
      <c r="AA29" s="112" t="s">
        <v>100</v>
      </c>
      <c r="AB29" s="112" t="s">
        <v>100</v>
      </c>
      <c r="AC29" s="166">
        <v>0</v>
      </c>
      <c r="AD29" s="166">
        <v>0</v>
      </c>
      <c r="AE29" s="112" t="s">
        <v>100</v>
      </c>
      <c r="AF29" s="112" t="s">
        <v>100</v>
      </c>
      <c r="AG29" s="166">
        <v>0</v>
      </c>
      <c r="AH29" s="2">
        <f t="shared" si="0"/>
        <v>0</v>
      </c>
      <c r="AI29" s="2">
        <v>1551435.75</v>
      </c>
      <c r="AJ29" s="4">
        <v>0</v>
      </c>
      <c r="AK29" s="18"/>
      <c r="AL29" s="105"/>
      <c r="AM29" s="117"/>
      <c r="AN29" s="105"/>
      <c r="AO29" s="105"/>
      <c r="AP29" s="105"/>
      <c r="AQ29" s="105"/>
      <c r="AR29" s="105"/>
      <c r="AS29" s="105"/>
      <c r="AT29" s="105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5"/>
    </row>
    <row r="30" spans="1:59" x14ac:dyDescent="0.25">
      <c r="A30" s="104"/>
      <c r="B30" s="105"/>
      <c r="C30" s="105"/>
      <c r="D30" s="105"/>
      <c r="E30" s="105"/>
      <c r="F30" s="106"/>
      <c r="G30" s="115"/>
      <c r="H30" s="108"/>
      <c r="I30" s="106"/>
      <c r="J30" s="105"/>
      <c r="K30" s="116"/>
      <c r="L30" s="11"/>
      <c r="M30" s="115"/>
      <c r="N30" s="116"/>
      <c r="O30" s="116"/>
      <c r="P30" s="105"/>
      <c r="Q30" s="109"/>
      <c r="R30" s="109"/>
      <c r="S30" s="109"/>
      <c r="T30" s="105"/>
      <c r="U30" s="112" t="s">
        <v>105</v>
      </c>
      <c r="V30" s="112">
        <v>44945</v>
      </c>
      <c r="W30" s="110" t="s">
        <v>333</v>
      </c>
      <c r="X30" s="112" t="s">
        <v>334</v>
      </c>
      <c r="Y30" s="112">
        <v>44958</v>
      </c>
      <c r="Z30" s="112">
        <v>45322</v>
      </c>
      <c r="AA30" s="112" t="s">
        <v>100</v>
      </c>
      <c r="AB30" s="112" t="s">
        <v>100</v>
      </c>
      <c r="AC30" s="166">
        <v>0</v>
      </c>
      <c r="AD30" s="166">
        <v>0</v>
      </c>
      <c r="AE30" s="112" t="s">
        <v>100</v>
      </c>
      <c r="AF30" s="112" t="s">
        <v>100</v>
      </c>
      <c r="AG30" s="166">
        <v>0</v>
      </c>
      <c r="AH30" s="2">
        <f t="shared" si="0"/>
        <v>0</v>
      </c>
      <c r="AI30" s="4">
        <f>978424.54+7425.18+2056.42+12002.55+31945.78+27461+87412.88+31945.78+86682.04+27461+36140.16+91897.65+27461+29055.39+16846.01+123300.37+36140.16+27461+91897.65+36140.16+27461+101447.5+12152.75+10602.57+2998.85+3851.6</f>
        <v>1967670.99</v>
      </c>
      <c r="AJ30" s="4">
        <v>0</v>
      </c>
      <c r="AK30" s="18"/>
      <c r="AL30" s="105"/>
      <c r="AM30" s="117"/>
      <c r="AN30" s="105"/>
      <c r="AO30" s="105"/>
      <c r="AP30" s="105"/>
      <c r="AQ30" s="105"/>
      <c r="AR30" s="105"/>
      <c r="AS30" s="105"/>
      <c r="AT30" s="105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5"/>
    </row>
    <row r="31" spans="1:59" x14ac:dyDescent="0.25">
      <c r="A31" s="104"/>
      <c r="B31" s="105"/>
      <c r="C31" s="105"/>
      <c r="D31" s="105"/>
      <c r="E31" s="105"/>
      <c r="F31" s="106"/>
      <c r="G31" s="115"/>
      <c r="H31" s="108"/>
      <c r="I31" s="106"/>
      <c r="J31" s="105"/>
      <c r="K31" s="116"/>
      <c r="L31" s="11"/>
      <c r="M31" s="115"/>
      <c r="N31" s="116"/>
      <c r="O31" s="116"/>
      <c r="P31" s="105"/>
      <c r="Q31" s="109"/>
      <c r="R31" s="109"/>
      <c r="S31" s="109"/>
      <c r="T31" s="105"/>
      <c r="U31" s="112" t="s">
        <v>192</v>
      </c>
      <c r="V31" s="118">
        <v>45001</v>
      </c>
      <c r="W31" s="119">
        <v>13494</v>
      </c>
      <c r="X31" s="111" t="s">
        <v>335</v>
      </c>
      <c r="Y31" s="118">
        <v>45001</v>
      </c>
      <c r="Z31" s="118">
        <v>45367</v>
      </c>
      <c r="AA31" s="112" t="s">
        <v>100</v>
      </c>
      <c r="AB31" s="112" t="s">
        <v>100</v>
      </c>
      <c r="AC31" s="166">
        <v>0</v>
      </c>
      <c r="AD31" s="166">
        <v>0</v>
      </c>
      <c r="AE31" s="112" t="s">
        <v>100</v>
      </c>
      <c r="AF31" s="112" t="s">
        <v>100</v>
      </c>
      <c r="AG31" s="166">
        <v>0</v>
      </c>
      <c r="AH31" s="2">
        <f t="shared" si="0"/>
        <v>0</v>
      </c>
      <c r="AI31" s="2">
        <v>0</v>
      </c>
      <c r="AJ31" s="4">
        <v>0</v>
      </c>
      <c r="AK31" s="18"/>
      <c r="AL31" s="105"/>
      <c r="AM31" s="117"/>
      <c r="AN31" s="105"/>
      <c r="AO31" s="105"/>
      <c r="AP31" s="105"/>
      <c r="AQ31" s="105"/>
      <c r="AR31" s="105"/>
      <c r="AS31" s="105"/>
      <c r="AT31" s="105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5"/>
    </row>
    <row r="32" spans="1:59" x14ac:dyDescent="0.25">
      <c r="A32" s="104"/>
      <c r="B32" s="105"/>
      <c r="C32" s="105"/>
      <c r="D32" s="105"/>
      <c r="E32" s="105"/>
      <c r="F32" s="106"/>
      <c r="G32" s="115"/>
      <c r="H32" s="108"/>
      <c r="I32" s="106"/>
      <c r="J32" s="105"/>
      <c r="K32" s="116"/>
      <c r="L32" s="11"/>
      <c r="M32" s="115"/>
      <c r="N32" s="116"/>
      <c r="O32" s="116"/>
      <c r="P32" s="105"/>
      <c r="Q32" s="109"/>
      <c r="R32" s="109"/>
      <c r="S32" s="109"/>
      <c r="T32" s="105"/>
      <c r="U32" s="112" t="s">
        <v>194</v>
      </c>
      <c r="V32" s="118">
        <v>45138</v>
      </c>
      <c r="W32" s="119">
        <v>13588</v>
      </c>
      <c r="X32" s="111" t="s">
        <v>357</v>
      </c>
      <c r="Y32" s="118">
        <v>44562</v>
      </c>
      <c r="Z32" s="118">
        <v>45322</v>
      </c>
      <c r="AA32" s="112" t="s">
        <v>100</v>
      </c>
      <c r="AB32" s="112" t="s">
        <v>100</v>
      </c>
      <c r="AC32" s="166">
        <v>0</v>
      </c>
      <c r="AD32" s="166">
        <v>0</v>
      </c>
      <c r="AE32" s="112" t="s">
        <v>100</v>
      </c>
      <c r="AF32" s="112" t="s">
        <v>100</v>
      </c>
      <c r="AG32" s="166">
        <v>0</v>
      </c>
      <c r="AH32" s="2">
        <f t="shared" si="0"/>
        <v>0</v>
      </c>
      <c r="AI32" s="2">
        <v>0</v>
      </c>
      <c r="AJ32" s="4">
        <v>0</v>
      </c>
      <c r="AK32" s="18"/>
      <c r="AL32" s="105"/>
      <c r="AM32" s="117"/>
      <c r="AN32" s="105"/>
      <c r="AO32" s="105"/>
      <c r="AP32" s="105"/>
      <c r="AQ32" s="105"/>
      <c r="AR32" s="105"/>
      <c r="AS32" s="105"/>
      <c r="AT32" s="105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5"/>
    </row>
    <row r="33" spans="1:59" x14ac:dyDescent="0.25">
      <c r="A33" s="104"/>
      <c r="B33" s="105"/>
      <c r="C33" s="105"/>
      <c r="D33" s="105"/>
      <c r="E33" s="105"/>
      <c r="F33" s="106"/>
      <c r="G33" s="115"/>
      <c r="H33" s="108"/>
      <c r="I33" s="106"/>
      <c r="J33" s="105"/>
      <c r="K33" s="116"/>
      <c r="L33" s="11"/>
      <c r="M33" s="115"/>
      <c r="N33" s="116"/>
      <c r="O33" s="116"/>
      <c r="P33" s="105"/>
      <c r="Q33" s="109"/>
      <c r="R33" s="109"/>
      <c r="S33" s="109"/>
      <c r="T33" s="105"/>
      <c r="U33" s="112" t="s">
        <v>224</v>
      </c>
      <c r="V33" s="118">
        <v>45321</v>
      </c>
      <c r="W33" s="119">
        <v>13703</v>
      </c>
      <c r="X33" s="112" t="s">
        <v>412</v>
      </c>
      <c r="Y33" s="118">
        <v>45323</v>
      </c>
      <c r="Z33" s="118">
        <v>45688</v>
      </c>
      <c r="AA33" s="112" t="s">
        <v>100</v>
      </c>
      <c r="AB33" s="112" t="s">
        <v>100</v>
      </c>
      <c r="AC33" s="166">
        <v>0</v>
      </c>
      <c r="AD33" s="166">
        <v>0</v>
      </c>
      <c r="AE33" s="112" t="s">
        <v>100</v>
      </c>
      <c r="AF33" s="112" t="s">
        <v>100</v>
      </c>
      <c r="AG33" s="166">
        <v>0</v>
      </c>
      <c r="AH33" s="2">
        <f t="shared" si="0"/>
        <v>0</v>
      </c>
      <c r="AI33" s="2">
        <v>0</v>
      </c>
      <c r="AJ33" s="4">
        <f>24361.65+36140.16+101447.5+101447.5+24361.65+36140.16+24361.65+101447.5+36140.16</f>
        <v>485847.93000000005</v>
      </c>
      <c r="AK33" s="18"/>
      <c r="AL33" s="105"/>
      <c r="AM33" s="117"/>
      <c r="AN33" s="105"/>
      <c r="AO33" s="105"/>
      <c r="AP33" s="105"/>
      <c r="AQ33" s="105"/>
      <c r="AR33" s="105"/>
      <c r="AS33" s="105"/>
      <c r="AT33" s="105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5"/>
    </row>
    <row r="34" spans="1:59" x14ac:dyDescent="0.25">
      <c r="A34" s="104"/>
      <c r="B34" s="105"/>
      <c r="C34" s="105"/>
      <c r="D34" s="105"/>
      <c r="E34" s="105"/>
      <c r="F34" s="106"/>
      <c r="G34" s="115"/>
      <c r="H34" s="108"/>
      <c r="I34" s="106"/>
      <c r="J34" s="105"/>
      <c r="K34" s="116"/>
      <c r="L34" s="11"/>
      <c r="M34" s="115"/>
      <c r="N34" s="116"/>
      <c r="O34" s="116"/>
      <c r="P34" s="105"/>
      <c r="Q34" s="109"/>
      <c r="R34" s="109"/>
      <c r="S34" s="109"/>
      <c r="T34" s="105"/>
      <c r="U34" s="112"/>
      <c r="V34" s="118"/>
      <c r="W34" s="119"/>
      <c r="X34" s="111"/>
      <c r="Y34" s="118"/>
      <c r="Z34" s="118"/>
      <c r="AA34" s="112"/>
      <c r="AB34" s="112"/>
      <c r="AC34" s="166"/>
      <c r="AD34" s="166"/>
      <c r="AE34" s="112"/>
      <c r="AF34" s="112"/>
      <c r="AG34" s="166"/>
      <c r="AH34" s="2">
        <f t="shared" si="0"/>
        <v>0</v>
      </c>
      <c r="AI34" s="2"/>
      <c r="AJ34" s="4"/>
      <c r="AK34" s="18"/>
      <c r="AL34" s="105"/>
      <c r="AM34" s="117"/>
      <c r="AN34" s="105"/>
      <c r="AO34" s="105"/>
      <c r="AP34" s="105"/>
      <c r="AQ34" s="105"/>
      <c r="AR34" s="105"/>
      <c r="AS34" s="105"/>
      <c r="AT34" s="105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5"/>
    </row>
    <row r="35" spans="1:59" x14ac:dyDescent="0.25">
      <c r="A35" s="104"/>
      <c r="B35" s="105"/>
      <c r="C35" s="105"/>
      <c r="D35" s="105"/>
      <c r="E35" s="105"/>
      <c r="F35" s="106"/>
      <c r="G35" s="115"/>
      <c r="H35" s="108"/>
      <c r="I35" s="106"/>
      <c r="J35" s="105"/>
      <c r="K35" s="116"/>
      <c r="L35" s="11"/>
      <c r="M35" s="115"/>
      <c r="N35" s="116"/>
      <c r="O35" s="116"/>
      <c r="P35" s="105"/>
      <c r="Q35" s="109"/>
      <c r="R35" s="109"/>
      <c r="S35" s="109"/>
      <c r="T35" s="105"/>
      <c r="U35" s="112"/>
      <c r="V35" s="118"/>
      <c r="W35" s="119"/>
      <c r="X35" s="111"/>
      <c r="Y35" s="118"/>
      <c r="Z35" s="118"/>
      <c r="AA35" s="112"/>
      <c r="AB35" s="112"/>
      <c r="AC35" s="166"/>
      <c r="AD35" s="166"/>
      <c r="AE35" s="112"/>
      <c r="AF35" s="112"/>
      <c r="AG35" s="166"/>
      <c r="AH35" s="2">
        <f t="shared" si="0"/>
        <v>0</v>
      </c>
      <c r="AI35" s="2"/>
      <c r="AJ35" s="4"/>
      <c r="AK35" s="18"/>
      <c r="AL35" s="105"/>
      <c r="AM35" s="117"/>
      <c r="AN35" s="105"/>
      <c r="AO35" s="105"/>
      <c r="AP35" s="105"/>
      <c r="AQ35" s="105"/>
      <c r="AR35" s="105"/>
      <c r="AS35" s="105"/>
      <c r="AT35" s="105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5"/>
    </row>
    <row r="36" spans="1:59" x14ac:dyDescent="0.25">
      <c r="A36" s="104">
        <v>3</v>
      </c>
      <c r="B36" s="105" t="s">
        <v>419</v>
      </c>
      <c r="C36" s="105" t="s">
        <v>152</v>
      </c>
      <c r="D36" s="105" t="s">
        <v>97</v>
      </c>
      <c r="E36" s="105" t="s">
        <v>99</v>
      </c>
      <c r="F36" s="106" t="s">
        <v>398</v>
      </c>
      <c r="G36" s="115">
        <v>12653</v>
      </c>
      <c r="H36" s="108" t="s">
        <v>153</v>
      </c>
      <c r="I36" s="106" t="s">
        <v>150</v>
      </c>
      <c r="J36" s="105" t="s">
        <v>151</v>
      </c>
      <c r="K36" s="116">
        <v>44042</v>
      </c>
      <c r="L36" s="11">
        <v>96699.25</v>
      </c>
      <c r="M36" s="115">
        <v>12856</v>
      </c>
      <c r="N36" s="116">
        <v>44044</v>
      </c>
      <c r="O36" s="116">
        <v>44196</v>
      </c>
      <c r="P36" s="105" t="s">
        <v>288</v>
      </c>
      <c r="Q36" s="109" t="s">
        <v>100</v>
      </c>
      <c r="R36" s="109" t="s">
        <v>100</v>
      </c>
      <c r="S36" s="109" t="s">
        <v>100</v>
      </c>
      <c r="T36" s="105" t="s">
        <v>154</v>
      </c>
      <c r="U36" s="112" t="s">
        <v>100</v>
      </c>
      <c r="V36" s="112" t="s">
        <v>100</v>
      </c>
      <c r="W36" s="112" t="s">
        <v>100</v>
      </c>
      <c r="X36" s="112" t="s">
        <v>100</v>
      </c>
      <c r="Y36" s="112" t="s">
        <v>100</v>
      </c>
      <c r="Z36" s="112" t="s">
        <v>100</v>
      </c>
      <c r="AA36" s="112" t="s">
        <v>100</v>
      </c>
      <c r="AB36" s="112" t="s">
        <v>100</v>
      </c>
      <c r="AC36" s="166">
        <v>0</v>
      </c>
      <c r="AD36" s="166">
        <v>0</v>
      </c>
      <c r="AE36" s="112" t="s">
        <v>100</v>
      </c>
      <c r="AF36" s="112" t="s">
        <v>100</v>
      </c>
      <c r="AG36" s="166">
        <v>0</v>
      </c>
      <c r="AH36" s="2">
        <f t="shared" si="0"/>
        <v>96699.25</v>
      </c>
      <c r="AI36" s="2">
        <f>13537.9+19339.85+19339.85+19339.85+1932.87+1445.36+19339.85+1621.77+411.38+646.82+2033.15</f>
        <v>98988.650000000009</v>
      </c>
      <c r="AJ36" s="4">
        <v>0</v>
      </c>
      <c r="AK36" s="18">
        <f>SUM(AI36:AJ46)</f>
        <v>973078.72000000009</v>
      </c>
      <c r="AL36" s="105" t="s">
        <v>100</v>
      </c>
      <c r="AM36" s="117" t="s">
        <v>100</v>
      </c>
      <c r="AN36" s="105" t="s">
        <v>100</v>
      </c>
      <c r="AO36" s="105" t="s">
        <v>100</v>
      </c>
      <c r="AP36" s="105" t="s">
        <v>100</v>
      </c>
      <c r="AQ36" s="105" t="s">
        <v>100</v>
      </c>
      <c r="AR36" s="105" t="s">
        <v>100</v>
      </c>
      <c r="AS36" s="105" t="s">
        <v>100</v>
      </c>
      <c r="AT36" s="105" t="s">
        <v>100</v>
      </c>
      <c r="AU36" s="107" t="s">
        <v>100</v>
      </c>
      <c r="AV36" s="107" t="s">
        <v>100</v>
      </c>
      <c r="AW36" s="107" t="s">
        <v>100</v>
      </c>
      <c r="AX36" s="107" t="s">
        <v>100</v>
      </c>
      <c r="AY36" s="107" t="s">
        <v>100</v>
      </c>
      <c r="AZ36" s="107" t="s">
        <v>100</v>
      </c>
      <c r="BA36" s="107" t="s">
        <v>100</v>
      </c>
      <c r="BB36" s="107" t="s">
        <v>100</v>
      </c>
      <c r="BC36" s="107" t="s">
        <v>100</v>
      </c>
      <c r="BD36" s="107" t="s">
        <v>100</v>
      </c>
      <c r="BE36" s="107" t="s">
        <v>100</v>
      </c>
      <c r="BF36" s="107" t="s">
        <v>100</v>
      </c>
      <c r="BG36" s="105" t="s">
        <v>100</v>
      </c>
    </row>
    <row r="37" spans="1:59" x14ac:dyDescent="0.25">
      <c r="A37" s="104"/>
      <c r="B37" s="105"/>
      <c r="C37" s="105"/>
      <c r="D37" s="105"/>
      <c r="E37" s="105"/>
      <c r="F37" s="106"/>
      <c r="G37" s="115"/>
      <c r="H37" s="108"/>
      <c r="I37" s="106"/>
      <c r="J37" s="105"/>
      <c r="K37" s="116"/>
      <c r="L37" s="11"/>
      <c r="M37" s="115"/>
      <c r="N37" s="116"/>
      <c r="O37" s="116"/>
      <c r="P37" s="105"/>
      <c r="Q37" s="109"/>
      <c r="R37" s="109"/>
      <c r="S37" s="109"/>
      <c r="T37" s="105"/>
      <c r="U37" s="112" t="s">
        <v>101</v>
      </c>
      <c r="V37" s="112">
        <v>44188</v>
      </c>
      <c r="W37" s="110" t="s">
        <v>197</v>
      </c>
      <c r="X37" s="112" t="s">
        <v>177</v>
      </c>
      <c r="Y37" s="112">
        <v>44197</v>
      </c>
      <c r="Z37" s="112">
        <v>44347</v>
      </c>
      <c r="AA37" s="112" t="s">
        <v>100</v>
      </c>
      <c r="AB37" s="112" t="s">
        <v>100</v>
      </c>
      <c r="AC37" s="166">
        <v>0</v>
      </c>
      <c r="AD37" s="166">
        <v>0</v>
      </c>
      <c r="AE37" s="112" t="s">
        <v>100</v>
      </c>
      <c r="AF37" s="112" t="s">
        <v>100</v>
      </c>
      <c r="AG37" s="166">
        <v>0</v>
      </c>
      <c r="AH37" s="2">
        <f t="shared" si="0"/>
        <v>0</v>
      </c>
      <c r="AI37" s="2">
        <v>0</v>
      </c>
      <c r="AJ37" s="4">
        <v>0</v>
      </c>
      <c r="AK37" s="18"/>
      <c r="AL37" s="105"/>
      <c r="AM37" s="117"/>
      <c r="AN37" s="105"/>
      <c r="AO37" s="105"/>
      <c r="AP37" s="105"/>
      <c r="AQ37" s="105"/>
      <c r="AR37" s="105"/>
      <c r="AS37" s="105"/>
      <c r="AT37" s="105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5"/>
    </row>
    <row r="38" spans="1:59" x14ac:dyDescent="0.25">
      <c r="A38" s="104"/>
      <c r="B38" s="105"/>
      <c r="C38" s="105"/>
      <c r="D38" s="105"/>
      <c r="E38" s="105"/>
      <c r="F38" s="106"/>
      <c r="G38" s="115"/>
      <c r="H38" s="108"/>
      <c r="I38" s="106"/>
      <c r="J38" s="105"/>
      <c r="K38" s="116"/>
      <c r="L38" s="11"/>
      <c r="M38" s="115"/>
      <c r="N38" s="116"/>
      <c r="O38" s="116"/>
      <c r="P38" s="105"/>
      <c r="Q38" s="109"/>
      <c r="R38" s="109"/>
      <c r="S38" s="109"/>
      <c r="T38" s="105"/>
      <c r="U38" s="112" t="s">
        <v>103</v>
      </c>
      <c r="V38" s="112">
        <v>44348</v>
      </c>
      <c r="W38" s="110" t="s">
        <v>229</v>
      </c>
      <c r="X38" s="112" t="s">
        <v>230</v>
      </c>
      <c r="Y38" s="112">
        <v>44348</v>
      </c>
      <c r="Z38" s="112">
        <v>44501</v>
      </c>
      <c r="AA38" s="112" t="s">
        <v>100</v>
      </c>
      <c r="AB38" s="112" t="s">
        <v>100</v>
      </c>
      <c r="AC38" s="166">
        <v>0</v>
      </c>
      <c r="AD38" s="166">
        <v>0</v>
      </c>
      <c r="AE38" s="112" t="s">
        <v>100</v>
      </c>
      <c r="AF38" s="112" t="s">
        <v>100</v>
      </c>
      <c r="AG38" s="166">
        <v>0</v>
      </c>
      <c r="AH38" s="2">
        <f t="shared" si="0"/>
        <v>0</v>
      </c>
      <c r="AI38" s="2">
        <v>0</v>
      </c>
      <c r="AJ38" s="4">
        <v>0</v>
      </c>
      <c r="AK38" s="18"/>
      <c r="AL38" s="105"/>
      <c r="AM38" s="117"/>
      <c r="AN38" s="105"/>
      <c r="AO38" s="105"/>
      <c r="AP38" s="105"/>
      <c r="AQ38" s="105"/>
      <c r="AR38" s="105"/>
      <c r="AS38" s="105"/>
      <c r="AT38" s="105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5"/>
    </row>
    <row r="39" spans="1:59" x14ac:dyDescent="0.25">
      <c r="A39" s="104"/>
      <c r="B39" s="105"/>
      <c r="C39" s="105"/>
      <c r="D39" s="105"/>
      <c r="E39" s="105"/>
      <c r="F39" s="106"/>
      <c r="G39" s="115"/>
      <c r="H39" s="108"/>
      <c r="I39" s="106"/>
      <c r="J39" s="105"/>
      <c r="K39" s="116"/>
      <c r="L39" s="11"/>
      <c r="M39" s="115"/>
      <c r="N39" s="116"/>
      <c r="O39" s="116"/>
      <c r="P39" s="105"/>
      <c r="Q39" s="109"/>
      <c r="R39" s="109"/>
      <c r="S39" s="109"/>
      <c r="T39" s="105"/>
      <c r="U39" s="112" t="s">
        <v>104</v>
      </c>
      <c r="V39" s="112">
        <v>44490</v>
      </c>
      <c r="W39" s="110" t="s">
        <v>212</v>
      </c>
      <c r="X39" s="112" t="s">
        <v>231</v>
      </c>
      <c r="Y39" s="112">
        <v>44501</v>
      </c>
      <c r="Z39" s="112">
        <v>44681</v>
      </c>
      <c r="AA39" s="112" t="s">
        <v>100</v>
      </c>
      <c r="AB39" s="112" t="s">
        <v>100</v>
      </c>
      <c r="AC39" s="166">
        <v>0</v>
      </c>
      <c r="AD39" s="166">
        <v>0</v>
      </c>
      <c r="AE39" s="112" t="s">
        <v>100</v>
      </c>
      <c r="AF39" s="112" t="s">
        <v>100</v>
      </c>
      <c r="AG39" s="166">
        <v>0</v>
      </c>
      <c r="AH39" s="2">
        <f t="shared" si="0"/>
        <v>0</v>
      </c>
      <c r="AI39" s="2">
        <v>252713.12</v>
      </c>
      <c r="AJ39" s="4">
        <v>0</v>
      </c>
      <c r="AK39" s="18"/>
      <c r="AL39" s="105"/>
      <c r="AM39" s="117"/>
      <c r="AN39" s="105"/>
      <c r="AO39" s="105"/>
      <c r="AP39" s="105"/>
      <c r="AQ39" s="105"/>
      <c r="AR39" s="105"/>
      <c r="AS39" s="105"/>
      <c r="AT39" s="105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5"/>
    </row>
    <row r="40" spans="1:59" x14ac:dyDescent="0.25">
      <c r="A40" s="104"/>
      <c r="B40" s="105"/>
      <c r="C40" s="105"/>
      <c r="D40" s="105"/>
      <c r="E40" s="105"/>
      <c r="F40" s="106"/>
      <c r="G40" s="115"/>
      <c r="H40" s="108"/>
      <c r="I40" s="106"/>
      <c r="J40" s="105"/>
      <c r="K40" s="116"/>
      <c r="L40" s="11"/>
      <c r="M40" s="115"/>
      <c r="N40" s="116"/>
      <c r="O40" s="116"/>
      <c r="P40" s="105"/>
      <c r="Q40" s="109"/>
      <c r="R40" s="109"/>
      <c r="S40" s="109"/>
      <c r="T40" s="105"/>
      <c r="U40" s="112" t="s">
        <v>105</v>
      </c>
      <c r="V40" s="112">
        <v>44678</v>
      </c>
      <c r="W40" s="110" t="s">
        <v>232</v>
      </c>
      <c r="X40" s="111" t="s">
        <v>193</v>
      </c>
      <c r="Y40" s="112">
        <v>44682</v>
      </c>
      <c r="Z40" s="112">
        <v>44865</v>
      </c>
      <c r="AA40" s="112" t="s">
        <v>100</v>
      </c>
      <c r="AB40" s="112" t="s">
        <v>100</v>
      </c>
      <c r="AC40" s="166">
        <v>0</v>
      </c>
      <c r="AD40" s="166">
        <v>0</v>
      </c>
      <c r="AE40" s="112" t="s">
        <v>100</v>
      </c>
      <c r="AF40" s="112" t="s">
        <v>100</v>
      </c>
      <c r="AG40" s="166">
        <v>0</v>
      </c>
      <c r="AH40" s="2">
        <f t="shared" si="0"/>
        <v>0</v>
      </c>
      <c r="AI40" s="2">
        <v>270456.77</v>
      </c>
      <c r="AJ40" s="4">
        <v>0</v>
      </c>
      <c r="AK40" s="18"/>
      <c r="AL40" s="105"/>
      <c r="AM40" s="117"/>
      <c r="AN40" s="105"/>
      <c r="AO40" s="105"/>
      <c r="AP40" s="105"/>
      <c r="AQ40" s="105"/>
      <c r="AR40" s="105"/>
      <c r="AS40" s="105"/>
      <c r="AT40" s="105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5"/>
    </row>
    <row r="41" spans="1:59" x14ac:dyDescent="0.25">
      <c r="A41" s="104"/>
      <c r="B41" s="105"/>
      <c r="C41" s="105"/>
      <c r="D41" s="105"/>
      <c r="E41" s="105"/>
      <c r="F41" s="106"/>
      <c r="G41" s="115"/>
      <c r="H41" s="108"/>
      <c r="I41" s="106"/>
      <c r="J41" s="105"/>
      <c r="K41" s="116"/>
      <c r="L41" s="11"/>
      <c r="M41" s="115"/>
      <c r="N41" s="116"/>
      <c r="O41" s="116"/>
      <c r="P41" s="105"/>
      <c r="Q41" s="109"/>
      <c r="R41" s="109"/>
      <c r="S41" s="109"/>
      <c r="T41" s="105"/>
      <c r="U41" s="112" t="s">
        <v>192</v>
      </c>
      <c r="V41" s="112">
        <v>44895</v>
      </c>
      <c r="W41" s="110" t="s">
        <v>414</v>
      </c>
      <c r="X41" s="112" t="s">
        <v>248</v>
      </c>
      <c r="Y41" s="112">
        <v>44895</v>
      </c>
      <c r="Z41" s="112">
        <v>44926</v>
      </c>
      <c r="AA41" s="112" t="s">
        <v>100</v>
      </c>
      <c r="AB41" s="112" t="s">
        <v>100</v>
      </c>
      <c r="AC41" s="166">
        <v>0</v>
      </c>
      <c r="AD41" s="166">
        <v>0</v>
      </c>
      <c r="AE41" s="112" t="s">
        <v>100</v>
      </c>
      <c r="AF41" s="112" t="s">
        <v>100</v>
      </c>
      <c r="AG41" s="166">
        <v>0</v>
      </c>
      <c r="AH41" s="2">
        <f t="shared" si="0"/>
        <v>0</v>
      </c>
      <c r="AI41" s="2">
        <v>285864.78999999998</v>
      </c>
      <c r="AJ41" s="4">
        <v>0</v>
      </c>
      <c r="AK41" s="18"/>
      <c r="AL41" s="105"/>
      <c r="AM41" s="117"/>
      <c r="AN41" s="105"/>
      <c r="AO41" s="105"/>
      <c r="AP41" s="105"/>
      <c r="AQ41" s="105"/>
      <c r="AR41" s="105"/>
      <c r="AS41" s="105"/>
      <c r="AT41" s="105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5"/>
    </row>
    <row r="42" spans="1:59" x14ac:dyDescent="0.25">
      <c r="A42" s="104"/>
      <c r="B42" s="105"/>
      <c r="C42" s="105"/>
      <c r="D42" s="105"/>
      <c r="E42" s="105"/>
      <c r="F42" s="106"/>
      <c r="G42" s="115"/>
      <c r="H42" s="108"/>
      <c r="I42" s="106"/>
      <c r="J42" s="105"/>
      <c r="K42" s="116"/>
      <c r="L42" s="11"/>
      <c r="M42" s="115"/>
      <c r="N42" s="116"/>
      <c r="O42" s="116"/>
      <c r="P42" s="105"/>
      <c r="Q42" s="109"/>
      <c r="R42" s="109"/>
      <c r="S42" s="109"/>
      <c r="T42" s="105"/>
      <c r="U42" s="112" t="s">
        <v>194</v>
      </c>
      <c r="V42" s="112">
        <v>44910</v>
      </c>
      <c r="W42" s="111" t="s">
        <v>373</v>
      </c>
      <c r="X42" s="111" t="s">
        <v>193</v>
      </c>
      <c r="Y42" s="112">
        <v>44927</v>
      </c>
      <c r="Z42" s="112">
        <v>45291</v>
      </c>
      <c r="AA42" s="112" t="s">
        <v>100</v>
      </c>
      <c r="AB42" s="112" t="s">
        <v>100</v>
      </c>
      <c r="AC42" s="166">
        <v>0</v>
      </c>
      <c r="AD42" s="166">
        <v>0</v>
      </c>
      <c r="AE42" s="112" t="s">
        <v>100</v>
      </c>
      <c r="AF42" s="112" t="s">
        <v>100</v>
      </c>
      <c r="AG42" s="166">
        <v>0</v>
      </c>
      <c r="AH42" s="2">
        <f t="shared" si="0"/>
        <v>0</v>
      </c>
      <c r="AI42" s="2">
        <v>0</v>
      </c>
      <c r="AJ42" s="4">
        <v>0</v>
      </c>
      <c r="AK42" s="18"/>
      <c r="AL42" s="105"/>
      <c r="AM42" s="117"/>
      <c r="AN42" s="105"/>
      <c r="AO42" s="105"/>
      <c r="AP42" s="105"/>
      <c r="AQ42" s="105"/>
      <c r="AR42" s="105"/>
      <c r="AS42" s="105"/>
      <c r="AT42" s="105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5"/>
    </row>
    <row r="43" spans="1:59" x14ac:dyDescent="0.25">
      <c r="A43" s="104"/>
      <c r="B43" s="105"/>
      <c r="C43" s="105"/>
      <c r="D43" s="105"/>
      <c r="E43" s="105"/>
      <c r="F43" s="106"/>
      <c r="G43" s="115"/>
      <c r="H43" s="108"/>
      <c r="I43" s="106"/>
      <c r="J43" s="105"/>
      <c r="K43" s="116"/>
      <c r="L43" s="11"/>
      <c r="M43" s="115"/>
      <c r="N43" s="116"/>
      <c r="O43" s="116"/>
      <c r="P43" s="105"/>
      <c r="Q43" s="109"/>
      <c r="R43" s="109"/>
      <c r="S43" s="109"/>
      <c r="T43" s="105"/>
      <c r="U43" s="112" t="s">
        <v>224</v>
      </c>
      <c r="V43" s="112">
        <v>45138</v>
      </c>
      <c r="W43" s="110" t="s">
        <v>358</v>
      </c>
      <c r="X43" s="114" t="s">
        <v>357</v>
      </c>
      <c r="Y43" s="118">
        <v>44562</v>
      </c>
      <c r="Z43" s="118">
        <v>45291</v>
      </c>
      <c r="AA43" s="112" t="s">
        <v>100</v>
      </c>
      <c r="AB43" s="112" t="s">
        <v>100</v>
      </c>
      <c r="AC43" s="166">
        <v>0</v>
      </c>
      <c r="AD43" s="166">
        <v>0</v>
      </c>
      <c r="AE43" s="112" t="s">
        <v>100</v>
      </c>
      <c r="AF43" s="112" t="s">
        <v>100</v>
      </c>
      <c r="AG43" s="166">
        <v>0</v>
      </c>
      <c r="AH43" s="2">
        <f t="shared" si="0"/>
        <v>0</v>
      </c>
      <c r="AI43" s="2">
        <v>0</v>
      </c>
      <c r="AJ43" s="4">
        <v>0</v>
      </c>
      <c r="AK43" s="18"/>
      <c r="AL43" s="105"/>
      <c r="AM43" s="117"/>
      <c r="AN43" s="105"/>
      <c r="AO43" s="105"/>
      <c r="AP43" s="105"/>
      <c r="AQ43" s="105"/>
      <c r="AR43" s="105"/>
      <c r="AS43" s="105"/>
      <c r="AT43" s="105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5"/>
    </row>
    <row r="44" spans="1:59" x14ac:dyDescent="0.25">
      <c r="A44" s="104"/>
      <c r="B44" s="105"/>
      <c r="C44" s="105"/>
      <c r="D44" s="105"/>
      <c r="E44" s="105"/>
      <c r="F44" s="106"/>
      <c r="G44" s="115"/>
      <c r="H44" s="108"/>
      <c r="I44" s="106"/>
      <c r="J44" s="105"/>
      <c r="K44" s="116"/>
      <c r="L44" s="11"/>
      <c r="M44" s="115"/>
      <c r="N44" s="116"/>
      <c r="O44" s="116"/>
      <c r="P44" s="105"/>
      <c r="Q44" s="109"/>
      <c r="R44" s="109"/>
      <c r="S44" s="109"/>
      <c r="T44" s="105"/>
      <c r="U44" s="112" t="s">
        <v>374</v>
      </c>
      <c r="V44" s="112">
        <v>45292</v>
      </c>
      <c r="W44" s="120">
        <v>13684</v>
      </c>
      <c r="X44" s="111" t="s">
        <v>193</v>
      </c>
      <c r="Y44" s="112">
        <v>45292</v>
      </c>
      <c r="Z44" s="112">
        <v>45657</v>
      </c>
      <c r="AA44" s="112"/>
      <c r="AB44" s="112"/>
      <c r="AC44" s="166"/>
      <c r="AD44" s="166"/>
      <c r="AE44" s="112" t="s">
        <v>100</v>
      </c>
      <c r="AF44" s="112" t="s">
        <v>100</v>
      </c>
      <c r="AG44" s="166">
        <v>0</v>
      </c>
      <c r="AH44" s="2">
        <f t="shared" si="0"/>
        <v>0</v>
      </c>
      <c r="AI44" s="2">
        <v>0</v>
      </c>
      <c r="AJ44" s="4">
        <f>21685.13+21685.13+21685.13</f>
        <v>65055.39</v>
      </c>
      <c r="AK44" s="18"/>
      <c r="AL44" s="105"/>
      <c r="AM44" s="117"/>
      <c r="AN44" s="105"/>
      <c r="AO44" s="105"/>
      <c r="AP44" s="105"/>
      <c r="AQ44" s="105"/>
      <c r="AR44" s="105"/>
      <c r="AS44" s="105"/>
      <c r="AT44" s="105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5"/>
    </row>
    <row r="45" spans="1:59" x14ac:dyDescent="0.25">
      <c r="A45" s="104"/>
      <c r="B45" s="105"/>
      <c r="C45" s="105"/>
      <c r="D45" s="105"/>
      <c r="E45" s="105"/>
      <c r="F45" s="106"/>
      <c r="G45" s="115"/>
      <c r="H45" s="108"/>
      <c r="I45" s="106"/>
      <c r="J45" s="105"/>
      <c r="K45" s="116"/>
      <c r="L45" s="11"/>
      <c r="M45" s="115"/>
      <c r="N45" s="116"/>
      <c r="O45" s="116"/>
      <c r="P45" s="105"/>
      <c r="Q45" s="109"/>
      <c r="R45" s="109"/>
      <c r="S45" s="109"/>
      <c r="T45" s="105"/>
      <c r="U45" s="112"/>
      <c r="V45" s="111"/>
      <c r="W45" s="111"/>
      <c r="X45" s="111"/>
      <c r="Y45" s="112"/>
      <c r="Z45" s="112"/>
      <c r="AA45" s="112"/>
      <c r="AB45" s="112"/>
      <c r="AC45" s="166"/>
      <c r="AD45" s="166"/>
      <c r="AE45" s="112"/>
      <c r="AF45" s="112"/>
      <c r="AG45" s="166"/>
      <c r="AH45" s="2">
        <f t="shared" si="0"/>
        <v>0</v>
      </c>
      <c r="AI45" s="2"/>
      <c r="AJ45" s="4"/>
      <c r="AK45" s="18"/>
      <c r="AL45" s="105"/>
      <c r="AM45" s="117"/>
      <c r="AN45" s="105"/>
      <c r="AO45" s="105"/>
      <c r="AP45" s="105"/>
      <c r="AQ45" s="105"/>
      <c r="AR45" s="105"/>
      <c r="AS45" s="105"/>
      <c r="AT45" s="105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5"/>
    </row>
    <row r="46" spans="1:59" x14ac:dyDescent="0.25">
      <c r="A46" s="104"/>
      <c r="B46" s="105"/>
      <c r="C46" s="105"/>
      <c r="D46" s="105"/>
      <c r="E46" s="105"/>
      <c r="F46" s="106"/>
      <c r="G46" s="115"/>
      <c r="H46" s="108"/>
      <c r="I46" s="106"/>
      <c r="J46" s="105"/>
      <c r="K46" s="116"/>
      <c r="L46" s="11"/>
      <c r="M46" s="115"/>
      <c r="N46" s="116"/>
      <c r="O46" s="116"/>
      <c r="P46" s="105"/>
      <c r="Q46" s="109"/>
      <c r="R46" s="109"/>
      <c r="S46" s="109"/>
      <c r="T46" s="105"/>
      <c r="U46" s="112"/>
      <c r="V46" s="112"/>
      <c r="W46" s="110"/>
      <c r="X46" s="114"/>
      <c r="Y46" s="118"/>
      <c r="Z46" s="118"/>
      <c r="AA46" s="112"/>
      <c r="AB46" s="112"/>
      <c r="AC46" s="166"/>
      <c r="AD46" s="166"/>
      <c r="AE46" s="112"/>
      <c r="AF46" s="112"/>
      <c r="AG46" s="166"/>
      <c r="AH46" s="2">
        <f t="shared" si="0"/>
        <v>0</v>
      </c>
      <c r="AI46" s="4"/>
      <c r="AJ46" s="4"/>
      <c r="AK46" s="18"/>
      <c r="AL46" s="105"/>
      <c r="AM46" s="117"/>
      <c r="AN46" s="105"/>
      <c r="AO46" s="105"/>
      <c r="AP46" s="105"/>
      <c r="AQ46" s="105"/>
      <c r="AR46" s="105"/>
      <c r="AS46" s="105"/>
      <c r="AT46" s="105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5"/>
    </row>
    <row r="47" spans="1:59" x14ac:dyDescent="0.25">
      <c r="A47" s="104">
        <v>4</v>
      </c>
      <c r="B47" s="105" t="s">
        <v>420</v>
      </c>
      <c r="C47" s="105" t="s">
        <v>152</v>
      </c>
      <c r="D47" s="105" t="s">
        <v>97</v>
      </c>
      <c r="E47" s="105" t="s">
        <v>99</v>
      </c>
      <c r="F47" s="106" t="s">
        <v>397</v>
      </c>
      <c r="G47" s="115">
        <v>12653</v>
      </c>
      <c r="H47" s="108" t="s">
        <v>156</v>
      </c>
      <c r="I47" s="106" t="s">
        <v>150</v>
      </c>
      <c r="J47" s="105" t="s">
        <v>151</v>
      </c>
      <c r="K47" s="116">
        <v>44074</v>
      </c>
      <c r="L47" s="11">
        <v>72083.360000000001</v>
      </c>
      <c r="M47" s="115">
        <v>12873</v>
      </c>
      <c r="N47" s="116">
        <v>44075</v>
      </c>
      <c r="O47" s="116">
        <v>44196</v>
      </c>
      <c r="P47" s="105" t="s">
        <v>288</v>
      </c>
      <c r="Q47" s="109" t="s">
        <v>100</v>
      </c>
      <c r="R47" s="109" t="s">
        <v>100</v>
      </c>
      <c r="S47" s="109" t="s">
        <v>100</v>
      </c>
      <c r="T47" s="105" t="s">
        <v>154</v>
      </c>
      <c r="U47" s="112" t="s">
        <v>100</v>
      </c>
      <c r="V47" s="112" t="s">
        <v>100</v>
      </c>
      <c r="W47" s="112" t="s">
        <v>100</v>
      </c>
      <c r="X47" s="112" t="s">
        <v>100</v>
      </c>
      <c r="Y47" s="112" t="s">
        <v>100</v>
      </c>
      <c r="Z47" s="112" t="s">
        <v>100</v>
      </c>
      <c r="AA47" s="112" t="s">
        <v>100</v>
      </c>
      <c r="AB47" s="112" t="s">
        <v>100</v>
      </c>
      <c r="AC47" s="166">
        <v>0</v>
      </c>
      <c r="AD47" s="166">
        <v>0</v>
      </c>
      <c r="AE47" s="112" t="s">
        <v>100</v>
      </c>
      <c r="AF47" s="112" t="s">
        <v>100</v>
      </c>
      <c r="AG47" s="166">
        <v>0</v>
      </c>
      <c r="AH47" s="2">
        <f t="shared" si="0"/>
        <v>72083.360000000001</v>
      </c>
      <c r="AI47" s="2">
        <f>18020.84+6398.95+18020.84+18020.84+18020.84</f>
        <v>78482.31</v>
      </c>
      <c r="AJ47" s="4">
        <v>0</v>
      </c>
      <c r="AK47" s="18">
        <f>SUM(AI47:AJ60)</f>
        <v>829806.17</v>
      </c>
      <c r="AL47" s="105" t="s">
        <v>100</v>
      </c>
      <c r="AM47" s="105" t="s">
        <v>100</v>
      </c>
      <c r="AN47" s="105" t="s">
        <v>100</v>
      </c>
      <c r="AO47" s="105" t="s">
        <v>100</v>
      </c>
      <c r="AP47" s="105" t="s">
        <v>100</v>
      </c>
      <c r="AQ47" s="105" t="s">
        <v>100</v>
      </c>
      <c r="AR47" s="105" t="s">
        <v>100</v>
      </c>
      <c r="AS47" s="105" t="s">
        <v>100</v>
      </c>
      <c r="AT47" s="105" t="s">
        <v>100</v>
      </c>
      <c r="AU47" s="107" t="s">
        <v>100</v>
      </c>
      <c r="AV47" s="107" t="s">
        <v>100</v>
      </c>
      <c r="AW47" s="107" t="s">
        <v>100</v>
      </c>
      <c r="AX47" s="107" t="s">
        <v>100</v>
      </c>
      <c r="AY47" s="107" t="s">
        <v>100</v>
      </c>
      <c r="AZ47" s="107" t="s">
        <v>100</v>
      </c>
      <c r="BA47" s="107" t="s">
        <v>100</v>
      </c>
      <c r="BB47" s="107" t="s">
        <v>100</v>
      </c>
      <c r="BC47" s="107" t="s">
        <v>100</v>
      </c>
      <c r="BD47" s="107" t="s">
        <v>100</v>
      </c>
      <c r="BE47" s="107" t="s">
        <v>100</v>
      </c>
      <c r="BF47" s="107" t="s">
        <v>100</v>
      </c>
      <c r="BG47" s="105" t="s">
        <v>100</v>
      </c>
    </row>
    <row r="48" spans="1:59" x14ac:dyDescent="0.25">
      <c r="A48" s="104"/>
      <c r="B48" s="105"/>
      <c r="C48" s="105"/>
      <c r="D48" s="105"/>
      <c r="E48" s="105"/>
      <c r="F48" s="106"/>
      <c r="G48" s="115"/>
      <c r="H48" s="108"/>
      <c r="I48" s="106"/>
      <c r="J48" s="105"/>
      <c r="K48" s="116"/>
      <c r="L48" s="11"/>
      <c r="M48" s="115"/>
      <c r="N48" s="116"/>
      <c r="O48" s="116"/>
      <c r="P48" s="105"/>
      <c r="Q48" s="109"/>
      <c r="R48" s="109"/>
      <c r="S48" s="109"/>
      <c r="T48" s="105"/>
      <c r="U48" s="112" t="s">
        <v>101</v>
      </c>
      <c r="V48" s="112">
        <v>44188</v>
      </c>
      <c r="W48" s="110" t="s">
        <v>197</v>
      </c>
      <c r="X48" s="112" t="s">
        <v>176</v>
      </c>
      <c r="Y48" s="112">
        <v>44197</v>
      </c>
      <c r="Z48" s="112">
        <v>44316</v>
      </c>
      <c r="AA48" s="112" t="s">
        <v>100</v>
      </c>
      <c r="AB48" s="112" t="s">
        <v>100</v>
      </c>
      <c r="AC48" s="166">
        <v>0</v>
      </c>
      <c r="AD48" s="166">
        <v>0</v>
      </c>
      <c r="AE48" s="112" t="s">
        <v>100</v>
      </c>
      <c r="AF48" s="112" t="s">
        <v>100</v>
      </c>
      <c r="AG48" s="166">
        <v>0</v>
      </c>
      <c r="AH48" s="2">
        <f t="shared" si="0"/>
        <v>0</v>
      </c>
      <c r="AI48" s="2">
        <v>0</v>
      </c>
      <c r="AJ48" s="4">
        <v>0</v>
      </c>
      <c r="AK48" s="18"/>
      <c r="AL48" s="105"/>
      <c r="AM48" s="105"/>
      <c r="AN48" s="105"/>
      <c r="AO48" s="105"/>
      <c r="AP48" s="105"/>
      <c r="AQ48" s="105"/>
      <c r="AR48" s="105"/>
      <c r="AS48" s="105"/>
      <c r="AT48" s="105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5"/>
    </row>
    <row r="49" spans="1:59" x14ac:dyDescent="0.25">
      <c r="A49" s="104"/>
      <c r="B49" s="105"/>
      <c r="C49" s="105"/>
      <c r="D49" s="105"/>
      <c r="E49" s="105"/>
      <c r="F49" s="106"/>
      <c r="G49" s="115"/>
      <c r="H49" s="108"/>
      <c r="I49" s="106"/>
      <c r="J49" s="105"/>
      <c r="K49" s="116"/>
      <c r="L49" s="11"/>
      <c r="M49" s="115"/>
      <c r="N49" s="116"/>
      <c r="O49" s="116"/>
      <c r="P49" s="105"/>
      <c r="Q49" s="109"/>
      <c r="R49" s="109"/>
      <c r="S49" s="109"/>
      <c r="T49" s="105"/>
      <c r="U49" s="112" t="s">
        <v>103</v>
      </c>
      <c r="V49" s="112">
        <v>44314</v>
      </c>
      <c r="W49" s="110" t="s">
        <v>199</v>
      </c>
      <c r="X49" s="112" t="s">
        <v>189</v>
      </c>
      <c r="Y49" s="112">
        <v>44317</v>
      </c>
      <c r="Z49" s="112">
        <v>44377</v>
      </c>
      <c r="AA49" s="112" t="s">
        <v>100</v>
      </c>
      <c r="AB49" s="112" t="s">
        <v>100</v>
      </c>
      <c r="AC49" s="166">
        <v>0</v>
      </c>
      <c r="AD49" s="166">
        <v>0</v>
      </c>
      <c r="AE49" s="112" t="s">
        <v>100</v>
      </c>
      <c r="AF49" s="112" t="s">
        <v>100</v>
      </c>
      <c r="AG49" s="166">
        <v>0</v>
      </c>
      <c r="AH49" s="2">
        <f t="shared" si="0"/>
        <v>0</v>
      </c>
      <c r="AI49" s="2">
        <v>0</v>
      </c>
      <c r="AJ49" s="4">
        <v>0</v>
      </c>
      <c r="AK49" s="18"/>
      <c r="AL49" s="105"/>
      <c r="AM49" s="105"/>
      <c r="AN49" s="105"/>
      <c r="AO49" s="105"/>
      <c r="AP49" s="105"/>
      <c r="AQ49" s="105"/>
      <c r="AR49" s="105"/>
      <c r="AS49" s="105"/>
      <c r="AT49" s="105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5"/>
    </row>
    <row r="50" spans="1:59" x14ac:dyDescent="0.25">
      <c r="A50" s="104"/>
      <c r="B50" s="105"/>
      <c r="C50" s="105"/>
      <c r="D50" s="105"/>
      <c r="E50" s="105"/>
      <c r="F50" s="106"/>
      <c r="G50" s="115"/>
      <c r="H50" s="108"/>
      <c r="I50" s="106"/>
      <c r="J50" s="105"/>
      <c r="K50" s="116"/>
      <c r="L50" s="11"/>
      <c r="M50" s="115"/>
      <c r="N50" s="116"/>
      <c r="O50" s="116"/>
      <c r="P50" s="105"/>
      <c r="Q50" s="109"/>
      <c r="R50" s="109"/>
      <c r="S50" s="109"/>
      <c r="T50" s="105"/>
      <c r="U50" s="112" t="s">
        <v>104</v>
      </c>
      <c r="V50" s="112">
        <v>44372</v>
      </c>
      <c r="W50" s="110" t="s">
        <v>201</v>
      </c>
      <c r="X50" s="112" t="s">
        <v>200</v>
      </c>
      <c r="Y50" s="112">
        <v>44378</v>
      </c>
      <c r="Z50" s="112">
        <v>44561</v>
      </c>
      <c r="AA50" s="112" t="s">
        <v>100</v>
      </c>
      <c r="AB50" s="112" t="s">
        <v>100</v>
      </c>
      <c r="AC50" s="166">
        <v>0</v>
      </c>
      <c r="AD50" s="166">
        <v>0</v>
      </c>
      <c r="AE50" s="112" t="s">
        <v>100</v>
      </c>
      <c r="AF50" s="112" t="s">
        <v>100</v>
      </c>
      <c r="AG50" s="166">
        <v>0</v>
      </c>
      <c r="AH50" s="2">
        <f t="shared" si="0"/>
        <v>0</v>
      </c>
      <c r="AI50" s="2">
        <v>215701.74</v>
      </c>
      <c r="AJ50" s="4">
        <v>0</v>
      </c>
      <c r="AK50" s="18"/>
      <c r="AL50" s="105"/>
      <c r="AM50" s="105"/>
      <c r="AN50" s="105"/>
      <c r="AO50" s="105"/>
      <c r="AP50" s="105"/>
      <c r="AQ50" s="105"/>
      <c r="AR50" s="105"/>
      <c r="AS50" s="105"/>
      <c r="AT50" s="105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5"/>
    </row>
    <row r="51" spans="1:59" x14ac:dyDescent="0.25">
      <c r="A51" s="104"/>
      <c r="B51" s="105"/>
      <c r="C51" s="105"/>
      <c r="D51" s="105"/>
      <c r="E51" s="105"/>
      <c r="F51" s="106"/>
      <c r="G51" s="115"/>
      <c r="H51" s="108"/>
      <c r="I51" s="106"/>
      <c r="J51" s="105"/>
      <c r="K51" s="116"/>
      <c r="L51" s="11"/>
      <c r="M51" s="115"/>
      <c r="N51" s="116"/>
      <c r="O51" s="116"/>
      <c r="P51" s="105"/>
      <c r="Q51" s="109"/>
      <c r="R51" s="109"/>
      <c r="S51" s="109"/>
      <c r="T51" s="105"/>
      <c r="U51" s="112" t="s">
        <v>105</v>
      </c>
      <c r="V51" s="112">
        <v>44551</v>
      </c>
      <c r="W51" s="110" t="s">
        <v>237</v>
      </c>
      <c r="X51" s="112" t="s">
        <v>225</v>
      </c>
      <c r="Y51" s="112">
        <v>44562</v>
      </c>
      <c r="Z51" s="112">
        <v>44742</v>
      </c>
      <c r="AA51" s="112" t="s">
        <v>100</v>
      </c>
      <c r="AB51" s="112" t="s">
        <v>100</v>
      </c>
      <c r="AC51" s="166">
        <v>0</v>
      </c>
      <c r="AD51" s="166">
        <v>0</v>
      </c>
      <c r="AE51" s="112" t="s">
        <v>100</v>
      </c>
      <c r="AF51" s="112" t="s">
        <v>100</v>
      </c>
      <c r="AG51" s="166">
        <v>0</v>
      </c>
      <c r="AH51" s="2">
        <f t="shared" si="0"/>
        <v>0</v>
      </c>
      <c r="AI51" s="2">
        <v>0</v>
      </c>
      <c r="AJ51" s="4">
        <v>0</v>
      </c>
      <c r="AK51" s="18"/>
      <c r="AL51" s="105"/>
      <c r="AM51" s="105"/>
      <c r="AN51" s="105"/>
      <c r="AO51" s="105"/>
      <c r="AP51" s="105"/>
      <c r="AQ51" s="105"/>
      <c r="AR51" s="105"/>
      <c r="AS51" s="105"/>
      <c r="AT51" s="105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5"/>
    </row>
    <row r="52" spans="1:59" x14ac:dyDescent="0.25">
      <c r="A52" s="104"/>
      <c r="B52" s="105"/>
      <c r="C52" s="105"/>
      <c r="D52" s="105"/>
      <c r="E52" s="105"/>
      <c r="F52" s="106"/>
      <c r="G52" s="115"/>
      <c r="H52" s="108"/>
      <c r="I52" s="106"/>
      <c r="J52" s="105"/>
      <c r="K52" s="116"/>
      <c r="L52" s="11"/>
      <c r="M52" s="115"/>
      <c r="N52" s="116"/>
      <c r="O52" s="116"/>
      <c r="P52" s="105"/>
      <c r="Q52" s="109"/>
      <c r="R52" s="109"/>
      <c r="S52" s="109"/>
      <c r="T52" s="105"/>
      <c r="U52" s="112" t="s">
        <v>192</v>
      </c>
      <c r="V52" s="112">
        <v>44736</v>
      </c>
      <c r="W52" s="110" t="s">
        <v>239</v>
      </c>
      <c r="X52" s="112" t="s">
        <v>234</v>
      </c>
      <c r="Y52" s="112">
        <v>44743</v>
      </c>
      <c r="Z52" s="112">
        <v>44926</v>
      </c>
      <c r="AA52" s="112" t="s">
        <v>100</v>
      </c>
      <c r="AB52" s="112" t="s">
        <v>100</v>
      </c>
      <c r="AC52" s="166">
        <v>0</v>
      </c>
      <c r="AD52" s="166">
        <v>0</v>
      </c>
      <c r="AE52" s="112" t="s">
        <v>100</v>
      </c>
      <c r="AF52" s="112" t="s">
        <v>100</v>
      </c>
      <c r="AG52" s="166">
        <v>0</v>
      </c>
      <c r="AH52" s="2">
        <f t="shared" si="0"/>
        <v>0</v>
      </c>
      <c r="AI52" s="2">
        <v>0</v>
      </c>
      <c r="AJ52" s="4">
        <v>0</v>
      </c>
      <c r="AK52" s="18"/>
      <c r="AL52" s="105"/>
      <c r="AM52" s="105"/>
      <c r="AN52" s="105"/>
      <c r="AO52" s="105"/>
      <c r="AP52" s="105"/>
      <c r="AQ52" s="105"/>
      <c r="AR52" s="105"/>
      <c r="AS52" s="105"/>
      <c r="AT52" s="105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5"/>
    </row>
    <row r="53" spans="1:59" x14ac:dyDescent="0.25">
      <c r="A53" s="104"/>
      <c r="B53" s="105"/>
      <c r="C53" s="105"/>
      <c r="D53" s="105"/>
      <c r="E53" s="105"/>
      <c r="F53" s="106"/>
      <c r="G53" s="115"/>
      <c r="H53" s="108"/>
      <c r="I53" s="106"/>
      <c r="J53" s="105"/>
      <c r="K53" s="116"/>
      <c r="L53" s="11"/>
      <c r="M53" s="115"/>
      <c r="N53" s="116"/>
      <c r="O53" s="116"/>
      <c r="P53" s="105"/>
      <c r="Q53" s="109"/>
      <c r="R53" s="109"/>
      <c r="S53" s="109"/>
      <c r="T53" s="105"/>
      <c r="U53" s="112" t="s">
        <v>194</v>
      </c>
      <c r="V53" s="112">
        <v>44895</v>
      </c>
      <c r="W53" s="110" t="s">
        <v>247</v>
      </c>
      <c r="X53" s="112" t="s">
        <v>248</v>
      </c>
      <c r="Y53" s="112">
        <v>44895</v>
      </c>
      <c r="Z53" s="112">
        <v>44926</v>
      </c>
      <c r="AA53" s="112" t="s">
        <v>100</v>
      </c>
      <c r="AB53" s="112" t="s">
        <v>100</v>
      </c>
      <c r="AC53" s="166">
        <v>0</v>
      </c>
      <c r="AD53" s="166">
        <v>0</v>
      </c>
      <c r="AE53" s="112" t="s">
        <v>100</v>
      </c>
      <c r="AF53" s="112" t="s">
        <v>100</v>
      </c>
      <c r="AG53" s="166">
        <v>0</v>
      </c>
      <c r="AH53" s="2">
        <f t="shared" si="0"/>
        <v>0</v>
      </c>
      <c r="AI53" s="2">
        <v>233168.06</v>
      </c>
      <c r="AJ53" s="4">
        <v>0</v>
      </c>
      <c r="AK53" s="18"/>
      <c r="AL53" s="105"/>
      <c r="AM53" s="105"/>
      <c r="AN53" s="105"/>
      <c r="AO53" s="105"/>
      <c r="AP53" s="105"/>
      <c r="AQ53" s="105"/>
      <c r="AR53" s="105"/>
      <c r="AS53" s="105"/>
      <c r="AT53" s="105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5"/>
    </row>
    <row r="54" spans="1:59" x14ac:dyDescent="0.25">
      <c r="A54" s="104"/>
      <c r="B54" s="105"/>
      <c r="C54" s="105"/>
      <c r="D54" s="105"/>
      <c r="E54" s="105"/>
      <c r="F54" s="106"/>
      <c r="G54" s="115"/>
      <c r="H54" s="108"/>
      <c r="I54" s="106"/>
      <c r="J54" s="105"/>
      <c r="K54" s="116"/>
      <c r="L54" s="11"/>
      <c r="M54" s="115"/>
      <c r="N54" s="116"/>
      <c r="O54" s="116"/>
      <c r="P54" s="105"/>
      <c r="Q54" s="109"/>
      <c r="R54" s="109"/>
      <c r="S54" s="109"/>
      <c r="T54" s="105"/>
      <c r="U54" s="112" t="s">
        <v>224</v>
      </c>
      <c r="V54" s="112">
        <v>45138</v>
      </c>
      <c r="W54" s="110" t="s">
        <v>358</v>
      </c>
      <c r="X54" s="111" t="s">
        <v>193</v>
      </c>
      <c r="Y54" s="112">
        <v>44927</v>
      </c>
      <c r="Z54" s="112">
        <v>45291</v>
      </c>
      <c r="AA54" s="112" t="s">
        <v>100</v>
      </c>
      <c r="AB54" s="112" t="s">
        <v>100</v>
      </c>
      <c r="AC54" s="166">
        <v>0</v>
      </c>
      <c r="AD54" s="166">
        <v>0</v>
      </c>
      <c r="AE54" s="112" t="s">
        <v>100</v>
      </c>
      <c r="AF54" s="112" t="s">
        <v>100</v>
      </c>
      <c r="AG54" s="166">
        <v>0</v>
      </c>
      <c r="AH54" s="2">
        <f t="shared" si="0"/>
        <v>0</v>
      </c>
      <c r="AI54" s="2">
        <v>0</v>
      </c>
      <c r="AJ54" s="4">
        <v>0</v>
      </c>
      <c r="AK54" s="18"/>
      <c r="AL54" s="105"/>
      <c r="AM54" s="105"/>
      <c r="AN54" s="105"/>
      <c r="AO54" s="105"/>
      <c r="AP54" s="105"/>
      <c r="AQ54" s="105"/>
      <c r="AR54" s="105"/>
      <c r="AS54" s="105"/>
      <c r="AT54" s="105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5"/>
    </row>
    <row r="55" spans="1:59" x14ac:dyDescent="0.25">
      <c r="A55" s="104"/>
      <c r="B55" s="105"/>
      <c r="C55" s="105"/>
      <c r="D55" s="105"/>
      <c r="E55" s="105"/>
      <c r="F55" s="106"/>
      <c r="G55" s="115"/>
      <c r="H55" s="108"/>
      <c r="I55" s="106"/>
      <c r="J55" s="105"/>
      <c r="K55" s="116"/>
      <c r="L55" s="11"/>
      <c r="M55" s="115"/>
      <c r="N55" s="116"/>
      <c r="O55" s="116"/>
      <c r="P55" s="105"/>
      <c r="Q55" s="109"/>
      <c r="R55" s="109"/>
      <c r="S55" s="109"/>
      <c r="T55" s="105"/>
      <c r="U55" s="112" t="s">
        <v>374</v>
      </c>
      <c r="V55" s="112">
        <v>45138</v>
      </c>
      <c r="W55" s="110" t="s">
        <v>414</v>
      </c>
      <c r="X55" s="112" t="s">
        <v>248</v>
      </c>
      <c r="Y55" s="112">
        <v>44562</v>
      </c>
      <c r="Z55" s="112">
        <v>45291</v>
      </c>
      <c r="AA55" s="112" t="s">
        <v>100</v>
      </c>
      <c r="AB55" s="112" t="s">
        <v>100</v>
      </c>
      <c r="AC55" s="166">
        <v>0</v>
      </c>
      <c r="AD55" s="166">
        <v>0</v>
      </c>
      <c r="AE55" s="112" t="s">
        <v>100</v>
      </c>
      <c r="AF55" s="112" t="s">
        <v>100</v>
      </c>
      <c r="AG55" s="166">
        <v>0</v>
      </c>
      <c r="AH55" s="2">
        <f t="shared" si="0"/>
        <v>0</v>
      </c>
      <c r="AI55" s="2">
        <v>241553.16</v>
      </c>
      <c r="AJ55" s="4">
        <v>0</v>
      </c>
      <c r="AK55" s="18"/>
      <c r="AL55" s="105"/>
      <c r="AM55" s="105"/>
      <c r="AN55" s="105"/>
      <c r="AO55" s="105"/>
      <c r="AP55" s="105"/>
      <c r="AQ55" s="105"/>
      <c r="AR55" s="105"/>
      <c r="AS55" s="105"/>
      <c r="AT55" s="105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5"/>
    </row>
    <row r="56" spans="1:59" x14ac:dyDescent="0.25">
      <c r="A56" s="104"/>
      <c r="B56" s="105"/>
      <c r="C56" s="105"/>
      <c r="D56" s="105"/>
      <c r="E56" s="105"/>
      <c r="F56" s="106"/>
      <c r="G56" s="115"/>
      <c r="H56" s="108"/>
      <c r="I56" s="106"/>
      <c r="J56" s="105"/>
      <c r="K56" s="116"/>
      <c r="L56" s="11"/>
      <c r="M56" s="115"/>
      <c r="N56" s="116"/>
      <c r="O56" s="116"/>
      <c r="P56" s="105"/>
      <c r="Q56" s="109"/>
      <c r="R56" s="109"/>
      <c r="S56" s="109"/>
      <c r="T56" s="105"/>
      <c r="U56" s="112" t="s">
        <v>227</v>
      </c>
      <c r="V56" s="112">
        <v>45286</v>
      </c>
      <c r="W56" s="110" t="s">
        <v>409</v>
      </c>
      <c r="X56" s="111" t="s">
        <v>193</v>
      </c>
      <c r="Y56" s="112">
        <v>45292</v>
      </c>
      <c r="Z56" s="112">
        <v>45657</v>
      </c>
      <c r="AA56" s="112" t="s">
        <v>100</v>
      </c>
      <c r="AB56" s="112" t="s">
        <v>100</v>
      </c>
      <c r="AC56" s="166">
        <v>0</v>
      </c>
      <c r="AD56" s="166">
        <v>0</v>
      </c>
      <c r="AE56" s="112" t="s">
        <v>100</v>
      </c>
      <c r="AF56" s="112" t="s">
        <v>100</v>
      </c>
      <c r="AG56" s="166">
        <v>0</v>
      </c>
      <c r="AH56" s="2">
        <f t="shared" si="0"/>
        <v>0</v>
      </c>
      <c r="AI56" s="2">
        <v>0</v>
      </c>
      <c r="AJ56" s="4">
        <f>20300.3+20300.3+20300.3</f>
        <v>60900.899999999994</v>
      </c>
      <c r="AK56" s="18"/>
      <c r="AL56" s="105"/>
      <c r="AM56" s="105"/>
      <c r="AN56" s="105"/>
      <c r="AO56" s="105"/>
      <c r="AP56" s="105"/>
      <c r="AQ56" s="105"/>
      <c r="AR56" s="105"/>
      <c r="AS56" s="105"/>
      <c r="AT56" s="105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5"/>
    </row>
    <row r="57" spans="1:59" x14ac:dyDescent="0.25">
      <c r="A57" s="104"/>
      <c r="B57" s="105"/>
      <c r="C57" s="105"/>
      <c r="D57" s="105"/>
      <c r="E57" s="105"/>
      <c r="F57" s="106"/>
      <c r="G57" s="115"/>
      <c r="H57" s="108"/>
      <c r="I57" s="106"/>
      <c r="J57" s="105"/>
      <c r="K57" s="116"/>
      <c r="L57" s="11"/>
      <c r="M57" s="115"/>
      <c r="N57" s="116"/>
      <c r="O57" s="116"/>
      <c r="P57" s="105"/>
      <c r="Q57" s="109"/>
      <c r="R57" s="109"/>
      <c r="S57" s="109"/>
      <c r="T57" s="105"/>
      <c r="U57" s="112"/>
      <c r="V57" s="112"/>
      <c r="W57" s="112"/>
      <c r="X57" s="111"/>
      <c r="Y57" s="112"/>
      <c r="Z57" s="112"/>
      <c r="AA57" s="112"/>
      <c r="AB57" s="112"/>
      <c r="AC57" s="166"/>
      <c r="AD57" s="166"/>
      <c r="AE57" s="112"/>
      <c r="AF57" s="112"/>
      <c r="AG57" s="166"/>
      <c r="AH57" s="2">
        <f t="shared" si="0"/>
        <v>0</v>
      </c>
      <c r="AI57" s="2"/>
      <c r="AJ57" s="4"/>
      <c r="AK57" s="18"/>
      <c r="AL57" s="105"/>
      <c r="AM57" s="105"/>
      <c r="AN57" s="105"/>
      <c r="AO57" s="105"/>
      <c r="AP57" s="105"/>
      <c r="AQ57" s="105"/>
      <c r="AR57" s="105"/>
      <c r="AS57" s="105"/>
      <c r="AT57" s="105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5"/>
    </row>
    <row r="58" spans="1:59" x14ac:dyDescent="0.25">
      <c r="A58" s="104"/>
      <c r="B58" s="105"/>
      <c r="C58" s="105"/>
      <c r="D58" s="105"/>
      <c r="E58" s="105"/>
      <c r="F58" s="106"/>
      <c r="G58" s="115"/>
      <c r="H58" s="108"/>
      <c r="I58" s="106"/>
      <c r="J58" s="105"/>
      <c r="K58" s="116"/>
      <c r="L58" s="11"/>
      <c r="M58" s="115"/>
      <c r="N58" s="116"/>
      <c r="O58" s="116"/>
      <c r="P58" s="105"/>
      <c r="Q58" s="109"/>
      <c r="R58" s="109"/>
      <c r="S58" s="109"/>
      <c r="T58" s="105"/>
      <c r="U58" s="112"/>
      <c r="V58" s="112"/>
      <c r="W58" s="112"/>
      <c r="X58" s="111"/>
      <c r="Y58" s="112"/>
      <c r="Z58" s="112"/>
      <c r="AA58" s="112"/>
      <c r="AB58" s="112"/>
      <c r="AC58" s="166"/>
      <c r="AD58" s="166"/>
      <c r="AE58" s="112"/>
      <c r="AF58" s="112"/>
      <c r="AG58" s="166"/>
      <c r="AH58" s="2">
        <f t="shared" si="0"/>
        <v>0</v>
      </c>
      <c r="AI58" s="2"/>
      <c r="AJ58" s="4"/>
      <c r="AK58" s="18"/>
      <c r="AL58" s="105"/>
      <c r="AM58" s="105"/>
      <c r="AN58" s="105"/>
      <c r="AO58" s="105"/>
      <c r="AP58" s="105"/>
      <c r="AQ58" s="105"/>
      <c r="AR58" s="105"/>
      <c r="AS58" s="105"/>
      <c r="AT58" s="105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5"/>
    </row>
    <row r="59" spans="1:59" x14ac:dyDescent="0.25">
      <c r="A59" s="104"/>
      <c r="B59" s="105"/>
      <c r="C59" s="105"/>
      <c r="D59" s="105"/>
      <c r="E59" s="105"/>
      <c r="F59" s="106"/>
      <c r="G59" s="115"/>
      <c r="H59" s="108"/>
      <c r="I59" s="106"/>
      <c r="J59" s="105"/>
      <c r="K59" s="116"/>
      <c r="L59" s="11"/>
      <c r="M59" s="115"/>
      <c r="N59" s="116"/>
      <c r="O59" s="116"/>
      <c r="P59" s="105"/>
      <c r="Q59" s="109"/>
      <c r="R59" s="109"/>
      <c r="S59" s="109"/>
      <c r="T59" s="105"/>
      <c r="U59" s="112"/>
      <c r="V59" s="112"/>
      <c r="W59" s="110"/>
      <c r="X59" s="111"/>
      <c r="Y59" s="112"/>
      <c r="Z59" s="112"/>
      <c r="AA59" s="112"/>
      <c r="AB59" s="112"/>
      <c r="AC59" s="166"/>
      <c r="AD59" s="166"/>
      <c r="AE59" s="112"/>
      <c r="AF59" s="112"/>
      <c r="AG59" s="166"/>
      <c r="AH59" s="2">
        <f t="shared" si="0"/>
        <v>0</v>
      </c>
      <c r="AI59" s="2"/>
      <c r="AJ59" s="4"/>
      <c r="AK59" s="18"/>
      <c r="AL59" s="105"/>
      <c r="AM59" s="105"/>
      <c r="AN59" s="105"/>
      <c r="AO59" s="105"/>
      <c r="AP59" s="105"/>
      <c r="AQ59" s="105"/>
      <c r="AR59" s="105"/>
      <c r="AS59" s="105"/>
      <c r="AT59" s="105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5"/>
    </row>
    <row r="60" spans="1:59" x14ac:dyDescent="0.25">
      <c r="A60" s="104"/>
      <c r="B60" s="105"/>
      <c r="C60" s="105"/>
      <c r="D60" s="105"/>
      <c r="E60" s="105"/>
      <c r="F60" s="106"/>
      <c r="G60" s="115"/>
      <c r="H60" s="108"/>
      <c r="I60" s="106"/>
      <c r="J60" s="105"/>
      <c r="K60" s="116"/>
      <c r="L60" s="11"/>
      <c r="M60" s="115"/>
      <c r="N60" s="116"/>
      <c r="O60" s="116"/>
      <c r="P60" s="105"/>
      <c r="Q60" s="109"/>
      <c r="R60" s="109"/>
      <c r="S60" s="109"/>
      <c r="T60" s="105"/>
      <c r="U60" s="112"/>
      <c r="V60" s="112"/>
      <c r="W60" s="114"/>
      <c r="X60" s="114"/>
      <c r="Y60" s="114"/>
      <c r="Z60" s="114"/>
      <c r="AA60" s="113"/>
      <c r="AB60" s="113"/>
      <c r="AC60" s="21"/>
      <c r="AD60" s="21"/>
      <c r="AE60" s="113"/>
      <c r="AF60" s="113"/>
      <c r="AG60" s="21"/>
      <c r="AH60" s="2">
        <f t="shared" si="0"/>
        <v>0</v>
      </c>
      <c r="AI60" s="4"/>
      <c r="AJ60" s="4"/>
      <c r="AK60" s="18"/>
      <c r="AL60" s="105"/>
      <c r="AM60" s="105"/>
      <c r="AN60" s="105"/>
      <c r="AO60" s="105"/>
      <c r="AP60" s="105"/>
      <c r="AQ60" s="105"/>
      <c r="AR60" s="105"/>
      <c r="AS60" s="105"/>
      <c r="AT60" s="105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5"/>
    </row>
    <row r="61" spans="1:59" s="30" customFormat="1" x14ac:dyDescent="0.25">
      <c r="A61" s="104">
        <v>5</v>
      </c>
      <c r="B61" s="105" t="s">
        <v>422</v>
      </c>
      <c r="C61" s="105" t="s">
        <v>152</v>
      </c>
      <c r="D61" s="105" t="s">
        <v>97</v>
      </c>
      <c r="E61" s="105" t="s">
        <v>99</v>
      </c>
      <c r="F61" s="106" t="s">
        <v>397</v>
      </c>
      <c r="G61" s="107">
        <v>12653</v>
      </c>
      <c r="H61" s="108" t="s">
        <v>155</v>
      </c>
      <c r="I61" s="106" t="s">
        <v>150</v>
      </c>
      <c r="J61" s="105" t="s">
        <v>151</v>
      </c>
      <c r="K61" s="116">
        <v>44097</v>
      </c>
      <c r="L61" s="11">
        <v>53338.05</v>
      </c>
      <c r="M61" s="115">
        <v>12892</v>
      </c>
      <c r="N61" s="116">
        <v>44105</v>
      </c>
      <c r="O61" s="116">
        <v>44196</v>
      </c>
      <c r="P61" s="105" t="s">
        <v>288</v>
      </c>
      <c r="Q61" s="109" t="s">
        <v>100</v>
      </c>
      <c r="R61" s="109" t="s">
        <v>100</v>
      </c>
      <c r="S61" s="109" t="s">
        <v>100</v>
      </c>
      <c r="T61" s="105" t="s">
        <v>154</v>
      </c>
      <c r="U61" s="112" t="s">
        <v>100</v>
      </c>
      <c r="V61" s="112" t="s">
        <v>100</v>
      </c>
      <c r="W61" s="112" t="s">
        <v>100</v>
      </c>
      <c r="X61" s="112" t="s">
        <v>100</v>
      </c>
      <c r="Y61" s="112" t="s">
        <v>100</v>
      </c>
      <c r="Z61" s="112" t="s">
        <v>100</v>
      </c>
      <c r="AA61" s="112" t="s">
        <v>100</v>
      </c>
      <c r="AB61" s="112" t="s">
        <v>100</v>
      </c>
      <c r="AC61" s="166">
        <v>0</v>
      </c>
      <c r="AD61" s="166">
        <v>0</v>
      </c>
      <c r="AE61" s="112" t="s">
        <v>100</v>
      </c>
      <c r="AF61" s="112" t="s">
        <v>100</v>
      </c>
      <c r="AG61" s="166">
        <v>0</v>
      </c>
      <c r="AH61" s="2">
        <f t="shared" si="0"/>
        <v>53338.05</v>
      </c>
      <c r="AI61" s="2">
        <v>26910.26</v>
      </c>
      <c r="AJ61" s="4">
        <v>0</v>
      </c>
      <c r="AK61" s="18">
        <f>SUM(AI61:AJ73)</f>
        <v>800487.82000000007</v>
      </c>
      <c r="AL61" s="105" t="s">
        <v>100</v>
      </c>
      <c r="AM61" s="105" t="s">
        <v>100</v>
      </c>
      <c r="AN61" s="105" t="s">
        <v>100</v>
      </c>
      <c r="AO61" s="105" t="s">
        <v>100</v>
      </c>
      <c r="AP61" s="105" t="s">
        <v>100</v>
      </c>
      <c r="AQ61" s="105" t="s">
        <v>100</v>
      </c>
      <c r="AR61" s="105" t="s">
        <v>100</v>
      </c>
      <c r="AS61" s="105" t="s">
        <v>100</v>
      </c>
      <c r="AT61" s="105" t="s">
        <v>100</v>
      </c>
      <c r="AU61" s="105" t="s">
        <v>100</v>
      </c>
      <c r="AV61" s="105" t="s">
        <v>100</v>
      </c>
      <c r="AW61" s="105" t="s">
        <v>100</v>
      </c>
      <c r="AX61" s="105" t="s">
        <v>100</v>
      </c>
      <c r="AY61" s="105" t="s">
        <v>100</v>
      </c>
      <c r="AZ61" s="105" t="s">
        <v>100</v>
      </c>
      <c r="BA61" s="105" t="s">
        <v>100</v>
      </c>
      <c r="BB61" s="105" t="s">
        <v>100</v>
      </c>
      <c r="BC61" s="105" t="s">
        <v>100</v>
      </c>
      <c r="BD61" s="105" t="s">
        <v>100</v>
      </c>
      <c r="BE61" s="105" t="s">
        <v>100</v>
      </c>
      <c r="BF61" s="105" t="s">
        <v>100</v>
      </c>
      <c r="BG61" s="105" t="s">
        <v>100</v>
      </c>
    </row>
    <row r="62" spans="1:59" s="30" customFormat="1" x14ac:dyDescent="0.25">
      <c r="A62" s="104"/>
      <c r="B62" s="105"/>
      <c r="C62" s="105"/>
      <c r="D62" s="105"/>
      <c r="E62" s="105"/>
      <c r="F62" s="106"/>
      <c r="G62" s="107"/>
      <c r="H62" s="108"/>
      <c r="I62" s="106"/>
      <c r="J62" s="105"/>
      <c r="K62" s="116"/>
      <c r="L62" s="11"/>
      <c r="M62" s="115"/>
      <c r="N62" s="116"/>
      <c r="O62" s="116"/>
      <c r="P62" s="105"/>
      <c r="Q62" s="109"/>
      <c r="R62" s="109"/>
      <c r="S62" s="109"/>
      <c r="T62" s="105"/>
      <c r="U62" s="112" t="s">
        <v>101</v>
      </c>
      <c r="V62" s="112">
        <v>44188</v>
      </c>
      <c r="W62" s="110" t="s">
        <v>197</v>
      </c>
      <c r="X62" s="112" t="s">
        <v>198</v>
      </c>
      <c r="Y62" s="112">
        <v>44197</v>
      </c>
      <c r="Z62" s="112">
        <v>44286</v>
      </c>
      <c r="AA62" s="112" t="s">
        <v>100</v>
      </c>
      <c r="AB62" s="112" t="s">
        <v>100</v>
      </c>
      <c r="AC62" s="166">
        <v>0</v>
      </c>
      <c r="AD62" s="166">
        <v>0</v>
      </c>
      <c r="AE62" s="112" t="s">
        <v>100</v>
      </c>
      <c r="AF62" s="112" t="s">
        <v>100</v>
      </c>
      <c r="AG62" s="166">
        <v>0</v>
      </c>
      <c r="AH62" s="2">
        <f t="shared" si="0"/>
        <v>0</v>
      </c>
      <c r="AI62" s="2">
        <v>0</v>
      </c>
      <c r="AJ62" s="4">
        <v>0</v>
      </c>
      <c r="AK62" s="18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</row>
    <row r="63" spans="1:59" s="30" customFormat="1" x14ac:dyDescent="0.25">
      <c r="A63" s="104"/>
      <c r="B63" s="105"/>
      <c r="C63" s="105"/>
      <c r="D63" s="105"/>
      <c r="E63" s="105"/>
      <c r="F63" s="106"/>
      <c r="G63" s="107"/>
      <c r="H63" s="108"/>
      <c r="I63" s="106"/>
      <c r="J63" s="105"/>
      <c r="K63" s="116"/>
      <c r="L63" s="11"/>
      <c r="M63" s="115"/>
      <c r="N63" s="116"/>
      <c r="O63" s="116"/>
      <c r="P63" s="105"/>
      <c r="Q63" s="109"/>
      <c r="R63" s="109"/>
      <c r="S63" s="109"/>
      <c r="T63" s="105"/>
      <c r="U63" s="112" t="s">
        <v>103</v>
      </c>
      <c r="V63" s="112">
        <v>44284</v>
      </c>
      <c r="W63" s="110" t="s">
        <v>202</v>
      </c>
      <c r="X63" s="112" t="s">
        <v>189</v>
      </c>
      <c r="Y63" s="112">
        <v>44287</v>
      </c>
      <c r="Z63" s="112">
        <v>44377</v>
      </c>
      <c r="AA63" s="112" t="s">
        <v>100</v>
      </c>
      <c r="AB63" s="112" t="s">
        <v>100</v>
      </c>
      <c r="AC63" s="166">
        <v>0</v>
      </c>
      <c r="AD63" s="166">
        <v>0</v>
      </c>
      <c r="AE63" s="112" t="s">
        <v>100</v>
      </c>
      <c r="AF63" s="112" t="s">
        <v>100</v>
      </c>
      <c r="AG63" s="166">
        <v>0</v>
      </c>
      <c r="AH63" s="2">
        <f t="shared" si="0"/>
        <v>0</v>
      </c>
      <c r="AI63" s="2">
        <v>0</v>
      </c>
      <c r="AJ63" s="4">
        <v>0</v>
      </c>
      <c r="AK63" s="18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</row>
    <row r="64" spans="1:59" s="30" customFormat="1" x14ac:dyDescent="0.25">
      <c r="A64" s="104"/>
      <c r="B64" s="105"/>
      <c r="C64" s="105"/>
      <c r="D64" s="105"/>
      <c r="E64" s="105"/>
      <c r="F64" s="106"/>
      <c r="G64" s="107"/>
      <c r="H64" s="108"/>
      <c r="I64" s="106"/>
      <c r="J64" s="105"/>
      <c r="K64" s="116"/>
      <c r="L64" s="11"/>
      <c r="M64" s="115"/>
      <c r="N64" s="116"/>
      <c r="O64" s="116"/>
      <c r="P64" s="105"/>
      <c r="Q64" s="109"/>
      <c r="R64" s="109"/>
      <c r="S64" s="109"/>
      <c r="T64" s="105"/>
      <c r="U64" s="112" t="s">
        <v>104</v>
      </c>
      <c r="V64" s="112">
        <v>44369</v>
      </c>
      <c r="W64" s="110" t="s">
        <v>203</v>
      </c>
      <c r="X64" s="112" t="s">
        <v>200</v>
      </c>
      <c r="Y64" s="112">
        <v>44378</v>
      </c>
      <c r="Z64" s="112">
        <v>44561</v>
      </c>
      <c r="AA64" s="112" t="s">
        <v>100</v>
      </c>
      <c r="AB64" s="112" t="s">
        <v>100</v>
      </c>
      <c r="AC64" s="166">
        <v>0</v>
      </c>
      <c r="AD64" s="166">
        <v>0</v>
      </c>
      <c r="AE64" s="112" t="s">
        <v>100</v>
      </c>
      <c r="AF64" s="112" t="s">
        <v>100</v>
      </c>
      <c r="AG64" s="166">
        <v>0</v>
      </c>
      <c r="AH64" s="2">
        <f t="shared" si="0"/>
        <v>0</v>
      </c>
      <c r="AI64" s="2">
        <v>227665.83</v>
      </c>
      <c r="AJ64" s="4">
        <v>0</v>
      </c>
      <c r="AK64" s="18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</row>
    <row r="65" spans="1:59" s="30" customFormat="1" x14ac:dyDescent="0.25">
      <c r="A65" s="104"/>
      <c r="B65" s="105"/>
      <c r="C65" s="105"/>
      <c r="D65" s="105"/>
      <c r="E65" s="105"/>
      <c r="F65" s="106"/>
      <c r="G65" s="107"/>
      <c r="H65" s="108"/>
      <c r="I65" s="106"/>
      <c r="J65" s="105"/>
      <c r="K65" s="116"/>
      <c r="L65" s="11"/>
      <c r="M65" s="115"/>
      <c r="N65" s="116"/>
      <c r="O65" s="116"/>
      <c r="P65" s="105"/>
      <c r="Q65" s="109"/>
      <c r="R65" s="109"/>
      <c r="S65" s="109"/>
      <c r="T65" s="105"/>
      <c r="U65" s="112" t="s">
        <v>105</v>
      </c>
      <c r="V65" s="112">
        <v>44559</v>
      </c>
      <c r="W65" s="110" t="s">
        <v>233</v>
      </c>
      <c r="X65" s="112" t="s">
        <v>225</v>
      </c>
      <c r="Y65" s="112">
        <v>44562</v>
      </c>
      <c r="Z65" s="112">
        <v>44742</v>
      </c>
      <c r="AA65" s="112" t="s">
        <v>100</v>
      </c>
      <c r="AB65" s="112" t="s">
        <v>100</v>
      </c>
      <c r="AC65" s="166">
        <v>0</v>
      </c>
      <c r="AD65" s="166">
        <v>0</v>
      </c>
      <c r="AE65" s="112" t="s">
        <v>100</v>
      </c>
      <c r="AF65" s="112" t="s">
        <v>100</v>
      </c>
      <c r="AG65" s="166">
        <v>0</v>
      </c>
      <c r="AH65" s="2">
        <f t="shared" si="0"/>
        <v>0</v>
      </c>
      <c r="AI65" s="2">
        <v>0</v>
      </c>
      <c r="AJ65" s="4">
        <v>0</v>
      </c>
      <c r="AK65" s="18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</row>
    <row r="66" spans="1:59" s="30" customFormat="1" x14ac:dyDescent="0.25">
      <c r="A66" s="104"/>
      <c r="B66" s="105"/>
      <c r="C66" s="105"/>
      <c r="D66" s="105"/>
      <c r="E66" s="105"/>
      <c r="F66" s="106"/>
      <c r="G66" s="107"/>
      <c r="H66" s="108"/>
      <c r="I66" s="106"/>
      <c r="J66" s="105"/>
      <c r="K66" s="116"/>
      <c r="L66" s="11"/>
      <c r="M66" s="115"/>
      <c r="N66" s="116"/>
      <c r="O66" s="116"/>
      <c r="P66" s="105"/>
      <c r="Q66" s="109"/>
      <c r="R66" s="109"/>
      <c r="S66" s="109"/>
      <c r="T66" s="105"/>
      <c r="U66" s="112" t="s">
        <v>192</v>
      </c>
      <c r="V66" s="112">
        <v>44739</v>
      </c>
      <c r="W66" s="110" t="s">
        <v>249</v>
      </c>
      <c r="X66" s="112" t="s">
        <v>223</v>
      </c>
      <c r="Y66" s="112">
        <v>44743</v>
      </c>
      <c r="Z66" s="112">
        <v>44926</v>
      </c>
      <c r="AA66" s="112" t="s">
        <v>100</v>
      </c>
      <c r="AB66" s="112" t="s">
        <v>100</v>
      </c>
      <c r="AC66" s="166">
        <v>0</v>
      </c>
      <c r="AD66" s="166">
        <v>0</v>
      </c>
      <c r="AE66" s="112" t="s">
        <v>100</v>
      </c>
      <c r="AF66" s="112" t="s">
        <v>100</v>
      </c>
      <c r="AG66" s="166">
        <v>0</v>
      </c>
      <c r="AH66" s="2">
        <f t="shared" si="0"/>
        <v>0</v>
      </c>
      <c r="AI66" s="2">
        <v>0</v>
      </c>
      <c r="AJ66" s="4">
        <v>0</v>
      </c>
      <c r="AK66" s="18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</row>
    <row r="67" spans="1:59" s="30" customFormat="1" x14ac:dyDescent="0.25">
      <c r="A67" s="104"/>
      <c r="B67" s="105"/>
      <c r="C67" s="105"/>
      <c r="D67" s="105"/>
      <c r="E67" s="105"/>
      <c r="F67" s="106"/>
      <c r="G67" s="107"/>
      <c r="H67" s="108"/>
      <c r="I67" s="106"/>
      <c r="J67" s="105"/>
      <c r="K67" s="116"/>
      <c r="L67" s="11"/>
      <c r="M67" s="115"/>
      <c r="N67" s="116"/>
      <c r="O67" s="116"/>
      <c r="P67" s="105"/>
      <c r="Q67" s="109"/>
      <c r="R67" s="109"/>
      <c r="S67" s="109"/>
      <c r="T67" s="105"/>
      <c r="U67" s="112" t="s">
        <v>194</v>
      </c>
      <c r="V67" s="112">
        <v>44895</v>
      </c>
      <c r="W67" s="110" t="s">
        <v>247</v>
      </c>
      <c r="X67" s="112" t="s">
        <v>248</v>
      </c>
      <c r="Y67" s="112">
        <v>44895</v>
      </c>
      <c r="Z67" s="112">
        <v>44926</v>
      </c>
      <c r="AA67" s="112" t="s">
        <v>100</v>
      </c>
      <c r="AB67" s="112" t="s">
        <v>100</v>
      </c>
      <c r="AC67" s="166">
        <v>0</v>
      </c>
      <c r="AD67" s="166">
        <v>0</v>
      </c>
      <c r="AE67" s="112" t="s">
        <v>100</v>
      </c>
      <c r="AF67" s="112" t="s">
        <v>100</v>
      </c>
      <c r="AG67" s="166">
        <v>0</v>
      </c>
      <c r="AH67" s="2">
        <f t="shared" si="0"/>
        <v>0</v>
      </c>
      <c r="AI67" s="2">
        <v>237452.64</v>
      </c>
      <c r="AJ67" s="4">
        <v>0</v>
      </c>
      <c r="AK67" s="18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</row>
    <row r="68" spans="1:59" s="30" customFormat="1" x14ac:dyDescent="0.25">
      <c r="A68" s="104"/>
      <c r="B68" s="105"/>
      <c r="C68" s="105"/>
      <c r="D68" s="105"/>
      <c r="E68" s="105"/>
      <c r="F68" s="106"/>
      <c r="G68" s="107"/>
      <c r="H68" s="108"/>
      <c r="I68" s="106"/>
      <c r="J68" s="105"/>
      <c r="K68" s="116"/>
      <c r="L68" s="11"/>
      <c r="M68" s="115"/>
      <c r="N68" s="116"/>
      <c r="O68" s="116"/>
      <c r="P68" s="105"/>
      <c r="Q68" s="109"/>
      <c r="R68" s="109"/>
      <c r="S68" s="109"/>
      <c r="T68" s="105"/>
      <c r="U68" s="112" t="s">
        <v>224</v>
      </c>
      <c r="V68" s="112">
        <v>45138</v>
      </c>
      <c r="W68" s="110" t="s">
        <v>358</v>
      </c>
      <c r="X68" s="111" t="s">
        <v>193</v>
      </c>
      <c r="Y68" s="112">
        <v>44927</v>
      </c>
      <c r="Z68" s="112">
        <v>45291</v>
      </c>
      <c r="AA68" s="112" t="s">
        <v>100</v>
      </c>
      <c r="AB68" s="112" t="s">
        <v>100</v>
      </c>
      <c r="AC68" s="166">
        <v>0</v>
      </c>
      <c r="AD68" s="166">
        <v>0</v>
      </c>
      <c r="AE68" s="112" t="s">
        <v>100</v>
      </c>
      <c r="AF68" s="112" t="s">
        <v>100</v>
      </c>
      <c r="AG68" s="166">
        <v>0</v>
      </c>
      <c r="AH68" s="2">
        <f t="shared" si="0"/>
        <v>0</v>
      </c>
      <c r="AI68" s="2">
        <v>0</v>
      </c>
      <c r="AJ68" s="4">
        <v>0</v>
      </c>
      <c r="AK68" s="18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</row>
    <row r="69" spans="1:59" s="30" customFormat="1" x14ac:dyDescent="0.25">
      <c r="A69" s="104"/>
      <c r="B69" s="105"/>
      <c r="C69" s="105"/>
      <c r="D69" s="105"/>
      <c r="E69" s="105"/>
      <c r="F69" s="106"/>
      <c r="G69" s="107"/>
      <c r="H69" s="108"/>
      <c r="I69" s="106"/>
      <c r="J69" s="105"/>
      <c r="K69" s="116"/>
      <c r="L69" s="11"/>
      <c r="M69" s="115"/>
      <c r="N69" s="116"/>
      <c r="O69" s="116"/>
      <c r="P69" s="105"/>
      <c r="Q69" s="109"/>
      <c r="R69" s="109"/>
      <c r="S69" s="109"/>
      <c r="T69" s="105"/>
      <c r="U69" s="112" t="s">
        <v>374</v>
      </c>
      <c r="V69" s="112">
        <v>45138</v>
      </c>
      <c r="W69" s="110" t="s">
        <v>358</v>
      </c>
      <c r="X69" s="112" t="s">
        <v>248</v>
      </c>
      <c r="Y69" s="112">
        <v>44593</v>
      </c>
      <c r="Z69" s="112">
        <v>45291</v>
      </c>
      <c r="AA69" s="112" t="s">
        <v>100</v>
      </c>
      <c r="AB69" s="112" t="s">
        <v>100</v>
      </c>
      <c r="AC69" s="166">
        <v>0</v>
      </c>
      <c r="AD69" s="166">
        <v>0</v>
      </c>
      <c r="AE69" s="112" t="s">
        <v>100</v>
      </c>
      <c r="AF69" s="112" t="s">
        <v>100</v>
      </c>
      <c r="AG69" s="166">
        <v>0</v>
      </c>
      <c r="AH69" s="2">
        <f t="shared" si="0"/>
        <v>0</v>
      </c>
      <c r="AI69" s="2">
        <v>248718.56</v>
      </c>
      <c r="AJ69" s="4">
        <v>0</v>
      </c>
      <c r="AK69" s="18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</row>
    <row r="70" spans="1:59" s="30" customFormat="1" x14ac:dyDescent="0.25">
      <c r="A70" s="104"/>
      <c r="B70" s="105"/>
      <c r="C70" s="105"/>
      <c r="D70" s="105"/>
      <c r="E70" s="105"/>
      <c r="F70" s="106"/>
      <c r="G70" s="107"/>
      <c r="H70" s="108"/>
      <c r="I70" s="106"/>
      <c r="J70" s="105"/>
      <c r="K70" s="116"/>
      <c r="L70" s="11"/>
      <c r="M70" s="115"/>
      <c r="N70" s="116"/>
      <c r="O70" s="116"/>
      <c r="P70" s="105"/>
      <c r="Q70" s="109"/>
      <c r="R70" s="109"/>
      <c r="S70" s="109"/>
      <c r="T70" s="105"/>
      <c r="U70" s="112" t="s">
        <v>227</v>
      </c>
      <c r="V70" s="112">
        <v>45286</v>
      </c>
      <c r="W70" s="110" t="s">
        <v>409</v>
      </c>
      <c r="X70" s="111" t="s">
        <v>193</v>
      </c>
      <c r="Y70" s="112">
        <v>45292</v>
      </c>
      <c r="Z70" s="112">
        <v>45657</v>
      </c>
      <c r="AA70" s="112" t="s">
        <v>100</v>
      </c>
      <c r="AB70" s="112" t="s">
        <v>100</v>
      </c>
      <c r="AC70" s="166">
        <v>0</v>
      </c>
      <c r="AD70" s="166">
        <v>0</v>
      </c>
      <c r="AE70" s="112" t="s">
        <v>100</v>
      </c>
      <c r="AF70" s="112" t="s">
        <v>100</v>
      </c>
      <c r="AG70" s="166">
        <v>0</v>
      </c>
      <c r="AH70" s="2">
        <f t="shared" si="0"/>
        <v>0</v>
      </c>
      <c r="AI70" s="2">
        <v>0</v>
      </c>
      <c r="AJ70" s="4">
        <f>19913.51+19913.51+19913.51</f>
        <v>59740.53</v>
      </c>
      <c r="AK70" s="18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</row>
    <row r="71" spans="1:59" s="30" customFormat="1" x14ac:dyDescent="0.25">
      <c r="A71" s="104"/>
      <c r="B71" s="105"/>
      <c r="C71" s="105"/>
      <c r="D71" s="105"/>
      <c r="E71" s="105"/>
      <c r="F71" s="106"/>
      <c r="G71" s="107"/>
      <c r="H71" s="108"/>
      <c r="I71" s="106"/>
      <c r="J71" s="105"/>
      <c r="K71" s="116"/>
      <c r="L71" s="11"/>
      <c r="M71" s="115"/>
      <c r="N71" s="116"/>
      <c r="O71" s="116"/>
      <c r="P71" s="105"/>
      <c r="Q71" s="109"/>
      <c r="R71" s="109"/>
      <c r="S71" s="109"/>
      <c r="T71" s="105"/>
      <c r="U71" s="112"/>
      <c r="V71" s="112"/>
      <c r="W71" s="112"/>
      <c r="X71" s="111"/>
      <c r="Y71" s="112"/>
      <c r="Z71" s="112"/>
      <c r="AA71" s="112"/>
      <c r="AB71" s="112"/>
      <c r="AC71" s="166"/>
      <c r="AD71" s="166"/>
      <c r="AE71" s="112"/>
      <c r="AF71" s="112"/>
      <c r="AG71" s="166"/>
      <c r="AH71" s="2">
        <f t="shared" si="0"/>
        <v>0</v>
      </c>
      <c r="AI71" s="2"/>
      <c r="AJ71" s="4"/>
      <c r="AK71" s="18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</row>
    <row r="72" spans="1:59" s="30" customFormat="1" x14ac:dyDescent="0.25">
      <c r="A72" s="104"/>
      <c r="B72" s="105"/>
      <c r="C72" s="105"/>
      <c r="D72" s="105"/>
      <c r="E72" s="105"/>
      <c r="F72" s="106"/>
      <c r="G72" s="107"/>
      <c r="H72" s="108"/>
      <c r="I72" s="106"/>
      <c r="J72" s="105"/>
      <c r="K72" s="116"/>
      <c r="L72" s="11"/>
      <c r="M72" s="115"/>
      <c r="N72" s="116"/>
      <c r="O72" s="116"/>
      <c r="P72" s="105"/>
      <c r="Q72" s="109"/>
      <c r="R72" s="109"/>
      <c r="S72" s="109"/>
      <c r="T72" s="105"/>
      <c r="U72" s="112"/>
      <c r="V72" s="112"/>
      <c r="W72" s="110"/>
      <c r="X72" s="111"/>
      <c r="Y72" s="112"/>
      <c r="Z72" s="112"/>
      <c r="AA72" s="112"/>
      <c r="AB72" s="112"/>
      <c r="AC72" s="166"/>
      <c r="AD72" s="166"/>
      <c r="AE72" s="112"/>
      <c r="AF72" s="112"/>
      <c r="AG72" s="166"/>
      <c r="AH72" s="2">
        <f t="shared" si="0"/>
        <v>0</v>
      </c>
      <c r="AI72" s="2"/>
      <c r="AJ72" s="4"/>
      <c r="AK72" s="18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</row>
    <row r="73" spans="1:59" x14ac:dyDescent="0.25">
      <c r="A73" s="104"/>
      <c r="B73" s="105"/>
      <c r="C73" s="105"/>
      <c r="D73" s="105"/>
      <c r="E73" s="105"/>
      <c r="F73" s="106"/>
      <c r="G73" s="107"/>
      <c r="H73" s="108"/>
      <c r="I73" s="106"/>
      <c r="J73" s="105"/>
      <c r="K73" s="116"/>
      <c r="L73" s="11"/>
      <c r="M73" s="115"/>
      <c r="N73" s="116"/>
      <c r="O73" s="116"/>
      <c r="P73" s="105"/>
      <c r="Q73" s="109"/>
      <c r="R73" s="109"/>
      <c r="S73" s="109"/>
      <c r="T73" s="105"/>
      <c r="U73" s="112"/>
      <c r="V73" s="112"/>
      <c r="W73" s="110"/>
      <c r="X73" s="112"/>
      <c r="Y73" s="112"/>
      <c r="Z73" s="112"/>
      <c r="AA73" s="112"/>
      <c r="AB73" s="112"/>
      <c r="AC73" s="166"/>
      <c r="AD73" s="166"/>
      <c r="AE73" s="112"/>
      <c r="AF73" s="112"/>
      <c r="AG73" s="166"/>
      <c r="AH73" s="2">
        <f t="shared" si="0"/>
        <v>0</v>
      </c>
      <c r="AI73" s="4"/>
      <c r="AJ73" s="4"/>
      <c r="AK73" s="18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</row>
    <row r="74" spans="1:59" x14ac:dyDescent="0.25">
      <c r="A74" s="104">
        <v>6</v>
      </c>
      <c r="B74" s="105" t="s">
        <v>421</v>
      </c>
      <c r="C74" s="105" t="s">
        <v>152</v>
      </c>
      <c r="D74" s="105" t="s">
        <v>97</v>
      </c>
      <c r="E74" s="105" t="s">
        <v>99</v>
      </c>
      <c r="F74" s="106" t="s">
        <v>397</v>
      </c>
      <c r="G74" s="115">
        <v>12653</v>
      </c>
      <c r="H74" s="108" t="s">
        <v>204</v>
      </c>
      <c r="I74" s="106" t="s">
        <v>150</v>
      </c>
      <c r="J74" s="105" t="s">
        <v>151</v>
      </c>
      <c r="K74" s="116">
        <v>44162</v>
      </c>
      <c r="L74" s="11">
        <v>45676.800000000003</v>
      </c>
      <c r="M74" s="115">
        <v>12939</v>
      </c>
      <c r="N74" s="116">
        <v>44166</v>
      </c>
      <c r="O74" s="116">
        <v>44530</v>
      </c>
      <c r="P74" s="105" t="s">
        <v>288</v>
      </c>
      <c r="Q74" s="109" t="s">
        <v>100</v>
      </c>
      <c r="R74" s="109" t="s">
        <v>100</v>
      </c>
      <c r="S74" s="109" t="s">
        <v>100</v>
      </c>
      <c r="T74" s="105" t="s">
        <v>154</v>
      </c>
      <c r="U74" s="112" t="s">
        <v>100</v>
      </c>
      <c r="V74" s="112" t="s">
        <v>100</v>
      </c>
      <c r="W74" s="110" t="s">
        <v>100</v>
      </c>
      <c r="X74" s="112" t="s">
        <v>100</v>
      </c>
      <c r="Y74" s="112" t="s">
        <v>100</v>
      </c>
      <c r="Z74" s="112" t="s">
        <v>100</v>
      </c>
      <c r="AA74" s="112" t="s">
        <v>100</v>
      </c>
      <c r="AB74" s="112" t="s">
        <v>100</v>
      </c>
      <c r="AC74" s="166">
        <v>0</v>
      </c>
      <c r="AD74" s="166">
        <v>0</v>
      </c>
      <c r="AE74" s="112" t="s">
        <v>100</v>
      </c>
      <c r="AF74" s="112" t="s">
        <v>100</v>
      </c>
      <c r="AG74" s="166">
        <v>0</v>
      </c>
      <c r="AH74" s="2">
        <f t="shared" si="0"/>
        <v>45676.800000000003</v>
      </c>
      <c r="AI74" s="2">
        <v>56264.39</v>
      </c>
      <c r="AJ74" s="4">
        <v>0</v>
      </c>
      <c r="AK74" s="18">
        <f>SUM(AI74:AJ82)</f>
        <v>190227.03000000003</v>
      </c>
      <c r="AL74" s="105" t="s">
        <v>100</v>
      </c>
      <c r="AM74" s="105" t="s">
        <v>100</v>
      </c>
      <c r="AN74" s="105" t="s">
        <v>100</v>
      </c>
      <c r="AO74" s="105" t="s">
        <v>100</v>
      </c>
      <c r="AP74" s="105" t="s">
        <v>100</v>
      </c>
      <c r="AQ74" s="105" t="s">
        <v>100</v>
      </c>
      <c r="AR74" s="105" t="s">
        <v>100</v>
      </c>
      <c r="AS74" s="105" t="s">
        <v>100</v>
      </c>
      <c r="AT74" s="105" t="s">
        <v>100</v>
      </c>
      <c r="AU74" s="105" t="s">
        <v>100</v>
      </c>
      <c r="AV74" s="105" t="s">
        <v>100</v>
      </c>
      <c r="AW74" s="105" t="s">
        <v>100</v>
      </c>
      <c r="AX74" s="105" t="s">
        <v>100</v>
      </c>
      <c r="AY74" s="105" t="s">
        <v>100</v>
      </c>
      <c r="AZ74" s="105" t="s">
        <v>100</v>
      </c>
      <c r="BA74" s="105" t="s">
        <v>100</v>
      </c>
      <c r="BB74" s="105" t="s">
        <v>100</v>
      </c>
      <c r="BC74" s="105" t="s">
        <v>100</v>
      </c>
      <c r="BD74" s="105" t="s">
        <v>100</v>
      </c>
      <c r="BE74" s="105" t="s">
        <v>100</v>
      </c>
      <c r="BF74" s="105" t="s">
        <v>100</v>
      </c>
      <c r="BG74" s="105" t="s">
        <v>100</v>
      </c>
    </row>
    <row r="75" spans="1:59" x14ac:dyDescent="0.25">
      <c r="A75" s="104"/>
      <c r="B75" s="105"/>
      <c r="C75" s="105"/>
      <c r="D75" s="105"/>
      <c r="E75" s="105"/>
      <c r="F75" s="106"/>
      <c r="G75" s="115"/>
      <c r="H75" s="108"/>
      <c r="I75" s="106"/>
      <c r="J75" s="105"/>
      <c r="K75" s="116"/>
      <c r="L75" s="11"/>
      <c r="M75" s="115"/>
      <c r="N75" s="116"/>
      <c r="O75" s="116"/>
      <c r="P75" s="105"/>
      <c r="Q75" s="109"/>
      <c r="R75" s="109"/>
      <c r="S75" s="109"/>
      <c r="T75" s="105"/>
      <c r="U75" s="112" t="s">
        <v>101</v>
      </c>
      <c r="V75" s="112">
        <v>44490</v>
      </c>
      <c r="W75" s="110" t="s">
        <v>212</v>
      </c>
      <c r="X75" s="112" t="s">
        <v>213</v>
      </c>
      <c r="Y75" s="112">
        <v>44897</v>
      </c>
      <c r="Z75" s="112">
        <v>45262</v>
      </c>
      <c r="AA75" s="112" t="s">
        <v>100</v>
      </c>
      <c r="AB75" s="112" t="s">
        <v>100</v>
      </c>
      <c r="AC75" s="166">
        <v>0</v>
      </c>
      <c r="AD75" s="166">
        <v>0</v>
      </c>
      <c r="AE75" s="112" t="s">
        <v>100</v>
      </c>
      <c r="AF75" s="112" t="s">
        <v>100</v>
      </c>
      <c r="AG75" s="166">
        <v>0</v>
      </c>
      <c r="AH75" s="2">
        <f t="shared" si="0"/>
        <v>0</v>
      </c>
      <c r="AI75" s="2">
        <v>57513.46</v>
      </c>
      <c r="AJ75" s="4">
        <v>0</v>
      </c>
      <c r="AK75" s="18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</row>
    <row r="76" spans="1:59" x14ac:dyDescent="0.25">
      <c r="A76" s="104"/>
      <c r="B76" s="105"/>
      <c r="C76" s="105"/>
      <c r="D76" s="105"/>
      <c r="E76" s="105"/>
      <c r="F76" s="106"/>
      <c r="G76" s="115"/>
      <c r="H76" s="108"/>
      <c r="I76" s="106"/>
      <c r="J76" s="105"/>
      <c r="K76" s="116"/>
      <c r="L76" s="11"/>
      <c r="M76" s="115"/>
      <c r="N76" s="116"/>
      <c r="O76" s="116"/>
      <c r="P76" s="105"/>
      <c r="Q76" s="109"/>
      <c r="R76" s="109"/>
      <c r="S76" s="109"/>
      <c r="T76" s="105"/>
      <c r="U76" s="112" t="s">
        <v>103</v>
      </c>
      <c r="V76" s="112">
        <v>44925</v>
      </c>
      <c r="W76" s="110" t="s">
        <v>247</v>
      </c>
      <c r="X76" s="112" t="s">
        <v>359</v>
      </c>
      <c r="Y76" s="112">
        <v>44895</v>
      </c>
      <c r="Z76" s="112">
        <v>44897</v>
      </c>
      <c r="AA76" s="112" t="s">
        <v>100</v>
      </c>
      <c r="AB76" s="112" t="s">
        <v>100</v>
      </c>
      <c r="AC76" s="166">
        <v>0</v>
      </c>
      <c r="AD76" s="166">
        <v>0</v>
      </c>
      <c r="AE76" s="112" t="s">
        <v>100</v>
      </c>
      <c r="AF76" s="112" t="s">
        <v>100</v>
      </c>
      <c r="AG76" s="166">
        <v>0</v>
      </c>
      <c r="AH76" s="2">
        <f t="shared" si="0"/>
        <v>0</v>
      </c>
      <c r="AI76" s="2">
        <v>0</v>
      </c>
      <c r="AJ76" s="4">
        <v>0</v>
      </c>
      <c r="AK76" s="18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</row>
    <row r="77" spans="1:59" x14ac:dyDescent="0.25">
      <c r="A77" s="104"/>
      <c r="B77" s="105"/>
      <c r="C77" s="105"/>
      <c r="D77" s="105"/>
      <c r="E77" s="105"/>
      <c r="F77" s="106"/>
      <c r="G77" s="115"/>
      <c r="H77" s="108"/>
      <c r="I77" s="106"/>
      <c r="J77" s="105"/>
      <c r="K77" s="116"/>
      <c r="L77" s="11"/>
      <c r="M77" s="115"/>
      <c r="N77" s="116"/>
      <c r="O77" s="116"/>
      <c r="P77" s="105"/>
      <c r="Q77" s="109"/>
      <c r="R77" s="109"/>
      <c r="S77" s="109"/>
      <c r="T77" s="105"/>
      <c r="U77" s="112" t="s">
        <v>104</v>
      </c>
      <c r="V77" s="112">
        <v>44897</v>
      </c>
      <c r="W77" s="110" t="s">
        <v>395</v>
      </c>
      <c r="X77" s="112" t="s">
        <v>360</v>
      </c>
      <c r="Y77" s="112">
        <v>44897</v>
      </c>
      <c r="Z77" s="112">
        <v>45262</v>
      </c>
      <c r="AA77" s="112" t="s">
        <v>100</v>
      </c>
      <c r="AB77" s="112" t="s">
        <v>100</v>
      </c>
      <c r="AC77" s="166">
        <v>0</v>
      </c>
      <c r="AD77" s="166">
        <v>0</v>
      </c>
      <c r="AE77" s="112" t="s">
        <v>100</v>
      </c>
      <c r="AF77" s="112" t="s">
        <v>100</v>
      </c>
      <c r="AG77" s="166">
        <v>0</v>
      </c>
      <c r="AH77" s="2">
        <f t="shared" si="0"/>
        <v>0</v>
      </c>
      <c r="AI77" s="2">
        <v>0</v>
      </c>
      <c r="AJ77" s="4">
        <v>0</v>
      </c>
      <c r="AK77" s="18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</row>
    <row r="78" spans="1:59" x14ac:dyDescent="0.25">
      <c r="A78" s="104"/>
      <c r="B78" s="105"/>
      <c r="C78" s="105"/>
      <c r="D78" s="105"/>
      <c r="E78" s="105"/>
      <c r="F78" s="106"/>
      <c r="G78" s="115"/>
      <c r="H78" s="108"/>
      <c r="I78" s="106"/>
      <c r="J78" s="105"/>
      <c r="K78" s="116"/>
      <c r="L78" s="11"/>
      <c r="M78" s="115"/>
      <c r="N78" s="116"/>
      <c r="O78" s="116"/>
      <c r="P78" s="105"/>
      <c r="Q78" s="109"/>
      <c r="R78" s="109"/>
      <c r="S78" s="109"/>
      <c r="T78" s="105"/>
      <c r="U78" s="112" t="s">
        <v>105</v>
      </c>
      <c r="V78" s="112">
        <v>45138</v>
      </c>
      <c r="W78" s="110" t="s">
        <v>358</v>
      </c>
      <c r="X78" s="114" t="s">
        <v>359</v>
      </c>
      <c r="Y78" s="112">
        <v>44562</v>
      </c>
      <c r="Z78" s="112">
        <v>45262</v>
      </c>
      <c r="AA78" s="112" t="s">
        <v>100</v>
      </c>
      <c r="AB78" s="112" t="s">
        <v>100</v>
      </c>
      <c r="AC78" s="166">
        <v>0</v>
      </c>
      <c r="AD78" s="166">
        <v>0</v>
      </c>
      <c r="AE78" s="112" t="s">
        <v>100</v>
      </c>
      <c r="AF78" s="112" t="s">
        <v>100</v>
      </c>
      <c r="AG78" s="166">
        <v>0</v>
      </c>
      <c r="AH78" s="2">
        <f t="shared" si="0"/>
        <v>0</v>
      </c>
      <c r="AI78" s="2">
        <v>63866.04</v>
      </c>
      <c r="AJ78" s="4">
        <v>0</v>
      </c>
      <c r="AK78" s="18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</row>
    <row r="79" spans="1:59" x14ac:dyDescent="0.25">
      <c r="A79" s="104"/>
      <c r="B79" s="105"/>
      <c r="C79" s="105"/>
      <c r="D79" s="105"/>
      <c r="E79" s="105"/>
      <c r="F79" s="106"/>
      <c r="G79" s="115"/>
      <c r="H79" s="108"/>
      <c r="I79" s="106"/>
      <c r="J79" s="105"/>
      <c r="K79" s="116"/>
      <c r="L79" s="11"/>
      <c r="M79" s="115"/>
      <c r="N79" s="116"/>
      <c r="O79" s="116"/>
      <c r="P79" s="105"/>
      <c r="Q79" s="109"/>
      <c r="R79" s="109"/>
      <c r="S79" s="109"/>
      <c r="T79" s="105"/>
      <c r="U79" s="112" t="s">
        <v>192</v>
      </c>
      <c r="V79" s="112">
        <v>45261</v>
      </c>
      <c r="W79" s="110" t="s">
        <v>415</v>
      </c>
      <c r="X79" s="112" t="s">
        <v>390</v>
      </c>
      <c r="Y79" s="112">
        <v>45263</v>
      </c>
      <c r="Z79" s="112">
        <v>45628</v>
      </c>
      <c r="AA79" s="112" t="s">
        <v>100</v>
      </c>
      <c r="AB79" s="112" t="s">
        <v>100</v>
      </c>
      <c r="AC79" s="166">
        <v>0</v>
      </c>
      <c r="AD79" s="166">
        <v>0</v>
      </c>
      <c r="AE79" s="112" t="s">
        <v>100</v>
      </c>
      <c r="AF79" s="112" t="s">
        <v>100</v>
      </c>
      <c r="AG79" s="166">
        <v>0</v>
      </c>
      <c r="AH79" s="2">
        <f t="shared" si="0"/>
        <v>0</v>
      </c>
      <c r="AI79" s="2">
        <v>0</v>
      </c>
      <c r="AJ79" s="4">
        <f>4194.38+4194.38+4194.38</f>
        <v>12583.14</v>
      </c>
      <c r="AK79" s="18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</row>
    <row r="80" spans="1:59" x14ac:dyDescent="0.25">
      <c r="A80" s="104"/>
      <c r="B80" s="105"/>
      <c r="C80" s="105"/>
      <c r="D80" s="105"/>
      <c r="E80" s="105"/>
      <c r="F80" s="106"/>
      <c r="G80" s="115"/>
      <c r="H80" s="108"/>
      <c r="I80" s="106"/>
      <c r="J80" s="105"/>
      <c r="K80" s="116"/>
      <c r="L80" s="11"/>
      <c r="M80" s="115"/>
      <c r="N80" s="116"/>
      <c r="O80" s="116"/>
      <c r="P80" s="105"/>
      <c r="Q80" s="109"/>
      <c r="R80" s="109"/>
      <c r="S80" s="109"/>
      <c r="T80" s="105"/>
      <c r="U80" s="112"/>
      <c r="V80" s="112"/>
      <c r="W80" s="112"/>
      <c r="X80" s="112"/>
      <c r="Y80" s="112"/>
      <c r="Z80" s="112"/>
      <c r="AA80" s="112"/>
      <c r="AB80" s="112"/>
      <c r="AC80" s="166"/>
      <c r="AD80" s="166"/>
      <c r="AE80" s="112"/>
      <c r="AF80" s="112"/>
      <c r="AG80" s="166"/>
      <c r="AH80" s="2">
        <f t="shared" si="0"/>
        <v>0</v>
      </c>
      <c r="AI80" s="2"/>
      <c r="AJ80" s="4"/>
      <c r="AK80" s="18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</row>
    <row r="81" spans="1:59" x14ac:dyDescent="0.25">
      <c r="A81" s="104"/>
      <c r="B81" s="105"/>
      <c r="C81" s="105"/>
      <c r="D81" s="105"/>
      <c r="E81" s="105"/>
      <c r="F81" s="106"/>
      <c r="G81" s="115"/>
      <c r="H81" s="108"/>
      <c r="I81" s="106"/>
      <c r="J81" s="105"/>
      <c r="K81" s="116"/>
      <c r="L81" s="11"/>
      <c r="M81" s="115"/>
      <c r="N81" s="116"/>
      <c r="O81" s="116"/>
      <c r="P81" s="105"/>
      <c r="Q81" s="109"/>
      <c r="R81" s="109"/>
      <c r="S81" s="109"/>
      <c r="T81" s="105"/>
      <c r="U81" s="112"/>
      <c r="V81" s="112"/>
      <c r="W81" s="112"/>
      <c r="X81" s="112"/>
      <c r="Y81" s="112"/>
      <c r="Z81" s="112"/>
      <c r="AA81" s="112"/>
      <c r="AB81" s="112"/>
      <c r="AC81" s="166"/>
      <c r="AD81" s="166"/>
      <c r="AE81" s="112"/>
      <c r="AF81" s="112"/>
      <c r="AG81" s="166"/>
      <c r="AH81" s="2">
        <f t="shared" si="0"/>
        <v>0</v>
      </c>
      <c r="AI81" s="2"/>
      <c r="AJ81" s="4"/>
      <c r="AK81" s="18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</row>
    <row r="82" spans="1:59" x14ac:dyDescent="0.25">
      <c r="A82" s="104"/>
      <c r="B82" s="105"/>
      <c r="C82" s="105"/>
      <c r="D82" s="105"/>
      <c r="E82" s="105"/>
      <c r="F82" s="106"/>
      <c r="G82" s="115"/>
      <c r="H82" s="108"/>
      <c r="I82" s="106"/>
      <c r="J82" s="105"/>
      <c r="K82" s="116"/>
      <c r="L82" s="11"/>
      <c r="M82" s="115"/>
      <c r="N82" s="116"/>
      <c r="O82" s="116"/>
      <c r="P82" s="105"/>
      <c r="Q82" s="109"/>
      <c r="R82" s="109"/>
      <c r="S82" s="109"/>
      <c r="T82" s="105"/>
      <c r="U82" s="112"/>
      <c r="V82" s="112"/>
      <c r="W82" s="110"/>
      <c r="X82" s="112"/>
      <c r="Y82" s="112"/>
      <c r="Z82" s="112"/>
      <c r="AA82" s="112"/>
      <c r="AB82" s="112"/>
      <c r="AC82" s="166"/>
      <c r="AD82" s="166"/>
      <c r="AE82" s="112"/>
      <c r="AF82" s="112"/>
      <c r="AG82" s="166"/>
      <c r="AH82" s="2">
        <f t="shared" si="0"/>
        <v>0</v>
      </c>
      <c r="AI82" s="2"/>
      <c r="AJ82" s="4"/>
      <c r="AK82" s="18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</row>
    <row r="83" spans="1:59" x14ac:dyDescent="0.25">
      <c r="A83" s="104">
        <v>7</v>
      </c>
      <c r="B83" s="105" t="s">
        <v>423</v>
      </c>
      <c r="C83" s="105" t="s">
        <v>152</v>
      </c>
      <c r="D83" s="105" t="s">
        <v>97</v>
      </c>
      <c r="E83" s="105" t="s">
        <v>99</v>
      </c>
      <c r="F83" s="106" t="s">
        <v>397</v>
      </c>
      <c r="G83" s="115">
        <v>12953</v>
      </c>
      <c r="H83" s="108" t="s">
        <v>188</v>
      </c>
      <c r="I83" s="106" t="s">
        <v>150</v>
      </c>
      <c r="J83" s="105" t="s">
        <v>151</v>
      </c>
      <c r="K83" s="116">
        <v>44194</v>
      </c>
      <c r="L83" s="11">
        <v>48688.56</v>
      </c>
      <c r="M83" s="115">
        <v>12953</v>
      </c>
      <c r="N83" s="116">
        <v>44197</v>
      </c>
      <c r="O83" s="116">
        <v>44561</v>
      </c>
      <c r="P83" s="105" t="s">
        <v>288</v>
      </c>
      <c r="Q83" s="109" t="s">
        <v>100</v>
      </c>
      <c r="R83" s="109" t="s">
        <v>100</v>
      </c>
      <c r="S83" s="109" t="s">
        <v>100</v>
      </c>
      <c r="T83" s="105" t="s">
        <v>154</v>
      </c>
      <c r="U83" s="112" t="s">
        <v>100</v>
      </c>
      <c r="V83" s="112" t="s">
        <v>100</v>
      </c>
      <c r="W83" s="112" t="s">
        <v>100</v>
      </c>
      <c r="X83" s="112" t="s">
        <v>100</v>
      </c>
      <c r="Y83" s="112" t="s">
        <v>100</v>
      </c>
      <c r="Z83" s="112" t="s">
        <v>100</v>
      </c>
      <c r="AA83" s="112" t="s">
        <v>100</v>
      </c>
      <c r="AB83" s="112" t="s">
        <v>100</v>
      </c>
      <c r="AC83" s="166">
        <v>0</v>
      </c>
      <c r="AD83" s="166">
        <v>0</v>
      </c>
      <c r="AE83" s="112" t="s">
        <v>100</v>
      </c>
      <c r="AF83" s="112" t="s">
        <v>100</v>
      </c>
      <c r="AG83" s="166">
        <v>0</v>
      </c>
      <c r="AH83" s="2">
        <f t="shared" si="0"/>
        <v>48688.56</v>
      </c>
      <c r="AI83" s="2">
        <v>0</v>
      </c>
      <c r="AJ83" s="4">
        <v>0</v>
      </c>
      <c r="AK83" s="18">
        <f>SUM(AI83:AJ91)</f>
        <v>310503.99</v>
      </c>
      <c r="AL83" s="105" t="s">
        <v>100</v>
      </c>
      <c r="AM83" s="105" t="s">
        <v>100</v>
      </c>
      <c r="AN83" s="105" t="s">
        <v>100</v>
      </c>
      <c r="AO83" s="105" t="s">
        <v>100</v>
      </c>
      <c r="AP83" s="105" t="s">
        <v>100</v>
      </c>
      <c r="AQ83" s="105" t="s">
        <v>100</v>
      </c>
      <c r="AR83" s="105" t="s">
        <v>100</v>
      </c>
      <c r="AS83" s="105" t="s">
        <v>100</v>
      </c>
      <c r="AT83" s="105" t="s">
        <v>100</v>
      </c>
      <c r="AU83" s="107" t="s">
        <v>100</v>
      </c>
      <c r="AV83" s="107" t="s">
        <v>100</v>
      </c>
      <c r="AW83" s="107" t="s">
        <v>100</v>
      </c>
      <c r="AX83" s="107" t="s">
        <v>100</v>
      </c>
      <c r="AY83" s="107" t="s">
        <v>100</v>
      </c>
      <c r="AZ83" s="107" t="s">
        <v>100</v>
      </c>
      <c r="BA83" s="107" t="s">
        <v>100</v>
      </c>
      <c r="BB83" s="107" t="s">
        <v>100</v>
      </c>
      <c r="BC83" s="107" t="s">
        <v>100</v>
      </c>
      <c r="BD83" s="107" t="s">
        <v>100</v>
      </c>
      <c r="BE83" s="107" t="s">
        <v>100</v>
      </c>
      <c r="BF83" s="107" t="s">
        <v>100</v>
      </c>
      <c r="BG83" s="105" t="s">
        <v>100</v>
      </c>
    </row>
    <row r="84" spans="1:59" x14ac:dyDescent="0.25">
      <c r="A84" s="104"/>
      <c r="B84" s="105"/>
      <c r="C84" s="105"/>
      <c r="D84" s="105"/>
      <c r="E84" s="105"/>
      <c r="F84" s="106"/>
      <c r="G84" s="115"/>
      <c r="H84" s="108"/>
      <c r="I84" s="106"/>
      <c r="J84" s="105"/>
      <c r="K84" s="116"/>
      <c r="L84" s="11"/>
      <c r="M84" s="115"/>
      <c r="N84" s="116"/>
      <c r="O84" s="116"/>
      <c r="P84" s="105"/>
      <c r="Q84" s="109"/>
      <c r="R84" s="109"/>
      <c r="S84" s="109"/>
      <c r="T84" s="105"/>
      <c r="U84" s="112" t="s">
        <v>101</v>
      </c>
      <c r="V84" s="112">
        <v>44559</v>
      </c>
      <c r="W84" s="110" t="s">
        <v>233</v>
      </c>
      <c r="X84" s="112" t="s">
        <v>246</v>
      </c>
      <c r="Y84" s="112">
        <v>44562</v>
      </c>
      <c r="Z84" s="112">
        <v>44926</v>
      </c>
      <c r="AA84" s="112" t="s">
        <v>100</v>
      </c>
      <c r="AB84" s="112" t="s">
        <v>100</v>
      </c>
      <c r="AC84" s="166">
        <v>0</v>
      </c>
      <c r="AD84" s="166">
        <v>0</v>
      </c>
      <c r="AE84" s="112" t="s">
        <v>100</v>
      </c>
      <c r="AF84" s="112" t="s">
        <v>100</v>
      </c>
      <c r="AG84" s="166">
        <v>0</v>
      </c>
      <c r="AH84" s="2">
        <f t="shared" si="0"/>
        <v>0</v>
      </c>
      <c r="AI84" s="2">
        <v>60084.56</v>
      </c>
      <c r="AJ84" s="4">
        <v>0</v>
      </c>
      <c r="AK84" s="18"/>
      <c r="AL84" s="105"/>
      <c r="AM84" s="105"/>
      <c r="AN84" s="105"/>
      <c r="AO84" s="105"/>
      <c r="AP84" s="105"/>
      <c r="AQ84" s="105"/>
      <c r="AR84" s="105"/>
      <c r="AS84" s="105"/>
      <c r="AT84" s="105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5"/>
    </row>
    <row r="85" spans="1:59" x14ac:dyDescent="0.25">
      <c r="A85" s="104"/>
      <c r="B85" s="105"/>
      <c r="C85" s="105"/>
      <c r="D85" s="105"/>
      <c r="E85" s="105"/>
      <c r="F85" s="106"/>
      <c r="G85" s="115"/>
      <c r="H85" s="108"/>
      <c r="I85" s="106"/>
      <c r="J85" s="105"/>
      <c r="K85" s="116"/>
      <c r="L85" s="11"/>
      <c r="M85" s="115"/>
      <c r="N85" s="116"/>
      <c r="O85" s="116"/>
      <c r="P85" s="105"/>
      <c r="Q85" s="109"/>
      <c r="R85" s="109"/>
      <c r="S85" s="109"/>
      <c r="T85" s="105"/>
      <c r="U85" s="112" t="s">
        <v>103</v>
      </c>
      <c r="V85" s="112">
        <v>44895</v>
      </c>
      <c r="W85" s="110" t="s">
        <v>247</v>
      </c>
      <c r="X85" s="112" t="s">
        <v>248</v>
      </c>
      <c r="Y85" s="112">
        <v>44895</v>
      </c>
      <c r="Z85" s="112">
        <v>44926</v>
      </c>
      <c r="AA85" s="112" t="s">
        <v>100</v>
      </c>
      <c r="AB85" s="112" t="s">
        <v>100</v>
      </c>
      <c r="AC85" s="166">
        <v>0</v>
      </c>
      <c r="AD85" s="166">
        <v>0</v>
      </c>
      <c r="AE85" s="112" t="s">
        <v>100</v>
      </c>
      <c r="AF85" s="112" t="s">
        <v>100</v>
      </c>
      <c r="AG85" s="166">
        <v>0</v>
      </c>
      <c r="AH85" s="2">
        <f t="shared" ref="AH85:AH148" si="1">L85-AD84+AC84+AG84</f>
        <v>0</v>
      </c>
      <c r="AI85" s="2">
        <v>185720.78</v>
      </c>
      <c r="AJ85" s="4">
        <v>0</v>
      </c>
      <c r="AK85" s="18"/>
      <c r="AL85" s="105"/>
      <c r="AM85" s="105"/>
      <c r="AN85" s="105"/>
      <c r="AO85" s="105"/>
      <c r="AP85" s="105"/>
      <c r="AQ85" s="105"/>
      <c r="AR85" s="105"/>
      <c r="AS85" s="105"/>
      <c r="AT85" s="105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5"/>
    </row>
    <row r="86" spans="1:59" x14ac:dyDescent="0.25">
      <c r="A86" s="104"/>
      <c r="B86" s="105"/>
      <c r="C86" s="105"/>
      <c r="D86" s="105"/>
      <c r="E86" s="105"/>
      <c r="F86" s="106"/>
      <c r="G86" s="115"/>
      <c r="H86" s="108"/>
      <c r="I86" s="106"/>
      <c r="J86" s="105"/>
      <c r="K86" s="116"/>
      <c r="L86" s="11"/>
      <c r="M86" s="115"/>
      <c r="N86" s="116"/>
      <c r="O86" s="116"/>
      <c r="P86" s="105"/>
      <c r="Q86" s="109"/>
      <c r="R86" s="109"/>
      <c r="S86" s="109"/>
      <c r="T86" s="105"/>
      <c r="U86" s="112" t="s">
        <v>104</v>
      </c>
      <c r="V86" s="112">
        <v>44910</v>
      </c>
      <c r="W86" s="110" t="s">
        <v>373</v>
      </c>
      <c r="X86" s="112" t="s">
        <v>375</v>
      </c>
      <c r="Y86" s="112">
        <v>45261</v>
      </c>
      <c r="Z86" s="112">
        <v>45291</v>
      </c>
      <c r="AA86" s="112" t="s">
        <v>100</v>
      </c>
      <c r="AB86" s="112" t="s">
        <v>100</v>
      </c>
      <c r="AC86" s="166">
        <v>0</v>
      </c>
      <c r="AD86" s="166">
        <v>0</v>
      </c>
      <c r="AE86" s="112" t="s">
        <v>100</v>
      </c>
      <c r="AF86" s="112" t="s">
        <v>100</v>
      </c>
      <c r="AG86" s="166">
        <v>0</v>
      </c>
      <c r="AH86" s="2">
        <f t="shared" si="1"/>
        <v>0</v>
      </c>
      <c r="AI86" s="2">
        <v>0</v>
      </c>
      <c r="AJ86" s="4">
        <v>0</v>
      </c>
      <c r="AK86" s="18"/>
      <c r="AL86" s="105"/>
      <c r="AM86" s="105"/>
      <c r="AN86" s="105"/>
      <c r="AO86" s="105"/>
      <c r="AP86" s="105"/>
      <c r="AQ86" s="105"/>
      <c r="AR86" s="105"/>
      <c r="AS86" s="105"/>
      <c r="AT86" s="105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5"/>
    </row>
    <row r="87" spans="1:59" x14ac:dyDescent="0.25">
      <c r="A87" s="104"/>
      <c r="B87" s="105"/>
      <c r="C87" s="105"/>
      <c r="D87" s="105"/>
      <c r="E87" s="105"/>
      <c r="F87" s="106"/>
      <c r="G87" s="115"/>
      <c r="H87" s="108"/>
      <c r="I87" s="106"/>
      <c r="J87" s="105"/>
      <c r="K87" s="116"/>
      <c r="L87" s="11"/>
      <c r="M87" s="115"/>
      <c r="N87" s="116"/>
      <c r="O87" s="116"/>
      <c r="P87" s="105"/>
      <c r="Q87" s="109"/>
      <c r="R87" s="109"/>
      <c r="S87" s="109"/>
      <c r="T87" s="105"/>
      <c r="U87" s="112" t="s">
        <v>105</v>
      </c>
      <c r="V87" s="112">
        <v>45138</v>
      </c>
      <c r="W87" s="110" t="s">
        <v>358</v>
      </c>
      <c r="X87" s="112" t="s">
        <v>357</v>
      </c>
      <c r="Y87" s="112">
        <v>44562</v>
      </c>
      <c r="Z87" s="112">
        <v>45291</v>
      </c>
      <c r="AA87" s="112" t="s">
        <v>100</v>
      </c>
      <c r="AB87" s="112" t="s">
        <v>100</v>
      </c>
      <c r="AC87" s="166">
        <v>0</v>
      </c>
      <c r="AD87" s="166">
        <v>0</v>
      </c>
      <c r="AE87" s="112" t="s">
        <v>100</v>
      </c>
      <c r="AF87" s="112" t="s">
        <v>100</v>
      </c>
      <c r="AG87" s="166">
        <v>0</v>
      </c>
      <c r="AH87" s="2">
        <f t="shared" si="1"/>
        <v>0</v>
      </c>
      <c r="AI87" s="2">
        <v>51244.33</v>
      </c>
      <c r="AJ87" s="4">
        <v>0</v>
      </c>
      <c r="AK87" s="18"/>
      <c r="AL87" s="105"/>
      <c r="AM87" s="105"/>
      <c r="AN87" s="105"/>
      <c r="AO87" s="105"/>
      <c r="AP87" s="105"/>
      <c r="AQ87" s="105"/>
      <c r="AR87" s="105"/>
      <c r="AS87" s="105"/>
      <c r="AT87" s="105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5"/>
    </row>
    <row r="88" spans="1:59" x14ac:dyDescent="0.25">
      <c r="A88" s="104"/>
      <c r="B88" s="105"/>
      <c r="C88" s="105"/>
      <c r="D88" s="105"/>
      <c r="E88" s="105"/>
      <c r="F88" s="106"/>
      <c r="G88" s="115"/>
      <c r="H88" s="108"/>
      <c r="I88" s="106"/>
      <c r="J88" s="105"/>
      <c r="K88" s="116"/>
      <c r="L88" s="11"/>
      <c r="M88" s="115"/>
      <c r="N88" s="116"/>
      <c r="O88" s="116"/>
      <c r="P88" s="105"/>
      <c r="Q88" s="109"/>
      <c r="R88" s="109"/>
      <c r="S88" s="109"/>
      <c r="T88" s="105"/>
      <c r="U88" s="112" t="s">
        <v>192</v>
      </c>
      <c r="V88" s="112">
        <v>45286</v>
      </c>
      <c r="W88" s="110" t="s">
        <v>413</v>
      </c>
      <c r="X88" s="112" t="s">
        <v>389</v>
      </c>
      <c r="Y88" s="112">
        <v>45292</v>
      </c>
      <c r="Z88" s="112">
        <v>45657</v>
      </c>
      <c r="AA88" s="112" t="s">
        <v>100</v>
      </c>
      <c r="AB88" s="112" t="s">
        <v>100</v>
      </c>
      <c r="AC88" s="166">
        <v>0</v>
      </c>
      <c r="AD88" s="166">
        <v>0</v>
      </c>
      <c r="AE88" s="112" t="s">
        <v>100</v>
      </c>
      <c r="AF88" s="112" t="s">
        <v>100</v>
      </c>
      <c r="AG88" s="166">
        <v>0</v>
      </c>
      <c r="AH88" s="2">
        <f t="shared" si="1"/>
        <v>0</v>
      </c>
      <c r="AI88" s="2">
        <v>0</v>
      </c>
      <c r="AJ88" s="4">
        <f>4484.78+4484.78+4484.76</f>
        <v>13454.32</v>
      </c>
      <c r="AK88" s="18"/>
      <c r="AL88" s="105"/>
      <c r="AM88" s="105"/>
      <c r="AN88" s="105"/>
      <c r="AO88" s="105"/>
      <c r="AP88" s="105"/>
      <c r="AQ88" s="105"/>
      <c r="AR88" s="105"/>
      <c r="AS88" s="105"/>
      <c r="AT88" s="105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5"/>
    </row>
    <row r="89" spans="1:59" x14ac:dyDescent="0.25">
      <c r="A89" s="104"/>
      <c r="B89" s="105"/>
      <c r="C89" s="105"/>
      <c r="D89" s="105"/>
      <c r="E89" s="105"/>
      <c r="F89" s="106"/>
      <c r="G89" s="115"/>
      <c r="H89" s="108"/>
      <c r="I89" s="106"/>
      <c r="J89" s="105"/>
      <c r="K89" s="116"/>
      <c r="L89" s="11"/>
      <c r="M89" s="115"/>
      <c r="N89" s="116"/>
      <c r="O89" s="116"/>
      <c r="P89" s="105"/>
      <c r="Q89" s="109"/>
      <c r="R89" s="109"/>
      <c r="S89" s="109"/>
      <c r="T89" s="105"/>
      <c r="U89" s="112"/>
      <c r="V89" s="112"/>
      <c r="W89" s="112"/>
      <c r="X89" s="112"/>
      <c r="Y89" s="112"/>
      <c r="Z89" s="112"/>
      <c r="AA89" s="112"/>
      <c r="AB89" s="112"/>
      <c r="AC89" s="166"/>
      <c r="AD89" s="166"/>
      <c r="AE89" s="112"/>
      <c r="AF89" s="112"/>
      <c r="AG89" s="166"/>
      <c r="AH89" s="2">
        <f t="shared" si="1"/>
        <v>0</v>
      </c>
      <c r="AI89" s="2"/>
      <c r="AJ89" s="4"/>
      <c r="AK89" s="18"/>
      <c r="AL89" s="105"/>
      <c r="AM89" s="105"/>
      <c r="AN89" s="105"/>
      <c r="AO89" s="105"/>
      <c r="AP89" s="105"/>
      <c r="AQ89" s="105"/>
      <c r="AR89" s="105"/>
      <c r="AS89" s="105"/>
      <c r="AT89" s="105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5"/>
    </row>
    <row r="90" spans="1:59" x14ac:dyDescent="0.25">
      <c r="A90" s="104"/>
      <c r="B90" s="105"/>
      <c r="C90" s="105"/>
      <c r="D90" s="105"/>
      <c r="E90" s="105"/>
      <c r="F90" s="106"/>
      <c r="G90" s="115"/>
      <c r="H90" s="108"/>
      <c r="I90" s="106"/>
      <c r="J90" s="105"/>
      <c r="K90" s="116"/>
      <c r="L90" s="11"/>
      <c r="M90" s="115"/>
      <c r="N90" s="116"/>
      <c r="O90" s="116"/>
      <c r="P90" s="105"/>
      <c r="Q90" s="109"/>
      <c r="R90" s="109"/>
      <c r="S90" s="109"/>
      <c r="T90" s="105"/>
      <c r="U90" s="112"/>
      <c r="V90" s="112"/>
      <c r="W90" s="112"/>
      <c r="X90" s="112"/>
      <c r="Y90" s="112"/>
      <c r="Z90" s="112"/>
      <c r="AA90" s="112"/>
      <c r="AB90" s="112"/>
      <c r="AC90" s="166"/>
      <c r="AD90" s="166"/>
      <c r="AE90" s="112"/>
      <c r="AF90" s="112"/>
      <c r="AG90" s="166"/>
      <c r="AH90" s="2">
        <f t="shared" si="1"/>
        <v>0</v>
      </c>
      <c r="AI90" s="2"/>
      <c r="AJ90" s="4"/>
      <c r="AK90" s="18"/>
      <c r="AL90" s="105"/>
      <c r="AM90" s="105"/>
      <c r="AN90" s="105"/>
      <c r="AO90" s="105"/>
      <c r="AP90" s="105"/>
      <c r="AQ90" s="105"/>
      <c r="AR90" s="105"/>
      <c r="AS90" s="105"/>
      <c r="AT90" s="105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5"/>
    </row>
    <row r="91" spans="1:59" x14ac:dyDescent="0.25">
      <c r="A91" s="104"/>
      <c r="B91" s="105"/>
      <c r="C91" s="105"/>
      <c r="D91" s="105"/>
      <c r="E91" s="105"/>
      <c r="F91" s="106"/>
      <c r="G91" s="115"/>
      <c r="H91" s="108"/>
      <c r="I91" s="106"/>
      <c r="J91" s="105"/>
      <c r="K91" s="116"/>
      <c r="L91" s="11"/>
      <c r="M91" s="115"/>
      <c r="N91" s="116"/>
      <c r="O91" s="116"/>
      <c r="P91" s="105"/>
      <c r="Q91" s="109"/>
      <c r="R91" s="109"/>
      <c r="S91" s="109"/>
      <c r="T91" s="105"/>
      <c r="U91" s="113"/>
      <c r="V91" s="114"/>
      <c r="W91" s="114"/>
      <c r="X91" s="114"/>
      <c r="Y91" s="114"/>
      <c r="Z91" s="114"/>
      <c r="AA91" s="113"/>
      <c r="AB91" s="113"/>
      <c r="AC91" s="21"/>
      <c r="AD91" s="21"/>
      <c r="AE91" s="113"/>
      <c r="AF91" s="113"/>
      <c r="AG91" s="21"/>
      <c r="AH91" s="2">
        <f t="shared" si="1"/>
        <v>0</v>
      </c>
      <c r="AI91" s="4"/>
      <c r="AJ91" s="4"/>
      <c r="AK91" s="18"/>
      <c r="AL91" s="105"/>
      <c r="AM91" s="105"/>
      <c r="AN91" s="105"/>
      <c r="AO91" s="105"/>
      <c r="AP91" s="105"/>
      <c r="AQ91" s="105"/>
      <c r="AR91" s="105"/>
      <c r="AS91" s="105"/>
      <c r="AT91" s="105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5"/>
    </row>
    <row r="92" spans="1:59" x14ac:dyDescent="0.25">
      <c r="A92" s="104">
        <v>8</v>
      </c>
      <c r="B92" s="105" t="s">
        <v>424</v>
      </c>
      <c r="C92" s="105" t="s">
        <v>152</v>
      </c>
      <c r="D92" s="105" t="s">
        <v>97</v>
      </c>
      <c r="E92" s="105" t="s">
        <v>99</v>
      </c>
      <c r="F92" s="106" t="s">
        <v>397</v>
      </c>
      <c r="G92" s="115">
        <v>12971</v>
      </c>
      <c r="H92" s="108" t="s">
        <v>178</v>
      </c>
      <c r="I92" s="106" t="s">
        <v>150</v>
      </c>
      <c r="J92" s="105" t="s">
        <v>151</v>
      </c>
      <c r="K92" s="116">
        <v>44221</v>
      </c>
      <c r="L92" s="11">
        <v>161062.32</v>
      </c>
      <c r="M92" s="115">
        <v>12971</v>
      </c>
      <c r="N92" s="116">
        <v>44221</v>
      </c>
      <c r="O92" s="116">
        <v>44585</v>
      </c>
      <c r="P92" s="105" t="s">
        <v>288</v>
      </c>
      <c r="Q92" s="109" t="s">
        <v>100</v>
      </c>
      <c r="R92" s="109" t="s">
        <v>100</v>
      </c>
      <c r="S92" s="109" t="s">
        <v>100</v>
      </c>
      <c r="T92" s="105" t="s">
        <v>154</v>
      </c>
      <c r="U92" s="112" t="s">
        <v>100</v>
      </c>
      <c r="V92" s="112" t="s">
        <v>100</v>
      </c>
      <c r="W92" s="112" t="s">
        <v>100</v>
      </c>
      <c r="X92" s="112" t="s">
        <v>100</v>
      </c>
      <c r="Y92" s="112" t="s">
        <v>100</v>
      </c>
      <c r="Z92" s="112" t="s">
        <v>100</v>
      </c>
      <c r="AA92" s="112" t="s">
        <v>100</v>
      </c>
      <c r="AB92" s="112" t="s">
        <v>100</v>
      </c>
      <c r="AC92" s="166">
        <v>0</v>
      </c>
      <c r="AD92" s="166">
        <v>0</v>
      </c>
      <c r="AE92" s="112" t="s">
        <v>100</v>
      </c>
      <c r="AF92" s="112" t="s">
        <v>100</v>
      </c>
      <c r="AG92" s="166">
        <v>0</v>
      </c>
      <c r="AH92" s="2">
        <f t="shared" si="1"/>
        <v>161062.32</v>
      </c>
      <c r="AI92" s="2">
        <v>167509.91</v>
      </c>
      <c r="AJ92" s="4">
        <v>0</v>
      </c>
      <c r="AK92" s="18">
        <f>SUM(AI92:AJ99)</f>
        <v>456916.55000000005</v>
      </c>
      <c r="AL92" s="105" t="s">
        <v>100</v>
      </c>
      <c r="AM92" s="105" t="s">
        <v>100</v>
      </c>
      <c r="AN92" s="105" t="s">
        <v>100</v>
      </c>
      <c r="AO92" s="105" t="s">
        <v>100</v>
      </c>
      <c r="AP92" s="105" t="s">
        <v>100</v>
      </c>
      <c r="AQ92" s="105" t="s">
        <v>100</v>
      </c>
      <c r="AR92" s="105" t="s">
        <v>100</v>
      </c>
      <c r="AS92" s="105" t="s">
        <v>100</v>
      </c>
      <c r="AT92" s="105" t="s">
        <v>100</v>
      </c>
      <c r="AU92" s="107" t="s">
        <v>100</v>
      </c>
      <c r="AV92" s="107" t="s">
        <v>100</v>
      </c>
      <c r="AW92" s="107" t="s">
        <v>100</v>
      </c>
      <c r="AX92" s="107" t="s">
        <v>100</v>
      </c>
      <c r="AY92" s="107" t="s">
        <v>100</v>
      </c>
      <c r="AZ92" s="107" t="s">
        <v>100</v>
      </c>
      <c r="BA92" s="107" t="s">
        <v>100</v>
      </c>
      <c r="BB92" s="107" t="s">
        <v>100</v>
      </c>
      <c r="BC92" s="107" t="s">
        <v>100</v>
      </c>
      <c r="BD92" s="107" t="s">
        <v>100</v>
      </c>
      <c r="BE92" s="107" t="s">
        <v>100</v>
      </c>
      <c r="BF92" s="107" t="s">
        <v>100</v>
      </c>
      <c r="BG92" s="105" t="s">
        <v>100</v>
      </c>
    </row>
    <row r="93" spans="1:59" x14ac:dyDescent="0.25">
      <c r="A93" s="104"/>
      <c r="B93" s="105"/>
      <c r="C93" s="105"/>
      <c r="D93" s="105"/>
      <c r="E93" s="105"/>
      <c r="F93" s="106"/>
      <c r="G93" s="115"/>
      <c r="H93" s="108"/>
      <c r="I93" s="106"/>
      <c r="J93" s="105"/>
      <c r="K93" s="116"/>
      <c r="L93" s="11"/>
      <c r="M93" s="115"/>
      <c r="N93" s="116"/>
      <c r="O93" s="116"/>
      <c r="P93" s="105"/>
      <c r="Q93" s="109"/>
      <c r="R93" s="109"/>
      <c r="S93" s="109"/>
      <c r="T93" s="105"/>
      <c r="U93" s="112" t="s">
        <v>101</v>
      </c>
      <c r="V93" s="112">
        <v>44579</v>
      </c>
      <c r="W93" s="119" t="s">
        <v>243</v>
      </c>
      <c r="X93" s="112" t="s">
        <v>244</v>
      </c>
      <c r="Y93" s="118">
        <v>44586</v>
      </c>
      <c r="Z93" s="112">
        <v>44950</v>
      </c>
      <c r="AA93" s="114" t="s">
        <v>100</v>
      </c>
      <c r="AB93" s="114" t="s">
        <v>100</v>
      </c>
      <c r="AC93" s="21">
        <v>0</v>
      </c>
      <c r="AD93" s="21">
        <v>0</v>
      </c>
      <c r="AE93" s="114" t="s">
        <v>100</v>
      </c>
      <c r="AF93" s="121" t="s">
        <v>100</v>
      </c>
      <c r="AG93" s="21">
        <v>0</v>
      </c>
      <c r="AH93" s="2">
        <f t="shared" si="1"/>
        <v>0</v>
      </c>
      <c r="AI93" s="2">
        <v>54483.24</v>
      </c>
      <c r="AJ93" s="4">
        <v>0</v>
      </c>
      <c r="AK93" s="18"/>
      <c r="AL93" s="105"/>
      <c r="AM93" s="105"/>
      <c r="AN93" s="105"/>
      <c r="AO93" s="105"/>
      <c r="AP93" s="105"/>
      <c r="AQ93" s="105"/>
      <c r="AR93" s="105"/>
      <c r="AS93" s="105"/>
      <c r="AT93" s="105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5"/>
    </row>
    <row r="94" spans="1:59" x14ac:dyDescent="0.25">
      <c r="A94" s="104"/>
      <c r="B94" s="105"/>
      <c r="C94" s="105"/>
      <c r="D94" s="105"/>
      <c r="E94" s="105"/>
      <c r="F94" s="106"/>
      <c r="G94" s="115"/>
      <c r="H94" s="108"/>
      <c r="I94" s="106"/>
      <c r="J94" s="105"/>
      <c r="K94" s="116"/>
      <c r="L94" s="11"/>
      <c r="M94" s="115"/>
      <c r="N94" s="116"/>
      <c r="O94" s="116"/>
      <c r="P94" s="105"/>
      <c r="Q94" s="109"/>
      <c r="R94" s="109"/>
      <c r="S94" s="109"/>
      <c r="T94" s="105"/>
      <c r="U94" s="112" t="s">
        <v>103</v>
      </c>
      <c r="V94" s="112">
        <v>44895</v>
      </c>
      <c r="W94" s="119" t="s">
        <v>414</v>
      </c>
      <c r="X94" s="112" t="s">
        <v>248</v>
      </c>
      <c r="Y94" s="112">
        <v>44895</v>
      </c>
      <c r="Z94" s="112">
        <v>44950</v>
      </c>
      <c r="AA94" s="114" t="s">
        <v>100</v>
      </c>
      <c r="AB94" s="114" t="s">
        <v>100</v>
      </c>
      <c r="AC94" s="21">
        <v>0</v>
      </c>
      <c r="AD94" s="21">
        <v>0</v>
      </c>
      <c r="AE94" s="114" t="s">
        <v>100</v>
      </c>
      <c r="AF94" s="121" t="s">
        <v>100</v>
      </c>
      <c r="AG94" s="21">
        <v>0</v>
      </c>
      <c r="AH94" s="2">
        <f t="shared" si="1"/>
        <v>0</v>
      </c>
      <c r="AI94" s="2">
        <v>0</v>
      </c>
      <c r="AJ94" s="4">
        <v>0</v>
      </c>
      <c r="AK94" s="18"/>
      <c r="AL94" s="105"/>
      <c r="AM94" s="105"/>
      <c r="AN94" s="105"/>
      <c r="AO94" s="105"/>
      <c r="AP94" s="105"/>
      <c r="AQ94" s="105"/>
      <c r="AR94" s="105"/>
      <c r="AS94" s="105"/>
      <c r="AT94" s="105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5"/>
    </row>
    <row r="95" spans="1:59" x14ac:dyDescent="0.25">
      <c r="A95" s="104"/>
      <c r="B95" s="105"/>
      <c r="C95" s="105"/>
      <c r="D95" s="105"/>
      <c r="E95" s="105"/>
      <c r="F95" s="106"/>
      <c r="G95" s="115"/>
      <c r="H95" s="108"/>
      <c r="I95" s="106"/>
      <c r="J95" s="105"/>
      <c r="K95" s="116"/>
      <c r="L95" s="11"/>
      <c r="M95" s="115"/>
      <c r="N95" s="116"/>
      <c r="O95" s="116"/>
      <c r="P95" s="105"/>
      <c r="Q95" s="109"/>
      <c r="R95" s="109"/>
      <c r="S95" s="109"/>
      <c r="T95" s="105"/>
      <c r="U95" s="112" t="s">
        <v>104</v>
      </c>
      <c r="V95" s="112">
        <v>44910</v>
      </c>
      <c r="W95" s="119">
        <v>13433</v>
      </c>
      <c r="X95" s="111" t="s">
        <v>193</v>
      </c>
      <c r="Y95" s="112">
        <v>44951</v>
      </c>
      <c r="Z95" s="112">
        <v>45315</v>
      </c>
      <c r="AA95" s="114" t="s">
        <v>100</v>
      </c>
      <c r="AB95" s="114" t="s">
        <v>100</v>
      </c>
      <c r="AC95" s="21">
        <v>0</v>
      </c>
      <c r="AD95" s="21">
        <v>0</v>
      </c>
      <c r="AE95" s="114" t="s">
        <v>100</v>
      </c>
      <c r="AF95" s="121" t="s">
        <v>100</v>
      </c>
      <c r="AG95" s="21">
        <v>0</v>
      </c>
      <c r="AH95" s="2">
        <f t="shared" si="1"/>
        <v>0</v>
      </c>
      <c r="AI95" s="2">
        <v>190493.88</v>
      </c>
      <c r="AJ95" s="4">
        <v>0</v>
      </c>
      <c r="AK95" s="18"/>
      <c r="AL95" s="105"/>
      <c r="AM95" s="105"/>
      <c r="AN95" s="105"/>
      <c r="AO95" s="105"/>
      <c r="AP95" s="105"/>
      <c r="AQ95" s="105"/>
      <c r="AR95" s="105"/>
      <c r="AS95" s="105"/>
      <c r="AT95" s="105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5"/>
    </row>
    <row r="96" spans="1:59" x14ac:dyDescent="0.25">
      <c r="A96" s="104"/>
      <c r="B96" s="105"/>
      <c r="C96" s="105"/>
      <c r="D96" s="105"/>
      <c r="E96" s="105"/>
      <c r="F96" s="106"/>
      <c r="G96" s="115"/>
      <c r="H96" s="108"/>
      <c r="I96" s="106"/>
      <c r="J96" s="105"/>
      <c r="K96" s="116"/>
      <c r="L96" s="11"/>
      <c r="M96" s="115"/>
      <c r="N96" s="116"/>
      <c r="O96" s="116"/>
      <c r="P96" s="105"/>
      <c r="Q96" s="109"/>
      <c r="R96" s="109"/>
      <c r="S96" s="109"/>
      <c r="T96" s="105"/>
      <c r="U96" s="112" t="s">
        <v>105</v>
      </c>
      <c r="V96" s="112">
        <v>45138</v>
      </c>
      <c r="W96" s="119">
        <v>13590</v>
      </c>
      <c r="X96" s="112" t="s">
        <v>359</v>
      </c>
      <c r="Y96" s="112">
        <v>44593</v>
      </c>
      <c r="Z96" s="112">
        <v>45315</v>
      </c>
      <c r="AA96" s="114" t="s">
        <v>100</v>
      </c>
      <c r="AB96" s="114" t="s">
        <v>100</v>
      </c>
      <c r="AC96" s="21">
        <v>0</v>
      </c>
      <c r="AD96" s="21">
        <v>0</v>
      </c>
      <c r="AE96" s="114" t="s">
        <v>100</v>
      </c>
      <c r="AF96" s="121" t="s">
        <v>100</v>
      </c>
      <c r="AG96" s="21">
        <v>0</v>
      </c>
      <c r="AH96" s="2">
        <f t="shared" si="1"/>
        <v>0</v>
      </c>
      <c r="AI96" s="2">
        <v>0</v>
      </c>
      <c r="AJ96" s="4">
        <f>14809.84+14809.84+14809.84</f>
        <v>44429.520000000004</v>
      </c>
      <c r="AK96" s="18"/>
      <c r="AL96" s="105"/>
      <c r="AM96" s="105"/>
      <c r="AN96" s="105"/>
      <c r="AO96" s="105"/>
      <c r="AP96" s="105"/>
      <c r="AQ96" s="105"/>
      <c r="AR96" s="105"/>
      <c r="AS96" s="105"/>
      <c r="AT96" s="105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5"/>
    </row>
    <row r="97" spans="1:59" x14ac:dyDescent="0.25">
      <c r="A97" s="104"/>
      <c r="B97" s="105"/>
      <c r="C97" s="105"/>
      <c r="D97" s="105"/>
      <c r="E97" s="105"/>
      <c r="F97" s="106"/>
      <c r="G97" s="115"/>
      <c r="H97" s="108"/>
      <c r="I97" s="106"/>
      <c r="J97" s="105"/>
      <c r="K97" s="116"/>
      <c r="L97" s="11"/>
      <c r="M97" s="115"/>
      <c r="N97" s="116"/>
      <c r="O97" s="116"/>
      <c r="P97" s="105"/>
      <c r="Q97" s="109"/>
      <c r="R97" s="109"/>
      <c r="S97" s="109"/>
      <c r="T97" s="105"/>
      <c r="U97" s="112" t="s">
        <v>192</v>
      </c>
      <c r="V97" s="112">
        <v>45315</v>
      </c>
      <c r="W97" s="119">
        <v>13700</v>
      </c>
      <c r="X97" s="112" t="s">
        <v>193</v>
      </c>
      <c r="Y97" s="112">
        <v>45316</v>
      </c>
      <c r="Z97" s="112">
        <v>45681</v>
      </c>
      <c r="AA97" s="114"/>
      <c r="AB97" s="114"/>
      <c r="AC97" s="21"/>
      <c r="AD97" s="21"/>
      <c r="AE97" s="114"/>
      <c r="AF97" s="121"/>
      <c r="AG97" s="21"/>
      <c r="AH97" s="2">
        <f t="shared" si="1"/>
        <v>0</v>
      </c>
      <c r="AI97" s="2"/>
      <c r="AJ97" s="4"/>
      <c r="AK97" s="18"/>
      <c r="AL97" s="105"/>
      <c r="AM97" s="105"/>
      <c r="AN97" s="105"/>
      <c r="AO97" s="105"/>
      <c r="AP97" s="105"/>
      <c r="AQ97" s="105"/>
      <c r="AR97" s="105"/>
      <c r="AS97" s="105"/>
      <c r="AT97" s="105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5"/>
    </row>
    <row r="98" spans="1:59" x14ac:dyDescent="0.25">
      <c r="A98" s="104"/>
      <c r="B98" s="105"/>
      <c r="C98" s="105"/>
      <c r="D98" s="105"/>
      <c r="E98" s="105"/>
      <c r="F98" s="106"/>
      <c r="G98" s="115"/>
      <c r="H98" s="108"/>
      <c r="I98" s="106"/>
      <c r="J98" s="105"/>
      <c r="K98" s="116"/>
      <c r="L98" s="11"/>
      <c r="M98" s="115"/>
      <c r="N98" s="116"/>
      <c r="O98" s="116"/>
      <c r="P98" s="105"/>
      <c r="Q98" s="109"/>
      <c r="R98" s="109"/>
      <c r="S98" s="109"/>
      <c r="T98" s="105"/>
      <c r="U98" s="112"/>
      <c r="V98" s="112"/>
      <c r="W98" s="119"/>
      <c r="X98" s="112"/>
      <c r="Y98" s="112"/>
      <c r="Z98" s="112"/>
      <c r="AA98" s="112"/>
      <c r="AB98" s="112"/>
      <c r="AC98" s="166"/>
      <c r="AD98" s="166"/>
      <c r="AE98" s="112"/>
      <c r="AF98" s="112"/>
      <c r="AG98" s="166"/>
      <c r="AH98" s="2">
        <f t="shared" si="1"/>
        <v>0</v>
      </c>
      <c r="AI98" s="2"/>
      <c r="AJ98" s="4"/>
      <c r="AK98" s="18"/>
      <c r="AL98" s="105"/>
      <c r="AM98" s="105"/>
      <c r="AN98" s="105"/>
      <c r="AO98" s="105"/>
      <c r="AP98" s="105"/>
      <c r="AQ98" s="105"/>
      <c r="AR98" s="105"/>
      <c r="AS98" s="105"/>
      <c r="AT98" s="105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5"/>
    </row>
    <row r="99" spans="1:59" x14ac:dyDescent="0.25">
      <c r="A99" s="104"/>
      <c r="B99" s="105"/>
      <c r="C99" s="105"/>
      <c r="D99" s="105"/>
      <c r="E99" s="105"/>
      <c r="F99" s="106"/>
      <c r="G99" s="115"/>
      <c r="H99" s="108"/>
      <c r="I99" s="106"/>
      <c r="J99" s="105"/>
      <c r="K99" s="116"/>
      <c r="L99" s="11"/>
      <c r="M99" s="115"/>
      <c r="N99" s="116"/>
      <c r="O99" s="116"/>
      <c r="P99" s="105"/>
      <c r="Q99" s="109"/>
      <c r="R99" s="109"/>
      <c r="S99" s="109"/>
      <c r="T99" s="105"/>
      <c r="U99" s="112"/>
      <c r="V99" s="112"/>
      <c r="W99" s="119"/>
      <c r="X99" s="112"/>
      <c r="Y99" s="118"/>
      <c r="Z99" s="112"/>
      <c r="AA99" s="114"/>
      <c r="AB99" s="114"/>
      <c r="AC99" s="21"/>
      <c r="AD99" s="21"/>
      <c r="AE99" s="114"/>
      <c r="AF99" s="121"/>
      <c r="AG99" s="21"/>
      <c r="AH99" s="2">
        <f t="shared" si="1"/>
        <v>0</v>
      </c>
      <c r="AI99" s="2"/>
      <c r="AJ99" s="4"/>
      <c r="AK99" s="18"/>
      <c r="AL99" s="105"/>
      <c r="AM99" s="105"/>
      <c r="AN99" s="105"/>
      <c r="AO99" s="105"/>
      <c r="AP99" s="105"/>
      <c r="AQ99" s="105"/>
      <c r="AR99" s="105"/>
      <c r="AS99" s="105"/>
      <c r="AT99" s="105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5"/>
    </row>
    <row r="100" spans="1:59" x14ac:dyDescent="0.25">
      <c r="A100" s="104">
        <v>9</v>
      </c>
      <c r="B100" s="105" t="s">
        <v>425</v>
      </c>
      <c r="C100" s="105" t="s">
        <v>256</v>
      </c>
      <c r="D100" s="105" t="s">
        <v>133</v>
      </c>
      <c r="E100" s="105" t="s">
        <v>262</v>
      </c>
      <c r="F100" s="106" t="s">
        <v>399</v>
      </c>
      <c r="G100" s="115">
        <v>13123</v>
      </c>
      <c r="H100" s="108" t="s">
        <v>263</v>
      </c>
      <c r="I100" s="106" t="s">
        <v>150</v>
      </c>
      <c r="J100" s="105" t="s">
        <v>151</v>
      </c>
      <c r="K100" s="116">
        <v>44743</v>
      </c>
      <c r="L100" s="11">
        <v>938629.68</v>
      </c>
      <c r="M100" s="115">
        <v>13318</v>
      </c>
      <c r="N100" s="116">
        <v>44743</v>
      </c>
      <c r="O100" s="116">
        <v>45108</v>
      </c>
      <c r="P100" s="105" t="s">
        <v>290</v>
      </c>
      <c r="Q100" s="109" t="s">
        <v>100</v>
      </c>
      <c r="R100" s="109" t="s">
        <v>100</v>
      </c>
      <c r="S100" s="109" t="s">
        <v>100</v>
      </c>
      <c r="T100" s="105" t="s">
        <v>154</v>
      </c>
      <c r="U100" s="112" t="s">
        <v>100</v>
      </c>
      <c r="V100" s="112" t="s">
        <v>100</v>
      </c>
      <c r="W100" s="112" t="s">
        <v>100</v>
      </c>
      <c r="X100" s="112" t="s">
        <v>100</v>
      </c>
      <c r="Y100" s="112" t="s">
        <v>100</v>
      </c>
      <c r="Z100" s="112" t="s">
        <v>100</v>
      </c>
      <c r="AA100" s="112" t="s">
        <v>100</v>
      </c>
      <c r="AB100" s="112" t="s">
        <v>100</v>
      </c>
      <c r="AC100" s="166">
        <v>0</v>
      </c>
      <c r="AD100" s="166">
        <v>0</v>
      </c>
      <c r="AE100" s="112" t="s">
        <v>100</v>
      </c>
      <c r="AF100" s="112" t="s">
        <v>100</v>
      </c>
      <c r="AG100" s="166">
        <v>0</v>
      </c>
      <c r="AH100" s="2">
        <f t="shared" si="1"/>
        <v>938629.68</v>
      </c>
      <c r="AI100" s="2">
        <v>0</v>
      </c>
      <c r="AJ100" s="4">
        <v>0</v>
      </c>
      <c r="AK100" s="18">
        <f>SUM(AI100:AJ105)</f>
        <v>1690813.17</v>
      </c>
      <c r="AL100" s="105" t="s">
        <v>214</v>
      </c>
      <c r="AM100" s="107">
        <v>13157</v>
      </c>
      <c r="AN100" s="105" t="s">
        <v>264</v>
      </c>
      <c r="AO100" s="107">
        <v>13157</v>
      </c>
      <c r="AP100" s="105" t="s">
        <v>100</v>
      </c>
      <c r="AQ100" s="105" t="s">
        <v>100</v>
      </c>
      <c r="AR100" s="105" t="s">
        <v>100</v>
      </c>
      <c r="AS100" s="105" t="s">
        <v>100</v>
      </c>
      <c r="AT100" s="105" t="s">
        <v>100</v>
      </c>
      <c r="AU100" s="105" t="s">
        <v>100</v>
      </c>
      <c r="AV100" s="105" t="s">
        <v>100</v>
      </c>
      <c r="AW100" s="105" t="s">
        <v>100</v>
      </c>
      <c r="AX100" s="105" t="s">
        <v>100</v>
      </c>
      <c r="AY100" s="105" t="s">
        <v>100</v>
      </c>
      <c r="AZ100" s="105" t="s">
        <v>100</v>
      </c>
      <c r="BA100" s="105" t="s">
        <v>100</v>
      </c>
      <c r="BB100" s="105" t="s">
        <v>100</v>
      </c>
      <c r="BC100" s="105" t="s">
        <v>100</v>
      </c>
      <c r="BD100" s="105" t="s">
        <v>100</v>
      </c>
      <c r="BE100" s="105" t="s">
        <v>100</v>
      </c>
      <c r="BF100" s="105" t="s">
        <v>100</v>
      </c>
      <c r="BG100" s="105" t="s">
        <v>100</v>
      </c>
    </row>
    <row r="101" spans="1:59" x14ac:dyDescent="0.25">
      <c r="A101" s="104"/>
      <c r="B101" s="105"/>
      <c r="C101" s="105"/>
      <c r="D101" s="105"/>
      <c r="E101" s="105"/>
      <c r="F101" s="106"/>
      <c r="G101" s="115"/>
      <c r="H101" s="108"/>
      <c r="I101" s="106"/>
      <c r="J101" s="105"/>
      <c r="K101" s="116"/>
      <c r="L101" s="11"/>
      <c r="M101" s="115"/>
      <c r="N101" s="116"/>
      <c r="O101" s="116"/>
      <c r="P101" s="105"/>
      <c r="Q101" s="109"/>
      <c r="R101" s="109"/>
      <c r="S101" s="109"/>
      <c r="T101" s="105"/>
      <c r="U101" s="112" t="s">
        <v>101</v>
      </c>
      <c r="V101" s="112">
        <v>44868</v>
      </c>
      <c r="W101" s="119" t="s">
        <v>265</v>
      </c>
      <c r="X101" s="112" t="s">
        <v>248</v>
      </c>
      <c r="Y101" s="118">
        <v>44868</v>
      </c>
      <c r="Z101" s="112">
        <v>45108</v>
      </c>
      <c r="AA101" s="114" t="s">
        <v>100</v>
      </c>
      <c r="AB101" s="114" t="s">
        <v>100</v>
      </c>
      <c r="AC101" s="21">
        <v>283196.15999999997</v>
      </c>
      <c r="AD101" s="21">
        <v>0</v>
      </c>
      <c r="AE101" s="114" t="s">
        <v>100</v>
      </c>
      <c r="AF101" s="121" t="s">
        <v>100</v>
      </c>
      <c r="AG101" s="21">
        <v>0</v>
      </c>
      <c r="AH101" s="2">
        <f t="shared" si="1"/>
        <v>0</v>
      </c>
      <c r="AI101" s="2">
        <v>480991.68</v>
      </c>
      <c r="AJ101" s="4">
        <v>0</v>
      </c>
      <c r="AK101" s="18"/>
      <c r="AL101" s="105"/>
      <c r="AM101" s="107"/>
      <c r="AN101" s="105"/>
      <c r="AO101" s="107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</row>
    <row r="102" spans="1:59" x14ac:dyDescent="0.25">
      <c r="A102" s="104"/>
      <c r="B102" s="105"/>
      <c r="C102" s="105"/>
      <c r="D102" s="105"/>
      <c r="E102" s="105"/>
      <c r="F102" s="106"/>
      <c r="G102" s="115"/>
      <c r="H102" s="108"/>
      <c r="I102" s="106"/>
      <c r="J102" s="105"/>
      <c r="K102" s="116"/>
      <c r="L102" s="11"/>
      <c r="M102" s="115"/>
      <c r="N102" s="116"/>
      <c r="O102" s="116"/>
      <c r="P102" s="105"/>
      <c r="Q102" s="109"/>
      <c r="R102" s="109"/>
      <c r="S102" s="109"/>
      <c r="T102" s="105"/>
      <c r="U102" s="112" t="s">
        <v>103</v>
      </c>
      <c r="V102" s="112">
        <v>45098</v>
      </c>
      <c r="W102" s="110" t="s">
        <v>408</v>
      </c>
      <c r="X102" s="112" t="s">
        <v>332</v>
      </c>
      <c r="Y102" s="112">
        <v>45109</v>
      </c>
      <c r="Z102" s="112">
        <v>45474</v>
      </c>
      <c r="AA102" s="122" t="s">
        <v>100</v>
      </c>
      <c r="AB102" s="112" t="s">
        <v>100</v>
      </c>
      <c r="AC102" s="21">
        <v>0</v>
      </c>
      <c r="AD102" s="166">
        <v>0</v>
      </c>
      <c r="AE102" s="114" t="s">
        <v>100</v>
      </c>
      <c r="AF102" s="121" t="s">
        <v>100</v>
      </c>
      <c r="AG102" s="21">
        <v>0</v>
      </c>
      <c r="AH102" s="2">
        <f t="shared" si="1"/>
        <v>283196.15999999997</v>
      </c>
      <c r="AI102" s="2">
        <v>945835.48</v>
      </c>
      <c r="AJ102" s="4">
        <v>0</v>
      </c>
      <c r="AK102" s="18"/>
      <c r="AL102" s="105"/>
      <c r="AM102" s="107"/>
      <c r="AN102" s="105"/>
      <c r="AO102" s="107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</row>
    <row r="103" spans="1:59" x14ac:dyDescent="0.25">
      <c r="A103" s="104"/>
      <c r="B103" s="105"/>
      <c r="C103" s="105"/>
      <c r="D103" s="105"/>
      <c r="E103" s="105"/>
      <c r="F103" s="106"/>
      <c r="G103" s="115"/>
      <c r="H103" s="108"/>
      <c r="I103" s="106"/>
      <c r="J103" s="105"/>
      <c r="K103" s="116"/>
      <c r="L103" s="11"/>
      <c r="M103" s="115"/>
      <c r="N103" s="116"/>
      <c r="O103" s="116"/>
      <c r="P103" s="105"/>
      <c r="Q103" s="109"/>
      <c r="R103" s="109"/>
      <c r="S103" s="109"/>
      <c r="T103" s="105"/>
      <c r="U103" s="112"/>
      <c r="V103" s="112"/>
      <c r="W103" s="119"/>
      <c r="X103" s="112"/>
      <c r="Y103" s="118"/>
      <c r="Z103" s="112"/>
      <c r="AA103" s="114"/>
      <c r="AB103" s="114"/>
      <c r="AC103" s="21"/>
      <c r="AD103" s="21"/>
      <c r="AE103" s="114"/>
      <c r="AF103" s="121"/>
      <c r="AG103" s="21"/>
      <c r="AH103" s="2">
        <f t="shared" si="1"/>
        <v>0</v>
      </c>
      <c r="AI103" s="2"/>
      <c r="AJ103" s="4">
        <f>88267.1+88267.1+87451.81</f>
        <v>263986.01</v>
      </c>
      <c r="AK103" s="18"/>
      <c r="AL103" s="105"/>
      <c r="AM103" s="107"/>
      <c r="AN103" s="105"/>
      <c r="AO103" s="107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</row>
    <row r="104" spans="1:59" x14ac:dyDescent="0.25">
      <c r="A104" s="104"/>
      <c r="B104" s="105"/>
      <c r="C104" s="105"/>
      <c r="D104" s="105"/>
      <c r="E104" s="105"/>
      <c r="F104" s="106"/>
      <c r="G104" s="115"/>
      <c r="H104" s="108"/>
      <c r="I104" s="106"/>
      <c r="J104" s="105"/>
      <c r="K104" s="116"/>
      <c r="L104" s="11"/>
      <c r="M104" s="115"/>
      <c r="N104" s="116"/>
      <c r="O104" s="116"/>
      <c r="P104" s="105"/>
      <c r="Q104" s="109"/>
      <c r="R104" s="109"/>
      <c r="S104" s="109"/>
      <c r="T104" s="105"/>
      <c r="U104" s="112"/>
      <c r="V104" s="112"/>
      <c r="W104" s="119"/>
      <c r="X104" s="112"/>
      <c r="Y104" s="118"/>
      <c r="Z104" s="112"/>
      <c r="AA104" s="114"/>
      <c r="AB104" s="114"/>
      <c r="AC104" s="21"/>
      <c r="AD104" s="21"/>
      <c r="AE104" s="114"/>
      <c r="AF104" s="121"/>
      <c r="AG104" s="21"/>
      <c r="AH104" s="2">
        <f t="shared" si="1"/>
        <v>0</v>
      </c>
      <c r="AI104" s="2"/>
      <c r="AJ104" s="4"/>
      <c r="AK104" s="18"/>
      <c r="AL104" s="105"/>
      <c r="AM104" s="107"/>
      <c r="AN104" s="105"/>
      <c r="AO104" s="107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</row>
    <row r="105" spans="1:59" x14ac:dyDescent="0.25">
      <c r="A105" s="104"/>
      <c r="B105" s="105"/>
      <c r="C105" s="105"/>
      <c r="D105" s="105"/>
      <c r="E105" s="105"/>
      <c r="F105" s="106"/>
      <c r="G105" s="115"/>
      <c r="H105" s="108"/>
      <c r="I105" s="106"/>
      <c r="J105" s="105"/>
      <c r="K105" s="116"/>
      <c r="L105" s="11"/>
      <c r="M105" s="115"/>
      <c r="N105" s="116"/>
      <c r="O105" s="116"/>
      <c r="P105" s="105"/>
      <c r="Q105" s="109"/>
      <c r="R105" s="109"/>
      <c r="S105" s="109"/>
      <c r="T105" s="105"/>
      <c r="U105" s="112"/>
      <c r="V105" s="112"/>
      <c r="W105" s="110"/>
      <c r="X105" s="112"/>
      <c r="Y105" s="112"/>
      <c r="Z105" s="112"/>
      <c r="AA105" s="122"/>
      <c r="AB105" s="112"/>
      <c r="AC105" s="21"/>
      <c r="AD105" s="166"/>
      <c r="AE105" s="112"/>
      <c r="AF105" s="112"/>
      <c r="AG105" s="166"/>
      <c r="AH105" s="2">
        <f t="shared" si="1"/>
        <v>0</v>
      </c>
      <c r="AI105" s="2"/>
      <c r="AJ105" s="4"/>
      <c r="AK105" s="18"/>
      <c r="AL105" s="105"/>
      <c r="AM105" s="107"/>
      <c r="AN105" s="105"/>
      <c r="AO105" s="107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</row>
    <row r="106" spans="1:59" x14ac:dyDescent="0.25">
      <c r="A106" s="104">
        <v>10</v>
      </c>
      <c r="B106" s="105" t="s">
        <v>426</v>
      </c>
      <c r="C106" s="105" t="s">
        <v>191</v>
      </c>
      <c r="D106" s="105" t="s">
        <v>133</v>
      </c>
      <c r="E106" s="105" t="s">
        <v>99</v>
      </c>
      <c r="F106" s="106" t="s">
        <v>130</v>
      </c>
      <c r="G106" s="115">
        <v>12486</v>
      </c>
      <c r="H106" s="108" t="s">
        <v>128</v>
      </c>
      <c r="I106" s="106" t="s">
        <v>131</v>
      </c>
      <c r="J106" s="105" t="s">
        <v>132</v>
      </c>
      <c r="K106" s="116">
        <v>43525</v>
      </c>
      <c r="L106" s="11">
        <v>268147.20000000001</v>
      </c>
      <c r="M106" s="115">
        <v>12505</v>
      </c>
      <c r="N106" s="116">
        <v>43525</v>
      </c>
      <c r="O106" s="116">
        <v>43891</v>
      </c>
      <c r="P106" s="105" t="s">
        <v>291</v>
      </c>
      <c r="Q106" s="109" t="s">
        <v>100</v>
      </c>
      <c r="R106" s="109" t="s">
        <v>100</v>
      </c>
      <c r="S106" s="109" t="s">
        <v>100</v>
      </c>
      <c r="T106" s="105" t="s">
        <v>98</v>
      </c>
      <c r="U106" s="112" t="s">
        <v>100</v>
      </c>
      <c r="V106" s="112" t="s">
        <v>100</v>
      </c>
      <c r="W106" s="114" t="s">
        <v>100</v>
      </c>
      <c r="X106" s="112" t="s">
        <v>100</v>
      </c>
      <c r="Y106" s="114" t="s">
        <v>100</v>
      </c>
      <c r="Z106" s="112" t="s">
        <v>100</v>
      </c>
      <c r="AA106" s="114" t="s">
        <v>100</v>
      </c>
      <c r="AB106" s="114" t="s">
        <v>100</v>
      </c>
      <c r="AC106" s="21">
        <v>0</v>
      </c>
      <c r="AD106" s="21">
        <v>0</v>
      </c>
      <c r="AE106" s="114" t="s">
        <v>100</v>
      </c>
      <c r="AF106" s="121" t="s">
        <v>100</v>
      </c>
      <c r="AG106" s="21">
        <v>0</v>
      </c>
      <c r="AH106" s="2">
        <f t="shared" si="1"/>
        <v>268147.20000000001</v>
      </c>
      <c r="AI106" s="4">
        <f>136022.9+23209.08</f>
        <v>159231.97999999998</v>
      </c>
      <c r="AJ106" s="4">
        <v>0</v>
      </c>
      <c r="AK106" s="18">
        <f>SUM(AI106:AJ114)</f>
        <v>1119402.27</v>
      </c>
      <c r="AL106" s="123" t="s">
        <v>127</v>
      </c>
      <c r="AM106" s="123" t="s">
        <v>163</v>
      </c>
      <c r="AN106" s="123" t="s">
        <v>164</v>
      </c>
      <c r="AO106" s="123" t="s">
        <v>100</v>
      </c>
      <c r="AP106" s="123" t="s">
        <v>100</v>
      </c>
      <c r="AQ106" s="123" t="s">
        <v>100</v>
      </c>
      <c r="AR106" s="123" t="s">
        <v>100</v>
      </c>
      <c r="AS106" s="123" t="s">
        <v>100</v>
      </c>
      <c r="AT106" s="123" t="s">
        <v>100</v>
      </c>
      <c r="AU106" s="123" t="s">
        <v>100</v>
      </c>
      <c r="AV106" s="123" t="s">
        <v>100</v>
      </c>
      <c r="AW106" s="123" t="s">
        <v>100</v>
      </c>
      <c r="AX106" s="123" t="s">
        <v>100</v>
      </c>
      <c r="AY106" s="123" t="s">
        <v>100</v>
      </c>
      <c r="AZ106" s="123" t="s">
        <v>100</v>
      </c>
      <c r="BA106" s="123" t="s">
        <v>100</v>
      </c>
      <c r="BB106" s="123" t="s">
        <v>100</v>
      </c>
      <c r="BC106" s="123" t="s">
        <v>100</v>
      </c>
      <c r="BD106" s="123" t="s">
        <v>100</v>
      </c>
      <c r="BE106" s="123" t="s">
        <v>100</v>
      </c>
      <c r="BF106" s="123" t="s">
        <v>100</v>
      </c>
      <c r="BG106" s="123" t="s">
        <v>100</v>
      </c>
    </row>
    <row r="107" spans="1:59" x14ac:dyDescent="0.25">
      <c r="A107" s="104"/>
      <c r="B107" s="105"/>
      <c r="C107" s="105"/>
      <c r="D107" s="105"/>
      <c r="E107" s="105"/>
      <c r="F107" s="106"/>
      <c r="G107" s="115"/>
      <c r="H107" s="108"/>
      <c r="I107" s="106"/>
      <c r="J107" s="105"/>
      <c r="K107" s="116"/>
      <c r="L107" s="11"/>
      <c r="M107" s="115"/>
      <c r="N107" s="116"/>
      <c r="O107" s="116"/>
      <c r="P107" s="105"/>
      <c r="Q107" s="109"/>
      <c r="R107" s="109"/>
      <c r="S107" s="109"/>
      <c r="T107" s="105"/>
      <c r="U107" s="112" t="s">
        <v>101</v>
      </c>
      <c r="V107" s="112">
        <v>43888</v>
      </c>
      <c r="W107" s="119">
        <v>12749</v>
      </c>
      <c r="X107" s="112" t="s">
        <v>165</v>
      </c>
      <c r="Y107" s="118">
        <v>43892</v>
      </c>
      <c r="Z107" s="112">
        <v>44257</v>
      </c>
      <c r="AA107" s="114" t="s">
        <v>100</v>
      </c>
      <c r="AB107" s="114" t="s">
        <v>100</v>
      </c>
      <c r="AC107" s="21">
        <v>0</v>
      </c>
      <c r="AD107" s="21">
        <v>0</v>
      </c>
      <c r="AE107" s="114" t="s">
        <v>100</v>
      </c>
      <c r="AF107" s="121" t="s">
        <v>100</v>
      </c>
      <c r="AG107" s="21">
        <v>0</v>
      </c>
      <c r="AH107" s="2">
        <f t="shared" si="1"/>
        <v>0</v>
      </c>
      <c r="AI107" s="4">
        <v>125879.96</v>
      </c>
      <c r="AJ107" s="4">
        <v>0</v>
      </c>
      <c r="AK107" s="18"/>
      <c r="AL107" s="123"/>
      <c r="AM107" s="123"/>
      <c r="AN107" s="123"/>
      <c r="AO107" s="123"/>
      <c r="AP107" s="123"/>
      <c r="AQ107" s="123"/>
      <c r="AR107" s="123"/>
      <c r="AS107" s="123"/>
      <c r="AT107" s="123"/>
      <c r="AU107" s="123"/>
      <c r="AV107" s="123"/>
      <c r="AW107" s="123"/>
      <c r="AX107" s="123"/>
      <c r="AY107" s="123"/>
      <c r="AZ107" s="123"/>
      <c r="BA107" s="123"/>
      <c r="BB107" s="123"/>
      <c r="BC107" s="123"/>
      <c r="BD107" s="123"/>
      <c r="BE107" s="123"/>
      <c r="BF107" s="123"/>
      <c r="BG107" s="123"/>
    </row>
    <row r="108" spans="1:59" x14ac:dyDescent="0.25">
      <c r="A108" s="104"/>
      <c r="B108" s="105"/>
      <c r="C108" s="105"/>
      <c r="D108" s="105"/>
      <c r="E108" s="105"/>
      <c r="F108" s="106"/>
      <c r="G108" s="115"/>
      <c r="H108" s="108"/>
      <c r="I108" s="106"/>
      <c r="J108" s="105"/>
      <c r="K108" s="116"/>
      <c r="L108" s="11"/>
      <c r="M108" s="115"/>
      <c r="N108" s="116"/>
      <c r="O108" s="116"/>
      <c r="P108" s="105"/>
      <c r="Q108" s="109"/>
      <c r="R108" s="109"/>
      <c r="S108" s="109"/>
      <c r="T108" s="105"/>
      <c r="U108" s="112" t="s">
        <v>103</v>
      </c>
      <c r="V108" s="112">
        <v>44251</v>
      </c>
      <c r="W108" s="119">
        <v>12990</v>
      </c>
      <c r="X108" s="112" t="s">
        <v>190</v>
      </c>
      <c r="Y108" s="118">
        <v>44258</v>
      </c>
      <c r="Z108" s="112">
        <v>44622</v>
      </c>
      <c r="AA108" s="124" t="s">
        <v>100</v>
      </c>
      <c r="AB108" s="114" t="s">
        <v>100</v>
      </c>
      <c r="AC108" s="21">
        <v>0</v>
      </c>
      <c r="AD108" s="21">
        <v>0</v>
      </c>
      <c r="AE108" s="114" t="s">
        <v>100</v>
      </c>
      <c r="AF108" s="121" t="s">
        <v>100</v>
      </c>
      <c r="AG108" s="21">
        <v>0</v>
      </c>
      <c r="AH108" s="2">
        <f t="shared" si="1"/>
        <v>0</v>
      </c>
      <c r="AI108" s="4">
        <f>17220.09+198401.81</f>
        <v>215621.9</v>
      </c>
      <c r="AJ108" s="4">
        <v>0</v>
      </c>
      <c r="AK108" s="18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</row>
    <row r="109" spans="1:59" x14ac:dyDescent="0.25">
      <c r="A109" s="104"/>
      <c r="B109" s="105"/>
      <c r="C109" s="105"/>
      <c r="D109" s="105"/>
      <c r="E109" s="105"/>
      <c r="F109" s="106"/>
      <c r="G109" s="115"/>
      <c r="H109" s="108"/>
      <c r="I109" s="106"/>
      <c r="J109" s="105"/>
      <c r="K109" s="116"/>
      <c r="L109" s="11"/>
      <c r="M109" s="115"/>
      <c r="N109" s="116"/>
      <c r="O109" s="116"/>
      <c r="P109" s="105"/>
      <c r="Q109" s="109"/>
      <c r="R109" s="109"/>
      <c r="S109" s="109"/>
      <c r="T109" s="105"/>
      <c r="U109" s="112" t="s">
        <v>104</v>
      </c>
      <c r="V109" s="112">
        <v>44614</v>
      </c>
      <c r="W109" s="119">
        <v>13231</v>
      </c>
      <c r="X109" s="112" t="s">
        <v>313</v>
      </c>
      <c r="Y109" s="118">
        <v>44623</v>
      </c>
      <c r="Z109" s="112">
        <v>44987</v>
      </c>
      <c r="AA109" s="124" t="s">
        <v>100</v>
      </c>
      <c r="AB109" s="114" t="s">
        <v>100</v>
      </c>
      <c r="AC109" s="21">
        <v>0</v>
      </c>
      <c r="AD109" s="21">
        <v>0</v>
      </c>
      <c r="AE109" s="114" t="s">
        <v>100</v>
      </c>
      <c r="AF109" s="121" t="s">
        <v>100</v>
      </c>
      <c r="AG109" s="21">
        <v>0</v>
      </c>
      <c r="AH109" s="2">
        <f t="shared" si="1"/>
        <v>0</v>
      </c>
      <c r="AI109" s="4">
        <f>23517.7+288510.9</f>
        <v>312028.60000000003</v>
      </c>
      <c r="AJ109" s="4">
        <v>0</v>
      </c>
      <c r="AK109" s="18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</row>
    <row r="110" spans="1:59" x14ac:dyDescent="0.25">
      <c r="A110" s="104"/>
      <c r="B110" s="105"/>
      <c r="C110" s="105"/>
      <c r="D110" s="105"/>
      <c r="E110" s="105"/>
      <c r="F110" s="106"/>
      <c r="G110" s="115"/>
      <c r="H110" s="108"/>
      <c r="I110" s="106"/>
      <c r="J110" s="105"/>
      <c r="K110" s="116"/>
      <c r="L110" s="11"/>
      <c r="M110" s="115"/>
      <c r="N110" s="116"/>
      <c r="O110" s="116"/>
      <c r="P110" s="105"/>
      <c r="Q110" s="109"/>
      <c r="R110" s="109"/>
      <c r="S110" s="109"/>
      <c r="T110" s="105"/>
      <c r="U110" s="112" t="s">
        <v>105</v>
      </c>
      <c r="V110" s="112">
        <v>44859</v>
      </c>
      <c r="W110" s="119">
        <v>13399</v>
      </c>
      <c r="X110" s="112" t="s">
        <v>313</v>
      </c>
      <c r="Y110" s="118">
        <v>44623</v>
      </c>
      <c r="Z110" s="112">
        <v>44987</v>
      </c>
      <c r="AA110" s="124" t="s">
        <v>100</v>
      </c>
      <c r="AB110" s="114" t="s">
        <v>100</v>
      </c>
      <c r="AC110" s="21">
        <v>0</v>
      </c>
      <c r="AD110" s="21">
        <v>0</v>
      </c>
      <c r="AE110" s="114" t="s">
        <v>100</v>
      </c>
      <c r="AF110" s="121" t="s">
        <v>100</v>
      </c>
      <c r="AG110" s="21">
        <v>0</v>
      </c>
      <c r="AH110" s="2">
        <f t="shared" si="1"/>
        <v>0</v>
      </c>
      <c r="AI110" s="4">
        <v>0</v>
      </c>
      <c r="AJ110" s="4">
        <v>0</v>
      </c>
      <c r="AK110" s="18"/>
      <c r="AL110" s="123"/>
      <c r="AM110" s="123"/>
      <c r="AN110" s="123"/>
      <c r="AO110" s="123"/>
      <c r="AP110" s="123"/>
      <c r="AQ110" s="123"/>
      <c r="AR110" s="123"/>
      <c r="AS110" s="123"/>
      <c r="AT110" s="123"/>
      <c r="AU110" s="123"/>
      <c r="AV110" s="123"/>
      <c r="AW110" s="123"/>
      <c r="AX110" s="123"/>
      <c r="AY110" s="123"/>
      <c r="AZ110" s="123"/>
      <c r="BA110" s="123"/>
      <c r="BB110" s="123"/>
      <c r="BC110" s="123"/>
      <c r="BD110" s="123"/>
      <c r="BE110" s="123"/>
      <c r="BF110" s="123"/>
      <c r="BG110" s="123"/>
    </row>
    <row r="111" spans="1:59" x14ac:dyDescent="0.25">
      <c r="A111" s="104"/>
      <c r="B111" s="105"/>
      <c r="C111" s="105"/>
      <c r="D111" s="105"/>
      <c r="E111" s="105"/>
      <c r="F111" s="106"/>
      <c r="G111" s="115"/>
      <c r="H111" s="108"/>
      <c r="I111" s="106"/>
      <c r="J111" s="105"/>
      <c r="K111" s="116"/>
      <c r="L111" s="11"/>
      <c r="M111" s="115"/>
      <c r="N111" s="116"/>
      <c r="O111" s="116"/>
      <c r="P111" s="105"/>
      <c r="Q111" s="109"/>
      <c r="R111" s="109"/>
      <c r="S111" s="109"/>
      <c r="T111" s="105"/>
      <c r="U111" s="112" t="s">
        <v>192</v>
      </c>
      <c r="V111" s="112">
        <v>44985</v>
      </c>
      <c r="W111" s="119">
        <v>13485</v>
      </c>
      <c r="X111" s="112" t="s">
        <v>320</v>
      </c>
      <c r="Y111" s="118">
        <v>44988</v>
      </c>
      <c r="Z111" s="112">
        <v>45353</v>
      </c>
      <c r="AA111" s="124" t="s">
        <v>100</v>
      </c>
      <c r="AB111" s="114" t="s">
        <v>100</v>
      </c>
      <c r="AC111" s="21">
        <v>0</v>
      </c>
      <c r="AD111" s="21">
        <v>0</v>
      </c>
      <c r="AE111" s="114" t="s">
        <v>100</v>
      </c>
      <c r="AF111" s="121" t="s">
        <v>100</v>
      </c>
      <c r="AG111" s="21">
        <v>0</v>
      </c>
      <c r="AH111" s="2">
        <f t="shared" si="1"/>
        <v>0</v>
      </c>
      <c r="AI111" s="4">
        <v>306639.83</v>
      </c>
      <c r="AJ111" s="4">
        <v>0</v>
      </c>
      <c r="AK111" s="18"/>
      <c r="AL111" s="123"/>
      <c r="AM111" s="123"/>
      <c r="AN111" s="123"/>
      <c r="AO111" s="123"/>
      <c r="AP111" s="123"/>
      <c r="AQ111" s="123"/>
      <c r="AR111" s="123"/>
      <c r="AS111" s="123"/>
      <c r="AT111" s="123"/>
      <c r="AU111" s="123"/>
      <c r="AV111" s="123"/>
      <c r="AW111" s="123"/>
      <c r="AX111" s="123"/>
      <c r="AY111" s="123"/>
      <c r="AZ111" s="123"/>
      <c r="BA111" s="123"/>
      <c r="BB111" s="123"/>
      <c r="BC111" s="123"/>
      <c r="BD111" s="123"/>
      <c r="BE111" s="123"/>
      <c r="BF111" s="123"/>
      <c r="BG111" s="123"/>
    </row>
    <row r="112" spans="1:59" x14ac:dyDescent="0.25">
      <c r="A112" s="104"/>
      <c r="B112" s="105"/>
      <c r="C112" s="105"/>
      <c r="D112" s="105"/>
      <c r="E112" s="105"/>
      <c r="F112" s="106"/>
      <c r="G112" s="115"/>
      <c r="H112" s="108"/>
      <c r="I112" s="106"/>
      <c r="J112" s="105"/>
      <c r="K112" s="116"/>
      <c r="L112" s="11"/>
      <c r="M112" s="115"/>
      <c r="N112" s="116"/>
      <c r="O112" s="116"/>
      <c r="P112" s="105"/>
      <c r="Q112" s="109"/>
      <c r="R112" s="109"/>
      <c r="S112" s="109"/>
      <c r="T112" s="105"/>
      <c r="U112" s="112"/>
      <c r="V112" s="112"/>
      <c r="W112" s="119"/>
      <c r="X112" s="112"/>
      <c r="Y112" s="118"/>
      <c r="Z112" s="112"/>
      <c r="AA112" s="124"/>
      <c r="AB112" s="114"/>
      <c r="AC112" s="21"/>
      <c r="AD112" s="21"/>
      <c r="AE112" s="114"/>
      <c r="AF112" s="121"/>
      <c r="AG112" s="21"/>
      <c r="AH112" s="2">
        <f t="shared" si="1"/>
        <v>0</v>
      </c>
      <c r="AI112" s="4"/>
      <c r="AJ112" s="4"/>
      <c r="AK112" s="18"/>
      <c r="AL112" s="123"/>
      <c r="AM112" s="123"/>
      <c r="AN112" s="123"/>
      <c r="AO112" s="123"/>
      <c r="AP112" s="123"/>
      <c r="AQ112" s="123"/>
      <c r="AR112" s="123"/>
      <c r="AS112" s="123"/>
      <c r="AT112" s="123"/>
      <c r="AU112" s="123"/>
      <c r="AV112" s="123"/>
      <c r="AW112" s="123"/>
      <c r="AX112" s="123"/>
      <c r="AY112" s="123"/>
      <c r="AZ112" s="123"/>
      <c r="BA112" s="123"/>
      <c r="BB112" s="123"/>
      <c r="BC112" s="123"/>
      <c r="BD112" s="123"/>
      <c r="BE112" s="123"/>
      <c r="BF112" s="123"/>
      <c r="BG112" s="123"/>
    </row>
    <row r="113" spans="1:566" x14ac:dyDescent="0.25">
      <c r="A113" s="104"/>
      <c r="B113" s="105"/>
      <c r="C113" s="105"/>
      <c r="D113" s="105"/>
      <c r="E113" s="105"/>
      <c r="F113" s="106"/>
      <c r="G113" s="115"/>
      <c r="H113" s="108"/>
      <c r="I113" s="106"/>
      <c r="J113" s="105"/>
      <c r="K113" s="116"/>
      <c r="L113" s="11"/>
      <c r="M113" s="115"/>
      <c r="N113" s="116"/>
      <c r="O113" s="116"/>
      <c r="P113" s="105"/>
      <c r="Q113" s="109"/>
      <c r="R113" s="109"/>
      <c r="S113" s="109"/>
      <c r="T113" s="105"/>
      <c r="U113" s="112"/>
      <c r="V113" s="112"/>
      <c r="W113" s="119"/>
      <c r="X113" s="112"/>
      <c r="Y113" s="118"/>
      <c r="Z113" s="112"/>
      <c r="AA113" s="124"/>
      <c r="AB113" s="114"/>
      <c r="AC113" s="21"/>
      <c r="AD113" s="21"/>
      <c r="AE113" s="114"/>
      <c r="AF113" s="121"/>
      <c r="AG113" s="21"/>
      <c r="AH113" s="2">
        <f t="shared" si="1"/>
        <v>0</v>
      </c>
      <c r="AI113" s="4"/>
      <c r="AJ113" s="4"/>
      <c r="AK113" s="18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</row>
    <row r="114" spans="1:566" x14ac:dyDescent="0.25">
      <c r="A114" s="104"/>
      <c r="B114" s="105"/>
      <c r="C114" s="105"/>
      <c r="D114" s="105"/>
      <c r="E114" s="105"/>
      <c r="F114" s="106"/>
      <c r="G114" s="115"/>
      <c r="H114" s="108"/>
      <c r="I114" s="106"/>
      <c r="J114" s="105"/>
      <c r="K114" s="116"/>
      <c r="L114" s="11"/>
      <c r="M114" s="115"/>
      <c r="N114" s="116"/>
      <c r="O114" s="116"/>
      <c r="P114" s="105"/>
      <c r="Q114" s="109"/>
      <c r="R114" s="109"/>
      <c r="S114" s="109"/>
      <c r="T114" s="105"/>
      <c r="U114" s="112"/>
      <c r="V114" s="112"/>
      <c r="W114" s="119"/>
      <c r="X114" s="112"/>
      <c r="Y114" s="118"/>
      <c r="Z114" s="112"/>
      <c r="AA114" s="124"/>
      <c r="AB114" s="114"/>
      <c r="AC114" s="21"/>
      <c r="AD114" s="21"/>
      <c r="AE114" s="114"/>
      <c r="AF114" s="121"/>
      <c r="AG114" s="21"/>
      <c r="AH114" s="2">
        <f t="shared" si="1"/>
        <v>0</v>
      </c>
      <c r="AI114" s="4"/>
      <c r="AJ114" s="4"/>
      <c r="AK114" s="18"/>
      <c r="AL114" s="123"/>
      <c r="AM114" s="123"/>
      <c r="AN114" s="123"/>
      <c r="AO114" s="123"/>
      <c r="AP114" s="123"/>
      <c r="AQ114" s="123"/>
      <c r="AR114" s="123"/>
      <c r="AS114" s="123"/>
      <c r="AT114" s="123"/>
      <c r="AU114" s="123"/>
      <c r="AV114" s="123"/>
      <c r="AW114" s="123"/>
      <c r="AX114" s="123"/>
      <c r="AY114" s="123"/>
      <c r="AZ114" s="123"/>
      <c r="BA114" s="123"/>
      <c r="BB114" s="123"/>
      <c r="BC114" s="123"/>
      <c r="BD114" s="123"/>
      <c r="BE114" s="123"/>
      <c r="BF114" s="123"/>
      <c r="BG114" s="123"/>
    </row>
    <row r="115" spans="1:566" x14ac:dyDescent="0.25">
      <c r="A115" s="104">
        <v>11</v>
      </c>
      <c r="B115" s="105" t="s">
        <v>427</v>
      </c>
      <c r="C115" s="105" t="s">
        <v>146</v>
      </c>
      <c r="D115" s="105" t="s">
        <v>97</v>
      </c>
      <c r="E115" s="105" t="s">
        <v>99</v>
      </c>
      <c r="F115" s="106" t="s">
        <v>400</v>
      </c>
      <c r="G115" s="107">
        <v>12711</v>
      </c>
      <c r="H115" s="108" t="s">
        <v>135</v>
      </c>
      <c r="I115" s="106" t="s">
        <v>147</v>
      </c>
      <c r="J115" s="105" t="s">
        <v>148</v>
      </c>
      <c r="K115" s="116">
        <v>43818</v>
      </c>
      <c r="L115" s="11">
        <v>61320</v>
      </c>
      <c r="M115" s="115">
        <v>12711</v>
      </c>
      <c r="N115" s="116">
        <v>44197</v>
      </c>
      <c r="O115" s="116">
        <v>44561</v>
      </c>
      <c r="P115" s="105" t="s">
        <v>292</v>
      </c>
      <c r="Q115" s="109" t="s">
        <v>100</v>
      </c>
      <c r="R115" s="109" t="s">
        <v>100</v>
      </c>
      <c r="S115" s="109" t="s">
        <v>100</v>
      </c>
      <c r="T115" s="105" t="s">
        <v>304</v>
      </c>
      <c r="U115" s="111" t="s">
        <v>100</v>
      </c>
      <c r="V115" s="111" t="s">
        <v>100</v>
      </c>
      <c r="W115" s="111" t="s">
        <v>100</v>
      </c>
      <c r="X115" s="111" t="s">
        <v>100</v>
      </c>
      <c r="Y115" s="111" t="s">
        <v>100</v>
      </c>
      <c r="Z115" s="111" t="s">
        <v>100</v>
      </c>
      <c r="AA115" s="111" t="s">
        <v>100</v>
      </c>
      <c r="AB115" s="111" t="s">
        <v>100</v>
      </c>
      <c r="AC115" s="21">
        <v>0</v>
      </c>
      <c r="AD115" s="21">
        <v>0</v>
      </c>
      <c r="AE115" s="114" t="s">
        <v>100</v>
      </c>
      <c r="AF115" s="114" t="s">
        <v>100</v>
      </c>
      <c r="AG115" s="21">
        <v>0</v>
      </c>
      <c r="AH115" s="2">
        <f t="shared" si="1"/>
        <v>61320</v>
      </c>
      <c r="AI115" s="4">
        <v>56210</v>
      </c>
      <c r="AJ115" s="4">
        <v>0</v>
      </c>
      <c r="AK115" s="18">
        <f>SUM(AI115:AJ123)</f>
        <v>201947.2</v>
      </c>
      <c r="AL115" s="123" t="s">
        <v>100</v>
      </c>
      <c r="AM115" s="123"/>
      <c r="AN115" s="123" t="s">
        <v>100</v>
      </c>
      <c r="AO115" s="123" t="s">
        <v>100</v>
      </c>
      <c r="AP115" s="123" t="s">
        <v>100</v>
      </c>
      <c r="AQ115" s="123" t="s">
        <v>100</v>
      </c>
      <c r="AR115" s="123" t="s">
        <v>100</v>
      </c>
      <c r="AS115" s="123" t="s">
        <v>100</v>
      </c>
      <c r="AT115" s="123" t="s">
        <v>100</v>
      </c>
      <c r="AU115" s="123" t="s">
        <v>100</v>
      </c>
      <c r="AV115" s="123" t="s">
        <v>100</v>
      </c>
      <c r="AW115" s="123" t="s">
        <v>100</v>
      </c>
      <c r="AX115" s="123" t="s">
        <v>100</v>
      </c>
      <c r="AY115" s="123" t="s">
        <v>100</v>
      </c>
      <c r="AZ115" s="123" t="s">
        <v>100</v>
      </c>
      <c r="BA115" s="123" t="s">
        <v>100</v>
      </c>
      <c r="BB115" s="123" t="s">
        <v>100</v>
      </c>
      <c r="BC115" s="123" t="s">
        <v>100</v>
      </c>
      <c r="BD115" s="123" t="s">
        <v>100</v>
      </c>
      <c r="BE115" s="123" t="s">
        <v>100</v>
      </c>
      <c r="BF115" s="123" t="s">
        <v>100</v>
      </c>
      <c r="BG115" s="105" t="s">
        <v>100</v>
      </c>
    </row>
    <row r="116" spans="1:566" x14ac:dyDescent="0.25">
      <c r="A116" s="104"/>
      <c r="B116" s="105"/>
      <c r="C116" s="105"/>
      <c r="D116" s="105"/>
      <c r="E116" s="105"/>
      <c r="F116" s="106"/>
      <c r="G116" s="107"/>
      <c r="H116" s="108"/>
      <c r="I116" s="106"/>
      <c r="J116" s="105"/>
      <c r="K116" s="116"/>
      <c r="L116" s="11"/>
      <c r="M116" s="115"/>
      <c r="N116" s="116"/>
      <c r="O116" s="116"/>
      <c r="P116" s="105"/>
      <c r="Q116" s="109"/>
      <c r="R116" s="109"/>
      <c r="S116" s="109"/>
      <c r="T116" s="105"/>
      <c r="U116" s="112" t="s">
        <v>101</v>
      </c>
      <c r="V116" s="112">
        <v>44172</v>
      </c>
      <c r="W116" s="119">
        <v>12943</v>
      </c>
      <c r="X116" s="112" t="s">
        <v>200</v>
      </c>
      <c r="Y116" s="118">
        <v>44197</v>
      </c>
      <c r="Z116" s="112">
        <v>44561</v>
      </c>
      <c r="AA116" s="114" t="s">
        <v>100</v>
      </c>
      <c r="AB116" s="114" t="s">
        <v>100</v>
      </c>
      <c r="AC116" s="21">
        <v>0</v>
      </c>
      <c r="AD116" s="21">
        <v>0</v>
      </c>
      <c r="AE116" s="114" t="s">
        <v>100</v>
      </c>
      <c r="AF116" s="114" t="s">
        <v>100</v>
      </c>
      <c r="AG116" s="21">
        <v>0</v>
      </c>
      <c r="AH116" s="2">
        <f t="shared" si="1"/>
        <v>0</v>
      </c>
      <c r="AI116" s="4">
        <v>0</v>
      </c>
      <c r="AJ116" s="4">
        <v>0</v>
      </c>
      <c r="AK116" s="18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05"/>
    </row>
    <row r="117" spans="1:566" x14ac:dyDescent="0.25">
      <c r="A117" s="104"/>
      <c r="B117" s="105"/>
      <c r="C117" s="105"/>
      <c r="D117" s="105"/>
      <c r="E117" s="105"/>
      <c r="F117" s="106"/>
      <c r="G117" s="107"/>
      <c r="H117" s="108"/>
      <c r="I117" s="106"/>
      <c r="J117" s="105"/>
      <c r="K117" s="116"/>
      <c r="L117" s="11"/>
      <c r="M117" s="115"/>
      <c r="N117" s="116"/>
      <c r="O117" s="116"/>
      <c r="P117" s="105"/>
      <c r="Q117" s="109"/>
      <c r="R117" s="109"/>
      <c r="S117" s="109"/>
      <c r="T117" s="105"/>
      <c r="U117" s="112" t="s">
        <v>103</v>
      </c>
      <c r="V117" s="112">
        <v>44536</v>
      </c>
      <c r="W117" s="119">
        <v>13187</v>
      </c>
      <c r="X117" s="112" t="s">
        <v>223</v>
      </c>
      <c r="Y117" s="118">
        <v>44562</v>
      </c>
      <c r="Z117" s="112">
        <v>44926</v>
      </c>
      <c r="AA117" s="114" t="s">
        <v>100</v>
      </c>
      <c r="AB117" s="114" t="s">
        <v>100</v>
      </c>
      <c r="AC117" s="21">
        <v>0</v>
      </c>
      <c r="AD117" s="21">
        <v>0</v>
      </c>
      <c r="AE117" s="114" t="s">
        <v>100</v>
      </c>
      <c r="AF117" s="114" t="s">
        <v>100</v>
      </c>
      <c r="AG117" s="21">
        <v>0</v>
      </c>
      <c r="AH117" s="2">
        <f t="shared" si="1"/>
        <v>0</v>
      </c>
      <c r="AI117" s="4">
        <v>61320</v>
      </c>
      <c r="AJ117" s="4">
        <v>0</v>
      </c>
      <c r="AK117" s="18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123"/>
      <c r="AW117" s="123"/>
      <c r="AX117" s="123"/>
      <c r="AY117" s="123"/>
      <c r="AZ117" s="123"/>
      <c r="BA117" s="123"/>
      <c r="BB117" s="123"/>
      <c r="BC117" s="123"/>
      <c r="BD117" s="123"/>
      <c r="BE117" s="123"/>
      <c r="BF117" s="123"/>
      <c r="BG117" s="105"/>
    </row>
    <row r="118" spans="1:566" x14ac:dyDescent="0.25">
      <c r="A118" s="104"/>
      <c r="B118" s="105"/>
      <c r="C118" s="105"/>
      <c r="D118" s="105"/>
      <c r="E118" s="105"/>
      <c r="F118" s="106"/>
      <c r="G118" s="107"/>
      <c r="H118" s="108"/>
      <c r="I118" s="106"/>
      <c r="J118" s="105"/>
      <c r="K118" s="116"/>
      <c r="L118" s="11"/>
      <c r="M118" s="115"/>
      <c r="N118" s="116"/>
      <c r="O118" s="116"/>
      <c r="P118" s="105"/>
      <c r="Q118" s="109"/>
      <c r="R118" s="109"/>
      <c r="S118" s="109"/>
      <c r="T118" s="105"/>
      <c r="U118" s="112" t="s">
        <v>104</v>
      </c>
      <c r="V118" s="112">
        <v>44901</v>
      </c>
      <c r="W118" s="119">
        <v>13427</v>
      </c>
      <c r="X118" s="112" t="s">
        <v>305</v>
      </c>
      <c r="Y118" s="118">
        <v>44927</v>
      </c>
      <c r="Z118" s="112">
        <v>45291</v>
      </c>
      <c r="AA118" s="114" t="s">
        <v>100</v>
      </c>
      <c r="AB118" s="114" t="s">
        <v>100</v>
      </c>
      <c r="AC118" s="21">
        <v>0</v>
      </c>
      <c r="AD118" s="21">
        <v>0</v>
      </c>
      <c r="AE118" s="114" t="s">
        <v>100</v>
      </c>
      <c r="AF118" s="114" t="s">
        <v>100</v>
      </c>
      <c r="AG118" s="21">
        <v>0</v>
      </c>
      <c r="AH118" s="2">
        <f t="shared" si="1"/>
        <v>0</v>
      </c>
      <c r="AI118" s="4">
        <v>0</v>
      </c>
      <c r="AJ118" s="4">
        <v>0</v>
      </c>
      <c r="AK118" s="18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3"/>
      <c r="AY118" s="123"/>
      <c r="AZ118" s="123"/>
      <c r="BA118" s="123"/>
      <c r="BB118" s="123"/>
      <c r="BC118" s="123"/>
      <c r="BD118" s="123"/>
      <c r="BE118" s="123"/>
      <c r="BF118" s="123"/>
      <c r="BG118" s="105"/>
    </row>
    <row r="119" spans="1:566" x14ac:dyDescent="0.25">
      <c r="A119" s="104"/>
      <c r="B119" s="105"/>
      <c r="C119" s="105"/>
      <c r="D119" s="105"/>
      <c r="E119" s="105"/>
      <c r="F119" s="106"/>
      <c r="G119" s="107"/>
      <c r="H119" s="108"/>
      <c r="I119" s="106"/>
      <c r="J119" s="105"/>
      <c r="K119" s="116"/>
      <c r="L119" s="11"/>
      <c r="M119" s="115"/>
      <c r="N119" s="116"/>
      <c r="O119" s="116"/>
      <c r="P119" s="105"/>
      <c r="Q119" s="109"/>
      <c r="R119" s="109"/>
      <c r="S119" s="109"/>
      <c r="T119" s="105"/>
      <c r="U119" s="112" t="s">
        <v>105</v>
      </c>
      <c r="V119" s="112">
        <v>45135</v>
      </c>
      <c r="W119" s="119">
        <v>13585</v>
      </c>
      <c r="X119" s="112" t="s">
        <v>306</v>
      </c>
      <c r="Y119" s="118">
        <v>44986</v>
      </c>
      <c r="Z119" s="112">
        <v>45291</v>
      </c>
      <c r="AA119" s="114" t="s">
        <v>100</v>
      </c>
      <c r="AB119" s="114" t="s">
        <v>100</v>
      </c>
      <c r="AC119" s="21">
        <v>0</v>
      </c>
      <c r="AD119" s="21">
        <v>0</v>
      </c>
      <c r="AE119" s="114" t="s">
        <v>100</v>
      </c>
      <c r="AF119" s="114" t="s">
        <v>100</v>
      </c>
      <c r="AG119" s="21">
        <v>0</v>
      </c>
      <c r="AH119" s="2">
        <f t="shared" si="1"/>
        <v>0</v>
      </c>
      <c r="AI119" s="4">
        <v>72051</v>
      </c>
      <c r="AJ119" s="4">
        <v>0</v>
      </c>
      <c r="AK119" s="18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05"/>
    </row>
    <row r="120" spans="1:566" x14ac:dyDescent="0.25">
      <c r="A120" s="104"/>
      <c r="B120" s="105"/>
      <c r="C120" s="105"/>
      <c r="D120" s="105"/>
      <c r="E120" s="105"/>
      <c r="F120" s="106"/>
      <c r="G120" s="107"/>
      <c r="H120" s="108"/>
      <c r="I120" s="106"/>
      <c r="J120" s="105"/>
      <c r="K120" s="116"/>
      <c r="L120" s="11"/>
      <c r="M120" s="115"/>
      <c r="N120" s="116"/>
      <c r="O120" s="116"/>
      <c r="P120" s="105"/>
      <c r="Q120" s="109"/>
      <c r="R120" s="109"/>
      <c r="S120" s="109"/>
      <c r="T120" s="105"/>
      <c r="U120" s="112" t="s">
        <v>192</v>
      </c>
      <c r="V120" s="118">
        <v>45287</v>
      </c>
      <c r="W120" s="119">
        <v>13684</v>
      </c>
      <c r="X120" s="111" t="s">
        <v>193</v>
      </c>
      <c r="Y120" s="125">
        <v>45292</v>
      </c>
      <c r="Z120" s="118">
        <v>45657</v>
      </c>
      <c r="AA120" s="114" t="s">
        <v>100</v>
      </c>
      <c r="AB120" s="114" t="s">
        <v>100</v>
      </c>
      <c r="AC120" s="21">
        <v>0</v>
      </c>
      <c r="AD120" s="21">
        <v>0</v>
      </c>
      <c r="AE120" s="114" t="s">
        <v>100</v>
      </c>
      <c r="AF120" s="114" t="s">
        <v>100</v>
      </c>
      <c r="AG120" s="21">
        <v>0</v>
      </c>
      <c r="AH120" s="2">
        <f t="shared" si="1"/>
        <v>0</v>
      </c>
      <c r="AI120" s="4">
        <v>0</v>
      </c>
      <c r="AJ120" s="4">
        <f>6183.1+6183.1</f>
        <v>12366.2</v>
      </c>
      <c r="AK120" s="18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123"/>
      <c r="BB120" s="123"/>
      <c r="BC120" s="123"/>
      <c r="BD120" s="123"/>
      <c r="BE120" s="123"/>
      <c r="BF120" s="123"/>
      <c r="BG120" s="105"/>
    </row>
    <row r="121" spans="1:566" x14ac:dyDescent="0.25">
      <c r="A121" s="104"/>
      <c r="B121" s="105"/>
      <c r="C121" s="105"/>
      <c r="D121" s="105"/>
      <c r="E121" s="105"/>
      <c r="F121" s="106"/>
      <c r="G121" s="107"/>
      <c r="H121" s="108"/>
      <c r="I121" s="106"/>
      <c r="J121" s="105"/>
      <c r="K121" s="116"/>
      <c r="L121" s="11"/>
      <c r="M121" s="115"/>
      <c r="N121" s="116"/>
      <c r="O121" s="116"/>
      <c r="P121" s="105"/>
      <c r="Q121" s="109"/>
      <c r="R121" s="109"/>
      <c r="S121" s="109"/>
      <c r="T121" s="105"/>
      <c r="U121" s="112"/>
      <c r="V121" s="112"/>
      <c r="W121" s="119"/>
      <c r="X121" s="112"/>
      <c r="Y121" s="118"/>
      <c r="Z121" s="112"/>
      <c r="AA121" s="114"/>
      <c r="AB121" s="114"/>
      <c r="AC121" s="21"/>
      <c r="AD121" s="21"/>
      <c r="AE121" s="114"/>
      <c r="AF121" s="114"/>
      <c r="AG121" s="21"/>
      <c r="AH121" s="2">
        <f t="shared" si="1"/>
        <v>0</v>
      </c>
      <c r="AI121" s="4"/>
      <c r="AJ121" s="4"/>
      <c r="AK121" s="18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05"/>
    </row>
    <row r="122" spans="1:566" x14ac:dyDescent="0.25">
      <c r="A122" s="104"/>
      <c r="B122" s="105"/>
      <c r="C122" s="105"/>
      <c r="D122" s="105"/>
      <c r="E122" s="105"/>
      <c r="F122" s="106"/>
      <c r="G122" s="107"/>
      <c r="H122" s="108"/>
      <c r="I122" s="106"/>
      <c r="J122" s="105"/>
      <c r="K122" s="116"/>
      <c r="L122" s="11"/>
      <c r="M122" s="115"/>
      <c r="N122" s="116"/>
      <c r="O122" s="116"/>
      <c r="P122" s="105"/>
      <c r="Q122" s="109"/>
      <c r="R122" s="109"/>
      <c r="S122" s="109"/>
      <c r="T122" s="105"/>
      <c r="U122" s="112"/>
      <c r="V122" s="112"/>
      <c r="W122" s="119"/>
      <c r="X122" s="112"/>
      <c r="Y122" s="118"/>
      <c r="Z122" s="112"/>
      <c r="AA122" s="114"/>
      <c r="AB122" s="114"/>
      <c r="AC122" s="21"/>
      <c r="AD122" s="21"/>
      <c r="AE122" s="114"/>
      <c r="AF122" s="114"/>
      <c r="AG122" s="21"/>
      <c r="AH122" s="2">
        <f t="shared" si="1"/>
        <v>0</v>
      </c>
      <c r="AI122" s="4"/>
      <c r="AJ122" s="4"/>
      <c r="AK122" s="18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05"/>
    </row>
    <row r="123" spans="1:566" x14ac:dyDescent="0.25">
      <c r="A123" s="104"/>
      <c r="B123" s="105"/>
      <c r="C123" s="105"/>
      <c r="D123" s="105"/>
      <c r="E123" s="105"/>
      <c r="F123" s="106"/>
      <c r="G123" s="107"/>
      <c r="H123" s="108"/>
      <c r="I123" s="106"/>
      <c r="J123" s="105"/>
      <c r="K123" s="116"/>
      <c r="L123" s="11"/>
      <c r="M123" s="115"/>
      <c r="N123" s="116"/>
      <c r="O123" s="116"/>
      <c r="P123" s="105"/>
      <c r="Q123" s="109"/>
      <c r="R123" s="109"/>
      <c r="S123" s="109"/>
      <c r="T123" s="105"/>
      <c r="U123" s="112"/>
      <c r="V123" s="118"/>
      <c r="W123" s="114"/>
      <c r="X123" s="111"/>
      <c r="Y123" s="125"/>
      <c r="Z123" s="118"/>
      <c r="AA123" s="113"/>
      <c r="AB123" s="113"/>
      <c r="AC123" s="21"/>
      <c r="AD123" s="21"/>
      <c r="AE123" s="113"/>
      <c r="AF123" s="113"/>
      <c r="AG123" s="21"/>
      <c r="AH123" s="2">
        <f t="shared" si="1"/>
        <v>0</v>
      </c>
      <c r="AI123" s="4"/>
      <c r="AJ123" s="4"/>
      <c r="AK123" s="18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05"/>
    </row>
    <row r="124" spans="1:566" s="113" customFormat="1" x14ac:dyDescent="0.25">
      <c r="A124" s="104">
        <v>12</v>
      </c>
      <c r="B124" s="105" t="s">
        <v>428</v>
      </c>
      <c r="C124" s="105" t="s">
        <v>136</v>
      </c>
      <c r="D124" s="105" t="s">
        <v>133</v>
      </c>
      <c r="E124" s="105" t="s">
        <v>99</v>
      </c>
      <c r="F124" s="106" t="s">
        <v>401</v>
      </c>
      <c r="G124" s="115">
        <v>12437</v>
      </c>
      <c r="H124" s="108" t="s">
        <v>134</v>
      </c>
      <c r="I124" s="106" t="s">
        <v>139</v>
      </c>
      <c r="J124" s="105" t="s">
        <v>140</v>
      </c>
      <c r="K124" s="116">
        <v>43642</v>
      </c>
      <c r="L124" s="11">
        <v>528229.62</v>
      </c>
      <c r="M124" s="115">
        <v>12589</v>
      </c>
      <c r="N124" s="116">
        <v>43647</v>
      </c>
      <c r="O124" s="116">
        <v>43830</v>
      </c>
      <c r="P124" s="105" t="s">
        <v>290</v>
      </c>
      <c r="Q124" s="109" t="s">
        <v>100</v>
      </c>
      <c r="R124" s="109" t="s">
        <v>100</v>
      </c>
      <c r="S124" s="109" t="s">
        <v>100</v>
      </c>
      <c r="T124" s="105" t="s">
        <v>154</v>
      </c>
      <c r="U124" s="111" t="s">
        <v>100</v>
      </c>
      <c r="V124" s="111" t="s">
        <v>100</v>
      </c>
      <c r="W124" s="111" t="s">
        <v>100</v>
      </c>
      <c r="X124" s="111" t="s">
        <v>100</v>
      </c>
      <c r="Y124" s="111" t="s">
        <v>100</v>
      </c>
      <c r="Z124" s="111" t="s">
        <v>100</v>
      </c>
      <c r="AA124" s="111" t="s">
        <v>100</v>
      </c>
      <c r="AB124" s="111" t="s">
        <v>100</v>
      </c>
      <c r="AC124" s="21">
        <v>0</v>
      </c>
      <c r="AD124" s="21">
        <v>0</v>
      </c>
      <c r="AE124" s="114" t="s">
        <v>100</v>
      </c>
      <c r="AF124" s="114" t="s">
        <v>100</v>
      </c>
      <c r="AG124" s="21">
        <v>0</v>
      </c>
      <c r="AH124" s="2">
        <f t="shared" si="1"/>
        <v>528229.62</v>
      </c>
      <c r="AI124" s="4">
        <v>528229.62</v>
      </c>
      <c r="AJ124" s="4">
        <v>0</v>
      </c>
      <c r="AK124" s="18">
        <f>SUM(AI124:AJ138)</f>
        <v>6351950.3700000001</v>
      </c>
      <c r="AL124" s="123" t="s">
        <v>129</v>
      </c>
      <c r="AM124" s="123" t="s">
        <v>137</v>
      </c>
      <c r="AN124" s="108" t="s">
        <v>138</v>
      </c>
      <c r="AO124" s="123" t="s">
        <v>137</v>
      </c>
      <c r="AP124" s="123" t="s">
        <v>100</v>
      </c>
      <c r="AQ124" s="123" t="s">
        <v>100</v>
      </c>
      <c r="AR124" s="123" t="s">
        <v>100</v>
      </c>
      <c r="AS124" s="123" t="s">
        <v>100</v>
      </c>
      <c r="AT124" s="123" t="s">
        <v>100</v>
      </c>
      <c r="AU124" s="123" t="s">
        <v>100</v>
      </c>
      <c r="AV124" s="123" t="s">
        <v>100</v>
      </c>
      <c r="AW124" s="123" t="s">
        <v>100</v>
      </c>
      <c r="AX124" s="123" t="s">
        <v>100</v>
      </c>
      <c r="AY124" s="123" t="s">
        <v>100</v>
      </c>
      <c r="AZ124" s="123" t="s">
        <v>100</v>
      </c>
      <c r="BA124" s="123" t="s">
        <v>100</v>
      </c>
      <c r="BB124" s="123" t="s">
        <v>100</v>
      </c>
      <c r="BC124" s="123" t="s">
        <v>100</v>
      </c>
      <c r="BD124" s="123" t="s">
        <v>100</v>
      </c>
      <c r="BE124" s="123" t="s">
        <v>100</v>
      </c>
      <c r="BF124" s="123" t="s">
        <v>100</v>
      </c>
      <c r="BG124" s="105" t="s">
        <v>100</v>
      </c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4"/>
      <c r="IN124" s="24"/>
      <c r="IO124" s="24"/>
      <c r="IP124" s="24"/>
      <c r="IQ124" s="24"/>
      <c r="IR124" s="24"/>
      <c r="IS124" s="24"/>
      <c r="IT124" s="24"/>
      <c r="IU124" s="24"/>
      <c r="IV124" s="24"/>
      <c r="IW124" s="24"/>
      <c r="IX124" s="24"/>
      <c r="IY124" s="24"/>
      <c r="IZ124" s="24"/>
      <c r="JA124" s="24"/>
      <c r="JB124" s="24"/>
      <c r="JC124" s="24"/>
      <c r="JD124" s="24"/>
      <c r="JE124" s="24"/>
      <c r="JF124" s="24"/>
      <c r="JG124" s="24"/>
      <c r="JH124" s="24"/>
      <c r="JI124" s="24"/>
      <c r="JJ124" s="24"/>
      <c r="JK124" s="24"/>
      <c r="JL124" s="24"/>
      <c r="JM124" s="24"/>
      <c r="JN124" s="24"/>
      <c r="JO124" s="24"/>
      <c r="JP124" s="24"/>
      <c r="JQ124" s="24"/>
      <c r="JR124" s="24"/>
      <c r="JS124" s="24"/>
      <c r="JT124" s="24"/>
      <c r="JU124" s="24"/>
      <c r="JV124" s="24"/>
      <c r="JW124" s="24"/>
      <c r="JX124" s="24"/>
      <c r="JY124" s="24"/>
      <c r="JZ124" s="24"/>
      <c r="KA124" s="24"/>
      <c r="KB124" s="24"/>
      <c r="KC124" s="24"/>
      <c r="KD124" s="24"/>
      <c r="KE124" s="24"/>
      <c r="KF124" s="24"/>
      <c r="KG124" s="24"/>
      <c r="KH124" s="24"/>
      <c r="KI124" s="24"/>
      <c r="KJ124" s="24"/>
      <c r="KK124" s="24"/>
      <c r="KL124" s="24"/>
      <c r="KM124" s="24"/>
      <c r="KN124" s="24"/>
      <c r="KO124" s="24"/>
      <c r="KP124" s="24"/>
      <c r="KQ124" s="24"/>
      <c r="KR124" s="24"/>
      <c r="KS124" s="24"/>
      <c r="KT124" s="24"/>
      <c r="KU124" s="24"/>
      <c r="KV124" s="24"/>
      <c r="KW124" s="24"/>
      <c r="KX124" s="24"/>
      <c r="KY124" s="24"/>
      <c r="KZ124" s="24"/>
      <c r="LA124" s="24"/>
      <c r="LB124" s="24"/>
      <c r="LC124" s="24"/>
      <c r="LD124" s="24"/>
      <c r="LE124" s="24"/>
      <c r="LF124" s="24"/>
      <c r="LG124" s="24"/>
      <c r="LH124" s="24"/>
      <c r="LI124" s="24"/>
      <c r="LJ124" s="24"/>
      <c r="LK124" s="24"/>
      <c r="LL124" s="24"/>
      <c r="LM124" s="24"/>
      <c r="LN124" s="24"/>
      <c r="LO124" s="24"/>
      <c r="LP124" s="24"/>
      <c r="LQ124" s="24"/>
      <c r="LR124" s="24"/>
      <c r="LS124" s="24"/>
      <c r="LT124" s="24"/>
      <c r="LU124" s="24"/>
      <c r="LV124" s="24"/>
      <c r="LW124" s="24"/>
      <c r="LX124" s="24"/>
      <c r="LY124" s="24"/>
      <c r="LZ124" s="24"/>
      <c r="MA124" s="24"/>
      <c r="MB124" s="24"/>
      <c r="MC124" s="24"/>
      <c r="MD124" s="24"/>
      <c r="ME124" s="24"/>
      <c r="MF124" s="24"/>
      <c r="MG124" s="24"/>
      <c r="MH124" s="24"/>
      <c r="MI124" s="24"/>
      <c r="MJ124" s="24"/>
      <c r="MK124" s="24"/>
      <c r="ML124" s="24"/>
      <c r="MM124" s="24"/>
      <c r="MN124" s="24"/>
      <c r="MO124" s="24"/>
      <c r="MP124" s="24"/>
      <c r="MQ124" s="24"/>
      <c r="MR124" s="24"/>
      <c r="MS124" s="24"/>
      <c r="MT124" s="24"/>
      <c r="MU124" s="24"/>
      <c r="MV124" s="24"/>
      <c r="MW124" s="24"/>
      <c r="MX124" s="24"/>
      <c r="MY124" s="24"/>
      <c r="MZ124" s="24"/>
      <c r="NA124" s="24"/>
      <c r="NB124" s="24"/>
      <c r="NC124" s="24"/>
      <c r="ND124" s="24"/>
      <c r="NE124" s="24"/>
      <c r="NF124" s="24"/>
      <c r="NG124" s="24"/>
      <c r="NH124" s="24"/>
      <c r="NI124" s="24"/>
      <c r="NJ124" s="24"/>
      <c r="NK124" s="24"/>
      <c r="NL124" s="24"/>
      <c r="NM124" s="24"/>
      <c r="NN124" s="24"/>
      <c r="NO124" s="24"/>
      <c r="NP124" s="24"/>
      <c r="NQ124" s="24"/>
      <c r="NR124" s="24"/>
      <c r="NS124" s="24"/>
      <c r="NT124" s="24"/>
      <c r="NU124" s="24"/>
      <c r="NV124" s="24"/>
      <c r="NW124" s="24"/>
      <c r="NX124" s="24"/>
      <c r="NY124" s="24"/>
      <c r="NZ124" s="24"/>
      <c r="OA124" s="24"/>
      <c r="OB124" s="24"/>
      <c r="OC124" s="24"/>
      <c r="OD124" s="24"/>
      <c r="OE124" s="24"/>
      <c r="OF124" s="24"/>
      <c r="OG124" s="24"/>
      <c r="OH124" s="24"/>
      <c r="OI124" s="24"/>
      <c r="OJ124" s="24"/>
      <c r="OK124" s="24"/>
      <c r="OL124" s="24"/>
      <c r="OM124" s="24"/>
      <c r="ON124" s="24"/>
      <c r="OO124" s="24"/>
      <c r="OP124" s="24"/>
      <c r="OQ124" s="24"/>
      <c r="OR124" s="24"/>
      <c r="OS124" s="24"/>
      <c r="OT124" s="24"/>
      <c r="OU124" s="24"/>
      <c r="OV124" s="24"/>
      <c r="OW124" s="24"/>
      <c r="OX124" s="24"/>
      <c r="OY124" s="24"/>
      <c r="OZ124" s="24"/>
      <c r="PA124" s="24"/>
      <c r="PB124" s="24"/>
      <c r="PC124" s="24"/>
      <c r="PD124" s="24"/>
      <c r="PE124" s="24"/>
      <c r="PF124" s="24"/>
      <c r="PG124" s="24"/>
      <c r="PH124" s="24"/>
      <c r="PI124" s="24"/>
      <c r="PJ124" s="24"/>
      <c r="PK124" s="24"/>
      <c r="PL124" s="24"/>
      <c r="PM124" s="24"/>
      <c r="PN124" s="24"/>
      <c r="PO124" s="24"/>
      <c r="PP124" s="24"/>
      <c r="PQ124" s="24"/>
      <c r="PR124" s="24"/>
      <c r="PS124" s="24"/>
      <c r="PT124" s="24"/>
      <c r="PU124" s="24"/>
      <c r="PV124" s="24"/>
      <c r="PW124" s="24"/>
      <c r="PX124" s="24"/>
      <c r="PY124" s="24"/>
      <c r="PZ124" s="24"/>
      <c r="QA124" s="24"/>
      <c r="QB124" s="24"/>
      <c r="QC124" s="24"/>
      <c r="QD124" s="24"/>
      <c r="QE124" s="24"/>
      <c r="QF124" s="24"/>
      <c r="QG124" s="24"/>
      <c r="QH124" s="24"/>
      <c r="QI124" s="24"/>
      <c r="QJ124" s="24"/>
      <c r="QK124" s="24"/>
      <c r="QL124" s="24"/>
      <c r="QM124" s="24"/>
      <c r="QN124" s="24"/>
      <c r="QO124" s="24"/>
      <c r="QP124" s="24"/>
      <c r="QQ124" s="24"/>
      <c r="QR124" s="24"/>
      <c r="QS124" s="24"/>
      <c r="QT124" s="24"/>
      <c r="QU124" s="24"/>
      <c r="QV124" s="24"/>
      <c r="QW124" s="24"/>
      <c r="QX124" s="24"/>
      <c r="QY124" s="24"/>
      <c r="QZ124" s="24"/>
      <c r="RA124" s="24"/>
      <c r="RB124" s="24"/>
      <c r="RC124" s="24"/>
      <c r="RD124" s="24"/>
      <c r="RE124" s="24"/>
      <c r="RF124" s="24"/>
      <c r="RG124" s="24"/>
      <c r="RH124" s="24"/>
      <c r="RI124" s="24"/>
      <c r="RJ124" s="24"/>
      <c r="RK124" s="24"/>
      <c r="RL124" s="24"/>
      <c r="RM124" s="24"/>
      <c r="RN124" s="24"/>
      <c r="RO124" s="24"/>
      <c r="RP124" s="24"/>
      <c r="RQ124" s="24"/>
      <c r="RR124" s="24"/>
      <c r="RS124" s="24"/>
      <c r="RT124" s="24"/>
      <c r="RU124" s="24"/>
      <c r="RV124" s="24"/>
      <c r="RW124" s="24"/>
      <c r="RX124" s="24"/>
      <c r="RY124" s="24"/>
      <c r="RZ124" s="24"/>
      <c r="SA124" s="24"/>
      <c r="SB124" s="24"/>
      <c r="SC124" s="24"/>
      <c r="SD124" s="24"/>
      <c r="SE124" s="24"/>
      <c r="SF124" s="24"/>
      <c r="SG124" s="24"/>
      <c r="SH124" s="24"/>
      <c r="SI124" s="24"/>
      <c r="SJ124" s="24"/>
      <c r="SK124" s="24"/>
      <c r="SL124" s="24"/>
      <c r="SM124" s="24"/>
      <c r="SN124" s="24"/>
      <c r="SO124" s="24"/>
      <c r="SP124" s="24"/>
      <c r="SQ124" s="24"/>
      <c r="SR124" s="24"/>
      <c r="SS124" s="24"/>
      <c r="ST124" s="24"/>
      <c r="SU124" s="24"/>
      <c r="SV124" s="24"/>
      <c r="SW124" s="24"/>
      <c r="SX124" s="24"/>
      <c r="SY124" s="24"/>
      <c r="SZ124" s="24"/>
      <c r="TA124" s="24"/>
      <c r="TB124" s="24"/>
      <c r="TC124" s="24"/>
      <c r="TD124" s="24"/>
      <c r="TE124" s="24"/>
      <c r="TF124" s="24"/>
      <c r="TG124" s="24"/>
      <c r="TH124" s="24"/>
      <c r="TI124" s="24"/>
      <c r="TJ124" s="24"/>
      <c r="TK124" s="24"/>
      <c r="TL124" s="24"/>
      <c r="TM124" s="24"/>
      <c r="TN124" s="24"/>
      <c r="TO124" s="24"/>
      <c r="TP124" s="24"/>
      <c r="TQ124" s="24"/>
      <c r="TR124" s="24"/>
      <c r="TS124" s="24"/>
      <c r="TT124" s="24"/>
      <c r="TU124" s="24"/>
      <c r="TV124" s="24"/>
      <c r="TW124" s="24"/>
      <c r="TX124" s="24"/>
      <c r="TY124" s="24"/>
      <c r="TZ124" s="24"/>
      <c r="UA124" s="24"/>
      <c r="UB124" s="24"/>
      <c r="UC124" s="24"/>
      <c r="UD124" s="24"/>
      <c r="UE124" s="24"/>
      <c r="UF124" s="24"/>
      <c r="UG124" s="24"/>
      <c r="UH124" s="24"/>
      <c r="UI124" s="24"/>
      <c r="UJ124" s="24"/>
      <c r="UK124" s="24"/>
      <c r="UL124" s="24"/>
      <c r="UM124" s="24"/>
      <c r="UN124" s="24"/>
      <c r="UO124" s="24"/>
      <c r="UP124" s="24"/>
      <c r="UQ124" s="24"/>
      <c r="UR124" s="24"/>
      <c r="US124" s="24"/>
      <c r="UT124" s="24"/>
    </row>
    <row r="125" spans="1:566" s="113" customFormat="1" x14ac:dyDescent="0.25">
      <c r="A125" s="104"/>
      <c r="B125" s="105"/>
      <c r="C125" s="105"/>
      <c r="D125" s="105"/>
      <c r="E125" s="105"/>
      <c r="F125" s="106"/>
      <c r="G125" s="115"/>
      <c r="H125" s="108"/>
      <c r="I125" s="106"/>
      <c r="J125" s="105"/>
      <c r="K125" s="116"/>
      <c r="L125" s="11"/>
      <c r="M125" s="115"/>
      <c r="N125" s="116"/>
      <c r="O125" s="116"/>
      <c r="P125" s="105"/>
      <c r="Q125" s="109"/>
      <c r="R125" s="109"/>
      <c r="S125" s="109"/>
      <c r="T125" s="105"/>
      <c r="U125" s="111" t="s">
        <v>101</v>
      </c>
      <c r="V125" s="112">
        <v>43829</v>
      </c>
      <c r="W125" s="120">
        <v>12713</v>
      </c>
      <c r="X125" s="111" t="s">
        <v>158</v>
      </c>
      <c r="Y125" s="112">
        <v>43831</v>
      </c>
      <c r="Z125" s="112">
        <v>44012</v>
      </c>
      <c r="AA125" s="111" t="s">
        <v>100</v>
      </c>
      <c r="AB125" s="111" t="s">
        <v>100</v>
      </c>
      <c r="AC125" s="21">
        <v>0</v>
      </c>
      <c r="AD125" s="21">
        <v>0</v>
      </c>
      <c r="AE125" s="114" t="s">
        <v>100</v>
      </c>
      <c r="AF125" s="114" t="s">
        <v>100</v>
      </c>
      <c r="AG125" s="21">
        <v>0</v>
      </c>
      <c r="AH125" s="2">
        <f t="shared" si="1"/>
        <v>0</v>
      </c>
      <c r="AI125" s="4">
        <v>0</v>
      </c>
      <c r="AJ125" s="4">
        <v>0</v>
      </c>
      <c r="AK125" s="18"/>
      <c r="AL125" s="123"/>
      <c r="AM125" s="123"/>
      <c r="AN125" s="108"/>
      <c r="AO125" s="123"/>
      <c r="AP125" s="123"/>
      <c r="AQ125" s="123"/>
      <c r="AR125" s="123"/>
      <c r="AS125" s="123"/>
      <c r="AT125" s="123"/>
      <c r="AU125" s="123"/>
      <c r="AV125" s="123"/>
      <c r="AW125" s="123"/>
      <c r="AX125" s="123"/>
      <c r="AY125" s="123"/>
      <c r="AZ125" s="123"/>
      <c r="BA125" s="123"/>
      <c r="BB125" s="123"/>
      <c r="BC125" s="123"/>
      <c r="BD125" s="123"/>
      <c r="BE125" s="123"/>
      <c r="BF125" s="123"/>
      <c r="BG125" s="105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4"/>
      <c r="IN125" s="24"/>
      <c r="IO125" s="24"/>
      <c r="IP125" s="24"/>
      <c r="IQ125" s="24"/>
      <c r="IR125" s="24"/>
      <c r="IS125" s="24"/>
      <c r="IT125" s="24"/>
      <c r="IU125" s="24"/>
      <c r="IV125" s="24"/>
      <c r="IW125" s="24"/>
      <c r="IX125" s="24"/>
      <c r="IY125" s="24"/>
      <c r="IZ125" s="24"/>
      <c r="JA125" s="24"/>
      <c r="JB125" s="24"/>
      <c r="JC125" s="24"/>
      <c r="JD125" s="24"/>
      <c r="JE125" s="24"/>
      <c r="JF125" s="24"/>
      <c r="JG125" s="24"/>
      <c r="JH125" s="24"/>
      <c r="JI125" s="24"/>
      <c r="JJ125" s="24"/>
      <c r="JK125" s="24"/>
      <c r="JL125" s="24"/>
      <c r="JM125" s="24"/>
      <c r="JN125" s="24"/>
      <c r="JO125" s="24"/>
      <c r="JP125" s="24"/>
      <c r="JQ125" s="24"/>
      <c r="JR125" s="24"/>
      <c r="JS125" s="24"/>
      <c r="JT125" s="24"/>
      <c r="JU125" s="24"/>
      <c r="JV125" s="24"/>
      <c r="JW125" s="24"/>
      <c r="JX125" s="24"/>
      <c r="JY125" s="24"/>
      <c r="JZ125" s="24"/>
      <c r="KA125" s="24"/>
      <c r="KB125" s="24"/>
      <c r="KC125" s="24"/>
      <c r="KD125" s="24"/>
      <c r="KE125" s="24"/>
      <c r="KF125" s="24"/>
      <c r="KG125" s="24"/>
      <c r="KH125" s="24"/>
      <c r="KI125" s="24"/>
      <c r="KJ125" s="24"/>
      <c r="KK125" s="24"/>
      <c r="KL125" s="24"/>
      <c r="KM125" s="24"/>
      <c r="KN125" s="24"/>
      <c r="KO125" s="24"/>
      <c r="KP125" s="24"/>
      <c r="KQ125" s="24"/>
      <c r="KR125" s="24"/>
      <c r="KS125" s="24"/>
      <c r="KT125" s="24"/>
      <c r="KU125" s="24"/>
      <c r="KV125" s="24"/>
      <c r="KW125" s="24"/>
      <c r="KX125" s="24"/>
      <c r="KY125" s="24"/>
      <c r="KZ125" s="24"/>
      <c r="LA125" s="24"/>
      <c r="LB125" s="24"/>
      <c r="LC125" s="24"/>
      <c r="LD125" s="24"/>
      <c r="LE125" s="24"/>
      <c r="LF125" s="24"/>
      <c r="LG125" s="24"/>
      <c r="LH125" s="24"/>
      <c r="LI125" s="24"/>
      <c r="LJ125" s="24"/>
      <c r="LK125" s="24"/>
      <c r="LL125" s="24"/>
      <c r="LM125" s="24"/>
      <c r="LN125" s="24"/>
      <c r="LO125" s="24"/>
      <c r="LP125" s="24"/>
      <c r="LQ125" s="24"/>
      <c r="LR125" s="24"/>
      <c r="LS125" s="24"/>
      <c r="LT125" s="24"/>
      <c r="LU125" s="24"/>
      <c r="LV125" s="24"/>
      <c r="LW125" s="24"/>
      <c r="LX125" s="24"/>
      <c r="LY125" s="24"/>
      <c r="LZ125" s="24"/>
      <c r="MA125" s="24"/>
      <c r="MB125" s="24"/>
      <c r="MC125" s="24"/>
      <c r="MD125" s="24"/>
      <c r="ME125" s="24"/>
      <c r="MF125" s="24"/>
      <c r="MG125" s="24"/>
      <c r="MH125" s="24"/>
      <c r="MI125" s="24"/>
      <c r="MJ125" s="24"/>
      <c r="MK125" s="24"/>
      <c r="ML125" s="24"/>
      <c r="MM125" s="24"/>
      <c r="MN125" s="24"/>
      <c r="MO125" s="24"/>
      <c r="MP125" s="24"/>
      <c r="MQ125" s="24"/>
      <c r="MR125" s="24"/>
      <c r="MS125" s="24"/>
      <c r="MT125" s="24"/>
      <c r="MU125" s="24"/>
      <c r="MV125" s="24"/>
      <c r="MW125" s="24"/>
      <c r="MX125" s="24"/>
      <c r="MY125" s="24"/>
      <c r="MZ125" s="24"/>
      <c r="NA125" s="24"/>
      <c r="NB125" s="24"/>
      <c r="NC125" s="24"/>
      <c r="ND125" s="24"/>
      <c r="NE125" s="24"/>
      <c r="NF125" s="24"/>
      <c r="NG125" s="24"/>
      <c r="NH125" s="24"/>
      <c r="NI125" s="24"/>
      <c r="NJ125" s="24"/>
      <c r="NK125" s="24"/>
      <c r="NL125" s="24"/>
      <c r="NM125" s="24"/>
      <c r="NN125" s="24"/>
      <c r="NO125" s="24"/>
      <c r="NP125" s="24"/>
      <c r="NQ125" s="24"/>
      <c r="NR125" s="24"/>
      <c r="NS125" s="24"/>
      <c r="NT125" s="24"/>
      <c r="NU125" s="24"/>
      <c r="NV125" s="24"/>
      <c r="NW125" s="24"/>
      <c r="NX125" s="24"/>
      <c r="NY125" s="24"/>
      <c r="NZ125" s="24"/>
      <c r="OA125" s="24"/>
      <c r="OB125" s="24"/>
      <c r="OC125" s="24"/>
      <c r="OD125" s="24"/>
      <c r="OE125" s="24"/>
      <c r="OF125" s="24"/>
      <c r="OG125" s="24"/>
      <c r="OH125" s="24"/>
      <c r="OI125" s="24"/>
      <c r="OJ125" s="24"/>
      <c r="OK125" s="24"/>
      <c r="OL125" s="24"/>
      <c r="OM125" s="24"/>
      <c r="ON125" s="24"/>
      <c r="OO125" s="24"/>
      <c r="OP125" s="24"/>
      <c r="OQ125" s="24"/>
      <c r="OR125" s="24"/>
      <c r="OS125" s="24"/>
      <c r="OT125" s="24"/>
      <c r="OU125" s="24"/>
      <c r="OV125" s="24"/>
      <c r="OW125" s="24"/>
      <c r="OX125" s="24"/>
      <c r="OY125" s="24"/>
      <c r="OZ125" s="24"/>
      <c r="PA125" s="24"/>
      <c r="PB125" s="24"/>
      <c r="PC125" s="24"/>
      <c r="PD125" s="24"/>
      <c r="PE125" s="24"/>
      <c r="PF125" s="24"/>
      <c r="PG125" s="24"/>
      <c r="PH125" s="24"/>
      <c r="PI125" s="24"/>
      <c r="PJ125" s="24"/>
      <c r="PK125" s="24"/>
      <c r="PL125" s="24"/>
      <c r="PM125" s="24"/>
      <c r="PN125" s="24"/>
      <c r="PO125" s="24"/>
      <c r="PP125" s="24"/>
      <c r="PQ125" s="24"/>
      <c r="PR125" s="24"/>
      <c r="PS125" s="24"/>
      <c r="PT125" s="24"/>
      <c r="PU125" s="24"/>
      <c r="PV125" s="24"/>
      <c r="PW125" s="24"/>
      <c r="PX125" s="24"/>
      <c r="PY125" s="24"/>
      <c r="PZ125" s="24"/>
      <c r="QA125" s="24"/>
      <c r="QB125" s="24"/>
      <c r="QC125" s="24"/>
      <c r="QD125" s="24"/>
      <c r="QE125" s="24"/>
      <c r="QF125" s="24"/>
      <c r="QG125" s="24"/>
      <c r="QH125" s="24"/>
      <c r="QI125" s="24"/>
      <c r="QJ125" s="24"/>
      <c r="QK125" s="24"/>
      <c r="QL125" s="24"/>
      <c r="QM125" s="24"/>
      <c r="QN125" s="24"/>
      <c r="QO125" s="24"/>
      <c r="QP125" s="24"/>
      <c r="QQ125" s="24"/>
      <c r="QR125" s="24"/>
      <c r="QS125" s="24"/>
      <c r="QT125" s="24"/>
      <c r="QU125" s="24"/>
      <c r="QV125" s="24"/>
      <c r="QW125" s="24"/>
      <c r="QX125" s="24"/>
      <c r="QY125" s="24"/>
      <c r="QZ125" s="24"/>
      <c r="RA125" s="24"/>
      <c r="RB125" s="24"/>
      <c r="RC125" s="24"/>
      <c r="RD125" s="24"/>
      <c r="RE125" s="24"/>
      <c r="RF125" s="24"/>
      <c r="RG125" s="24"/>
      <c r="RH125" s="24"/>
      <c r="RI125" s="24"/>
      <c r="RJ125" s="24"/>
      <c r="RK125" s="24"/>
      <c r="RL125" s="24"/>
      <c r="RM125" s="24"/>
      <c r="RN125" s="24"/>
      <c r="RO125" s="24"/>
      <c r="RP125" s="24"/>
      <c r="RQ125" s="24"/>
      <c r="RR125" s="24"/>
      <c r="RS125" s="24"/>
      <c r="RT125" s="24"/>
      <c r="RU125" s="24"/>
      <c r="RV125" s="24"/>
      <c r="RW125" s="24"/>
      <c r="RX125" s="24"/>
      <c r="RY125" s="24"/>
      <c r="RZ125" s="24"/>
      <c r="SA125" s="24"/>
      <c r="SB125" s="24"/>
      <c r="SC125" s="24"/>
      <c r="SD125" s="24"/>
      <c r="SE125" s="24"/>
      <c r="SF125" s="24"/>
      <c r="SG125" s="24"/>
      <c r="SH125" s="24"/>
      <c r="SI125" s="24"/>
      <c r="SJ125" s="24"/>
      <c r="SK125" s="24"/>
      <c r="SL125" s="24"/>
      <c r="SM125" s="24"/>
      <c r="SN125" s="24"/>
      <c r="SO125" s="24"/>
      <c r="SP125" s="24"/>
      <c r="SQ125" s="24"/>
      <c r="SR125" s="24"/>
      <c r="SS125" s="24"/>
      <c r="ST125" s="24"/>
      <c r="SU125" s="24"/>
      <c r="SV125" s="24"/>
      <c r="SW125" s="24"/>
      <c r="SX125" s="24"/>
      <c r="SY125" s="24"/>
      <c r="SZ125" s="24"/>
      <c r="TA125" s="24"/>
      <c r="TB125" s="24"/>
      <c r="TC125" s="24"/>
      <c r="TD125" s="24"/>
      <c r="TE125" s="24"/>
      <c r="TF125" s="24"/>
      <c r="TG125" s="24"/>
      <c r="TH125" s="24"/>
      <c r="TI125" s="24"/>
      <c r="TJ125" s="24"/>
      <c r="TK125" s="24"/>
      <c r="TL125" s="24"/>
      <c r="TM125" s="24"/>
      <c r="TN125" s="24"/>
      <c r="TO125" s="24"/>
      <c r="TP125" s="24"/>
      <c r="TQ125" s="24"/>
      <c r="TR125" s="24"/>
      <c r="TS125" s="24"/>
      <c r="TT125" s="24"/>
      <c r="TU125" s="24"/>
      <c r="TV125" s="24"/>
      <c r="TW125" s="24"/>
      <c r="TX125" s="24"/>
      <c r="TY125" s="24"/>
      <c r="TZ125" s="24"/>
      <c r="UA125" s="24"/>
      <c r="UB125" s="24"/>
      <c r="UC125" s="24"/>
      <c r="UD125" s="24"/>
      <c r="UE125" s="24"/>
      <c r="UF125" s="24"/>
      <c r="UG125" s="24"/>
      <c r="UH125" s="24"/>
      <c r="UI125" s="24"/>
      <c r="UJ125" s="24"/>
      <c r="UK125" s="24"/>
      <c r="UL125" s="24"/>
      <c r="UM125" s="24"/>
      <c r="UN125" s="24"/>
      <c r="UO125" s="24"/>
      <c r="UP125" s="24"/>
      <c r="UQ125" s="24"/>
      <c r="UR125" s="24"/>
      <c r="US125" s="24"/>
      <c r="UT125" s="24"/>
    </row>
    <row r="126" spans="1:566" s="113" customFormat="1" x14ac:dyDescent="0.25">
      <c r="A126" s="104"/>
      <c r="B126" s="105"/>
      <c r="C126" s="105"/>
      <c r="D126" s="105"/>
      <c r="E126" s="105"/>
      <c r="F126" s="106"/>
      <c r="G126" s="115"/>
      <c r="H126" s="108"/>
      <c r="I126" s="106"/>
      <c r="J126" s="105"/>
      <c r="K126" s="116"/>
      <c r="L126" s="11"/>
      <c r="M126" s="115"/>
      <c r="N126" s="116"/>
      <c r="O126" s="116"/>
      <c r="P126" s="105"/>
      <c r="Q126" s="109"/>
      <c r="R126" s="109"/>
      <c r="S126" s="109"/>
      <c r="T126" s="105"/>
      <c r="U126" s="111" t="s">
        <v>103</v>
      </c>
      <c r="V126" s="112">
        <v>44011</v>
      </c>
      <c r="W126" s="120">
        <v>12831</v>
      </c>
      <c r="X126" s="111" t="s">
        <v>159</v>
      </c>
      <c r="Y126" s="112">
        <v>44013</v>
      </c>
      <c r="Z126" s="112">
        <v>44196</v>
      </c>
      <c r="AA126" s="111" t="s">
        <v>100</v>
      </c>
      <c r="AB126" s="111" t="s">
        <v>100</v>
      </c>
      <c r="AC126" s="21">
        <v>0</v>
      </c>
      <c r="AD126" s="21">
        <v>0</v>
      </c>
      <c r="AE126" s="114" t="s">
        <v>100</v>
      </c>
      <c r="AF126" s="114" t="s">
        <v>100</v>
      </c>
      <c r="AG126" s="21">
        <v>0</v>
      </c>
      <c r="AH126" s="2">
        <f t="shared" si="1"/>
        <v>0</v>
      </c>
      <c r="AI126" s="4">
        <v>0</v>
      </c>
      <c r="AJ126" s="4">
        <v>0</v>
      </c>
      <c r="AK126" s="18"/>
      <c r="AL126" s="123"/>
      <c r="AM126" s="123"/>
      <c r="AN126" s="108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05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4"/>
      <c r="IN126" s="24"/>
      <c r="IO126" s="24"/>
      <c r="IP126" s="24"/>
      <c r="IQ126" s="24"/>
      <c r="IR126" s="24"/>
      <c r="IS126" s="24"/>
      <c r="IT126" s="24"/>
      <c r="IU126" s="24"/>
      <c r="IV126" s="24"/>
      <c r="IW126" s="24"/>
      <c r="IX126" s="24"/>
      <c r="IY126" s="24"/>
      <c r="IZ126" s="24"/>
      <c r="JA126" s="24"/>
      <c r="JB126" s="24"/>
      <c r="JC126" s="24"/>
      <c r="JD126" s="24"/>
      <c r="JE126" s="24"/>
      <c r="JF126" s="24"/>
      <c r="JG126" s="24"/>
      <c r="JH126" s="24"/>
      <c r="JI126" s="24"/>
      <c r="JJ126" s="24"/>
      <c r="JK126" s="24"/>
      <c r="JL126" s="24"/>
      <c r="JM126" s="24"/>
      <c r="JN126" s="24"/>
      <c r="JO126" s="24"/>
      <c r="JP126" s="24"/>
      <c r="JQ126" s="24"/>
      <c r="JR126" s="24"/>
      <c r="JS126" s="24"/>
      <c r="JT126" s="24"/>
      <c r="JU126" s="24"/>
      <c r="JV126" s="24"/>
      <c r="JW126" s="24"/>
      <c r="JX126" s="24"/>
      <c r="JY126" s="24"/>
      <c r="JZ126" s="24"/>
      <c r="KA126" s="24"/>
      <c r="KB126" s="24"/>
      <c r="KC126" s="24"/>
      <c r="KD126" s="24"/>
      <c r="KE126" s="24"/>
      <c r="KF126" s="24"/>
      <c r="KG126" s="24"/>
      <c r="KH126" s="24"/>
      <c r="KI126" s="24"/>
      <c r="KJ126" s="24"/>
      <c r="KK126" s="24"/>
      <c r="KL126" s="24"/>
      <c r="KM126" s="24"/>
      <c r="KN126" s="24"/>
      <c r="KO126" s="24"/>
      <c r="KP126" s="24"/>
      <c r="KQ126" s="24"/>
      <c r="KR126" s="24"/>
      <c r="KS126" s="24"/>
      <c r="KT126" s="24"/>
      <c r="KU126" s="24"/>
      <c r="KV126" s="24"/>
      <c r="KW126" s="24"/>
      <c r="KX126" s="24"/>
      <c r="KY126" s="24"/>
      <c r="KZ126" s="24"/>
      <c r="LA126" s="24"/>
      <c r="LB126" s="24"/>
      <c r="LC126" s="24"/>
      <c r="LD126" s="24"/>
      <c r="LE126" s="24"/>
      <c r="LF126" s="24"/>
      <c r="LG126" s="24"/>
      <c r="LH126" s="24"/>
      <c r="LI126" s="24"/>
      <c r="LJ126" s="24"/>
      <c r="LK126" s="24"/>
      <c r="LL126" s="24"/>
      <c r="LM126" s="24"/>
      <c r="LN126" s="24"/>
      <c r="LO126" s="24"/>
      <c r="LP126" s="24"/>
      <c r="LQ126" s="24"/>
      <c r="LR126" s="24"/>
      <c r="LS126" s="24"/>
      <c r="LT126" s="24"/>
      <c r="LU126" s="24"/>
      <c r="LV126" s="24"/>
      <c r="LW126" s="24"/>
      <c r="LX126" s="24"/>
      <c r="LY126" s="24"/>
      <c r="LZ126" s="24"/>
      <c r="MA126" s="24"/>
      <c r="MB126" s="24"/>
      <c r="MC126" s="24"/>
      <c r="MD126" s="24"/>
      <c r="ME126" s="24"/>
      <c r="MF126" s="24"/>
      <c r="MG126" s="24"/>
      <c r="MH126" s="24"/>
      <c r="MI126" s="24"/>
      <c r="MJ126" s="24"/>
      <c r="MK126" s="24"/>
      <c r="ML126" s="24"/>
      <c r="MM126" s="24"/>
      <c r="MN126" s="24"/>
      <c r="MO126" s="24"/>
      <c r="MP126" s="24"/>
      <c r="MQ126" s="24"/>
      <c r="MR126" s="24"/>
      <c r="MS126" s="24"/>
      <c r="MT126" s="24"/>
      <c r="MU126" s="24"/>
      <c r="MV126" s="24"/>
      <c r="MW126" s="24"/>
      <c r="MX126" s="24"/>
      <c r="MY126" s="24"/>
      <c r="MZ126" s="24"/>
      <c r="NA126" s="24"/>
      <c r="NB126" s="24"/>
      <c r="NC126" s="24"/>
      <c r="ND126" s="24"/>
      <c r="NE126" s="24"/>
      <c r="NF126" s="24"/>
      <c r="NG126" s="24"/>
      <c r="NH126" s="24"/>
      <c r="NI126" s="24"/>
      <c r="NJ126" s="24"/>
      <c r="NK126" s="24"/>
      <c r="NL126" s="24"/>
      <c r="NM126" s="24"/>
      <c r="NN126" s="24"/>
      <c r="NO126" s="24"/>
      <c r="NP126" s="24"/>
      <c r="NQ126" s="24"/>
      <c r="NR126" s="24"/>
      <c r="NS126" s="24"/>
      <c r="NT126" s="24"/>
      <c r="NU126" s="24"/>
      <c r="NV126" s="24"/>
      <c r="NW126" s="24"/>
      <c r="NX126" s="24"/>
      <c r="NY126" s="24"/>
      <c r="NZ126" s="24"/>
      <c r="OA126" s="24"/>
      <c r="OB126" s="24"/>
      <c r="OC126" s="24"/>
      <c r="OD126" s="24"/>
      <c r="OE126" s="24"/>
      <c r="OF126" s="24"/>
      <c r="OG126" s="24"/>
      <c r="OH126" s="24"/>
      <c r="OI126" s="24"/>
      <c r="OJ126" s="24"/>
      <c r="OK126" s="24"/>
      <c r="OL126" s="24"/>
      <c r="OM126" s="24"/>
      <c r="ON126" s="24"/>
      <c r="OO126" s="24"/>
      <c r="OP126" s="24"/>
      <c r="OQ126" s="24"/>
      <c r="OR126" s="24"/>
      <c r="OS126" s="24"/>
      <c r="OT126" s="24"/>
      <c r="OU126" s="24"/>
      <c r="OV126" s="24"/>
      <c r="OW126" s="24"/>
      <c r="OX126" s="24"/>
      <c r="OY126" s="24"/>
      <c r="OZ126" s="24"/>
      <c r="PA126" s="24"/>
      <c r="PB126" s="24"/>
      <c r="PC126" s="24"/>
      <c r="PD126" s="24"/>
      <c r="PE126" s="24"/>
      <c r="PF126" s="24"/>
      <c r="PG126" s="24"/>
      <c r="PH126" s="24"/>
      <c r="PI126" s="24"/>
      <c r="PJ126" s="24"/>
      <c r="PK126" s="24"/>
      <c r="PL126" s="24"/>
      <c r="PM126" s="24"/>
      <c r="PN126" s="24"/>
      <c r="PO126" s="24"/>
      <c r="PP126" s="24"/>
      <c r="PQ126" s="24"/>
      <c r="PR126" s="24"/>
      <c r="PS126" s="24"/>
      <c r="PT126" s="24"/>
      <c r="PU126" s="24"/>
      <c r="PV126" s="24"/>
      <c r="PW126" s="24"/>
      <c r="PX126" s="24"/>
      <c r="PY126" s="24"/>
      <c r="PZ126" s="24"/>
      <c r="QA126" s="24"/>
      <c r="QB126" s="24"/>
      <c r="QC126" s="24"/>
      <c r="QD126" s="24"/>
      <c r="QE126" s="24"/>
      <c r="QF126" s="24"/>
      <c r="QG126" s="24"/>
      <c r="QH126" s="24"/>
      <c r="QI126" s="24"/>
      <c r="QJ126" s="24"/>
      <c r="QK126" s="24"/>
      <c r="QL126" s="24"/>
      <c r="QM126" s="24"/>
      <c r="QN126" s="24"/>
      <c r="QO126" s="24"/>
      <c r="QP126" s="24"/>
      <c r="QQ126" s="24"/>
      <c r="QR126" s="24"/>
      <c r="QS126" s="24"/>
      <c r="QT126" s="24"/>
      <c r="QU126" s="24"/>
      <c r="QV126" s="24"/>
      <c r="QW126" s="24"/>
      <c r="QX126" s="24"/>
      <c r="QY126" s="24"/>
      <c r="QZ126" s="24"/>
      <c r="RA126" s="24"/>
      <c r="RB126" s="24"/>
      <c r="RC126" s="24"/>
      <c r="RD126" s="24"/>
      <c r="RE126" s="24"/>
      <c r="RF126" s="24"/>
      <c r="RG126" s="24"/>
      <c r="RH126" s="24"/>
      <c r="RI126" s="24"/>
      <c r="RJ126" s="24"/>
      <c r="RK126" s="24"/>
      <c r="RL126" s="24"/>
      <c r="RM126" s="24"/>
      <c r="RN126" s="24"/>
      <c r="RO126" s="24"/>
      <c r="RP126" s="24"/>
      <c r="RQ126" s="24"/>
      <c r="RR126" s="24"/>
      <c r="RS126" s="24"/>
      <c r="RT126" s="24"/>
      <c r="RU126" s="24"/>
      <c r="RV126" s="24"/>
      <c r="RW126" s="24"/>
      <c r="RX126" s="24"/>
      <c r="RY126" s="24"/>
      <c r="RZ126" s="24"/>
      <c r="SA126" s="24"/>
      <c r="SB126" s="24"/>
      <c r="SC126" s="24"/>
      <c r="SD126" s="24"/>
      <c r="SE126" s="24"/>
      <c r="SF126" s="24"/>
      <c r="SG126" s="24"/>
      <c r="SH126" s="24"/>
      <c r="SI126" s="24"/>
      <c r="SJ126" s="24"/>
      <c r="SK126" s="24"/>
      <c r="SL126" s="24"/>
      <c r="SM126" s="24"/>
      <c r="SN126" s="24"/>
      <c r="SO126" s="24"/>
      <c r="SP126" s="24"/>
      <c r="SQ126" s="24"/>
      <c r="SR126" s="24"/>
      <c r="SS126" s="24"/>
      <c r="ST126" s="24"/>
      <c r="SU126" s="24"/>
      <c r="SV126" s="24"/>
      <c r="SW126" s="24"/>
      <c r="SX126" s="24"/>
      <c r="SY126" s="24"/>
      <c r="SZ126" s="24"/>
      <c r="TA126" s="24"/>
      <c r="TB126" s="24"/>
      <c r="TC126" s="24"/>
      <c r="TD126" s="24"/>
      <c r="TE126" s="24"/>
      <c r="TF126" s="24"/>
      <c r="TG126" s="24"/>
      <c r="TH126" s="24"/>
      <c r="TI126" s="24"/>
      <c r="TJ126" s="24"/>
      <c r="TK126" s="24"/>
      <c r="TL126" s="24"/>
      <c r="TM126" s="24"/>
      <c r="TN126" s="24"/>
      <c r="TO126" s="24"/>
      <c r="TP126" s="24"/>
      <c r="TQ126" s="24"/>
      <c r="TR126" s="24"/>
      <c r="TS126" s="24"/>
      <c r="TT126" s="24"/>
      <c r="TU126" s="24"/>
      <c r="TV126" s="24"/>
      <c r="TW126" s="24"/>
      <c r="TX126" s="24"/>
      <c r="TY126" s="24"/>
      <c r="TZ126" s="24"/>
      <c r="UA126" s="24"/>
      <c r="UB126" s="24"/>
      <c r="UC126" s="24"/>
      <c r="UD126" s="24"/>
      <c r="UE126" s="24"/>
      <c r="UF126" s="24"/>
      <c r="UG126" s="24"/>
      <c r="UH126" s="24"/>
      <c r="UI126" s="24"/>
      <c r="UJ126" s="24"/>
      <c r="UK126" s="24"/>
      <c r="UL126" s="24"/>
      <c r="UM126" s="24"/>
      <c r="UN126" s="24"/>
      <c r="UO126" s="24"/>
      <c r="UP126" s="24"/>
      <c r="UQ126" s="24"/>
      <c r="UR126" s="24"/>
      <c r="US126" s="24"/>
      <c r="UT126" s="24"/>
    </row>
    <row r="127" spans="1:566" s="113" customFormat="1" x14ac:dyDescent="0.25">
      <c r="A127" s="104"/>
      <c r="B127" s="105"/>
      <c r="C127" s="105"/>
      <c r="D127" s="105"/>
      <c r="E127" s="105"/>
      <c r="F127" s="106"/>
      <c r="G127" s="115"/>
      <c r="H127" s="108"/>
      <c r="I127" s="106"/>
      <c r="J127" s="105"/>
      <c r="K127" s="116"/>
      <c r="L127" s="11"/>
      <c r="M127" s="115"/>
      <c r="N127" s="116"/>
      <c r="O127" s="116"/>
      <c r="P127" s="105"/>
      <c r="Q127" s="109"/>
      <c r="R127" s="109"/>
      <c r="S127" s="109"/>
      <c r="T127" s="105"/>
      <c r="U127" s="111" t="s">
        <v>104</v>
      </c>
      <c r="V127" s="112">
        <v>44091</v>
      </c>
      <c r="W127" s="120">
        <v>12887</v>
      </c>
      <c r="X127" s="111" t="s">
        <v>106</v>
      </c>
      <c r="Y127" s="112">
        <v>44105</v>
      </c>
      <c r="Z127" s="112">
        <v>44196</v>
      </c>
      <c r="AA127" s="110" t="s">
        <v>160</v>
      </c>
      <c r="AB127" s="111" t="s">
        <v>100</v>
      </c>
      <c r="AC127" s="21">
        <v>4264.8</v>
      </c>
      <c r="AD127" s="21">
        <v>0</v>
      </c>
      <c r="AE127" s="114" t="s">
        <v>100</v>
      </c>
      <c r="AF127" s="114" t="s">
        <v>100</v>
      </c>
      <c r="AG127" s="21">
        <v>0</v>
      </c>
      <c r="AH127" s="2">
        <f t="shared" si="1"/>
        <v>0</v>
      </c>
      <c r="AI127" s="4">
        <v>0</v>
      </c>
      <c r="AJ127" s="4">
        <v>0</v>
      </c>
      <c r="AK127" s="18"/>
      <c r="AL127" s="123"/>
      <c r="AM127" s="123"/>
      <c r="AN127" s="108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05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4"/>
      <c r="IN127" s="24"/>
      <c r="IO127" s="24"/>
      <c r="IP127" s="24"/>
      <c r="IQ127" s="24"/>
      <c r="IR127" s="24"/>
      <c r="IS127" s="24"/>
      <c r="IT127" s="24"/>
      <c r="IU127" s="24"/>
      <c r="IV127" s="24"/>
      <c r="IW127" s="24"/>
      <c r="IX127" s="24"/>
      <c r="IY127" s="24"/>
      <c r="IZ127" s="24"/>
      <c r="JA127" s="24"/>
      <c r="JB127" s="24"/>
      <c r="JC127" s="24"/>
      <c r="JD127" s="24"/>
      <c r="JE127" s="24"/>
      <c r="JF127" s="24"/>
      <c r="JG127" s="24"/>
      <c r="JH127" s="24"/>
      <c r="JI127" s="24"/>
      <c r="JJ127" s="24"/>
      <c r="JK127" s="24"/>
      <c r="JL127" s="24"/>
      <c r="JM127" s="24"/>
      <c r="JN127" s="24"/>
      <c r="JO127" s="24"/>
      <c r="JP127" s="24"/>
      <c r="JQ127" s="24"/>
      <c r="JR127" s="24"/>
      <c r="JS127" s="24"/>
      <c r="JT127" s="24"/>
      <c r="JU127" s="24"/>
      <c r="JV127" s="24"/>
      <c r="JW127" s="24"/>
      <c r="JX127" s="24"/>
      <c r="JY127" s="24"/>
      <c r="JZ127" s="24"/>
      <c r="KA127" s="24"/>
      <c r="KB127" s="24"/>
      <c r="KC127" s="24"/>
      <c r="KD127" s="24"/>
      <c r="KE127" s="24"/>
      <c r="KF127" s="24"/>
      <c r="KG127" s="24"/>
      <c r="KH127" s="24"/>
      <c r="KI127" s="24"/>
      <c r="KJ127" s="24"/>
      <c r="KK127" s="24"/>
      <c r="KL127" s="24"/>
      <c r="KM127" s="24"/>
      <c r="KN127" s="24"/>
      <c r="KO127" s="24"/>
      <c r="KP127" s="24"/>
      <c r="KQ127" s="24"/>
      <c r="KR127" s="24"/>
      <c r="KS127" s="24"/>
      <c r="KT127" s="24"/>
      <c r="KU127" s="24"/>
      <c r="KV127" s="24"/>
      <c r="KW127" s="24"/>
      <c r="KX127" s="24"/>
      <c r="KY127" s="24"/>
      <c r="KZ127" s="24"/>
      <c r="LA127" s="24"/>
      <c r="LB127" s="24"/>
      <c r="LC127" s="24"/>
      <c r="LD127" s="24"/>
      <c r="LE127" s="24"/>
      <c r="LF127" s="24"/>
      <c r="LG127" s="24"/>
      <c r="LH127" s="24"/>
      <c r="LI127" s="24"/>
      <c r="LJ127" s="24"/>
      <c r="LK127" s="24"/>
      <c r="LL127" s="24"/>
      <c r="LM127" s="24"/>
      <c r="LN127" s="24"/>
      <c r="LO127" s="24"/>
      <c r="LP127" s="24"/>
      <c r="LQ127" s="24"/>
      <c r="LR127" s="24"/>
      <c r="LS127" s="24"/>
      <c r="LT127" s="24"/>
      <c r="LU127" s="24"/>
      <c r="LV127" s="24"/>
      <c r="LW127" s="24"/>
      <c r="LX127" s="24"/>
      <c r="LY127" s="24"/>
      <c r="LZ127" s="24"/>
      <c r="MA127" s="24"/>
      <c r="MB127" s="24"/>
      <c r="MC127" s="24"/>
      <c r="MD127" s="24"/>
      <c r="ME127" s="24"/>
      <c r="MF127" s="24"/>
      <c r="MG127" s="24"/>
      <c r="MH127" s="24"/>
      <c r="MI127" s="24"/>
      <c r="MJ127" s="24"/>
      <c r="MK127" s="24"/>
      <c r="ML127" s="24"/>
      <c r="MM127" s="24"/>
      <c r="MN127" s="24"/>
      <c r="MO127" s="24"/>
      <c r="MP127" s="24"/>
      <c r="MQ127" s="24"/>
      <c r="MR127" s="24"/>
      <c r="MS127" s="24"/>
      <c r="MT127" s="24"/>
      <c r="MU127" s="24"/>
      <c r="MV127" s="24"/>
      <c r="MW127" s="24"/>
      <c r="MX127" s="24"/>
      <c r="MY127" s="24"/>
      <c r="MZ127" s="24"/>
      <c r="NA127" s="24"/>
      <c r="NB127" s="24"/>
      <c r="NC127" s="24"/>
      <c r="ND127" s="24"/>
      <c r="NE127" s="24"/>
      <c r="NF127" s="24"/>
      <c r="NG127" s="24"/>
      <c r="NH127" s="24"/>
      <c r="NI127" s="24"/>
      <c r="NJ127" s="24"/>
      <c r="NK127" s="24"/>
      <c r="NL127" s="24"/>
      <c r="NM127" s="24"/>
      <c r="NN127" s="24"/>
      <c r="NO127" s="24"/>
      <c r="NP127" s="24"/>
      <c r="NQ127" s="24"/>
      <c r="NR127" s="24"/>
      <c r="NS127" s="24"/>
      <c r="NT127" s="24"/>
      <c r="NU127" s="24"/>
      <c r="NV127" s="24"/>
      <c r="NW127" s="24"/>
      <c r="NX127" s="24"/>
      <c r="NY127" s="24"/>
      <c r="NZ127" s="24"/>
      <c r="OA127" s="24"/>
      <c r="OB127" s="24"/>
      <c r="OC127" s="24"/>
      <c r="OD127" s="24"/>
      <c r="OE127" s="24"/>
      <c r="OF127" s="24"/>
      <c r="OG127" s="24"/>
      <c r="OH127" s="24"/>
      <c r="OI127" s="24"/>
      <c r="OJ127" s="24"/>
      <c r="OK127" s="24"/>
      <c r="OL127" s="24"/>
      <c r="OM127" s="24"/>
      <c r="ON127" s="24"/>
      <c r="OO127" s="24"/>
      <c r="OP127" s="24"/>
      <c r="OQ127" s="24"/>
      <c r="OR127" s="24"/>
      <c r="OS127" s="24"/>
      <c r="OT127" s="24"/>
      <c r="OU127" s="24"/>
      <c r="OV127" s="24"/>
      <c r="OW127" s="24"/>
      <c r="OX127" s="24"/>
      <c r="OY127" s="24"/>
      <c r="OZ127" s="24"/>
      <c r="PA127" s="24"/>
      <c r="PB127" s="24"/>
      <c r="PC127" s="24"/>
      <c r="PD127" s="24"/>
      <c r="PE127" s="24"/>
      <c r="PF127" s="24"/>
      <c r="PG127" s="24"/>
      <c r="PH127" s="24"/>
      <c r="PI127" s="24"/>
      <c r="PJ127" s="24"/>
      <c r="PK127" s="24"/>
      <c r="PL127" s="24"/>
      <c r="PM127" s="24"/>
      <c r="PN127" s="24"/>
      <c r="PO127" s="24"/>
      <c r="PP127" s="24"/>
      <c r="PQ127" s="24"/>
      <c r="PR127" s="24"/>
      <c r="PS127" s="24"/>
      <c r="PT127" s="24"/>
      <c r="PU127" s="24"/>
      <c r="PV127" s="24"/>
      <c r="PW127" s="24"/>
      <c r="PX127" s="24"/>
      <c r="PY127" s="24"/>
      <c r="PZ127" s="24"/>
      <c r="QA127" s="24"/>
      <c r="QB127" s="24"/>
      <c r="QC127" s="24"/>
      <c r="QD127" s="24"/>
      <c r="QE127" s="24"/>
      <c r="QF127" s="24"/>
      <c r="QG127" s="24"/>
      <c r="QH127" s="24"/>
      <c r="QI127" s="24"/>
      <c r="QJ127" s="24"/>
      <c r="QK127" s="24"/>
      <c r="QL127" s="24"/>
      <c r="QM127" s="24"/>
      <c r="QN127" s="24"/>
      <c r="QO127" s="24"/>
      <c r="QP127" s="24"/>
      <c r="QQ127" s="24"/>
      <c r="QR127" s="24"/>
      <c r="QS127" s="24"/>
      <c r="QT127" s="24"/>
      <c r="QU127" s="24"/>
      <c r="QV127" s="24"/>
      <c r="QW127" s="24"/>
      <c r="QX127" s="24"/>
      <c r="QY127" s="24"/>
      <c r="QZ127" s="24"/>
      <c r="RA127" s="24"/>
      <c r="RB127" s="24"/>
      <c r="RC127" s="24"/>
      <c r="RD127" s="24"/>
      <c r="RE127" s="24"/>
      <c r="RF127" s="24"/>
      <c r="RG127" s="24"/>
      <c r="RH127" s="24"/>
      <c r="RI127" s="24"/>
      <c r="RJ127" s="24"/>
      <c r="RK127" s="24"/>
      <c r="RL127" s="24"/>
      <c r="RM127" s="24"/>
      <c r="RN127" s="24"/>
      <c r="RO127" s="24"/>
      <c r="RP127" s="24"/>
      <c r="RQ127" s="24"/>
      <c r="RR127" s="24"/>
      <c r="RS127" s="24"/>
      <c r="RT127" s="24"/>
      <c r="RU127" s="24"/>
      <c r="RV127" s="24"/>
      <c r="RW127" s="24"/>
      <c r="RX127" s="24"/>
      <c r="RY127" s="24"/>
      <c r="RZ127" s="24"/>
      <c r="SA127" s="24"/>
      <c r="SB127" s="24"/>
      <c r="SC127" s="24"/>
      <c r="SD127" s="24"/>
      <c r="SE127" s="24"/>
      <c r="SF127" s="24"/>
      <c r="SG127" s="24"/>
      <c r="SH127" s="24"/>
      <c r="SI127" s="24"/>
      <c r="SJ127" s="24"/>
      <c r="SK127" s="24"/>
      <c r="SL127" s="24"/>
      <c r="SM127" s="24"/>
      <c r="SN127" s="24"/>
      <c r="SO127" s="24"/>
      <c r="SP127" s="24"/>
      <c r="SQ127" s="24"/>
      <c r="SR127" s="24"/>
      <c r="SS127" s="24"/>
      <c r="ST127" s="24"/>
      <c r="SU127" s="24"/>
      <c r="SV127" s="24"/>
      <c r="SW127" s="24"/>
      <c r="SX127" s="24"/>
      <c r="SY127" s="24"/>
      <c r="SZ127" s="24"/>
      <c r="TA127" s="24"/>
      <c r="TB127" s="24"/>
      <c r="TC127" s="24"/>
      <c r="TD127" s="24"/>
      <c r="TE127" s="24"/>
      <c r="TF127" s="24"/>
      <c r="TG127" s="24"/>
      <c r="TH127" s="24"/>
      <c r="TI127" s="24"/>
      <c r="TJ127" s="24"/>
      <c r="TK127" s="24"/>
      <c r="TL127" s="24"/>
      <c r="TM127" s="24"/>
      <c r="TN127" s="24"/>
      <c r="TO127" s="24"/>
      <c r="TP127" s="24"/>
      <c r="TQ127" s="24"/>
      <c r="TR127" s="24"/>
      <c r="TS127" s="24"/>
      <c r="TT127" s="24"/>
      <c r="TU127" s="24"/>
      <c r="TV127" s="24"/>
      <c r="TW127" s="24"/>
      <c r="TX127" s="24"/>
      <c r="TY127" s="24"/>
      <c r="TZ127" s="24"/>
      <c r="UA127" s="24"/>
      <c r="UB127" s="24"/>
      <c r="UC127" s="24"/>
      <c r="UD127" s="24"/>
      <c r="UE127" s="24"/>
      <c r="UF127" s="24"/>
      <c r="UG127" s="24"/>
      <c r="UH127" s="24"/>
      <c r="UI127" s="24"/>
      <c r="UJ127" s="24"/>
      <c r="UK127" s="24"/>
      <c r="UL127" s="24"/>
      <c r="UM127" s="24"/>
      <c r="UN127" s="24"/>
      <c r="UO127" s="24"/>
      <c r="UP127" s="24"/>
      <c r="UQ127" s="24"/>
      <c r="UR127" s="24"/>
      <c r="US127" s="24"/>
      <c r="UT127" s="24"/>
    </row>
    <row r="128" spans="1:566" s="113" customFormat="1" x14ac:dyDescent="0.25">
      <c r="A128" s="104"/>
      <c r="B128" s="105"/>
      <c r="C128" s="105"/>
      <c r="D128" s="105"/>
      <c r="E128" s="105"/>
      <c r="F128" s="106"/>
      <c r="G128" s="115"/>
      <c r="H128" s="108"/>
      <c r="I128" s="106"/>
      <c r="J128" s="105"/>
      <c r="K128" s="116"/>
      <c r="L128" s="11"/>
      <c r="M128" s="115"/>
      <c r="N128" s="116"/>
      <c r="O128" s="116"/>
      <c r="P128" s="105"/>
      <c r="Q128" s="109"/>
      <c r="R128" s="109"/>
      <c r="S128" s="109"/>
      <c r="T128" s="105"/>
      <c r="U128" s="111" t="s">
        <v>105</v>
      </c>
      <c r="V128" s="112">
        <v>44095</v>
      </c>
      <c r="W128" s="120">
        <v>12894</v>
      </c>
      <c r="X128" s="111" t="s">
        <v>161</v>
      </c>
      <c r="Y128" s="112">
        <v>44013</v>
      </c>
      <c r="Z128" s="112">
        <v>44196</v>
      </c>
      <c r="AA128" s="110" t="s">
        <v>162</v>
      </c>
      <c r="AB128" s="111" t="s">
        <v>100</v>
      </c>
      <c r="AC128" s="21">
        <v>15622.06</v>
      </c>
      <c r="AD128" s="21">
        <v>0</v>
      </c>
      <c r="AE128" s="118">
        <v>44169</v>
      </c>
      <c r="AF128" s="114" t="s">
        <v>100</v>
      </c>
      <c r="AG128" s="21">
        <v>64418.27</v>
      </c>
      <c r="AH128" s="2">
        <f t="shared" si="1"/>
        <v>4264.8</v>
      </c>
      <c r="AI128" s="4">
        <v>1223608.0900000001</v>
      </c>
      <c r="AJ128" s="4">
        <v>0</v>
      </c>
      <c r="AK128" s="18"/>
      <c r="AL128" s="123"/>
      <c r="AM128" s="123"/>
      <c r="AN128" s="108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05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4"/>
      <c r="IN128" s="24"/>
      <c r="IO128" s="24"/>
      <c r="IP128" s="24"/>
      <c r="IQ128" s="24"/>
      <c r="IR128" s="24"/>
      <c r="IS128" s="24"/>
      <c r="IT128" s="24"/>
      <c r="IU128" s="24"/>
      <c r="IV128" s="24"/>
      <c r="IW128" s="24"/>
      <c r="IX128" s="24"/>
      <c r="IY128" s="24"/>
      <c r="IZ128" s="24"/>
      <c r="JA128" s="24"/>
      <c r="JB128" s="24"/>
      <c r="JC128" s="24"/>
      <c r="JD128" s="24"/>
      <c r="JE128" s="24"/>
      <c r="JF128" s="24"/>
      <c r="JG128" s="24"/>
      <c r="JH128" s="24"/>
      <c r="JI128" s="24"/>
      <c r="JJ128" s="24"/>
      <c r="JK128" s="24"/>
      <c r="JL128" s="24"/>
      <c r="JM128" s="24"/>
      <c r="JN128" s="24"/>
      <c r="JO128" s="24"/>
      <c r="JP128" s="24"/>
      <c r="JQ128" s="24"/>
      <c r="JR128" s="24"/>
      <c r="JS128" s="24"/>
      <c r="JT128" s="24"/>
      <c r="JU128" s="24"/>
      <c r="JV128" s="24"/>
      <c r="JW128" s="24"/>
      <c r="JX128" s="24"/>
      <c r="JY128" s="24"/>
      <c r="JZ128" s="24"/>
      <c r="KA128" s="24"/>
      <c r="KB128" s="24"/>
      <c r="KC128" s="24"/>
      <c r="KD128" s="24"/>
      <c r="KE128" s="24"/>
      <c r="KF128" s="24"/>
      <c r="KG128" s="24"/>
      <c r="KH128" s="24"/>
      <c r="KI128" s="24"/>
      <c r="KJ128" s="24"/>
      <c r="KK128" s="24"/>
      <c r="KL128" s="24"/>
      <c r="KM128" s="24"/>
      <c r="KN128" s="24"/>
      <c r="KO128" s="24"/>
      <c r="KP128" s="24"/>
      <c r="KQ128" s="24"/>
      <c r="KR128" s="24"/>
      <c r="KS128" s="24"/>
      <c r="KT128" s="24"/>
      <c r="KU128" s="24"/>
      <c r="KV128" s="24"/>
      <c r="KW128" s="24"/>
      <c r="KX128" s="24"/>
      <c r="KY128" s="24"/>
      <c r="KZ128" s="24"/>
      <c r="LA128" s="24"/>
      <c r="LB128" s="24"/>
      <c r="LC128" s="24"/>
      <c r="LD128" s="24"/>
      <c r="LE128" s="24"/>
      <c r="LF128" s="24"/>
      <c r="LG128" s="24"/>
      <c r="LH128" s="24"/>
      <c r="LI128" s="24"/>
      <c r="LJ128" s="24"/>
      <c r="LK128" s="24"/>
      <c r="LL128" s="24"/>
      <c r="LM128" s="24"/>
      <c r="LN128" s="24"/>
      <c r="LO128" s="24"/>
      <c r="LP128" s="24"/>
      <c r="LQ128" s="24"/>
      <c r="LR128" s="24"/>
      <c r="LS128" s="24"/>
      <c r="LT128" s="24"/>
      <c r="LU128" s="24"/>
      <c r="LV128" s="24"/>
      <c r="LW128" s="24"/>
      <c r="LX128" s="24"/>
      <c r="LY128" s="24"/>
      <c r="LZ128" s="24"/>
      <c r="MA128" s="24"/>
      <c r="MB128" s="24"/>
      <c r="MC128" s="24"/>
      <c r="MD128" s="24"/>
      <c r="ME128" s="24"/>
      <c r="MF128" s="24"/>
      <c r="MG128" s="24"/>
      <c r="MH128" s="24"/>
      <c r="MI128" s="24"/>
      <c r="MJ128" s="24"/>
      <c r="MK128" s="24"/>
      <c r="ML128" s="24"/>
      <c r="MM128" s="24"/>
      <c r="MN128" s="24"/>
      <c r="MO128" s="24"/>
      <c r="MP128" s="24"/>
      <c r="MQ128" s="24"/>
      <c r="MR128" s="24"/>
      <c r="MS128" s="24"/>
      <c r="MT128" s="24"/>
      <c r="MU128" s="24"/>
      <c r="MV128" s="24"/>
      <c r="MW128" s="24"/>
      <c r="MX128" s="24"/>
      <c r="MY128" s="24"/>
      <c r="MZ128" s="24"/>
      <c r="NA128" s="24"/>
      <c r="NB128" s="24"/>
      <c r="NC128" s="24"/>
      <c r="ND128" s="24"/>
      <c r="NE128" s="24"/>
      <c r="NF128" s="24"/>
      <c r="NG128" s="24"/>
      <c r="NH128" s="24"/>
      <c r="NI128" s="24"/>
      <c r="NJ128" s="24"/>
      <c r="NK128" s="24"/>
      <c r="NL128" s="24"/>
      <c r="NM128" s="24"/>
      <c r="NN128" s="24"/>
      <c r="NO128" s="24"/>
      <c r="NP128" s="24"/>
      <c r="NQ128" s="24"/>
      <c r="NR128" s="24"/>
      <c r="NS128" s="24"/>
      <c r="NT128" s="24"/>
      <c r="NU128" s="24"/>
      <c r="NV128" s="24"/>
      <c r="NW128" s="24"/>
      <c r="NX128" s="24"/>
      <c r="NY128" s="24"/>
      <c r="NZ128" s="24"/>
      <c r="OA128" s="24"/>
      <c r="OB128" s="24"/>
      <c r="OC128" s="24"/>
      <c r="OD128" s="24"/>
      <c r="OE128" s="24"/>
      <c r="OF128" s="24"/>
      <c r="OG128" s="24"/>
      <c r="OH128" s="24"/>
      <c r="OI128" s="24"/>
      <c r="OJ128" s="24"/>
      <c r="OK128" s="24"/>
      <c r="OL128" s="24"/>
      <c r="OM128" s="24"/>
      <c r="ON128" s="24"/>
      <c r="OO128" s="24"/>
      <c r="OP128" s="24"/>
      <c r="OQ128" s="24"/>
      <c r="OR128" s="24"/>
      <c r="OS128" s="24"/>
      <c r="OT128" s="24"/>
      <c r="OU128" s="24"/>
      <c r="OV128" s="24"/>
      <c r="OW128" s="24"/>
      <c r="OX128" s="24"/>
      <c r="OY128" s="24"/>
      <c r="OZ128" s="24"/>
      <c r="PA128" s="24"/>
      <c r="PB128" s="24"/>
      <c r="PC128" s="24"/>
      <c r="PD128" s="24"/>
      <c r="PE128" s="24"/>
      <c r="PF128" s="24"/>
      <c r="PG128" s="24"/>
      <c r="PH128" s="24"/>
      <c r="PI128" s="24"/>
      <c r="PJ128" s="24"/>
      <c r="PK128" s="24"/>
      <c r="PL128" s="24"/>
      <c r="PM128" s="24"/>
      <c r="PN128" s="24"/>
      <c r="PO128" s="24"/>
      <c r="PP128" s="24"/>
      <c r="PQ128" s="24"/>
      <c r="PR128" s="24"/>
      <c r="PS128" s="24"/>
      <c r="PT128" s="24"/>
      <c r="PU128" s="24"/>
      <c r="PV128" s="24"/>
      <c r="PW128" s="24"/>
      <c r="PX128" s="24"/>
      <c r="PY128" s="24"/>
      <c r="PZ128" s="24"/>
      <c r="QA128" s="24"/>
      <c r="QB128" s="24"/>
      <c r="QC128" s="24"/>
      <c r="QD128" s="24"/>
      <c r="QE128" s="24"/>
      <c r="QF128" s="24"/>
      <c r="QG128" s="24"/>
      <c r="QH128" s="24"/>
      <c r="QI128" s="24"/>
      <c r="QJ128" s="24"/>
      <c r="QK128" s="24"/>
      <c r="QL128" s="24"/>
      <c r="QM128" s="24"/>
      <c r="QN128" s="24"/>
      <c r="QO128" s="24"/>
      <c r="QP128" s="24"/>
      <c r="QQ128" s="24"/>
      <c r="QR128" s="24"/>
      <c r="QS128" s="24"/>
      <c r="QT128" s="24"/>
      <c r="QU128" s="24"/>
      <c r="QV128" s="24"/>
      <c r="QW128" s="24"/>
      <c r="QX128" s="24"/>
      <c r="QY128" s="24"/>
      <c r="QZ128" s="24"/>
      <c r="RA128" s="24"/>
      <c r="RB128" s="24"/>
      <c r="RC128" s="24"/>
      <c r="RD128" s="24"/>
      <c r="RE128" s="24"/>
      <c r="RF128" s="24"/>
      <c r="RG128" s="24"/>
      <c r="RH128" s="24"/>
      <c r="RI128" s="24"/>
      <c r="RJ128" s="24"/>
      <c r="RK128" s="24"/>
      <c r="RL128" s="24"/>
      <c r="RM128" s="24"/>
      <c r="RN128" s="24"/>
      <c r="RO128" s="24"/>
      <c r="RP128" s="24"/>
      <c r="RQ128" s="24"/>
      <c r="RR128" s="24"/>
      <c r="RS128" s="24"/>
      <c r="RT128" s="24"/>
      <c r="RU128" s="24"/>
      <c r="RV128" s="24"/>
      <c r="RW128" s="24"/>
      <c r="RX128" s="24"/>
      <c r="RY128" s="24"/>
      <c r="RZ128" s="24"/>
      <c r="SA128" s="24"/>
      <c r="SB128" s="24"/>
      <c r="SC128" s="24"/>
      <c r="SD128" s="24"/>
      <c r="SE128" s="24"/>
      <c r="SF128" s="24"/>
      <c r="SG128" s="24"/>
      <c r="SH128" s="24"/>
      <c r="SI128" s="24"/>
      <c r="SJ128" s="24"/>
      <c r="SK128" s="24"/>
      <c r="SL128" s="24"/>
      <c r="SM128" s="24"/>
      <c r="SN128" s="24"/>
      <c r="SO128" s="24"/>
      <c r="SP128" s="24"/>
      <c r="SQ128" s="24"/>
      <c r="SR128" s="24"/>
      <c r="SS128" s="24"/>
      <c r="ST128" s="24"/>
      <c r="SU128" s="24"/>
      <c r="SV128" s="24"/>
      <c r="SW128" s="24"/>
      <c r="SX128" s="24"/>
      <c r="SY128" s="24"/>
      <c r="SZ128" s="24"/>
      <c r="TA128" s="24"/>
      <c r="TB128" s="24"/>
      <c r="TC128" s="24"/>
      <c r="TD128" s="24"/>
      <c r="TE128" s="24"/>
      <c r="TF128" s="24"/>
      <c r="TG128" s="24"/>
      <c r="TH128" s="24"/>
      <c r="TI128" s="24"/>
      <c r="TJ128" s="24"/>
      <c r="TK128" s="24"/>
      <c r="TL128" s="24"/>
      <c r="TM128" s="24"/>
      <c r="TN128" s="24"/>
      <c r="TO128" s="24"/>
      <c r="TP128" s="24"/>
      <c r="TQ128" s="24"/>
      <c r="TR128" s="24"/>
      <c r="TS128" s="24"/>
      <c r="TT128" s="24"/>
      <c r="TU128" s="24"/>
      <c r="TV128" s="24"/>
      <c r="TW128" s="24"/>
      <c r="TX128" s="24"/>
      <c r="TY128" s="24"/>
      <c r="TZ128" s="24"/>
      <c r="UA128" s="24"/>
      <c r="UB128" s="24"/>
      <c r="UC128" s="24"/>
      <c r="UD128" s="24"/>
      <c r="UE128" s="24"/>
      <c r="UF128" s="24"/>
      <c r="UG128" s="24"/>
      <c r="UH128" s="24"/>
      <c r="UI128" s="24"/>
      <c r="UJ128" s="24"/>
      <c r="UK128" s="24"/>
      <c r="UL128" s="24"/>
      <c r="UM128" s="24"/>
      <c r="UN128" s="24"/>
      <c r="UO128" s="24"/>
      <c r="UP128" s="24"/>
      <c r="UQ128" s="24"/>
      <c r="UR128" s="24"/>
      <c r="US128" s="24"/>
      <c r="UT128" s="24"/>
    </row>
    <row r="129" spans="1:566" s="113" customFormat="1" x14ac:dyDescent="0.25">
      <c r="A129" s="104"/>
      <c r="B129" s="105"/>
      <c r="C129" s="105"/>
      <c r="D129" s="105"/>
      <c r="E129" s="105"/>
      <c r="F129" s="106"/>
      <c r="G129" s="115"/>
      <c r="H129" s="108"/>
      <c r="I129" s="106"/>
      <c r="J129" s="105"/>
      <c r="K129" s="116"/>
      <c r="L129" s="11"/>
      <c r="M129" s="115"/>
      <c r="N129" s="116"/>
      <c r="O129" s="116"/>
      <c r="P129" s="105"/>
      <c r="Q129" s="109"/>
      <c r="R129" s="109"/>
      <c r="S129" s="109"/>
      <c r="T129" s="105"/>
      <c r="U129" s="111" t="s">
        <v>192</v>
      </c>
      <c r="V129" s="112">
        <v>44197</v>
      </c>
      <c r="W129" s="120">
        <v>12954</v>
      </c>
      <c r="X129" s="111" t="s">
        <v>193</v>
      </c>
      <c r="Y129" s="112">
        <v>44197</v>
      </c>
      <c r="Z129" s="112">
        <v>44377</v>
      </c>
      <c r="AA129" s="110" t="s">
        <v>100</v>
      </c>
      <c r="AB129" s="111" t="s">
        <v>100</v>
      </c>
      <c r="AC129" s="21">
        <v>0</v>
      </c>
      <c r="AD129" s="21">
        <v>0</v>
      </c>
      <c r="AE129" s="118" t="s">
        <v>100</v>
      </c>
      <c r="AF129" s="114" t="s">
        <v>100</v>
      </c>
      <c r="AG129" s="21">
        <v>0</v>
      </c>
      <c r="AH129" s="2">
        <f t="shared" si="1"/>
        <v>80040.33</v>
      </c>
      <c r="AI129" s="4">
        <v>536475.65</v>
      </c>
      <c r="AJ129" s="4">
        <v>0</v>
      </c>
      <c r="AK129" s="18"/>
      <c r="AL129" s="123"/>
      <c r="AM129" s="123"/>
      <c r="AN129" s="108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05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4"/>
      <c r="IN129" s="24"/>
      <c r="IO129" s="24"/>
      <c r="IP129" s="24"/>
      <c r="IQ129" s="24"/>
      <c r="IR129" s="24"/>
      <c r="IS129" s="24"/>
      <c r="IT129" s="24"/>
      <c r="IU129" s="24"/>
      <c r="IV129" s="24"/>
      <c r="IW129" s="24"/>
      <c r="IX129" s="24"/>
      <c r="IY129" s="24"/>
      <c r="IZ129" s="24"/>
      <c r="JA129" s="24"/>
      <c r="JB129" s="24"/>
      <c r="JC129" s="24"/>
      <c r="JD129" s="24"/>
      <c r="JE129" s="24"/>
      <c r="JF129" s="24"/>
      <c r="JG129" s="24"/>
      <c r="JH129" s="24"/>
      <c r="JI129" s="24"/>
      <c r="JJ129" s="24"/>
      <c r="JK129" s="24"/>
      <c r="JL129" s="24"/>
      <c r="JM129" s="24"/>
      <c r="JN129" s="24"/>
      <c r="JO129" s="24"/>
      <c r="JP129" s="24"/>
      <c r="JQ129" s="24"/>
      <c r="JR129" s="24"/>
      <c r="JS129" s="24"/>
      <c r="JT129" s="24"/>
      <c r="JU129" s="24"/>
      <c r="JV129" s="24"/>
      <c r="JW129" s="24"/>
      <c r="JX129" s="24"/>
      <c r="JY129" s="24"/>
      <c r="JZ129" s="24"/>
      <c r="KA129" s="24"/>
      <c r="KB129" s="24"/>
      <c r="KC129" s="24"/>
      <c r="KD129" s="24"/>
      <c r="KE129" s="24"/>
      <c r="KF129" s="24"/>
      <c r="KG129" s="24"/>
      <c r="KH129" s="24"/>
      <c r="KI129" s="24"/>
      <c r="KJ129" s="24"/>
      <c r="KK129" s="24"/>
      <c r="KL129" s="24"/>
      <c r="KM129" s="24"/>
      <c r="KN129" s="24"/>
      <c r="KO129" s="24"/>
      <c r="KP129" s="24"/>
      <c r="KQ129" s="24"/>
      <c r="KR129" s="24"/>
      <c r="KS129" s="24"/>
      <c r="KT129" s="24"/>
      <c r="KU129" s="24"/>
      <c r="KV129" s="24"/>
      <c r="KW129" s="24"/>
      <c r="KX129" s="24"/>
      <c r="KY129" s="24"/>
      <c r="KZ129" s="24"/>
      <c r="LA129" s="24"/>
      <c r="LB129" s="24"/>
      <c r="LC129" s="24"/>
      <c r="LD129" s="24"/>
      <c r="LE129" s="24"/>
      <c r="LF129" s="24"/>
      <c r="LG129" s="24"/>
      <c r="LH129" s="24"/>
      <c r="LI129" s="24"/>
      <c r="LJ129" s="24"/>
      <c r="LK129" s="24"/>
      <c r="LL129" s="24"/>
      <c r="LM129" s="24"/>
      <c r="LN129" s="24"/>
      <c r="LO129" s="24"/>
      <c r="LP129" s="24"/>
      <c r="LQ129" s="24"/>
      <c r="LR129" s="24"/>
      <c r="LS129" s="24"/>
      <c r="LT129" s="24"/>
      <c r="LU129" s="24"/>
      <c r="LV129" s="24"/>
      <c r="LW129" s="24"/>
      <c r="LX129" s="24"/>
      <c r="LY129" s="24"/>
      <c r="LZ129" s="24"/>
      <c r="MA129" s="24"/>
      <c r="MB129" s="24"/>
      <c r="MC129" s="24"/>
      <c r="MD129" s="24"/>
      <c r="ME129" s="24"/>
      <c r="MF129" s="24"/>
      <c r="MG129" s="24"/>
      <c r="MH129" s="24"/>
      <c r="MI129" s="24"/>
      <c r="MJ129" s="24"/>
      <c r="MK129" s="24"/>
      <c r="ML129" s="24"/>
      <c r="MM129" s="24"/>
      <c r="MN129" s="24"/>
      <c r="MO129" s="24"/>
      <c r="MP129" s="24"/>
      <c r="MQ129" s="24"/>
      <c r="MR129" s="24"/>
      <c r="MS129" s="24"/>
      <c r="MT129" s="24"/>
      <c r="MU129" s="24"/>
      <c r="MV129" s="24"/>
      <c r="MW129" s="24"/>
      <c r="MX129" s="24"/>
      <c r="MY129" s="24"/>
      <c r="MZ129" s="24"/>
      <c r="NA129" s="24"/>
      <c r="NB129" s="24"/>
      <c r="NC129" s="24"/>
      <c r="ND129" s="24"/>
      <c r="NE129" s="24"/>
      <c r="NF129" s="24"/>
      <c r="NG129" s="24"/>
      <c r="NH129" s="24"/>
      <c r="NI129" s="24"/>
      <c r="NJ129" s="24"/>
      <c r="NK129" s="24"/>
      <c r="NL129" s="24"/>
      <c r="NM129" s="24"/>
      <c r="NN129" s="24"/>
      <c r="NO129" s="24"/>
      <c r="NP129" s="24"/>
      <c r="NQ129" s="24"/>
      <c r="NR129" s="24"/>
      <c r="NS129" s="24"/>
      <c r="NT129" s="24"/>
      <c r="NU129" s="24"/>
      <c r="NV129" s="24"/>
      <c r="NW129" s="24"/>
      <c r="NX129" s="24"/>
      <c r="NY129" s="24"/>
      <c r="NZ129" s="24"/>
      <c r="OA129" s="24"/>
      <c r="OB129" s="24"/>
      <c r="OC129" s="24"/>
      <c r="OD129" s="24"/>
      <c r="OE129" s="24"/>
      <c r="OF129" s="24"/>
      <c r="OG129" s="24"/>
      <c r="OH129" s="24"/>
      <c r="OI129" s="24"/>
      <c r="OJ129" s="24"/>
      <c r="OK129" s="24"/>
      <c r="OL129" s="24"/>
      <c r="OM129" s="24"/>
      <c r="ON129" s="24"/>
      <c r="OO129" s="24"/>
      <c r="OP129" s="24"/>
      <c r="OQ129" s="24"/>
      <c r="OR129" s="24"/>
      <c r="OS129" s="24"/>
      <c r="OT129" s="24"/>
      <c r="OU129" s="24"/>
      <c r="OV129" s="24"/>
      <c r="OW129" s="24"/>
      <c r="OX129" s="24"/>
      <c r="OY129" s="24"/>
      <c r="OZ129" s="24"/>
      <c r="PA129" s="24"/>
      <c r="PB129" s="24"/>
      <c r="PC129" s="24"/>
      <c r="PD129" s="24"/>
      <c r="PE129" s="24"/>
      <c r="PF129" s="24"/>
      <c r="PG129" s="24"/>
      <c r="PH129" s="24"/>
      <c r="PI129" s="24"/>
      <c r="PJ129" s="24"/>
      <c r="PK129" s="24"/>
      <c r="PL129" s="24"/>
      <c r="PM129" s="24"/>
      <c r="PN129" s="24"/>
      <c r="PO129" s="24"/>
      <c r="PP129" s="24"/>
      <c r="PQ129" s="24"/>
      <c r="PR129" s="24"/>
      <c r="PS129" s="24"/>
      <c r="PT129" s="24"/>
      <c r="PU129" s="24"/>
      <c r="PV129" s="24"/>
      <c r="PW129" s="24"/>
      <c r="PX129" s="24"/>
      <c r="PY129" s="24"/>
      <c r="PZ129" s="24"/>
      <c r="QA129" s="24"/>
      <c r="QB129" s="24"/>
      <c r="QC129" s="24"/>
      <c r="QD129" s="24"/>
      <c r="QE129" s="24"/>
      <c r="QF129" s="24"/>
      <c r="QG129" s="24"/>
      <c r="QH129" s="24"/>
      <c r="QI129" s="24"/>
      <c r="QJ129" s="24"/>
      <c r="QK129" s="24"/>
      <c r="QL129" s="24"/>
      <c r="QM129" s="24"/>
      <c r="QN129" s="24"/>
      <c r="QO129" s="24"/>
      <c r="QP129" s="24"/>
      <c r="QQ129" s="24"/>
      <c r="QR129" s="24"/>
      <c r="QS129" s="24"/>
      <c r="QT129" s="24"/>
      <c r="QU129" s="24"/>
      <c r="QV129" s="24"/>
      <c r="QW129" s="24"/>
      <c r="QX129" s="24"/>
      <c r="QY129" s="24"/>
      <c r="QZ129" s="24"/>
      <c r="RA129" s="24"/>
      <c r="RB129" s="24"/>
      <c r="RC129" s="24"/>
      <c r="RD129" s="24"/>
      <c r="RE129" s="24"/>
      <c r="RF129" s="24"/>
      <c r="RG129" s="24"/>
      <c r="RH129" s="24"/>
      <c r="RI129" s="24"/>
      <c r="RJ129" s="24"/>
      <c r="RK129" s="24"/>
      <c r="RL129" s="24"/>
      <c r="RM129" s="24"/>
      <c r="RN129" s="24"/>
      <c r="RO129" s="24"/>
      <c r="RP129" s="24"/>
      <c r="RQ129" s="24"/>
      <c r="RR129" s="24"/>
      <c r="RS129" s="24"/>
      <c r="RT129" s="24"/>
      <c r="RU129" s="24"/>
      <c r="RV129" s="24"/>
      <c r="RW129" s="24"/>
      <c r="RX129" s="24"/>
      <c r="RY129" s="24"/>
      <c r="RZ129" s="24"/>
      <c r="SA129" s="24"/>
      <c r="SB129" s="24"/>
      <c r="SC129" s="24"/>
      <c r="SD129" s="24"/>
      <c r="SE129" s="24"/>
      <c r="SF129" s="24"/>
      <c r="SG129" s="24"/>
      <c r="SH129" s="24"/>
      <c r="SI129" s="24"/>
      <c r="SJ129" s="24"/>
      <c r="SK129" s="24"/>
      <c r="SL129" s="24"/>
      <c r="SM129" s="24"/>
      <c r="SN129" s="24"/>
      <c r="SO129" s="24"/>
      <c r="SP129" s="24"/>
      <c r="SQ129" s="24"/>
      <c r="SR129" s="24"/>
      <c r="SS129" s="24"/>
      <c r="ST129" s="24"/>
      <c r="SU129" s="24"/>
      <c r="SV129" s="24"/>
      <c r="SW129" s="24"/>
      <c r="SX129" s="24"/>
      <c r="SY129" s="24"/>
      <c r="SZ129" s="24"/>
      <c r="TA129" s="24"/>
      <c r="TB129" s="24"/>
      <c r="TC129" s="24"/>
      <c r="TD129" s="24"/>
      <c r="TE129" s="24"/>
      <c r="TF129" s="24"/>
      <c r="TG129" s="24"/>
      <c r="TH129" s="24"/>
      <c r="TI129" s="24"/>
      <c r="TJ129" s="24"/>
      <c r="TK129" s="24"/>
      <c r="TL129" s="24"/>
      <c r="TM129" s="24"/>
      <c r="TN129" s="24"/>
      <c r="TO129" s="24"/>
      <c r="TP129" s="24"/>
      <c r="TQ129" s="24"/>
      <c r="TR129" s="24"/>
      <c r="TS129" s="24"/>
      <c r="TT129" s="24"/>
      <c r="TU129" s="24"/>
      <c r="TV129" s="24"/>
      <c r="TW129" s="24"/>
      <c r="TX129" s="24"/>
      <c r="TY129" s="24"/>
      <c r="TZ129" s="24"/>
      <c r="UA129" s="24"/>
      <c r="UB129" s="24"/>
      <c r="UC129" s="24"/>
      <c r="UD129" s="24"/>
      <c r="UE129" s="24"/>
      <c r="UF129" s="24"/>
      <c r="UG129" s="24"/>
      <c r="UH129" s="24"/>
      <c r="UI129" s="24"/>
      <c r="UJ129" s="24"/>
      <c r="UK129" s="24"/>
      <c r="UL129" s="24"/>
      <c r="UM129" s="24"/>
      <c r="UN129" s="24"/>
      <c r="UO129" s="24"/>
      <c r="UP129" s="24"/>
      <c r="UQ129" s="24"/>
      <c r="UR129" s="24"/>
      <c r="US129" s="24"/>
      <c r="UT129" s="24"/>
    </row>
    <row r="130" spans="1:566" s="113" customFormat="1" x14ac:dyDescent="0.25">
      <c r="A130" s="104"/>
      <c r="B130" s="105"/>
      <c r="C130" s="105"/>
      <c r="D130" s="105"/>
      <c r="E130" s="105"/>
      <c r="F130" s="106"/>
      <c r="G130" s="115"/>
      <c r="H130" s="108"/>
      <c r="I130" s="106"/>
      <c r="J130" s="105"/>
      <c r="K130" s="116"/>
      <c r="L130" s="11"/>
      <c r="M130" s="115"/>
      <c r="N130" s="116"/>
      <c r="O130" s="116"/>
      <c r="P130" s="105"/>
      <c r="Q130" s="109"/>
      <c r="R130" s="109"/>
      <c r="S130" s="109"/>
      <c r="T130" s="105"/>
      <c r="U130" s="111" t="s">
        <v>194</v>
      </c>
      <c r="V130" s="112">
        <v>44369</v>
      </c>
      <c r="W130" s="120">
        <v>13071</v>
      </c>
      <c r="X130" s="111" t="s">
        <v>193</v>
      </c>
      <c r="Y130" s="112">
        <v>44378</v>
      </c>
      <c r="Z130" s="112">
        <v>44561</v>
      </c>
      <c r="AA130" s="110" t="s">
        <v>100</v>
      </c>
      <c r="AB130" s="111" t="s">
        <v>100</v>
      </c>
      <c r="AC130" s="21">
        <v>0</v>
      </c>
      <c r="AD130" s="21">
        <v>0</v>
      </c>
      <c r="AE130" s="114" t="s">
        <v>100</v>
      </c>
      <c r="AF130" s="114" t="s">
        <v>100</v>
      </c>
      <c r="AG130" s="21">
        <v>0</v>
      </c>
      <c r="AH130" s="2">
        <f t="shared" si="1"/>
        <v>0</v>
      </c>
      <c r="AI130" s="4">
        <v>751065.91</v>
      </c>
      <c r="AJ130" s="4">
        <v>0</v>
      </c>
      <c r="AK130" s="18"/>
      <c r="AL130" s="123"/>
      <c r="AM130" s="123"/>
      <c r="AN130" s="108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05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4"/>
      <c r="IN130" s="24"/>
      <c r="IO130" s="24"/>
      <c r="IP130" s="24"/>
      <c r="IQ130" s="24"/>
      <c r="IR130" s="24"/>
      <c r="IS130" s="24"/>
      <c r="IT130" s="24"/>
      <c r="IU130" s="24"/>
      <c r="IV130" s="24"/>
      <c r="IW130" s="24"/>
      <c r="IX130" s="24"/>
      <c r="IY130" s="24"/>
      <c r="IZ130" s="24"/>
      <c r="JA130" s="24"/>
      <c r="JB130" s="24"/>
      <c r="JC130" s="24"/>
      <c r="JD130" s="24"/>
      <c r="JE130" s="24"/>
      <c r="JF130" s="24"/>
      <c r="JG130" s="24"/>
      <c r="JH130" s="24"/>
      <c r="JI130" s="24"/>
      <c r="JJ130" s="24"/>
      <c r="JK130" s="24"/>
      <c r="JL130" s="24"/>
      <c r="JM130" s="24"/>
      <c r="JN130" s="24"/>
      <c r="JO130" s="24"/>
      <c r="JP130" s="24"/>
      <c r="JQ130" s="24"/>
      <c r="JR130" s="24"/>
      <c r="JS130" s="24"/>
      <c r="JT130" s="24"/>
      <c r="JU130" s="24"/>
      <c r="JV130" s="24"/>
      <c r="JW130" s="24"/>
      <c r="JX130" s="24"/>
      <c r="JY130" s="24"/>
      <c r="JZ130" s="24"/>
      <c r="KA130" s="24"/>
      <c r="KB130" s="24"/>
      <c r="KC130" s="24"/>
      <c r="KD130" s="24"/>
      <c r="KE130" s="24"/>
      <c r="KF130" s="24"/>
      <c r="KG130" s="24"/>
      <c r="KH130" s="24"/>
      <c r="KI130" s="24"/>
      <c r="KJ130" s="24"/>
      <c r="KK130" s="24"/>
      <c r="KL130" s="24"/>
      <c r="KM130" s="24"/>
      <c r="KN130" s="24"/>
      <c r="KO130" s="24"/>
      <c r="KP130" s="24"/>
      <c r="KQ130" s="24"/>
      <c r="KR130" s="24"/>
      <c r="KS130" s="24"/>
      <c r="KT130" s="24"/>
      <c r="KU130" s="24"/>
      <c r="KV130" s="24"/>
      <c r="KW130" s="24"/>
      <c r="KX130" s="24"/>
      <c r="KY130" s="24"/>
      <c r="KZ130" s="24"/>
      <c r="LA130" s="24"/>
      <c r="LB130" s="24"/>
      <c r="LC130" s="24"/>
      <c r="LD130" s="24"/>
      <c r="LE130" s="24"/>
      <c r="LF130" s="24"/>
      <c r="LG130" s="24"/>
      <c r="LH130" s="24"/>
      <c r="LI130" s="24"/>
      <c r="LJ130" s="24"/>
      <c r="LK130" s="24"/>
      <c r="LL130" s="24"/>
      <c r="LM130" s="24"/>
      <c r="LN130" s="24"/>
      <c r="LO130" s="24"/>
      <c r="LP130" s="24"/>
      <c r="LQ130" s="24"/>
      <c r="LR130" s="24"/>
      <c r="LS130" s="24"/>
      <c r="LT130" s="24"/>
      <c r="LU130" s="24"/>
      <c r="LV130" s="24"/>
      <c r="LW130" s="24"/>
      <c r="LX130" s="24"/>
      <c r="LY130" s="24"/>
      <c r="LZ130" s="24"/>
      <c r="MA130" s="24"/>
      <c r="MB130" s="24"/>
      <c r="MC130" s="24"/>
      <c r="MD130" s="24"/>
      <c r="ME130" s="24"/>
      <c r="MF130" s="24"/>
      <c r="MG130" s="24"/>
      <c r="MH130" s="24"/>
      <c r="MI130" s="24"/>
      <c r="MJ130" s="24"/>
      <c r="MK130" s="24"/>
      <c r="ML130" s="24"/>
      <c r="MM130" s="24"/>
      <c r="MN130" s="24"/>
      <c r="MO130" s="24"/>
      <c r="MP130" s="24"/>
      <c r="MQ130" s="24"/>
      <c r="MR130" s="24"/>
      <c r="MS130" s="24"/>
      <c r="MT130" s="24"/>
      <c r="MU130" s="24"/>
      <c r="MV130" s="24"/>
      <c r="MW130" s="24"/>
      <c r="MX130" s="24"/>
      <c r="MY130" s="24"/>
      <c r="MZ130" s="24"/>
      <c r="NA130" s="24"/>
      <c r="NB130" s="24"/>
      <c r="NC130" s="24"/>
      <c r="ND130" s="24"/>
      <c r="NE130" s="24"/>
      <c r="NF130" s="24"/>
      <c r="NG130" s="24"/>
      <c r="NH130" s="24"/>
      <c r="NI130" s="24"/>
      <c r="NJ130" s="24"/>
      <c r="NK130" s="24"/>
      <c r="NL130" s="24"/>
      <c r="NM130" s="24"/>
      <c r="NN130" s="24"/>
      <c r="NO130" s="24"/>
      <c r="NP130" s="24"/>
      <c r="NQ130" s="24"/>
      <c r="NR130" s="24"/>
      <c r="NS130" s="24"/>
      <c r="NT130" s="24"/>
      <c r="NU130" s="24"/>
      <c r="NV130" s="24"/>
      <c r="NW130" s="24"/>
      <c r="NX130" s="24"/>
      <c r="NY130" s="24"/>
      <c r="NZ130" s="24"/>
      <c r="OA130" s="24"/>
      <c r="OB130" s="24"/>
      <c r="OC130" s="24"/>
      <c r="OD130" s="24"/>
      <c r="OE130" s="24"/>
      <c r="OF130" s="24"/>
      <c r="OG130" s="24"/>
      <c r="OH130" s="24"/>
      <c r="OI130" s="24"/>
      <c r="OJ130" s="24"/>
      <c r="OK130" s="24"/>
      <c r="OL130" s="24"/>
      <c r="OM130" s="24"/>
      <c r="ON130" s="24"/>
      <c r="OO130" s="24"/>
      <c r="OP130" s="24"/>
      <c r="OQ130" s="24"/>
      <c r="OR130" s="24"/>
      <c r="OS130" s="24"/>
      <c r="OT130" s="24"/>
      <c r="OU130" s="24"/>
      <c r="OV130" s="24"/>
      <c r="OW130" s="24"/>
      <c r="OX130" s="24"/>
      <c r="OY130" s="24"/>
      <c r="OZ130" s="24"/>
      <c r="PA130" s="24"/>
      <c r="PB130" s="24"/>
      <c r="PC130" s="24"/>
      <c r="PD130" s="24"/>
      <c r="PE130" s="24"/>
      <c r="PF130" s="24"/>
      <c r="PG130" s="24"/>
      <c r="PH130" s="24"/>
      <c r="PI130" s="24"/>
      <c r="PJ130" s="24"/>
      <c r="PK130" s="24"/>
      <c r="PL130" s="24"/>
      <c r="PM130" s="24"/>
      <c r="PN130" s="24"/>
      <c r="PO130" s="24"/>
      <c r="PP130" s="24"/>
      <c r="PQ130" s="24"/>
      <c r="PR130" s="24"/>
      <c r="PS130" s="24"/>
      <c r="PT130" s="24"/>
      <c r="PU130" s="24"/>
      <c r="PV130" s="24"/>
      <c r="PW130" s="24"/>
      <c r="PX130" s="24"/>
      <c r="PY130" s="24"/>
      <c r="PZ130" s="24"/>
      <c r="QA130" s="24"/>
      <c r="QB130" s="24"/>
      <c r="QC130" s="24"/>
      <c r="QD130" s="24"/>
      <c r="QE130" s="24"/>
      <c r="QF130" s="24"/>
      <c r="QG130" s="24"/>
      <c r="QH130" s="24"/>
      <c r="QI130" s="24"/>
      <c r="QJ130" s="24"/>
      <c r="QK130" s="24"/>
      <c r="QL130" s="24"/>
      <c r="QM130" s="24"/>
      <c r="QN130" s="24"/>
      <c r="QO130" s="24"/>
      <c r="QP130" s="24"/>
      <c r="QQ130" s="24"/>
      <c r="QR130" s="24"/>
      <c r="QS130" s="24"/>
      <c r="QT130" s="24"/>
      <c r="QU130" s="24"/>
      <c r="QV130" s="24"/>
      <c r="QW130" s="24"/>
      <c r="QX130" s="24"/>
      <c r="QY130" s="24"/>
      <c r="QZ130" s="24"/>
      <c r="RA130" s="24"/>
      <c r="RB130" s="24"/>
      <c r="RC130" s="24"/>
      <c r="RD130" s="24"/>
      <c r="RE130" s="24"/>
      <c r="RF130" s="24"/>
      <c r="RG130" s="24"/>
      <c r="RH130" s="24"/>
      <c r="RI130" s="24"/>
      <c r="RJ130" s="24"/>
      <c r="RK130" s="24"/>
      <c r="RL130" s="24"/>
      <c r="RM130" s="24"/>
      <c r="RN130" s="24"/>
      <c r="RO130" s="24"/>
      <c r="RP130" s="24"/>
      <c r="RQ130" s="24"/>
      <c r="RR130" s="24"/>
      <c r="RS130" s="24"/>
      <c r="RT130" s="24"/>
      <c r="RU130" s="24"/>
      <c r="RV130" s="24"/>
      <c r="RW130" s="24"/>
      <c r="RX130" s="24"/>
      <c r="RY130" s="24"/>
      <c r="RZ130" s="24"/>
      <c r="SA130" s="24"/>
      <c r="SB130" s="24"/>
      <c r="SC130" s="24"/>
      <c r="SD130" s="24"/>
      <c r="SE130" s="24"/>
      <c r="SF130" s="24"/>
      <c r="SG130" s="24"/>
      <c r="SH130" s="24"/>
      <c r="SI130" s="24"/>
      <c r="SJ130" s="24"/>
      <c r="SK130" s="24"/>
      <c r="SL130" s="24"/>
      <c r="SM130" s="24"/>
      <c r="SN130" s="24"/>
      <c r="SO130" s="24"/>
      <c r="SP130" s="24"/>
      <c r="SQ130" s="24"/>
      <c r="SR130" s="24"/>
      <c r="SS130" s="24"/>
      <c r="ST130" s="24"/>
      <c r="SU130" s="24"/>
      <c r="SV130" s="24"/>
      <c r="SW130" s="24"/>
      <c r="SX130" s="24"/>
      <c r="SY130" s="24"/>
      <c r="SZ130" s="24"/>
      <c r="TA130" s="24"/>
      <c r="TB130" s="24"/>
      <c r="TC130" s="24"/>
      <c r="TD130" s="24"/>
      <c r="TE130" s="24"/>
      <c r="TF130" s="24"/>
      <c r="TG130" s="24"/>
      <c r="TH130" s="24"/>
      <c r="TI130" s="24"/>
      <c r="TJ130" s="24"/>
      <c r="TK130" s="24"/>
      <c r="TL130" s="24"/>
      <c r="TM130" s="24"/>
      <c r="TN130" s="24"/>
      <c r="TO130" s="24"/>
      <c r="TP130" s="24"/>
      <c r="TQ130" s="24"/>
      <c r="TR130" s="24"/>
      <c r="TS130" s="24"/>
      <c r="TT130" s="24"/>
      <c r="TU130" s="24"/>
      <c r="TV130" s="24"/>
      <c r="TW130" s="24"/>
      <c r="TX130" s="24"/>
      <c r="TY130" s="24"/>
      <c r="TZ130" s="24"/>
      <c r="UA130" s="24"/>
      <c r="UB130" s="24"/>
      <c r="UC130" s="24"/>
      <c r="UD130" s="24"/>
      <c r="UE130" s="24"/>
      <c r="UF130" s="24"/>
      <c r="UG130" s="24"/>
      <c r="UH130" s="24"/>
      <c r="UI130" s="24"/>
      <c r="UJ130" s="24"/>
      <c r="UK130" s="24"/>
      <c r="UL130" s="24"/>
      <c r="UM130" s="24"/>
      <c r="UN130" s="24"/>
      <c r="UO130" s="24"/>
      <c r="UP130" s="24"/>
      <c r="UQ130" s="24"/>
      <c r="UR130" s="24"/>
      <c r="US130" s="24"/>
      <c r="UT130" s="24"/>
    </row>
    <row r="131" spans="1:566" s="113" customFormat="1" x14ac:dyDescent="0.25">
      <c r="A131" s="104"/>
      <c r="B131" s="105"/>
      <c r="C131" s="105"/>
      <c r="D131" s="105"/>
      <c r="E131" s="105"/>
      <c r="F131" s="106"/>
      <c r="G131" s="115"/>
      <c r="H131" s="108"/>
      <c r="I131" s="106"/>
      <c r="J131" s="105"/>
      <c r="K131" s="116"/>
      <c r="L131" s="11"/>
      <c r="M131" s="115"/>
      <c r="N131" s="116"/>
      <c r="O131" s="116"/>
      <c r="P131" s="105"/>
      <c r="Q131" s="109"/>
      <c r="R131" s="109"/>
      <c r="S131" s="109"/>
      <c r="T131" s="105"/>
      <c r="U131" s="111" t="s">
        <v>224</v>
      </c>
      <c r="V131" s="112">
        <v>44559</v>
      </c>
      <c r="W131" s="120">
        <v>13195</v>
      </c>
      <c r="X131" s="111" t="s">
        <v>225</v>
      </c>
      <c r="Y131" s="112">
        <v>44562</v>
      </c>
      <c r="Z131" s="112">
        <v>44742</v>
      </c>
      <c r="AA131" s="110" t="s">
        <v>100</v>
      </c>
      <c r="AB131" s="111" t="s">
        <v>100</v>
      </c>
      <c r="AC131" s="21">
        <v>0</v>
      </c>
      <c r="AD131" s="21">
        <v>0</v>
      </c>
      <c r="AE131" s="114" t="s">
        <v>100</v>
      </c>
      <c r="AF131" s="114" t="s">
        <v>100</v>
      </c>
      <c r="AG131" s="21">
        <v>0</v>
      </c>
      <c r="AH131" s="2">
        <f t="shared" si="1"/>
        <v>0</v>
      </c>
      <c r="AI131" s="4">
        <v>579002.68000000005</v>
      </c>
      <c r="AJ131" s="4">
        <v>0</v>
      </c>
      <c r="AK131" s="18"/>
      <c r="AL131" s="123"/>
      <c r="AM131" s="123"/>
      <c r="AN131" s="108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05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  <c r="IW131" s="24"/>
      <c r="IX131" s="24"/>
      <c r="IY131" s="24"/>
      <c r="IZ131" s="24"/>
      <c r="JA131" s="24"/>
      <c r="JB131" s="24"/>
      <c r="JC131" s="24"/>
      <c r="JD131" s="24"/>
      <c r="JE131" s="24"/>
      <c r="JF131" s="24"/>
      <c r="JG131" s="24"/>
      <c r="JH131" s="24"/>
      <c r="JI131" s="24"/>
      <c r="JJ131" s="24"/>
      <c r="JK131" s="24"/>
      <c r="JL131" s="24"/>
      <c r="JM131" s="24"/>
      <c r="JN131" s="24"/>
      <c r="JO131" s="24"/>
      <c r="JP131" s="24"/>
      <c r="JQ131" s="24"/>
      <c r="JR131" s="24"/>
      <c r="JS131" s="24"/>
      <c r="JT131" s="24"/>
      <c r="JU131" s="24"/>
      <c r="JV131" s="24"/>
      <c r="JW131" s="24"/>
      <c r="JX131" s="24"/>
      <c r="JY131" s="24"/>
      <c r="JZ131" s="24"/>
      <c r="KA131" s="24"/>
      <c r="KB131" s="24"/>
      <c r="KC131" s="24"/>
      <c r="KD131" s="24"/>
      <c r="KE131" s="24"/>
      <c r="KF131" s="24"/>
      <c r="KG131" s="24"/>
      <c r="KH131" s="24"/>
      <c r="KI131" s="24"/>
      <c r="KJ131" s="24"/>
      <c r="KK131" s="24"/>
      <c r="KL131" s="24"/>
      <c r="KM131" s="24"/>
      <c r="KN131" s="24"/>
      <c r="KO131" s="24"/>
      <c r="KP131" s="24"/>
      <c r="KQ131" s="24"/>
      <c r="KR131" s="24"/>
      <c r="KS131" s="24"/>
      <c r="KT131" s="24"/>
      <c r="KU131" s="24"/>
      <c r="KV131" s="24"/>
      <c r="KW131" s="24"/>
      <c r="KX131" s="24"/>
      <c r="KY131" s="24"/>
      <c r="KZ131" s="24"/>
      <c r="LA131" s="24"/>
      <c r="LB131" s="24"/>
      <c r="LC131" s="24"/>
      <c r="LD131" s="24"/>
      <c r="LE131" s="24"/>
      <c r="LF131" s="24"/>
      <c r="LG131" s="24"/>
      <c r="LH131" s="24"/>
      <c r="LI131" s="24"/>
      <c r="LJ131" s="24"/>
      <c r="LK131" s="24"/>
      <c r="LL131" s="24"/>
      <c r="LM131" s="24"/>
      <c r="LN131" s="24"/>
      <c r="LO131" s="24"/>
      <c r="LP131" s="24"/>
      <c r="LQ131" s="24"/>
      <c r="LR131" s="24"/>
      <c r="LS131" s="24"/>
      <c r="LT131" s="24"/>
      <c r="LU131" s="24"/>
      <c r="LV131" s="24"/>
      <c r="LW131" s="24"/>
      <c r="LX131" s="24"/>
      <c r="LY131" s="24"/>
      <c r="LZ131" s="24"/>
      <c r="MA131" s="24"/>
      <c r="MB131" s="24"/>
      <c r="MC131" s="24"/>
      <c r="MD131" s="24"/>
      <c r="ME131" s="24"/>
      <c r="MF131" s="24"/>
      <c r="MG131" s="24"/>
      <c r="MH131" s="24"/>
      <c r="MI131" s="24"/>
      <c r="MJ131" s="24"/>
      <c r="MK131" s="24"/>
      <c r="ML131" s="24"/>
      <c r="MM131" s="24"/>
      <c r="MN131" s="24"/>
      <c r="MO131" s="24"/>
      <c r="MP131" s="24"/>
      <c r="MQ131" s="24"/>
      <c r="MR131" s="24"/>
      <c r="MS131" s="24"/>
      <c r="MT131" s="24"/>
      <c r="MU131" s="24"/>
      <c r="MV131" s="24"/>
      <c r="MW131" s="24"/>
      <c r="MX131" s="24"/>
      <c r="MY131" s="24"/>
      <c r="MZ131" s="24"/>
      <c r="NA131" s="24"/>
      <c r="NB131" s="24"/>
      <c r="NC131" s="24"/>
      <c r="ND131" s="24"/>
      <c r="NE131" s="24"/>
      <c r="NF131" s="24"/>
      <c r="NG131" s="24"/>
      <c r="NH131" s="24"/>
      <c r="NI131" s="24"/>
      <c r="NJ131" s="24"/>
      <c r="NK131" s="24"/>
      <c r="NL131" s="24"/>
      <c r="NM131" s="24"/>
      <c r="NN131" s="24"/>
      <c r="NO131" s="24"/>
      <c r="NP131" s="24"/>
      <c r="NQ131" s="24"/>
      <c r="NR131" s="24"/>
      <c r="NS131" s="24"/>
      <c r="NT131" s="24"/>
      <c r="NU131" s="24"/>
      <c r="NV131" s="24"/>
      <c r="NW131" s="24"/>
      <c r="NX131" s="24"/>
      <c r="NY131" s="24"/>
      <c r="NZ131" s="24"/>
      <c r="OA131" s="24"/>
      <c r="OB131" s="24"/>
      <c r="OC131" s="24"/>
      <c r="OD131" s="24"/>
      <c r="OE131" s="24"/>
      <c r="OF131" s="24"/>
      <c r="OG131" s="24"/>
      <c r="OH131" s="24"/>
      <c r="OI131" s="24"/>
      <c r="OJ131" s="24"/>
      <c r="OK131" s="24"/>
      <c r="OL131" s="24"/>
      <c r="OM131" s="24"/>
      <c r="ON131" s="24"/>
      <c r="OO131" s="24"/>
      <c r="OP131" s="24"/>
      <c r="OQ131" s="24"/>
      <c r="OR131" s="24"/>
      <c r="OS131" s="24"/>
      <c r="OT131" s="24"/>
      <c r="OU131" s="24"/>
      <c r="OV131" s="24"/>
      <c r="OW131" s="24"/>
      <c r="OX131" s="24"/>
      <c r="OY131" s="24"/>
      <c r="OZ131" s="24"/>
      <c r="PA131" s="24"/>
      <c r="PB131" s="24"/>
      <c r="PC131" s="24"/>
      <c r="PD131" s="24"/>
      <c r="PE131" s="24"/>
      <c r="PF131" s="24"/>
      <c r="PG131" s="24"/>
      <c r="PH131" s="24"/>
      <c r="PI131" s="24"/>
      <c r="PJ131" s="24"/>
      <c r="PK131" s="24"/>
      <c r="PL131" s="24"/>
      <c r="PM131" s="24"/>
      <c r="PN131" s="24"/>
      <c r="PO131" s="24"/>
      <c r="PP131" s="24"/>
      <c r="PQ131" s="24"/>
      <c r="PR131" s="24"/>
      <c r="PS131" s="24"/>
      <c r="PT131" s="24"/>
      <c r="PU131" s="24"/>
      <c r="PV131" s="24"/>
      <c r="PW131" s="24"/>
      <c r="PX131" s="24"/>
      <c r="PY131" s="24"/>
      <c r="PZ131" s="24"/>
      <c r="QA131" s="24"/>
      <c r="QB131" s="24"/>
      <c r="QC131" s="24"/>
      <c r="QD131" s="24"/>
      <c r="QE131" s="24"/>
      <c r="QF131" s="24"/>
      <c r="QG131" s="24"/>
      <c r="QH131" s="24"/>
      <c r="QI131" s="24"/>
      <c r="QJ131" s="24"/>
      <c r="QK131" s="24"/>
      <c r="QL131" s="24"/>
      <c r="QM131" s="24"/>
      <c r="QN131" s="24"/>
      <c r="QO131" s="24"/>
      <c r="QP131" s="24"/>
      <c r="QQ131" s="24"/>
      <c r="QR131" s="24"/>
      <c r="QS131" s="24"/>
      <c r="QT131" s="24"/>
      <c r="QU131" s="24"/>
      <c r="QV131" s="24"/>
      <c r="QW131" s="24"/>
      <c r="QX131" s="24"/>
      <c r="QY131" s="24"/>
      <c r="QZ131" s="24"/>
      <c r="RA131" s="24"/>
      <c r="RB131" s="24"/>
      <c r="RC131" s="24"/>
      <c r="RD131" s="24"/>
      <c r="RE131" s="24"/>
      <c r="RF131" s="24"/>
      <c r="RG131" s="24"/>
      <c r="RH131" s="24"/>
      <c r="RI131" s="24"/>
      <c r="RJ131" s="24"/>
      <c r="RK131" s="24"/>
      <c r="RL131" s="24"/>
      <c r="RM131" s="24"/>
      <c r="RN131" s="24"/>
      <c r="RO131" s="24"/>
      <c r="RP131" s="24"/>
      <c r="RQ131" s="24"/>
      <c r="RR131" s="24"/>
      <c r="RS131" s="24"/>
      <c r="RT131" s="24"/>
      <c r="RU131" s="24"/>
      <c r="RV131" s="24"/>
      <c r="RW131" s="24"/>
      <c r="RX131" s="24"/>
      <c r="RY131" s="24"/>
      <c r="RZ131" s="24"/>
      <c r="SA131" s="24"/>
      <c r="SB131" s="24"/>
      <c r="SC131" s="24"/>
      <c r="SD131" s="24"/>
      <c r="SE131" s="24"/>
      <c r="SF131" s="24"/>
      <c r="SG131" s="24"/>
      <c r="SH131" s="24"/>
      <c r="SI131" s="24"/>
      <c r="SJ131" s="24"/>
      <c r="SK131" s="24"/>
      <c r="SL131" s="24"/>
      <c r="SM131" s="24"/>
      <c r="SN131" s="24"/>
      <c r="SO131" s="24"/>
      <c r="SP131" s="24"/>
      <c r="SQ131" s="24"/>
      <c r="SR131" s="24"/>
      <c r="SS131" s="24"/>
      <c r="ST131" s="24"/>
      <c r="SU131" s="24"/>
      <c r="SV131" s="24"/>
      <c r="SW131" s="24"/>
      <c r="SX131" s="24"/>
      <c r="SY131" s="24"/>
      <c r="SZ131" s="24"/>
      <c r="TA131" s="24"/>
      <c r="TB131" s="24"/>
      <c r="TC131" s="24"/>
      <c r="TD131" s="24"/>
      <c r="TE131" s="24"/>
      <c r="TF131" s="24"/>
      <c r="TG131" s="24"/>
      <c r="TH131" s="24"/>
      <c r="TI131" s="24"/>
      <c r="TJ131" s="24"/>
      <c r="TK131" s="24"/>
      <c r="TL131" s="24"/>
      <c r="TM131" s="24"/>
      <c r="TN131" s="24"/>
      <c r="TO131" s="24"/>
      <c r="TP131" s="24"/>
      <c r="TQ131" s="24"/>
      <c r="TR131" s="24"/>
      <c r="TS131" s="24"/>
      <c r="TT131" s="24"/>
      <c r="TU131" s="24"/>
      <c r="TV131" s="24"/>
      <c r="TW131" s="24"/>
      <c r="TX131" s="24"/>
      <c r="TY131" s="24"/>
      <c r="TZ131" s="24"/>
      <c r="UA131" s="24"/>
      <c r="UB131" s="24"/>
      <c r="UC131" s="24"/>
      <c r="UD131" s="24"/>
      <c r="UE131" s="24"/>
      <c r="UF131" s="24"/>
      <c r="UG131" s="24"/>
      <c r="UH131" s="24"/>
      <c r="UI131" s="24"/>
      <c r="UJ131" s="24"/>
      <c r="UK131" s="24"/>
      <c r="UL131" s="24"/>
      <c r="UM131" s="24"/>
      <c r="UN131" s="24"/>
      <c r="UO131" s="24"/>
      <c r="UP131" s="24"/>
      <c r="UQ131" s="24"/>
      <c r="UR131" s="24"/>
      <c r="US131" s="24"/>
      <c r="UT131" s="24"/>
    </row>
    <row r="132" spans="1:566" s="113" customFormat="1" x14ac:dyDescent="0.25">
      <c r="A132" s="104"/>
      <c r="B132" s="105"/>
      <c r="C132" s="105"/>
      <c r="D132" s="105"/>
      <c r="E132" s="105"/>
      <c r="F132" s="106"/>
      <c r="G132" s="115"/>
      <c r="H132" s="108"/>
      <c r="I132" s="106"/>
      <c r="J132" s="105"/>
      <c r="K132" s="116"/>
      <c r="L132" s="11"/>
      <c r="M132" s="115"/>
      <c r="N132" s="116"/>
      <c r="O132" s="116"/>
      <c r="P132" s="105"/>
      <c r="Q132" s="109"/>
      <c r="R132" s="109"/>
      <c r="S132" s="109"/>
      <c r="T132" s="105"/>
      <c r="U132" s="111" t="s">
        <v>226</v>
      </c>
      <c r="V132" s="112">
        <v>44650</v>
      </c>
      <c r="W132" s="120">
        <v>13272</v>
      </c>
      <c r="X132" s="111" t="s">
        <v>106</v>
      </c>
      <c r="Y132" s="112">
        <v>44562</v>
      </c>
      <c r="Z132" s="112">
        <v>44742</v>
      </c>
      <c r="AA132" s="110" t="s">
        <v>228</v>
      </c>
      <c r="AB132" s="111" t="s">
        <v>100</v>
      </c>
      <c r="AC132" s="21">
        <v>6858.87</v>
      </c>
      <c r="AD132" s="21">
        <v>0</v>
      </c>
      <c r="AE132" s="114" t="s">
        <v>100</v>
      </c>
      <c r="AF132" s="114" t="s">
        <v>100</v>
      </c>
      <c r="AG132" s="21">
        <v>0</v>
      </c>
      <c r="AH132" s="2">
        <f t="shared" si="1"/>
        <v>0</v>
      </c>
      <c r="AI132" s="4">
        <v>212900.92</v>
      </c>
      <c r="AJ132" s="4">
        <v>0</v>
      </c>
      <c r="AK132" s="18"/>
      <c r="AL132" s="123"/>
      <c r="AM132" s="123"/>
      <c r="AN132" s="108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05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  <c r="HR132" s="24"/>
      <c r="HS132" s="24"/>
      <c r="HT132" s="24"/>
      <c r="HU132" s="24"/>
      <c r="HV132" s="24"/>
      <c r="HW132" s="24"/>
      <c r="HX132" s="24"/>
      <c r="HY132" s="24"/>
      <c r="HZ132" s="24"/>
      <c r="IA132" s="24"/>
      <c r="IB132" s="24"/>
      <c r="IC132" s="24"/>
      <c r="ID132" s="24"/>
      <c r="IE132" s="24"/>
      <c r="IF132" s="24"/>
      <c r="IG132" s="24"/>
      <c r="IH132" s="24"/>
      <c r="II132" s="24"/>
      <c r="IJ132" s="24"/>
      <c r="IK132" s="24"/>
      <c r="IL132" s="24"/>
      <c r="IM132" s="24"/>
      <c r="IN132" s="24"/>
      <c r="IO132" s="24"/>
      <c r="IP132" s="24"/>
      <c r="IQ132" s="24"/>
      <c r="IR132" s="24"/>
      <c r="IS132" s="24"/>
      <c r="IT132" s="24"/>
      <c r="IU132" s="24"/>
      <c r="IV132" s="24"/>
      <c r="IW132" s="24"/>
      <c r="IX132" s="24"/>
      <c r="IY132" s="24"/>
      <c r="IZ132" s="24"/>
      <c r="JA132" s="24"/>
      <c r="JB132" s="24"/>
      <c r="JC132" s="24"/>
      <c r="JD132" s="24"/>
      <c r="JE132" s="24"/>
      <c r="JF132" s="24"/>
      <c r="JG132" s="24"/>
      <c r="JH132" s="24"/>
      <c r="JI132" s="24"/>
      <c r="JJ132" s="24"/>
      <c r="JK132" s="24"/>
      <c r="JL132" s="24"/>
      <c r="JM132" s="24"/>
      <c r="JN132" s="24"/>
      <c r="JO132" s="24"/>
      <c r="JP132" s="24"/>
      <c r="JQ132" s="24"/>
      <c r="JR132" s="24"/>
      <c r="JS132" s="24"/>
      <c r="JT132" s="24"/>
      <c r="JU132" s="24"/>
      <c r="JV132" s="24"/>
      <c r="JW132" s="24"/>
      <c r="JX132" s="24"/>
      <c r="JY132" s="24"/>
      <c r="JZ132" s="24"/>
      <c r="KA132" s="24"/>
      <c r="KB132" s="24"/>
      <c r="KC132" s="24"/>
      <c r="KD132" s="24"/>
      <c r="KE132" s="24"/>
      <c r="KF132" s="24"/>
      <c r="KG132" s="24"/>
      <c r="KH132" s="24"/>
      <c r="KI132" s="24"/>
      <c r="KJ132" s="24"/>
      <c r="KK132" s="24"/>
      <c r="KL132" s="24"/>
      <c r="KM132" s="24"/>
      <c r="KN132" s="24"/>
      <c r="KO132" s="24"/>
      <c r="KP132" s="24"/>
      <c r="KQ132" s="24"/>
      <c r="KR132" s="24"/>
      <c r="KS132" s="24"/>
      <c r="KT132" s="24"/>
      <c r="KU132" s="24"/>
      <c r="KV132" s="24"/>
      <c r="KW132" s="24"/>
      <c r="KX132" s="24"/>
      <c r="KY132" s="24"/>
      <c r="KZ132" s="24"/>
      <c r="LA132" s="24"/>
      <c r="LB132" s="24"/>
      <c r="LC132" s="24"/>
      <c r="LD132" s="24"/>
      <c r="LE132" s="24"/>
      <c r="LF132" s="24"/>
      <c r="LG132" s="24"/>
      <c r="LH132" s="24"/>
      <c r="LI132" s="24"/>
      <c r="LJ132" s="24"/>
      <c r="LK132" s="24"/>
      <c r="LL132" s="24"/>
      <c r="LM132" s="24"/>
      <c r="LN132" s="24"/>
      <c r="LO132" s="24"/>
      <c r="LP132" s="24"/>
      <c r="LQ132" s="24"/>
      <c r="LR132" s="24"/>
      <c r="LS132" s="24"/>
      <c r="LT132" s="24"/>
      <c r="LU132" s="24"/>
      <c r="LV132" s="24"/>
      <c r="LW132" s="24"/>
      <c r="LX132" s="24"/>
      <c r="LY132" s="24"/>
      <c r="LZ132" s="24"/>
      <c r="MA132" s="24"/>
      <c r="MB132" s="24"/>
      <c r="MC132" s="24"/>
      <c r="MD132" s="24"/>
      <c r="ME132" s="24"/>
      <c r="MF132" s="24"/>
      <c r="MG132" s="24"/>
      <c r="MH132" s="24"/>
      <c r="MI132" s="24"/>
      <c r="MJ132" s="24"/>
      <c r="MK132" s="24"/>
      <c r="ML132" s="24"/>
      <c r="MM132" s="24"/>
      <c r="MN132" s="24"/>
      <c r="MO132" s="24"/>
      <c r="MP132" s="24"/>
      <c r="MQ132" s="24"/>
      <c r="MR132" s="24"/>
      <c r="MS132" s="24"/>
      <c r="MT132" s="24"/>
      <c r="MU132" s="24"/>
      <c r="MV132" s="24"/>
      <c r="MW132" s="24"/>
      <c r="MX132" s="24"/>
      <c r="MY132" s="24"/>
      <c r="MZ132" s="24"/>
      <c r="NA132" s="24"/>
      <c r="NB132" s="24"/>
      <c r="NC132" s="24"/>
      <c r="ND132" s="24"/>
      <c r="NE132" s="24"/>
      <c r="NF132" s="24"/>
      <c r="NG132" s="24"/>
      <c r="NH132" s="24"/>
      <c r="NI132" s="24"/>
      <c r="NJ132" s="24"/>
      <c r="NK132" s="24"/>
      <c r="NL132" s="24"/>
      <c r="NM132" s="24"/>
      <c r="NN132" s="24"/>
      <c r="NO132" s="24"/>
      <c r="NP132" s="24"/>
      <c r="NQ132" s="24"/>
      <c r="NR132" s="24"/>
      <c r="NS132" s="24"/>
      <c r="NT132" s="24"/>
      <c r="NU132" s="24"/>
      <c r="NV132" s="24"/>
      <c r="NW132" s="24"/>
      <c r="NX132" s="24"/>
      <c r="NY132" s="24"/>
      <c r="NZ132" s="24"/>
      <c r="OA132" s="24"/>
      <c r="OB132" s="24"/>
      <c r="OC132" s="24"/>
      <c r="OD132" s="24"/>
      <c r="OE132" s="24"/>
      <c r="OF132" s="24"/>
      <c r="OG132" s="24"/>
      <c r="OH132" s="24"/>
      <c r="OI132" s="24"/>
      <c r="OJ132" s="24"/>
      <c r="OK132" s="24"/>
      <c r="OL132" s="24"/>
      <c r="OM132" s="24"/>
      <c r="ON132" s="24"/>
      <c r="OO132" s="24"/>
      <c r="OP132" s="24"/>
      <c r="OQ132" s="24"/>
      <c r="OR132" s="24"/>
      <c r="OS132" s="24"/>
      <c r="OT132" s="24"/>
      <c r="OU132" s="24"/>
      <c r="OV132" s="24"/>
      <c r="OW132" s="24"/>
      <c r="OX132" s="24"/>
      <c r="OY132" s="24"/>
      <c r="OZ132" s="24"/>
      <c r="PA132" s="24"/>
      <c r="PB132" s="24"/>
      <c r="PC132" s="24"/>
      <c r="PD132" s="24"/>
      <c r="PE132" s="24"/>
      <c r="PF132" s="24"/>
      <c r="PG132" s="24"/>
      <c r="PH132" s="24"/>
      <c r="PI132" s="24"/>
      <c r="PJ132" s="24"/>
      <c r="PK132" s="24"/>
      <c r="PL132" s="24"/>
      <c r="PM132" s="24"/>
      <c r="PN132" s="24"/>
      <c r="PO132" s="24"/>
      <c r="PP132" s="24"/>
      <c r="PQ132" s="24"/>
      <c r="PR132" s="24"/>
      <c r="PS132" s="24"/>
      <c r="PT132" s="24"/>
      <c r="PU132" s="24"/>
      <c r="PV132" s="24"/>
      <c r="PW132" s="24"/>
      <c r="PX132" s="24"/>
      <c r="PY132" s="24"/>
      <c r="PZ132" s="24"/>
      <c r="QA132" s="24"/>
      <c r="QB132" s="24"/>
      <c r="QC132" s="24"/>
      <c r="QD132" s="24"/>
      <c r="QE132" s="24"/>
      <c r="QF132" s="24"/>
      <c r="QG132" s="24"/>
      <c r="QH132" s="24"/>
      <c r="QI132" s="24"/>
      <c r="QJ132" s="24"/>
      <c r="QK132" s="24"/>
      <c r="QL132" s="24"/>
      <c r="QM132" s="24"/>
      <c r="QN132" s="24"/>
      <c r="QO132" s="24"/>
      <c r="QP132" s="24"/>
      <c r="QQ132" s="24"/>
      <c r="QR132" s="24"/>
      <c r="QS132" s="24"/>
      <c r="QT132" s="24"/>
      <c r="QU132" s="24"/>
      <c r="QV132" s="24"/>
      <c r="QW132" s="24"/>
      <c r="QX132" s="24"/>
      <c r="QY132" s="24"/>
      <c r="QZ132" s="24"/>
      <c r="RA132" s="24"/>
      <c r="RB132" s="24"/>
      <c r="RC132" s="24"/>
      <c r="RD132" s="24"/>
      <c r="RE132" s="24"/>
      <c r="RF132" s="24"/>
      <c r="RG132" s="24"/>
      <c r="RH132" s="24"/>
      <c r="RI132" s="24"/>
      <c r="RJ132" s="24"/>
      <c r="RK132" s="24"/>
      <c r="RL132" s="24"/>
      <c r="RM132" s="24"/>
      <c r="RN132" s="24"/>
      <c r="RO132" s="24"/>
      <c r="RP132" s="24"/>
      <c r="RQ132" s="24"/>
      <c r="RR132" s="24"/>
      <c r="RS132" s="24"/>
      <c r="RT132" s="24"/>
      <c r="RU132" s="24"/>
      <c r="RV132" s="24"/>
      <c r="RW132" s="24"/>
      <c r="RX132" s="24"/>
      <c r="RY132" s="24"/>
      <c r="RZ132" s="24"/>
      <c r="SA132" s="24"/>
      <c r="SB132" s="24"/>
      <c r="SC132" s="24"/>
      <c r="SD132" s="24"/>
      <c r="SE132" s="24"/>
      <c r="SF132" s="24"/>
      <c r="SG132" s="24"/>
      <c r="SH132" s="24"/>
      <c r="SI132" s="24"/>
      <c r="SJ132" s="24"/>
      <c r="SK132" s="24"/>
      <c r="SL132" s="24"/>
      <c r="SM132" s="24"/>
      <c r="SN132" s="24"/>
      <c r="SO132" s="24"/>
      <c r="SP132" s="24"/>
      <c r="SQ132" s="24"/>
      <c r="SR132" s="24"/>
      <c r="SS132" s="24"/>
      <c r="ST132" s="24"/>
      <c r="SU132" s="24"/>
      <c r="SV132" s="24"/>
      <c r="SW132" s="24"/>
      <c r="SX132" s="24"/>
      <c r="SY132" s="24"/>
      <c r="SZ132" s="24"/>
      <c r="TA132" s="24"/>
      <c r="TB132" s="24"/>
      <c r="TC132" s="24"/>
      <c r="TD132" s="24"/>
      <c r="TE132" s="24"/>
      <c r="TF132" s="24"/>
      <c r="TG132" s="24"/>
      <c r="TH132" s="24"/>
      <c r="TI132" s="24"/>
      <c r="TJ132" s="24"/>
      <c r="TK132" s="24"/>
      <c r="TL132" s="24"/>
      <c r="TM132" s="24"/>
      <c r="TN132" s="24"/>
      <c r="TO132" s="24"/>
      <c r="TP132" s="24"/>
      <c r="TQ132" s="24"/>
      <c r="TR132" s="24"/>
      <c r="TS132" s="24"/>
      <c r="TT132" s="24"/>
      <c r="TU132" s="24"/>
      <c r="TV132" s="24"/>
      <c r="TW132" s="24"/>
      <c r="TX132" s="24"/>
      <c r="TY132" s="24"/>
      <c r="TZ132" s="24"/>
      <c r="UA132" s="24"/>
      <c r="UB132" s="24"/>
      <c r="UC132" s="24"/>
      <c r="UD132" s="24"/>
      <c r="UE132" s="24"/>
      <c r="UF132" s="24"/>
      <c r="UG132" s="24"/>
      <c r="UH132" s="24"/>
      <c r="UI132" s="24"/>
      <c r="UJ132" s="24"/>
      <c r="UK132" s="24"/>
      <c r="UL132" s="24"/>
      <c r="UM132" s="24"/>
      <c r="UN132" s="24"/>
      <c r="UO132" s="24"/>
      <c r="UP132" s="24"/>
      <c r="UQ132" s="24"/>
      <c r="UR132" s="24"/>
      <c r="US132" s="24"/>
      <c r="UT132" s="24"/>
    </row>
    <row r="133" spans="1:566" s="113" customFormat="1" x14ac:dyDescent="0.25">
      <c r="A133" s="104"/>
      <c r="B133" s="105"/>
      <c r="C133" s="105"/>
      <c r="D133" s="105"/>
      <c r="E133" s="105"/>
      <c r="F133" s="106"/>
      <c r="G133" s="115"/>
      <c r="H133" s="108"/>
      <c r="I133" s="106"/>
      <c r="J133" s="105"/>
      <c r="K133" s="116"/>
      <c r="L133" s="11"/>
      <c r="M133" s="115"/>
      <c r="N133" s="116"/>
      <c r="O133" s="116"/>
      <c r="P133" s="105"/>
      <c r="Q133" s="109"/>
      <c r="R133" s="109"/>
      <c r="S133" s="109"/>
      <c r="T133" s="105"/>
      <c r="U133" s="111" t="s">
        <v>227</v>
      </c>
      <c r="V133" s="112">
        <v>44739</v>
      </c>
      <c r="W133" s="120">
        <v>13317</v>
      </c>
      <c r="X133" s="111" t="s">
        <v>193</v>
      </c>
      <c r="Y133" s="112">
        <v>44743</v>
      </c>
      <c r="Z133" s="112">
        <v>44926</v>
      </c>
      <c r="AA133" s="110" t="s">
        <v>100</v>
      </c>
      <c r="AB133" s="111" t="s">
        <v>100</v>
      </c>
      <c r="AC133" s="21">
        <v>0</v>
      </c>
      <c r="AD133" s="21">
        <v>0</v>
      </c>
      <c r="AE133" s="114" t="s">
        <v>100</v>
      </c>
      <c r="AF133" s="114" t="s">
        <v>100</v>
      </c>
      <c r="AG133" s="21">
        <v>0</v>
      </c>
      <c r="AH133" s="2">
        <f t="shared" si="1"/>
        <v>6858.87</v>
      </c>
      <c r="AI133" s="4">
        <v>684924</v>
      </c>
      <c r="AJ133" s="4">
        <v>0</v>
      </c>
      <c r="AK133" s="18"/>
      <c r="AL133" s="123"/>
      <c r="AM133" s="123"/>
      <c r="AN133" s="108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05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  <c r="HR133" s="24"/>
      <c r="HS133" s="24"/>
      <c r="HT133" s="24"/>
      <c r="HU133" s="24"/>
      <c r="HV133" s="24"/>
      <c r="HW133" s="24"/>
      <c r="HX133" s="24"/>
      <c r="HY133" s="24"/>
      <c r="HZ133" s="24"/>
      <c r="IA133" s="24"/>
      <c r="IB133" s="24"/>
      <c r="IC133" s="24"/>
      <c r="ID133" s="24"/>
      <c r="IE133" s="24"/>
      <c r="IF133" s="24"/>
      <c r="IG133" s="24"/>
      <c r="IH133" s="24"/>
      <c r="II133" s="24"/>
      <c r="IJ133" s="24"/>
      <c r="IK133" s="24"/>
      <c r="IL133" s="24"/>
      <c r="IM133" s="24"/>
      <c r="IN133" s="24"/>
      <c r="IO133" s="24"/>
      <c r="IP133" s="24"/>
      <c r="IQ133" s="24"/>
      <c r="IR133" s="24"/>
      <c r="IS133" s="24"/>
      <c r="IT133" s="24"/>
      <c r="IU133" s="24"/>
      <c r="IV133" s="24"/>
      <c r="IW133" s="24"/>
      <c r="IX133" s="24"/>
      <c r="IY133" s="24"/>
      <c r="IZ133" s="24"/>
      <c r="JA133" s="24"/>
      <c r="JB133" s="24"/>
      <c r="JC133" s="24"/>
      <c r="JD133" s="24"/>
      <c r="JE133" s="24"/>
      <c r="JF133" s="24"/>
      <c r="JG133" s="24"/>
      <c r="JH133" s="24"/>
      <c r="JI133" s="24"/>
      <c r="JJ133" s="24"/>
      <c r="JK133" s="24"/>
      <c r="JL133" s="24"/>
      <c r="JM133" s="24"/>
      <c r="JN133" s="24"/>
      <c r="JO133" s="24"/>
      <c r="JP133" s="24"/>
      <c r="JQ133" s="24"/>
      <c r="JR133" s="24"/>
      <c r="JS133" s="24"/>
      <c r="JT133" s="24"/>
      <c r="JU133" s="24"/>
      <c r="JV133" s="24"/>
      <c r="JW133" s="24"/>
      <c r="JX133" s="24"/>
      <c r="JY133" s="24"/>
      <c r="JZ133" s="24"/>
      <c r="KA133" s="24"/>
      <c r="KB133" s="24"/>
      <c r="KC133" s="24"/>
      <c r="KD133" s="24"/>
      <c r="KE133" s="24"/>
      <c r="KF133" s="24"/>
      <c r="KG133" s="24"/>
      <c r="KH133" s="24"/>
      <c r="KI133" s="24"/>
      <c r="KJ133" s="24"/>
      <c r="KK133" s="24"/>
      <c r="KL133" s="24"/>
      <c r="KM133" s="24"/>
      <c r="KN133" s="24"/>
      <c r="KO133" s="24"/>
      <c r="KP133" s="24"/>
      <c r="KQ133" s="24"/>
      <c r="KR133" s="24"/>
      <c r="KS133" s="24"/>
      <c r="KT133" s="24"/>
      <c r="KU133" s="24"/>
      <c r="KV133" s="24"/>
      <c r="KW133" s="24"/>
      <c r="KX133" s="24"/>
      <c r="KY133" s="24"/>
      <c r="KZ133" s="24"/>
      <c r="LA133" s="24"/>
      <c r="LB133" s="24"/>
      <c r="LC133" s="24"/>
      <c r="LD133" s="24"/>
      <c r="LE133" s="24"/>
      <c r="LF133" s="24"/>
      <c r="LG133" s="24"/>
      <c r="LH133" s="24"/>
      <c r="LI133" s="24"/>
      <c r="LJ133" s="24"/>
      <c r="LK133" s="24"/>
      <c r="LL133" s="24"/>
      <c r="LM133" s="24"/>
      <c r="LN133" s="24"/>
      <c r="LO133" s="24"/>
      <c r="LP133" s="24"/>
      <c r="LQ133" s="24"/>
      <c r="LR133" s="24"/>
      <c r="LS133" s="24"/>
      <c r="LT133" s="24"/>
      <c r="LU133" s="24"/>
      <c r="LV133" s="24"/>
      <c r="LW133" s="24"/>
      <c r="LX133" s="24"/>
      <c r="LY133" s="24"/>
      <c r="LZ133" s="24"/>
      <c r="MA133" s="24"/>
      <c r="MB133" s="24"/>
      <c r="MC133" s="24"/>
      <c r="MD133" s="24"/>
      <c r="ME133" s="24"/>
      <c r="MF133" s="24"/>
      <c r="MG133" s="24"/>
      <c r="MH133" s="24"/>
      <c r="MI133" s="24"/>
      <c r="MJ133" s="24"/>
      <c r="MK133" s="24"/>
      <c r="ML133" s="24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4"/>
      <c r="TE133" s="24"/>
      <c r="TF133" s="24"/>
      <c r="TG133" s="24"/>
      <c r="TH133" s="24"/>
      <c r="TI133" s="24"/>
      <c r="TJ133" s="24"/>
      <c r="TK133" s="24"/>
      <c r="TL133" s="24"/>
      <c r="TM133" s="24"/>
      <c r="TN133" s="24"/>
      <c r="TO133" s="24"/>
      <c r="TP133" s="24"/>
      <c r="TQ133" s="24"/>
      <c r="TR133" s="24"/>
      <c r="TS133" s="24"/>
      <c r="TT133" s="24"/>
      <c r="TU133" s="24"/>
      <c r="TV133" s="24"/>
      <c r="TW133" s="24"/>
      <c r="TX133" s="24"/>
      <c r="TY133" s="24"/>
      <c r="TZ133" s="24"/>
      <c r="UA133" s="24"/>
      <c r="UB133" s="24"/>
      <c r="UC133" s="24"/>
      <c r="UD133" s="24"/>
      <c r="UE133" s="24"/>
      <c r="UF133" s="24"/>
      <c r="UG133" s="24"/>
      <c r="UH133" s="24"/>
      <c r="UI133" s="24"/>
      <c r="UJ133" s="24"/>
      <c r="UK133" s="24"/>
      <c r="UL133" s="24"/>
      <c r="UM133" s="24"/>
      <c r="UN133" s="24"/>
      <c r="UO133" s="24"/>
      <c r="UP133" s="24"/>
      <c r="UQ133" s="24"/>
      <c r="UR133" s="24"/>
      <c r="US133" s="24"/>
      <c r="UT133" s="24"/>
    </row>
    <row r="134" spans="1:566" s="113" customFormat="1" x14ac:dyDescent="0.25">
      <c r="A134" s="104"/>
      <c r="B134" s="105"/>
      <c r="C134" s="105"/>
      <c r="D134" s="105"/>
      <c r="E134" s="105"/>
      <c r="F134" s="106"/>
      <c r="G134" s="115"/>
      <c r="H134" s="108"/>
      <c r="I134" s="106"/>
      <c r="J134" s="105"/>
      <c r="K134" s="116"/>
      <c r="L134" s="11"/>
      <c r="M134" s="115"/>
      <c r="N134" s="116"/>
      <c r="O134" s="116"/>
      <c r="P134" s="105"/>
      <c r="Q134" s="109"/>
      <c r="R134" s="109"/>
      <c r="S134" s="109"/>
      <c r="T134" s="105"/>
      <c r="U134" s="111" t="s">
        <v>376</v>
      </c>
      <c r="V134" s="112">
        <v>44861</v>
      </c>
      <c r="W134" s="120">
        <v>13403</v>
      </c>
      <c r="X134" s="111" t="s">
        <v>106</v>
      </c>
      <c r="Y134" s="112">
        <v>44743</v>
      </c>
      <c r="Z134" s="112">
        <v>44926</v>
      </c>
      <c r="AA134" s="110" t="s">
        <v>100</v>
      </c>
      <c r="AB134" s="111" t="s">
        <v>100</v>
      </c>
      <c r="AC134" s="21">
        <v>0</v>
      </c>
      <c r="AD134" s="21">
        <v>0</v>
      </c>
      <c r="AE134" s="114" t="s">
        <v>100</v>
      </c>
      <c r="AF134" s="114" t="s">
        <v>100</v>
      </c>
      <c r="AG134" s="21">
        <v>0</v>
      </c>
      <c r="AH134" s="2">
        <f t="shared" si="1"/>
        <v>0</v>
      </c>
      <c r="AI134" s="4">
        <v>0</v>
      </c>
      <c r="AJ134" s="4">
        <v>0</v>
      </c>
      <c r="AK134" s="18"/>
      <c r="AL134" s="123"/>
      <c r="AM134" s="123"/>
      <c r="AN134" s="108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05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  <c r="HR134" s="24"/>
      <c r="HS134" s="24"/>
      <c r="HT134" s="24"/>
      <c r="HU134" s="24"/>
      <c r="HV134" s="24"/>
      <c r="HW134" s="24"/>
      <c r="HX134" s="24"/>
      <c r="HY134" s="24"/>
      <c r="HZ134" s="24"/>
      <c r="IA134" s="24"/>
      <c r="IB134" s="24"/>
      <c r="IC134" s="24"/>
      <c r="ID134" s="24"/>
      <c r="IE134" s="24"/>
      <c r="IF134" s="24"/>
      <c r="IG134" s="24"/>
      <c r="IH134" s="24"/>
      <c r="II134" s="24"/>
      <c r="IJ134" s="24"/>
      <c r="IK134" s="24"/>
      <c r="IL134" s="24"/>
      <c r="IM134" s="24"/>
      <c r="IN134" s="24"/>
      <c r="IO134" s="24"/>
      <c r="IP134" s="24"/>
      <c r="IQ134" s="24"/>
      <c r="IR134" s="24"/>
      <c r="IS134" s="24"/>
      <c r="IT134" s="24"/>
      <c r="IU134" s="24"/>
      <c r="IV134" s="24"/>
      <c r="IW134" s="24"/>
      <c r="IX134" s="24"/>
      <c r="IY134" s="24"/>
      <c r="IZ134" s="24"/>
      <c r="JA134" s="24"/>
      <c r="JB134" s="24"/>
      <c r="JC134" s="24"/>
      <c r="JD134" s="24"/>
      <c r="JE134" s="24"/>
      <c r="JF134" s="24"/>
      <c r="JG134" s="24"/>
      <c r="JH134" s="24"/>
      <c r="JI134" s="24"/>
      <c r="JJ134" s="24"/>
      <c r="JK134" s="24"/>
      <c r="JL134" s="24"/>
      <c r="JM134" s="24"/>
      <c r="JN134" s="24"/>
      <c r="JO134" s="24"/>
      <c r="JP134" s="24"/>
      <c r="JQ134" s="24"/>
      <c r="JR134" s="24"/>
      <c r="JS134" s="24"/>
      <c r="JT134" s="24"/>
      <c r="JU134" s="24"/>
      <c r="JV134" s="24"/>
      <c r="JW134" s="24"/>
      <c r="JX134" s="24"/>
      <c r="JY134" s="24"/>
      <c r="JZ134" s="24"/>
      <c r="KA134" s="24"/>
      <c r="KB134" s="24"/>
      <c r="KC134" s="24"/>
      <c r="KD134" s="24"/>
      <c r="KE134" s="24"/>
      <c r="KF134" s="24"/>
      <c r="KG134" s="24"/>
      <c r="KH134" s="24"/>
      <c r="KI134" s="24"/>
      <c r="KJ134" s="24"/>
      <c r="KK134" s="24"/>
      <c r="KL134" s="24"/>
      <c r="KM134" s="24"/>
      <c r="KN134" s="24"/>
      <c r="KO134" s="24"/>
      <c r="KP134" s="24"/>
      <c r="KQ134" s="24"/>
      <c r="KR134" s="24"/>
      <c r="KS134" s="24"/>
      <c r="KT134" s="24"/>
      <c r="KU134" s="24"/>
      <c r="KV134" s="24"/>
      <c r="KW134" s="24"/>
      <c r="KX134" s="24"/>
      <c r="KY134" s="24"/>
      <c r="KZ134" s="24"/>
      <c r="LA134" s="24"/>
      <c r="LB134" s="24"/>
      <c r="LC134" s="24"/>
      <c r="LD134" s="24"/>
      <c r="LE134" s="24"/>
      <c r="LF134" s="24"/>
      <c r="LG134" s="24"/>
      <c r="LH134" s="24"/>
      <c r="LI134" s="24"/>
      <c r="LJ134" s="24"/>
      <c r="LK134" s="24"/>
      <c r="LL134" s="24"/>
      <c r="LM134" s="24"/>
      <c r="LN134" s="24"/>
      <c r="LO134" s="24"/>
      <c r="LP134" s="24"/>
      <c r="LQ134" s="24"/>
      <c r="LR134" s="24"/>
      <c r="LS134" s="24"/>
      <c r="LT134" s="24"/>
      <c r="LU134" s="24"/>
      <c r="LV134" s="24"/>
      <c r="LW134" s="24"/>
      <c r="LX134" s="24"/>
      <c r="LY134" s="24"/>
      <c r="LZ134" s="24"/>
      <c r="MA134" s="24"/>
      <c r="MB134" s="24"/>
      <c r="MC134" s="24"/>
      <c r="MD134" s="24"/>
      <c r="ME134" s="24"/>
      <c r="MF134" s="24"/>
      <c r="MG134" s="24"/>
      <c r="MH134" s="24"/>
      <c r="MI134" s="24"/>
      <c r="MJ134" s="24"/>
      <c r="MK134" s="24"/>
      <c r="ML134" s="24"/>
      <c r="MM134" s="24"/>
      <c r="MN134" s="24"/>
      <c r="MO134" s="24"/>
      <c r="MP134" s="24"/>
      <c r="MQ134" s="24"/>
      <c r="MR134" s="24"/>
      <c r="MS134" s="24"/>
      <c r="MT134" s="24"/>
      <c r="MU134" s="24"/>
      <c r="MV134" s="24"/>
      <c r="MW134" s="24"/>
      <c r="MX134" s="24"/>
      <c r="MY134" s="24"/>
      <c r="MZ134" s="24"/>
      <c r="NA134" s="24"/>
      <c r="NB134" s="24"/>
      <c r="NC134" s="24"/>
      <c r="ND134" s="24"/>
      <c r="NE134" s="24"/>
      <c r="NF134" s="24"/>
      <c r="NG134" s="24"/>
      <c r="NH134" s="24"/>
      <c r="NI134" s="24"/>
      <c r="NJ134" s="24"/>
      <c r="NK134" s="24"/>
      <c r="NL134" s="24"/>
      <c r="NM134" s="24"/>
      <c r="NN134" s="24"/>
      <c r="NO134" s="24"/>
      <c r="NP134" s="24"/>
      <c r="NQ134" s="24"/>
      <c r="NR134" s="24"/>
      <c r="NS134" s="24"/>
      <c r="NT134" s="24"/>
      <c r="NU134" s="24"/>
      <c r="NV134" s="24"/>
      <c r="NW134" s="24"/>
      <c r="NX134" s="24"/>
      <c r="NY134" s="24"/>
      <c r="NZ134" s="24"/>
      <c r="OA134" s="24"/>
      <c r="OB134" s="24"/>
      <c r="OC134" s="24"/>
      <c r="OD134" s="24"/>
      <c r="OE134" s="24"/>
      <c r="OF134" s="24"/>
      <c r="OG134" s="24"/>
      <c r="OH134" s="24"/>
      <c r="OI134" s="24"/>
      <c r="OJ134" s="24"/>
      <c r="OK134" s="24"/>
      <c r="OL134" s="24"/>
      <c r="OM134" s="24"/>
      <c r="ON134" s="24"/>
      <c r="OO134" s="24"/>
      <c r="OP134" s="24"/>
      <c r="OQ134" s="24"/>
      <c r="OR134" s="24"/>
      <c r="OS134" s="24"/>
      <c r="OT134" s="24"/>
      <c r="OU134" s="24"/>
      <c r="OV134" s="24"/>
      <c r="OW134" s="24"/>
      <c r="OX134" s="24"/>
      <c r="OY134" s="24"/>
      <c r="OZ134" s="24"/>
      <c r="PA134" s="24"/>
      <c r="PB134" s="24"/>
      <c r="PC134" s="24"/>
      <c r="PD134" s="24"/>
      <c r="PE134" s="24"/>
      <c r="PF134" s="24"/>
      <c r="PG134" s="24"/>
      <c r="PH134" s="24"/>
      <c r="PI134" s="24"/>
      <c r="PJ134" s="24"/>
      <c r="PK134" s="24"/>
      <c r="PL134" s="24"/>
      <c r="PM134" s="24"/>
      <c r="PN134" s="24"/>
      <c r="PO134" s="24"/>
      <c r="PP134" s="24"/>
      <c r="PQ134" s="24"/>
      <c r="PR134" s="24"/>
      <c r="PS134" s="24"/>
      <c r="PT134" s="24"/>
      <c r="PU134" s="24"/>
      <c r="PV134" s="24"/>
      <c r="PW134" s="24"/>
      <c r="PX134" s="24"/>
      <c r="PY134" s="24"/>
      <c r="PZ134" s="24"/>
      <c r="QA134" s="24"/>
      <c r="QB134" s="24"/>
      <c r="QC134" s="24"/>
      <c r="QD134" s="24"/>
      <c r="QE134" s="24"/>
      <c r="QF134" s="24"/>
      <c r="QG134" s="24"/>
      <c r="QH134" s="24"/>
      <c r="QI134" s="24"/>
      <c r="QJ134" s="24"/>
      <c r="QK134" s="24"/>
      <c r="QL134" s="24"/>
      <c r="QM134" s="24"/>
      <c r="QN134" s="24"/>
      <c r="QO134" s="24"/>
      <c r="QP134" s="24"/>
      <c r="QQ134" s="24"/>
      <c r="QR134" s="24"/>
      <c r="QS134" s="24"/>
      <c r="QT134" s="24"/>
      <c r="QU134" s="24"/>
      <c r="QV134" s="24"/>
      <c r="QW134" s="24"/>
      <c r="QX134" s="24"/>
      <c r="QY134" s="24"/>
      <c r="QZ134" s="24"/>
      <c r="RA134" s="24"/>
      <c r="RB134" s="24"/>
      <c r="RC134" s="24"/>
      <c r="RD134" s="24"/>
      <c r="RE134" s="24"/>
      <c r="RF134" s="24"/>
      <c r="RG134" s="24"/>
      <c r="RH134" s="24"/>
      <c r="RI134" s="24"/>
      <c r="RJ134" s="24"/>
      <c r="RK134" s="24"/>
      <c r="RL134" s="24"/>
      <c r="RM134" s="24"/>
      <c r="RN134" s="24"/>
      <c r="RO134" s="24"/>
      <c r="RP134" s="24"/>
      <c r="RQ134" s="24"/>
      <c r="RR134" s="24"/>
      <c r="RS134" s="24"/>
      <c r="RT134" s="24"/>
      <c r="RU134" s="24"/>
      <c r="RV134" s="24"/>
      <c r="RW134" s="24"/>
      <c r="RX134" s="24"/>
      <c r="RY134" s="24"/>
      <c r="RZ134" s="24"/>
      <c r="SA134" s="24"/>
      <c r="SB134" s="24"/>
      <c r="SC134" s="24"/>
      <c r="SD134" s="24"/>
      <c r="SE134" s="24"/>
      <c r="SF134" s="24"/>
      <c r="SG134" s="24"/>
      <c r="SH134" s="24"/>
      <c r="SI134" s="24"/>
      <c r="SJ134" s="24"/>
      <c r="SK134" s="24"/>
      <c r="SL134" s="24"/>
      <c r="SM134" s="24"/>
      <c r="SN134" s="24"/>
      <c r="SO134" s="24"/>
      <c r="SP134" s="24"/>
      <c r="SQ134" s="24"/>
      <c r="SR134" s="24"/>
      <c r="SS134" s="24"/>
      <c r="ST134" s="24"/>
      <c r="SU134" s="24"/>
      <c r="SV134" s="24"/>
      <c r="SW134" s="24"/>
      <c r="SX134" s="24"/>
      <c r="SY134" s="24"/>
      <c r="SZ134" s="24"/>
      <c r="TA134" s="24"/>
      <c r="TB134" s="24"/>
      <c r="TC134" s="24"/>
      <c r="TD134" s="24"/>
      <c r="TE134" s="24"/>
      <c r="TF134" s="24"/>
      <c r="TG134" s="24"/>
      <c r="TH134" s="24"/>
      <c r="TI134" s="24"/>
      <c r="TJ134" s="24"/>
      <c r="TK134" s="24"/>
      <c r="TL134" s="24"/>
      <c r="TM134" s="24"/>
      <c r="TN134" s="24"/>
      <c r="TO134" s="24"/>
      <c r="TP134" s="24"/>
      <c r="TQ134" s="24"/>
      <c r="TR134" s="24"/>
      <c r="TS134" s="24"/>
      <c r="TT134" s="24"/>
      <c r="TU134" s="24"/>
      <c r="TV134" s="24"/>
      <c r="TW134" s="24"/>
      <c r="TX134" s="24"/>
      <c r="TY134" s="24"/>
      <c r="TZ134" s="24"/>
      <c r="UA134" s="24"/>
      <c r="UB134" s="24"/>
      <c r="UC134" s="24"/>
      <c r="UD134" s="24"/>
      <c r="UE134" s="24"/>
      <c r="UF134" s="24"/>
      <c r="UG134" s="24"/>
      <c r="UH134" s="24"/>
      <c r="UI134" s="24"/>
      <c r="UJ134" s="24"/>
      <c r="UK134" s="24"/>
      <c r="UL134" s="24"/>
      <c r="UM134" s="24"/>
      <c r="UN134" s="24"/>
      <c r="UO134" s="24"/>
      <c r="UP134" s="24"/>
      <c r="UQ134" s="24"/>
      <c r="UR134" s="24"/>
      <c r="US134" s="24"/>
      <c r="UT134" s="24"/>
    </row>
    <row r="135" spans="1:566" s="113" customFormat="1" x14ac:dyDescent="0.25">
      <c r="A135" s="104"/>
      <c r="B135" s="105"/>
      <c r="C135" s="105"/>
      <c r="D135" s="105"/>
      <c r="E135" s="105"/>
      <c r="F135" s="106"/>
      <c r="G135" s="115"/>
      <c r="H135" s="108"/>
      <c r="I135" s="106"/>
      <c r="J135" s="105"/>
      <c r="K135" s="116"/>
      <c r="L135" s="11"/>
      <c r="M135" s="115"/>
      <c r="N135" s="116"/>
      <c r="O135" s="116"/>
      <c r="P135" s="105"/>
      <c r="Q135" s="109"/>
      <c r="R135" s="109"/>
      <c r="S135" s="109"/>
      <c r="T135" s="105"/>
      <c r="U135" s="111" t="s">
        <v>377</v>
      </c>
      <c r="V135" s="112">
        <v>44911</v>
      </c>
      <c r="W135" s="120">
        <v>13435</v>
      </c>
      <c r="X135" s="111" t="s">
        <v>193</v>
      </c>
      <c r="Y135" s="112">
        <v>44927</v>
      </c>
      <c r="Z135" s="112">
        <v>45291</v>
      </c>
      <c r="AA135" s="110" t="s">
        <v>100</v>
      </c>
      <c r="AB135" s="111" t="s">
        <v>100</v>
      </c>
      <c r="AC135" s="21">
        <v>0</v>
      </c>
      <c r="AD135" s="21">
        <v>0</v>
      </c>
      <c r="AE135" s="114" t="s">
        <v>100</v>
      </c>
      <c r="AF135" s="114" t="s">
        <v>100</v>
      </c>
      <c r="AG135" s="21">
        <v>0</v>
      </c>
      <c r="AH135" s="2">
        <f t="shared" si="1"/>
        <v>0</v>
      </c>
      <c r="AI135" s="4">
        <v>1468594.8</v>
      </c>
      <c r="AJ135" s="4">
        <v>0</v>
      </c>
      <c r="AK135" s="18"/>
      <c r="AL135" s="123"/>
      <c r="AM135" s="123"/>
      <c r="AN135" s="108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05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  <c r="HR135" s="24"/>
      <c r="HS135" s="24"/>
      <c r="HT135" s="24"/>
      <c r="HU135" s="24"/>
      <c r="HV135" s="24"/>
      <c r="HW135" s="24"/>
      <c r="HX135" s="24"/>
      <c r="HY135" s="24"/>
      <c r="HZ135" s="24"/>
      <c r="IA135" s="24"/>
      <c r="IB135" s="24"/>
      <c r="IC135" s="24"/>
      <c r="ID135" s="24"/>
      <c r="IE135" s="24"/>
      <c r="IF135" s="24"/>
      <c r="IG135" s="24"/>
      <c r="IH135" s="24"/>
      <c r="II135" s="24"/>
      <c r="IJ135" s="24"/>
      <c r="IK135" s="24"/>
      <c r="IL135" s="24"/>
      <c r="IM135" s="24"/>
      <c r="IN135" s="24"/>
      <c r="IO135" s="24"/>
      <c r="IP135" s="24"/>
      <c r="IQ135" s="24"/>
      <c r="IR135" s="24"/>
      <c r="IS135" s="24"/>
      <c r="IT135" s="24"/>
      <c r="IU135" s="24"/>
      <c r="IV135" s="24"/>
      <c r="IW135" s="24"/>
      <c r="IX135" s="24"/>
      <c r="IY135" s="24"/>
      <c r="IZ135" s="24"/>
      <c r="JA135" s="24"/>
      <c r="JB135" s="24"/>
      <c r="JC135" s="24"/>
      <c r="JD135" s="24"/>
      <c r="JE135" s="24"/>
      <c r="JF135" s="24"/>
      <c r="JG135" s="24"/>
      <c r="JH135" s="24"/>
      <c r="JI135" s="24"/>
      <c r="JJ135" s="24"/>
      <c r="JK135" s="24"/>
      <c r="JL135" s="24"/>
      <c r="JM135" s="24"/>
      <c r="JN135" s="24"/>
      <c r="JO135" s="24"/>
      <c r="JP135" s="24"/>
      <c r="JQ135" s="24"/>
      <c r="JR135" s="24"/>
      <c r="JS135" s="24"/>
      <c r="JT135" s="24"/>
      <c r="JU135" s="24"/>
      <c r="JV135" s="24"/>
      <c r="JW135" s="24"/>
      <c r="JX135" s="24"/>
      <c r="JY135" s="24"/>
      <c r="JZ135" s="24"/>
      <c r="KA135" s="24"/>
      <c r="KB135" s="24"/>
      <c r="KC135" s="24"/>
      <c r="KD135" s="24"/>
      <c r="KE135" s="24"/>
      <c r="KF135" s="24"/>
      <c r="KG135" s="24"/>
      <c r="KH135" s="24"/>
      <c r="KI135" s="24"/>
      <c r="KJ135" s="24"/>
      <c r="KK135" s="24"/>
      <c r="KL135" s="24"/>
      <c r="KM135" s="24"/>
      <c r="KN135" s="24"/>
      <c r="KO135" s="24"/>
      <c r="KP135" s="24"/>
      <c r="KQ135" s="24"/>
      <c r="KR135" s="24"/>
      <c r="KS135" s="24"/>
      <c r="KT135" s="24"/>
      <c r="KU135" s="24"/>
      <c r="KV135" s="24"/>
      <c r="KW135" s="24"/>
      <c r="KX135" s="24"/>
      <c r="KY135" s="24"/>
      <c r="KZ135" s="24"/>
      <c r="LA135" s="24"/>
      <c r="LB135" s="24"/>
      <c r="LC135" s="24"/>
      <c r="LD135" s="24"/>
      <c r="LE135" s="24"/>
      <c r="LF135" s="24"/>
      <c r="LG135" s="24"/>
      <c r="LH135" s="24"/>
      <c r="LI135" s="24"/>
      <c r="LJ135" s="24"/>
      <c r="LK135" s="24"/>
      <c r="LL135" s="24"/>
      <c r="LM135" s="24"/>
      <c r="LN135" s="24"/>
      <c r="LO135" s="24"/>
      <c r="LP135" s="24"/>
      <c r="LQ135" s="24"/>
      <c r="LR135" s="24"/>
      <c r="LS135" s="24"/>
      <c r="LT135" s="24"/>
      <c r="LU135" s="24"/>
      <c r="LV135" s="24"/>
      <c r="LW135" s="24"/>
      <c r="LX135" s="24"/>
      <c r="LY135" s="24"/>
      <c r="LZ135" s="24"/>
      <c r="MA135" s="24"/>
      <c r="MB135" s="24"/>
      <c r="MC135" s="24"/>
      <c r="MD135" s="24"/>
      <c r="ME135" s="24"/>
      <c r="MF135" s="24"/>
      <c r="MG135" s="24"/>
      <c r="MH135" s="24"/>
      <c r="MI135" s="24"/>
      <c r="MJ135" s="24"/>
      <c r="MK135" s="24"/>
      <c r="ML135" s="24"/>
      <c r="MM135" s="24"/>
      <c r="MN135" s="24"/>
      <c r="MO135" s="24"/>
      <c r="MP135" s="24"/>
      <c r="MQ135" s="24"/>
      <c r="MR135" s="24"/>
      <c r="MS135" s="24"/>
      <c r="MT135" s="24"/>
      <c r="MU135" s="24"/>
      <c r="MV135" s="24"/>
      <c r="MW135" s="24"/>
      <c r="MX135" s="24"/>
      <c r="MY135" s="24"/>
      <c r="MZ135" s="24"/>
      <c r="NA135" s="24"/>
      <c r="NB135" s="24"/>
      <c r="NC135" s="24"/>
      <c r="ND135" s="24"/>
      <c r="NE135" s="24"/>
      <c r="NF135" s="24"/>
      <c r="NG135" s="24"/>
      <c r="NH135" s="24"/>
      <c r="NI135" s="24"/>
      <c r="NJ135" s="24"/>
      <c r="NK135" s="24"/>
      <c r="NL135" s="24"/>
      <c r="NM135" s="24"/>
      <c r="NN135" s="24"/>
      <c r="NO135" s="24"/>
      <c r="NP135" s="24"/>
      <c r="NQ135" s="24"/>
      <c r="NR135" s="24"/>
      <c r="NS135" s="24"/>
      <c r="NT135" s="24"/>
      <c r="NU135" s="24"/>
      <c r="NV135" s="24"/>
      <c r="NW135" s="24"/>
      <c r="NX135" s="24"/>
      <c r="NY135" s="24"/>
      <c r="NZ135" s="24"/>
      <c r="OA135" s="24"/>
      <c r="OB135" s="24"/>
      <c r="OC135" s="24"/>
      <c r="OD135" s="24"/>
      <c r="OE135" s="24"/>
      <c r="OF135" s="24"/>
      <c r="OG135" s="24"/>
      <c r="OH135" s="24"/>
      <c r="OI135" s="24"/>
      <c r="OJ135" s="24"/>
      <c r="OK135" s="24"/>
      <c r="OL135" s="24"/>
      <c r="OM135" s="24"/>
      <c r="ON135" s="24"/>
      <c r="OO135" s="24"/>
      <c r="OP135" s="24"/>
      <c r="OQ135" s="24"/>
      <c r="OR135" s="24"/>
      <c r="OS135" s="24"/>
      <c r="OT135" s="24"/>
      <c r="OU135" s="24"/>
      <c r="OV135" s="24"/>
      <c r="OW135" s="24"/>
      <c r="OX135" s="24"/>
      <c r="OY135" s="24"/>
      <c r="OZ135" s="24"/>
      <c r="PA135" s="24"/>
      <c r="PB135" s="24"/>
      <c r="PC135" s="24"/>
      <c r="PD135" s="24"/>
      <c r="PE135" s="24"/>
      <c r="PF135" s="24"/>
      <c r="PG135" s="24"/>
      <c r="PH135" s="24"/>
      <c r="PI135" s="24"/>
      <c r="PJ135" s="24"/>
      <c r="PK135" s="24"/>
      <c r="PL135" s="24"/>
      <c r="PM135" s="24"/>
      <c r="PN135" s="24"/>
      <c r="PO135" s="24"/>
      <c r="PP135" s="24"/>
      <c r="PQ135" s="24"/>
      <c r="PR135" s="24"/>
      <c r="PS135" s="24"/>
      <c r="PT135" s="24"/>
      <c r="PU135" s="24"/>
      <c r="PV135" s="24"/>
      <c r="PW135" s="24"/>
      <c r="PX135" s="24"/>
      <c r="PY135" s="24"/>
      <c r="PZ135" s="24"/>
      <c r="QA135" s="24"/>
      <c r="QB135" s="24"/>
      <c r="QC135" s="24"/>
      <c r="QD135" s="24"/>
      <c r="QE135" s="24"/>
      <c r="QF135" s="24"/>
      <c r="QG135" s="24"/>
      <c r="QH135" s="24"/>
      <c r="QI135" s="24"/>
      <c r="QJ135" s="24"/>
      <c r="QK135" s="24"/>
      <c r="QL135" s="24"/>
      <c r="QM135" s="24"/>
      <c r="QN135" s="24"/>
      <c r="QO135" s="24"/>
      <c r="QP135" s="24"/>
      <c r="QQ135" s="24"/>
      <c r="QR135" s="24"/>
      <c r="QS135" s="24"/>
      <c r="QT135" s="24"/>
      <c r="QU135" s="24"/>
      <c r="QV135" s="24"/>
      <c r="QW135" s="24"/>
      <c r="QX135" s="24"/>
      <c r="QY135" s="24"/>
      <c r="QZ135" s="24"/>
      <c r="RA135" s="24"/>
      <c r="RB135" s="24"/>
      <c r="RC135" s="24"/>
      <c r="RD135" s="24"/>
      <c r="RE135" s="24"/>
      <c r="RF135" s="24"/>
      <c r="RG135" s="24"/>
      <c r="RH135" s="24"/>
      <c r="RI135" s="24"/>
      <c r="RJ135" s="24"/>
      <c r="RK135" s="24"/>
      <c r="RL135" s="24"/>
      <c r="RM135" s="24"/>
      <c r="RN135" s="24"/>
      <c r="RO135" s="24"/>
      <c r="RP135" s="24"/>
      <c r="RQ135" s="24"/>
      <c r="RR135" s="24"/>
      <c r="RS135" s="24"/>
      <c r="RT135" s="24"/>
      <c r="RU135" s="24"/>
      <c r="RV135" s="24"/>
      <c r="RW135" s="24"/>
      <c r="RX135" s="24"/>
      <c r="RY135" s="24"/>
      <c r="RZ135" s="24"/>
      <c r="SA135" s="24"/>
      <c r="SB135" s="24"/>
      <c r="SC135" s="24"/>
      <c r="SD135" s="24"/>
      <c r="SE135" s="24"/>
      <c r="SF135" s="24"/>
      <c r="SG135" s="24"/>
      <c r="SH135" s="24"/>
      <c r="SI135" s="24"/>
      <c r="SJ135" s="24"/>
      <c r="SK135" s="24"/>
      <c r="SL135" s="24"/>
      <c r="SM135" s="24"/>
      <c r="SN135" s="24"/>
      <c r="SO135" s="24"/>
      <c r="SP135" s="24"/>
      <c r="SQ135" s="24"/>
      <c r="SR135" s="24"/>
      <c r="SS135" s="24"/>
      <c r="ST135" s="24"/>
      <c r="SU135" s="24"/>
      <c r="SV135" s="24"/>
      <c r="SW135" s="24"/>
      <c r="SX135" s="24"/>
      <c r="SY135" s="24"/>
      <c r="SZ135" s="24"/>
      <c r="TA135" s="24"/>
      <c r="TB135" s="24"/>
      <c r="TC135" s="24"/>
      <c r="TD135" s="24"/>
      <c r="TE135" s="24"/>
      <c r="TF135" s="24"/>
      <c r="TG135" s="24"/>
      <c r="TH135" s="24"/>
      <c r="TI135" s="24"/>
      <c r="TJ135" s="24"/>
      <c r="TK135" s="24"/>
      <c r="TL135" s="24"/>
      <c r="TM135" s="24"/>
      <c r="TN135" s="24"/>
      <c r="TO135" s="24"/>
      <c r="TP135" s="24"/>
      <c r="TQ135" s="24"/>
      <c r="TR135" s="24"/>
      <c r="TS135" s="24"/>
      <c r="TT135" s="24"/>
      <c r="TU135" s="24"/>
      <c r="TV135" s="24"/>
      <c r="TW135" s="24"/>
      <c r="TX135" s="24"/>
      <c r="TY135" s="24"/>
      <c r="TZ135" s="24"/>
      <c r="UA135" s="24"/>
      <c r="UB135" s="24"/>
      <c r="UC135" s="24"/>
      <c r="UD135" s="24"/>
      <c r="UE135" s="24"/>
      <c r="UF135" s="24"/>
      <c r="UG135" s="24"/>
      <c r="UH135" s="24"/>
      <c r="UI135" s="24"/>
      <c r="UJ135" s="24"/>
      <c r="UK135" s="24"/>
      <c r="UL135" s="24"/>
      <c r="UM135" s="24"/>
      <c r="UN135" s="24"/>
      <c r="UO135" s="24"/>
      <c r="UP135" s="24"/>
      <c r="UQ135" s="24"/>
      <c r="UR135" s="24"/>
      <c r="US135" s="24"/>
      <c r="UT135" s="24"/>
    </row>
    <row r="136" spans="1:566" s="113" customFormat="1" x14ac:dyDescent="0.25">
      <c r="A136" s="104"/>
      <c r="B136" s="105"/>
      <c r="C136" s="105"/>
      <c r="D136" s="105"/>
      <c r="E136" s="105"/>
      <c r="F136" s="106"/>
      <c r="G136" s="115"/>
      <c r="H136" s="108"/>
      <c r="I136" s="106"/>
      <c r="J136" s="105"/>
      <c r="K136" s="116"/>
      <c r="L136" s="11"/>
      <c r="M136" s="115"/>
      <c r="N136" s="116"/>
      <c r="O136" s="116"/>
      <c r="P136" s="105"/>
      <c r="Q136" s="109"/>
      <c r="R136" s="109"/>
      <c r="S136" s="109"/>
      <c r="T136" s="105"/>
      <c r="U136" s="111" t="s">
        <v>378</v>
      </c>
      <c r="V136" s="112">
        <v>45287</v>
      </c>
      <c r="W136" s="120">
        <v>13684</v>
      </c>
      <c r="X136" s="111" t="s">
        <v>391</v>
      </c>
      <c r="Y136" s="112">
        <v>45292</v>
      </c>
      <c r="Z136" s="112">
        <v>45473</v>
      </c>
      <c r="AA136" s="110" t="s">
        <v>100</v>
      </c>
      <c r="AB136" s="111" t="s">
        <v>100</v>
      </c>
      <c r="AC136" s="21">
        <v>0</v>
      </c>
      <c r="AD136" s="21">
        <v>0</v>
      </c>
      <c r="AE136" s="114" t="s">
        <v>100</v>
      </c>
      <c r="AF136" s="114" t="s">
        <v>100</v>
      </c>
      <c r="AG136" s="21">
        <v>0</v>
      </c>
      <c r="AH136" s="2">
        <f t="shared" si="1"/>
        <v>0</v>
      </c>
      <c r="AI136" s="4">
        <v>0</v>
      </c>
      <c r="AJ136" s="4">
        <f>122382.9+122382.9+122382.9</f>
        <v>367148.69999999995</v>
      </c>
      <c r="AK136" s="18"/>
      <c r="AL136" s="123"/>
      <c r="AM136" s="123"/>
      <c r="AN136" s="108"/>
      <c r="AO136" s="123"/>
      <c r="AP136" s="123"/>
      <c r="AQ136" s="123"/>
      <c r="AR136" s="123"/>
      <c r="AS136" s="123"/>
      <c r="AT136" s="123"/>
      <c r="AU136" s="123"/>
      <c r="AV136" s="123"/>
      <c r="AW136" s="123"/>
      <c r="AX136" s="123"/>
      <c r="AY136" s="123"/>
      <c r="AZ136" s="123"/>
      <c r="BA136" s="123"/>
      <c r="BB136" s="123"/>
      <c r="BC136" s="123"/>
      <c r="BD136" s="123"/>
      <c r="BE136" s="123"/>
      <c r="BF136" s="123"/>
      <c r="BG136" s="105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  <c r="HR136" s="24"/>
      <c r="HS136" s="24"/>
      <c r="HT136" s="24"/>
      <c r="HU136" s="24"/>
      <c r="HV136" s="24"/>
      <c r="HW136" s="24"/>
      <c r="HX136" s="24"/>
      <c r="HY136" s="24"/>
      <c r="HZ136" s="24"/>
      <c r="IA136" s="24"/>
      <c r="IB136" s="24"/>
      <c r="IC136" s="24"/>
      <c r="ID136" s="24"/>
      <c r="IE136" s="24"/>
      <c r="IF136" s="24"/>
      <c r="IG136" s="24"/>
      <c r="IH136" s="24"/>
      <c r="II136" s="24"/>
      <c r="IJ136" s="24"/>
      <c r="IK136" s="24"/>
      <c r="IL136" s="24"/>
      <c r="IM136" s="24"/>
      <c r="IN136" s="24"/>
      <c r="IO136" s="24"/>
      <c r="IP136" s="24"/>
      <c r="IQ136" s="24"/>
      <c r="IR136" s="24"/>
      <c r="IS136" s="24"/>
      <c r="IT136" s="24"/>
      <c r="IU136" s="24"/>
      <c r="IV136" s="24"/>
      <c r="IW136" s="24"/>
      <c r="IX136" s="24"/>
      <c r="IY136" s="24"/>
      <c r="IZ136" s="24"/>
      <c r="JA136" s="24"/>
      <c r="JB136" s="24"/>
      <c r="JC136" s="24"/>
      <c r="JD136" s="24"/>
      <c r="JE136" s="24"/>
      <c r="JF136" s="24"/>
      <c r="JG136" s="24"/>
      <c r="JH136" s="24"/>
      <c r="JI136" s="24"/>
      <c r="JJ136" s="24"/>
      <c r="JK136" s="24"/>
      <c r="JL136" s="24"/>
      <c r="JM136" s="24"/>
      <c r="JN136" s="24"/>
      <c r="JO136" s="24"/>
      <c r="JP136" s="24"/>
      <c r="JQ136" s="24"/>
      <c r="JR136" s="24"/>
      <c r="JS136" s="24"/>
      <c r="JT136" s="24"/>
      <c r="JU136" s="24"/>
      <c r="JV136" s="24"/>
      <c r="JW136" s="24"/>
      <c r="JX136" s="24"/>
      <c r="JY136" s="24"/>
      <c r="JZ136" s="24"/>
      <c r="KA136" s="24"/>
      <c r="KB136" s="24"/>
      <c r="KC136" s="24"/>
      <c r="KD136" s="24"/>
      <c r="KE136" s="24"/>
      <c r="KF136" s="24"/>
      <c r="KG136" s="24"/>
      <c r="KH136" s="24"/>
      <c r="KI136" s="24"/>
      <c r="KJ136" s="24"/>
      <c r="KK136" s="24"/>
      <c r="KL136" s="24"/>
      <c r="KM136" s="24"/>
      <c r="KN136" s="24"/>
      <c r="KO136" s="24"/>
      <c r="KP136" s="24"/>
      <c r="KQ136" s="24"/>
      <c r="KR136" s="24"/>
      <c r="KS136" s="24"/>
      <c r="KT136" s="24"/>
      <c r="KU136" s="24"/>
      <c r="KV136" s="24"/>
      <c r="KW136" s="24"/>
      <c r="KX136" s="24"/>
      <c r="KY136" s="24"/>
      <c r="KZ136" s="24"/>
      <c r="LA136" s="24"/>
      <c r="LB136" s="24"/>
      <c r="LC136" s="24"/>
      <c r="LD136" s="24"/>
      <c r="LE136" s="24"/>
      <c r="LF136" s="24"/>
      <c r="LG136" s="24"/>
      <c r="LH136" s="24"/>
      <c r="LI136" s="24"/>
      <c r="LJ136" s="24"/>
      <c r="LK136" s="24"/>
      <c r="LL136" s="24"/>
      <c r="LM136" s="24"/>
      <c r="LN136" s="24"/>
      <c r="LO136" s="24"/>
      <c r="LP136" s="24"/>
      <c r="LQ136" s="24"/>
      <c r="LR136" s="24"/>
      <c r="LS136" s="24"/>
      <c r="LT136" s="24"/>
      <c r="LU136" s="24"/>
      <c r="LV136" s="24"/>
      <c r="LW136" s="24"/>
      <c r="LX136" s="24"/>
      <c r="LY136" s="24"/>
      <c r="LZ136" s="24"/>
      <c r="MA136" s="24"/>
      <c r="MB136" s="24"/>
      <c r="MC136" s="24"/>
      <c r="MD136" s="24"/>
      <c r="ME136" s="24"/>
      <c r="MF136" s="24"/>
      <c r="MG136" s="24"/>
      <c r="MH136" s="24"/>
      <c r="MI136" s="24"/>
      <c r="MJ136" s="24"/>
      <c r="MK136" s="24"/>
      <c r="ML136" s="24"/>
      <c r="MM136" s="24"/>
      <c r="MN136" s="24"/>
      <c r="MO136" s="24"/>
      <c r="MP136" s="24"/>
      <c r="MQ136" s="24"/>
      <c r="MR136" s="24"/>
      <c r="MS136" s="24"/>
      <c r="MT136" s="24"/>
      <c r="MU136" s="24"/>
      <c r="MV136" s="24"/>
      <c r="MW136" s="24"/>
      <c r="MX136" s="24"/>
      <c r="MY136" s="24"/>
      <c r="MZ136" s="24"/>
      <c r="NA136" s="24"/>
      <c r="NB136" s="24"/>
      <c r="NC136" s="24"/>
      <c r="ND136" s="24"/>
      <c r="NE136" s="24"/>
      <c r="NF136" s="24"/>
      <c r="NG136" s="24"/>
      <c r="NH136" s="24"/>
      <c r="NI136" s="24"/>
      <c r="NJ136" s="24"/>
      <c r="NK136" s="24"/>
      <c r="NL136" s="24"/>
      <c r="NM136" s="24"/>
      <c r="NN136" s="24"/>
      <c r="NO136" s="24"/>
      <c r="NP136" s="24"/>
      <c r="NQ136" s="24"/>
      <c r="NR136" s="24"/>
      <c r="NS136" s="24"/>
      <c r="NT136" s="24"/>
      <c r="NU136" s="24"/>
      <c r="NV136" s="24"/>
      <c r="NW136" s="24"/>
      <c r="NX136" s="24"/>
      <c r="NY136" s="24"/>
      <c r="NZ136" s="24"/>
      <c r="OA136" s="24"/>
      <c r="OB136" s="24"/>
      <c r="OC136" s="24"/>
      <c r="OD136" s="24"/>
      <c r="OE136" s="24"/>
      <c r="OF136" s="24"/>
      <c r="OG136" s="24"/>
      <c r="OH136" s="24"/>
      <c r="OI136" s="24"/>
      <c r="OJ136" s="24"/>
      <c r="OK136" s="24"/>
      <c r="OL136" s="24"/>
      <c r="OM136" s="24"/>
      <c r="ON136" s="24"/>
      <c r="OO136" s="24"/>
      <c r="OP136" s="24"/>
      <c r="OQ136" s="24"/>
      <c r="OR136" s="24"/>
      <c r="OS136" s="24"/>
      <c r="OT136" s="24"/>
      <c r="OU136" s="24"/>
      <c r="OV136" s="24"/>
      <c r="OW136" s="24"/>
      <c r="OX136" s="24"/>
      <c r="OY136" s="24"/>
      <c r="OZ136" s="24"/>
      <c r="PA136" s="24"/>
      <c r="PB136" s="24"/>
      <c r="PC136" s="24"/>
      <c r="PD136" s="24"/>
      <c r="PE136" s="24"/>
      <c r="PF136" s="24"/>
      <c r="PG136" s="24"/>
      <c r="PH136" s="24"/>
      <c r="PI136" s="24"/>
      <c r="PJ136" s="24"/>
      <c r="PK136" s="24"/>
      <c r="PL136" s="24"/>
      <c r="PM136" s="24"/>
      <c r="PN136" s="24"/>
      <c r="PO136" s="24"/>
      <c r="PP136" s="24"/>
      <c r="PQ136" s="24"/>
      <c r="PR136" s="24"/>
      <c r="PS136" s="24"/>
      <c r="PT136" s="24"/>
      <c r="PU136" s="24"/>
      <c r="PV136" s="24"/>
      <c r="PW136" s="24"/>
      <c r="PX136" s="24"/>
      <c r="PY136" s="24"/>
      <c r="PZ136" s="24"/>
      <c r="QA136" s="24"/>
      <c r="QB136" s="24"/>
      <c r="QC136" s="24"/>
      <c r="QD136" s="24"/>
      <c r="QE136" s="24"/>
      <c r="QF136" s="24"/>
      <c r="QG136" s="24"/>
      <c r="QH136" s="24"/>
      <c r="QI136" s="24"/>
      <c r="QJ136" s="24"/>
      <c r="QK136" s="24"/>
      <c r="QL136" s="24"/>
      <c r="QM136" s="24"/>
      <c r="QN136" s="24"/>
      <c r="QO136" s="24"/>
      <c r="QP136" s="24"/>
      <c r="QQ136" s="24"/>
      <c r="QR136" s="24"/>
      <c r="QS136" s="24"/>
      <c r="QT136" s="24"/>
      <c r="QU136" s="24"/>
      <c r="QV136" s="24"/>
      <c r="QW136" s="24"/>
      <c r="QX136" s="24"/>
      <c r="QY136" s="24"/>
      <c r="QZ136" s="24"/>
      <c r="RA136" s="24"/>
      <c r="RB136" s="24"/>
      <c r="RC136" s="24"/>
      <c r="RD136" s="24"/>
      <c r="RE136" s="24"/>
      <c r="RF136" s="24"/>
      <c r="RG136" s="24"/>
      <c r="RH136" s="24"/>
      <c r="RI136" s="24"/>
      <c r="RJ136" s="24"/>
      <c r="RK136" s="24"/>
      <c r="RL136" s="24"/>
      <c r="RM136" s="24"/>
      <c r="RN136" s="24"/>
      <c r="RO136" s="24"/>
      <c r="RP136" s="24"/>
      <c r="RQ136" s="24"/>
      <c r="RR136" s="24"/>
      <c r="RS136" s="24"/>
      <c r="RT136" s="24"/>
      <c r="RU136" s="24"/>
      <c r="RV136" s="24"/>
      <c r="RW136" s="24"/>
      <c r="RX136" s="24"/>
      <c r="RY136" s="24"/>
      <c r="RZ136" s="24"/>
      <c r="SA136" s="24"/>
      <c r="SB136" s="24"/>
      <c r="SC136" s="24"/>
      <c r="SD136" s="24"/>
      <c r="SE136" s="24"/>
      <c r="SF136" s="24"/>
      <c r="SG136" s="24"/>
      <c r="SH136" s="24"/>
      <c r="SI136" s="24"/>
      <c r="SJ136" s="24"/>
      <c r="SK136" s="24"/>
      <c r="SL136" s="24"/>
      <c r="SM136" s="24"/>
      <c r="SN136" s="24"/>
      <c r="SO136" s="24"/>
      <c r="SP136" s="24"/>
      <c r="SQ136" s="24"/>
      <c r="SR136" s="24"/>
      <c r="SS136" s="24"/>
      <c r="ST136" s="24"/>
      <c r="SU136" s="24"/>
      <c r="SV136" s="24"/>
      <c r="SW136" s="24"/>
      <c r="SX136" s="24"/>
      <c r="SY136" s="24"/>
      <c r="SZ136" s="24"/>
      <c r="TA136" s="24"/>
      <c r="TB136" s="24"/>
      <c r="TC136" s="24"/>
      <c r="TD136" s="24"/>
      <c r="TE136" s="24"/>
      <c r="TF136" s="24"/>
      <c r="TG136" s="24"/>
      <c r="TH136" s="24"/>
      <c r="TI136" s="24"/>
      <c r="TJ136" s="24"/>
      <c r="TK136" s="24"/>
      <c r="TL136" s="24"/>
      <c r="TM136" s="24"/>
      <c r="TN136" s="24"/>
      <c r="TO136" s="24"/>
      <c r="TP136" s="24"/>
      <c r="TQ136" s="24"/>
      <c r="TR136" s="24"/>
      <c r="TS136" s="24"/>
      <c r="TT136" s="24"/>
      <c r="TU136" s="24"/>
      <c r="TV136" s="24"/>
      <c r="TW136" s="24"/>
      <c r="TX136" s="24"/>
      <c r="TY136" s="24"/>
      <c r="TZ136" s="24"/>
      <c r="UA136" s="24"/>
      <c r="UB136" s="24"/>
      <c r="UC136" s="24"/>
      <c r="UD136" s="24"/>
      <c r="UE136" s="24"/>
      <c r="UF136" s="24"/>
      <c r="UG136" s="24"/>
      <c r="UH136" s="24"/>
      <c r="UI136" s="24"/>
      <c r="UJ136" s="24"/>
      <c r="UK136" s="24"/>
      <c r="UL136" s="24"/>
      <c r="UM136" s="24"/>
      <c r="UN136" s="24"/>
      <c r="UO136" s="24"/>
      <c r="UP136" s="24"/>
      <c r="UQ136" s="24"/>
      <c r="UR136" s="24"/>
      <c r="US136" s="24"/>
      <c r="UT136" s="24"/>
    </row>
    <row r="137" spans="1:566" s="113" customFormat="1" x14ac:dyDescent="0.25">
      <c r="A137" s="104"/>
      <c r="B137" s="105"/>
      <c r="C137" s="105"/>
      <c r="D137" s="105"/>
      <c r="E137" s="105"/>
      <c r="F137" s="106"/>
      <c r="G137" s="115"/>
      <c r="H137" s="108"/>
      <c r="I137" s="106"/>
      <c r="J137" s="105"/>
      <c r="K137" s="116"/>
      <c r="L137" s="11"/>
      <c r="M137" s="115"/>
      <c r="N137" s="116"/>
      <c r="O137" s="116"/>
      <c r="P137" s="105"/>
      <c r="Q137" s="109"/>
      <c r="R137" s="109"/>
      <c r="S137" s="109"/>
      <c r="T137" s="105"/>
      <c r="U137" s="111"/>
      <c r="V137" s="112"/>
      <c r="W137" s="120"/>
      <c r="X137" s="111"/>
      <c r="Y137" s="112"/>
      <c r="Z137" s="112"/>
      <c r="AA137" s="110"/>
      <c r="AB137" s="111"/>
      <c r="AC137" s="21"/>
      <c r="AD137" s="21"/>
      <c r="AE137" s="114"/>
      <c r="AF137" s="114"/>
      <c r="AG137" s="21"/>
      <c r="AH137" s="2">
        <f t="shared" si="1"/>
        <v>0</v>
      </c>
      <c r="AI137" s="4"/>
      <c r="AJ137" s="4"/>
      <c r="AK137" s="18"/>
      <c r="AL137" s="123"/>
      <c r="AM137" s="123"/>
      <c r="AN137" s="108"/>
      <c r="AO137" s="123"/>
      <c r="AP137" s="123"/>
      <c r="AQ137" s="123"/>
      <c r="AR137" s="123"/>
      <c r="AS137" s="123"/>
      <c r="AT137" s="123"/>
      <c r="AU137" s="123"/>
      <c r="AV137" s="123"/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05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  <c r="HR137" s="24"/>
      <c r="HS137" s="24"/>
      <c r="HT137" s="24"/>
      <c r="HU137" s="24"/>
      <c r="HV137" s="24"/>
      <c r="HW137" s="24"/>
      <c r="HX137" s="24"/>
      <c r="HY137" s="24"/>
      <c r="HZ137" s="24"/>
      <c r="IA137" s="24"/>
      <c r="IB137" s="24"/>
      <c r="IC137" s="24"/>
      <c r="ID137" s="24"/>
      <c r="IE137" s="24"/>
      <c r="IF137" s="24"/>
      <c r="IG137" s="24"/>
      <c r="IH137" s="24"/>
      <c r="II137" s="24"/>
      <c r="IJ137" s="24"/>
      <c r="IK137" s="24"/>
      <c r="IL137" s="24"/>
      <c r="IM137" s="24"/>
      <c r="IN137" s="24"/>
      <c r="IO137" s="24"/>
      <c r="IP137" s="24"/>
      <c r="IQ137" s="24"/>
      <c r="IR137" s="24"/>
      <c r="IS137" s="24"/>
      <c r="IT137" s="24"/>
      <c r="IU137" s="24"/>
      <c r="IV137" s="24"/>
      <c r="IW137" s="24"/>
      <c r="IX137" s="24"/>
      <c r="IY137" s="24"/>
      <c r="IZ137" s="24"/>
      <c r="JA137" s="24"/>
      <c r="JB137" s="24"/>
      <c r="JC137" s="24"/>
      <c r="JD137" s="24"/>
      <c r="JE137" s="24"/>
      <c r="JF137" s="24"/>
      <c r="JG137" s="24"/>
      <c r="JH137" s="24"/>
      <c r="JI137" s="24"/>
      <c r="JJ137" s="24"/>
      <c r="JK137" s="24"/>
      <c r="JL137" s="24"/>
      <c r="JM137" s="24"/>
      <c r="JN137" s="24"/>
      <c r="JO137" s="24"/>
      <c r="JP137" s="24"/>
      <c r="JQ137" s="24"/>
      <c r="JR137" s="24"/>
      <c r="JS137" s="24"/>
      <c r="JT137" s="24"/>
      <c r="JU137" s="24"/>
      <c r="JV137" s="24"/>
      <c r="JW137" s="24"/>
      <c r="JX137" s="24"/>
      <c r="JY137" s="24"/>
      <c r="JZ137" s="24"/>
      <c r="KA137" s="24"/>
      <c r="KB137" s="24"/>
      <c r="KC137" s="24"/>
      <c r="KD137" s="24"/>
      <c r="KE137" s="24"/>
      <c r="KF137" s="24"/>
      <c r="KG137" s="24"/>
      <c r="KH137" s="24"/>
      <c r="KI137" s="24"/>
      <c r="KJ137" s="24"/>
      <c r="KK137" s="24"/>
      <c r="KL137" s="24"/>
      <c r="KM137" s="24"/>
      <c r="KN137" s="24"/>
      <c r="KO137" s="24"/>
      <c r="KP137" s="24"/>
      <c r="KQ137" s="24"/>
      <c r="KR137" s="24"/>
      <c r="KS137" s="24"/>
      <c r="KT137" s="24"/>
      <c r="KU137" s="24"/>
      <c r="KV137" s="24"/>
      <c r="KW137" s="24"/>
      <c r="KX137" s="24"/>
      <c r="KY137" s="24"/>
      <c r="KZ137" s="24"/>
      <c r="LA137" s="24"/>
      <c r="LB137" s="24"/>
      <c r="LC137" s="24"/>
      <c r="LD137" s="24"/>
      <c r="LE137" s="24"/>
      <c r="LF137" s="24"/>
      <c r="LG137" s="24"/>
      <c r="LH137" s="24"/>
      <c r="LI137" s="24"/>
      <c r="LJ137" s="24"/>
      <c r="LK137" s="24"/>
      <c r="LL137" s="24"/>
      <c r="LM137" s="24"/>
      <c r="LN137" s="24"/>
      <c r="LO137" s="24"/>
      <c r="LP137" s="24"/>
      <c r="LQ137" s="24"/>
      <c r="LR137" s="24"/>
      <c r="LS137" s="24"/>
      <c r="LT137" s="24"/>
      <c r="LU137" s="24"/>
      <c r="LV137" s="24"/>
      <c r="LW137" s="24"/>
      <c r="LX137" s="24"/>
      <c r="LY137" s="24"/>
      <c r="LZ137" s="24"/>
      <c r="MA137" s="24"/>
      <c r="MB137" s="24"/>
      <c r="MC137" s="24"/>
      <c r="MD137" s="24"/>
      <c r="ME137" s="24"/>
      <c r="MF137" s="24"/>
      <c r="MG137" s="24"/>
      <c r="MH137" s="24"/>
      <c r="MI137" s="24"/>
      <c r="MJ137" s="24"/>
      <c r="MK137" s="24"/>
      <c r="ML137" s="24"/>
      <c r="MM137" s="24"/>
      <c r="MN137" s="24"/>
      <c r="MO137" s="24"/>
      <c r="MP137" s="24"/>
      <c r="MQ137" s="24"/>
      <c r="MR137" s="24"/>
      <c r="MS137" s="24"/>
      <c r="MT137" s="24"/>
      <c r="MU137" s="24"/>
      <c r="MV137" s="24"/>
      <c r="MW137" s="24"/>
      <c r="MX137" s="24"/>
      <c r="MY137" s="24"/>
      <c r="MZ137" s="24"/>
      <c r="NA137" s="24"/>
      <c r="NB137" s="24"/>
      <c r="NC137" s="24"/>
      <c r="ND137" s="24"/>
      <c r="NE137" s="24"/>
      <c r="NF137" s="24"/>
      <c r="NG137" s="24"/>
      <c r="NH137" s="24"/>
      <c r="NI137" s="24"/>
      <c r="NJ137" s="24"/>
      <c r="NK137" s="24"/>
      <c r="NL137" s="24"/>
      <c r="NM137" s="24"/>
      <c r="NN137" s="24"/>
      <c r="NO137" s="24"/>
      <c r="NP137" s="24"/>
      <c r="NQ137" s="24"/>
      <c r="NR137" s="24"/>
      <c r="NS137" s="24"/>
      <c r="NT137" s="24"/>
      <c r="NU137" s="24"/>
      <c r="NV137" s="24"/>
      <c r="NW137" s="24"/>
      <c r="NX137" s="24"/>
      <c r="NY137" s="24"/>
      <c r="NZ137" s="24"/>
      <c r="OA137" s="24"/>
      <c r="OB137" s="24"/>
      <c r="OC137" s="24"/>
      <c r="OD137" s="24"/>
      <c r="OE137" s="24"/>
      <c r="OF137" s="24"/>
      <c r="OG137" s="24"/>
      <c r="OH137" s="24"/>
      <c r="OI137" s="24"/>
      <c r="OJ137" s="24"/>
      <c r="OK137" s="24"/>
      <c r="OL137" s="24"/>
      <c r="OM137" s="24"/>
      <c r="ON137" s="24"/>
      <c r="OO137" s="24"/>
      <c r="OP137" s="24"/>
      <c r="OQ137" s="24"/>
      <c r="OR137" s="24"/>
      <c r="OS137" s="24"/>
      <c r="OT137" s="24"/>
      <c r="OU137" s="24"/>
      <c r="OV137" s="24"/>
      <c r="OW137" s="24"/>
      <c r="OX137" s="24"/>
      <c r="OY137" s="24"/>
      <c r="OZ137" s="24"/>
      <c r="PA137" s="24"/>
      <c r="PB137" s="24"/>
      <c r="PC137" s="24"/>
      <c r="PD137" s="24"/>
      <c r="PE137" s="24"/>
      <c r="PF137" s="24"/>
      <c r="PG137" s="24"/>
      <c r="PH137" s="24"/>
      <c r="PI137" s="24"/>
      <c r="PJ137" s="24"/>
      <c r="PK137" s="24"/>
      <c r="PL137" s="24"/>
      <c r="PM137" s="24"/>
      <c r="PN137" s="24"/>
      <c r="PO137" s="24"/>
      <c r="PP137" s="24"/>
      <c r="PQ137" s="24"/>
      <c r="PR137" s="24"/>
      <c r="PS137" s="24"/>
      <c r="PT137" s="24"/>
      <c r="PU137" s="24"/>
      <c r="PV137" s="24"/>
      <c r="PW137" s="24"/>
      <c r="PX137" s="24"/>
      <c r="PY137" s="24"/>
      <c r="PZ137" s="24"/>
      <c r="QA137" s="24"/>
      <c r="QB137" s="24"/>
      <c r="QC137" s="24"/>
      <c r="QD137" s="24"/>
      <c r="QE137" s="24"/>
      <c r="QF137" s="24"/>
      <c r="QG137" s="24"/>
      <c r="QH137" s="24"/>
      <c r="QI137" s="24"/>
      <c r="QJ137" s="24"/>
      <c r="QK137" s="24"/>
      <c r="QL137" s="24"/>
      <c r="QM137" s="24"/>
      <c r="QN137" s="24"/>
      <c r="QO137" s="24"/>
      <c r="QP137" s="24"/>
      <c r="QQ137" s="24"/>
      <c r="QR137" s="24"/>
      <c r="QS137" s="24"/>
      <c r="QT137" s="24"/>
      <c r="QU137" s="24"/>
      <c r="QV137" s="24"/>
      <c r="QW137" s="24"/>
      <c r="QX137" s="24"/>
      <c r="QY137" s="24"/>
      <c r="QZ137" s="24"/>
      <c r="RA137" s="24"/>
      <c r="RB137" s="24"/>
      <c r="RC137" s="24"/>
      <c r="RD137" s="24"/>
      <c r="RE137" s="24"/>
      <c r="RF137" s="24"/>
      <c r="RG137" s="24"/>
      <c r="RH137" s="24"/>
      <c r="RI137" s="24"/>
      <c r="RJ137" s="24"/>
      <c r="RK137" s="24"/>
      <c r="RL137" s="24"/>
      <c r="RM137" s="24"/>
      <c r="RN137" s="24"/>
      <c r="RO137" s="24"/>
      <c r="RP137" s="24"/>
      <c r="RQ137" s="24"/>
      <c r="RR137" s="24"/>
      <c r="RS137" s="24"/>
      <c r="RT137" s="24"/>
      <c r="RU137" s="24"/>
      <c r="RV137" s="24"/>
      <c r="RW137" s="24"/>
      <c r="RX137" s="24"/>
      <c r="RY137" s="24"/>
      <c r="RZ137" s="24"/>
      <c r="SA137" s="24"/>
      <c r="SB137" s="24"/>
      <c r="SC137" s="24"/>
      <c r="SD137" s="24"/>
      <c r="SE137" s="24"/>
      <c r="SF137" s="24"/>
      <c r="SG137" s="24"/>
      <c r="SH137" s="24"/>
      <c r="SI137" s="24"/>
      <c r="SJ137" s="24"/>
      <c r="SK137" s="24"/>
      <c r="SL137" s="24"/>
      <c r="SM137" s="24"/>
      <c r="SN137" s="24"/>
      <c r="SO137" s="24"/>
      <c r="SP137" s="24"/>
      <c r="SQ137" s="24"/>
      <c r="SR137" s="24"/>
      <c r="SS137" s="24"/>
      <c r="ST137" s="24"/>
      <c r="SU137" s="24"/>
      <c r="SV137" s="24"/>
      <c r="SW137" s="24"/>
      <c r="SX137" s="24"/>
      <c r="SY137" s="24"/>
      <c r="SZ137" s="24"/>
      <c r="TA137" s="24"/>
      <c r="TB137" s="24"/>
      <c r="TC137" s="24"/>
      <c r="TD137" s="24"/>
      <c r="TE137" s="24"/>
      <c r="TF137" s="24"/>
      <c r="TG137" s="24"/>
      <c r="TH137" s="24"/>
      <c r="TI137" s="24"/>
      <c r="TJ137" s="24"/>
      <c r="TK137" s="24"/>
      <c r="TL137" s="24"/>
      <c r="TM137" s="24"/>
      <c r="TN137" s="24"/>
      <c r="TO137" s="24"/>
      <c r="TP137" s="24"/>
      <c r="TQ137" s="24"/>
      <c r="TR137" s="24"/>
      <c r="TS137" s="24"/>
      <c r="TT137" s="24"/>
      <c r="TU137" s="24"/>
      <c r="TV137" s="24"/>
      <c r="TW137" s="24"/>
      <c r="TX137" s="24"/>
      <c r="TY137" s="24"/>
      <c r="TZ137" s="24"/>
      <c r="UA137" s="24"/>
      <c r="UB137" s="24"/>
      <c r="UC137" s="24"/>
      <c r="UD137" s="24"/>
      <c r="UE137" s="24"/>
      <c r="UF137" s="24"/>
      <c r="UG137" s="24"/>
      <c r="UH137" s="24"/>
      <c r="UI137" s="24"/>
      <c r="UJ137" s="24"/>
      <c r="UK137" s="24"/>
      <c r="UL137" s="24"/>
      <c r="UM137" s="24"/>
      <c r="UN137" s="24"/>
      <c r="UO137" s="24"/>
      <c r="UP137" s="24"/>
      <c r="UQ137" s="24"/>
      <c r="UR137" s="24"/>
      <c r="US137" s="24"/>
      <c r="UT137" s="24"/>
    </row>
    <row r="138" spans="1:566" s="113" customFormat="1" x14ac:dyDescent="0.25">
      <c r="A138" s="104"/>
      <c r="B138" s="105"/>
      <c r="C138" s="105"/>
      <c r="D138" s="105"/>
      <c r="E138" s="105"/>
      <c r="F138" s="106"/>
      <c r="G138" s="115"/>
      <c r="H138" s="108"/>
      <c r="I138" s="106"/>
      <c r="J138" s="105"/>
      <c r="K138" s="116"/>
      <c r="L138" s="11"/>
      <c r="M138" s="115"/>
      <c r="N138" s="116"/>
      <c r="O138" s="116"/>
      <c r="P138" s="105"/>
      <c r="Q138" s="109"/>
      <c r="R138" s="109"/>
      <c r="S138" s="109"/>
      <c r="T138" s="105"/>
      <c r="V138" s="114"/>
      <c r="W138" s="114"/>
      <c r="Z138" s="114"/>
      <c r="AC138" s="21"/>
      <c r="AD138" s="21"/>
      <c r="AG138" s="21"/>
      <c r="AH138" s="2">
        <f t="shared" si="1"/>
        <v>0</v>
      </c>
      <c r="AI138" s="4"/>
      <c r="AJ138" s="4"/>
      <c r="AK138" s="18"/>
      <c r="AL138" s="123"/>
      <c r="AM138" s="123"/>
      <c r="AN138" s="108"/>
      <c r="AO138" s="123"/>
      <c r="AP138" s="123"/>
      <c r="AQ138" s="123"/>
      <c r="AR138" s="123"/>
      <c r="AS138" s="123"/>
      <c r="AT138" s="123"/>
      <c r="AU138" s="123"/>
      <c r="AV138" s="123"/>
      <c r="AW138" s="123"/>
      <c r="AX138" s="123"/>
      <c r="AY138" s="123"/>
      <c r="AZ138" s="123"/>
      <c r="BA138" s="123"/>
      <c r="BB138" s="123"/>
      <c r="BC138" s="123"/>
      <c r="BD138" s="123"/>
      <c r="BE138" s="123"/>
      <c r="BF138" s="123"/>
      <c r="BG138" s="105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  <c r="HR138" s="24"/>
      <c r="HS138" s="24"/>
      <c r="HT138" s="24"/>
      <c r="HU138" s="24"/>
      <c r="HV138" s="24"/>
      <c r="HW138" s="24"/>
      <c r="HX138" s="24"/>
      <c r="HY138" s="24"/>
      <c r="HZ138" s="24"/>
      <c r="IA138" s="24"/>
      <c r="IB138" s="24"/>
      <c r="IC138" s="24"/>
      <c r="ID138" s="24"/>
      <c r="IE138" s="24"/>
      <c r="IF138" s="24"/>
      <c r="IG138" s="24"/>
      <c r="IH138" s="24"/>
      <c r="II138" s="24"/>
      <c r="IJ138" s="24"/>
      <c r="IK138" s="24"/>
      <c r="IL138" s="24"/>
      <c r="IM138" s="24"/>
      <c r="IN138" s="24"/>
      <c r="IO138" s="24"/>
      <c r="IP138" s="24"/>
      <c r="IQ138" s="24"/>
      <c r="IR138" s="24"/>
      <c r="IS138" s="24"/>
      <c r="IT138" s="24"/>
      <c r="IU138" s="24"/>
      <c r="IV138" s="24"/>
      <c r="IW138" s="24"/>
      <c r="IX138" s="24"/>
      <c r="IY138" s="24"/>
      <c r="IZ138" s="24"/>
      <c r="JA138" s="24"/>
      <c r="JB138" s="24"/>
      <c r="JC138" s="24"/>
      <c r="JD138" s="24"/>
      <c r="JE138" s="24"/>
      <c r="JF138" s="24"/>
      <c r="JG138" s="24"/>
      <c r="JH138" s="24"/>
      <c r="JI138" s="24"/>
      <c r="JJ138" s="24"/>
      <c r="JK138" s="24"/>
      <c r="JL138" s="24"/>
      <c r="JM138" s="24"/>
      <c r="JN138" s="24"/>
      <c r="JO138" s="24"/>
      <c r="JP138" s="24"/>
      <c r="JQ138" s="24"/>
      <c r="JR138" s="24"/>
      <c r="JS138" s="24"/>
      <c r="JT138" s="24"/>
      <c r="JU138" s="24"/>
      <c r="JV138" s="24"/>
      <c r="JW138" s="24"/>
      <c r="JX138" s="24"/>
      <c r="JY138" s="24"/>
      <c r="JZ138" s="24"/>
      <c r="KA138" s="24"/>
      <c r="KB138" s="24"/>
      <c r="KC138" s="24"/>
      <c r="KD138" s="24"/>
      <c r="KE138" s="24"/>
      <c r="KF138" s="24"/>
      <c r="KG138" s="24"/>
      <c r="KH138" s="24"/>
      <c r="KI138" s="24"/>
      <c r="KJ138" s="24"/>
      <c r="KK138" s="24"/>
      <c r="KL138" s="24"/>
      <c r="KM138" s="24"/>
      <c r="KN138" s="24"/>
      <c r="KO138" s="24"/>
      <c r="KP138" s="24"/>
      <c r="KQ138" s="24"/>
      <c r="KR138" s="24"/>
      <c r="KS138" s="24"/>
      <c r="KT138" s="24"/>
      <c r="KU138" s="24"/>
      <c r="KV138" s="24"/>
      <c r="KW138" s="24"/>
      <c r="KX138" s="24"/>
      <c r="KY138" s="24"/>
      <c r="KZ138" s="24"/>
      <c r="LA138" s="24"/>
      <c r="LB138" s="24"/>
      <c r="LC138" s="24"/>
      <c r="LD138" s="24"/>
      <c r="LE138" s="24"/>
      <c r="LF138" s="24"/>
      <c r="LG138" s="24"/>
      <c r="LH138" s="24"/>
      <c r="LI138" s="24"/>
      <c r="LJ138" s="24"/>
      <c r="LK138" s="24"/>
      <c r="LL138" s="24"/>
      <c r="LM138" s="24"/>
      <c r="LN138" s="24"/>
      <c r="LO138" s="24"/>
      <c r="LP138" s="24"/>
      <c r="LQ138" s="24"/>
      <c r="LR138" s="24"/>
      <c r="LS138" s="24"/>
      <c r="LT138" s="24"/>
      <c r="LU138" s="24"/>
      <c r="LV138" s="24"/>
      <c r="LW138" s="24"/>
      <c r="LX138" s="24"/>
      <c r="LY138" s="24"/>
      <c r="LZ138" s="24"/>
      <c r="MA138" s="24"/>
      <c r="MB138" s="24"/>
      <c r="MC138" s="24"/>
      <c r="MD138" s="24"/>
      <c r="ME138" s="24"/>
      <c r="MF138" s="24"/>
      <c r="MG138" s="24"/>
      <c r="MH138" s="24"/>
      <c r="MI138" s="24"/>
      <c r="MJ138" s="24"/>
      <c r="MK138" s="24"/>
      <c r="ML138" s="24"/>
      <c r="MM138" s="24"/>
      <c r="MN138" s="24"/>
      <c r="MO138" s="24"/>
      <c r="MP138" s="24"/>
      <c r="MQ138" s="24"/>
      <c r="MR138" s="24"/>
      <c r="MS138" s="24"/>
      <c r="MT138" s="24"/>
      <c r="MU138" s="24"/>
      <c r="MV138" s="24"/>
      <c r="MW138" s="24"/>
      <c r="MX138" s="24"/>
      <c r="MY138" s="24"/>
      <c r="MZ138" s="24"/>
      <c r="NA138" s="24"/>
      <c r="NB138" s="24"/>
      <c r="NC138" s="24"/>
      <c r="ND138" s="24"/>
      <c r="NE138" s="24"/>
      <c r="NF138" s="24"/>
      <c r="NG138" s="24"/>
      <c r="NH138" s="24"/>
      <c r="NI138" s="24"/>
      <c r="NJ138" s="24"/>
      <c r="NK138" s="24"/>
      <c r="NL138" s="24"/>
      <c r="NM138" s="24"/>
      <c r="NN138" s="24"/>
      <c r="NO138" s="24"/>
      <c r="NP138" s="24"/>
      <c r="NQ138" s="24"/>
      <c r="NR138" s="24"/>
      <c r="NS138" s="24"/>
      <c r="NT138" s="24"/>
      <c r="NU138" s="24"/>
      <c r="NV138" s="24"/>
      <c r="NW138" s="24"/>
      <c r="NX138" s="24"/>
      <c r="NY138" s="24"/>
      <c r="NZ138" s="24"/>
      <c r="OA138" s="24"/>
      <c r="OB138" s="24"/>
      <c r="OC138" s="24"/>
      <c r="OD138" s="24"/>
      <c r="OE138" s="24"/>
      <c r="OF138" s="24"/>
      <c r="OG138" s="24"/>
      <c r="OH138" s="24"/>
      <c r="OI138" s="24"/>
      <c r="OJ138" s="24"/>
      <c r="OK138" s="24"/>
      <c r="OL138" s="24"/>
      <c r="OM138" s="24"/>
      <c r="ON138" s="24"/>
      <c r="OO138" s="24"/>
      <c r="OP138" s="24"/>
      <c r="OQ138" s="24"/>
      <c r="OR138" s="24"/>
      <c r="OS138" s="24"/>
      <c r="OT138" s="24"/>
      <c r="OU138" s="24"/>
      <c r="OV138" s="24"/>
      <c r="OW138" s="24"/>
      <c r="OX138" s="24"/>
      <c r="OY138" s="24"/>
      <c r="OZ138" s="24"/>
      <c r="PA138" s="24"/>
      <c r="PB138" s="24"/>
      <c r="PC138" s="24"/>
      <c r="PD138" s="24"/>
      <c r="PE138" s="24"/>
      <c r="PF138" s="24"/>
      <c r="PG138" s="24"/>
      <c r="PH138" s="24"/>
      <c r="PI138" s="24"/>
      <c r="PJ138" s="24"/>
      <c r="PK138" s="24"/>
      <c r="PL138" s="24"/>
      <c r="PM138" s="24"/>
      <c r="PN138" s="24"/>
      <c r="PO138" s="24"/>
      <c r="PP138" s="24"/>
      <c r="PQ138" s="24"/>
      <c r="PR138" s="24"/>
      <c r="PS138" s="24"/>
      <c r="PT138" s="24"/>
      <c r="PU138" s="24"/>
      <c r="PV138" s="24"/>
      <c r="PW138" s="24"/>
      <c r="PX138" s="24"/>
      <c r="PY138" s="24"/>
      <c r="PZ138" s="24"/>
      <c r="QA138" s="24"/>
      <c r="QB138" s="24"/>
      <c r="QC138" s="24"/>
      <c r="QD138" s="24"/>
      <c r="QE138" s="24"/>
      <c r="QF138" s="24"/>
      <c r="QG138" s="24"/>
      <c r="QH138" s="24"/>
      <c r="QI138" s="24"/>
      <c r="QJ138" s="24"/>
      <c r="QK138" s="24"/>
      <c r="QL138" s="24"/>
      <c r="QM138" s="24"/>
      <c r="QN138" s="24"/>
      <c r="QO138" s="24"/>
      <c r="QP138" s="24"/>
      <c r="QQ138" s="24"/>
      <c r="QR138" s="24"/>
      <c r="QS138" s="24"/>
      <c r="QT138" s="24"/>
      <c r="QU138" s="24"/>
      <c r="QV138" s="24"/>
      <c r="QW138" s="24"/>
      <c r="QX138" s="24"/>
      <c r="QY138" s="24"/>
      <c r="QZ138" s="24"/>
      <c r="RA138" s="24"/>
      <c r="RB138" s="24"/>
      <c r="RC138" s="24"/>
      <c r="RD138" s="24"/>
      <c r="RE138" s="24"/>
      <c r="RF138" s="24"/>
      <c r="RG138" s="24"/>
      <c r="RH138" s="24"/>
      <c r="RI138" s="24"/>
      <c r="RJ138" s="24"/>
      <c r="RK138" s="24"/>
      <c r="RL138" s="24"/>
      <c r="RM138" s="24"/>
      <c r="RN138" s="24"/>
      <c r="RO138" s="24"/>
      <c r="RP138" s="24"/>
      <c r="RQ138" s="24"/>
      <c r="RR138" s="24"/>
      <c r="RS138" s="24"/>
      <c r="RT138" s="24"/>
      <c r="RU138" s="24"/>
      <c r="RV138" s="24"/>
      <c r="RW138" s="24"/>
      <c r="RX138" s="24"/>
      <c r="RY138" s="24"/>
      <c r="RZ138" s="24"/>
      <c r="SA138" s="24"/>
      <c r="SB138" s="24"/>
      <c r="SC138" s="24"/>
      <c r="SD138" s="24"/>
      <c r="SE138" s="24"/>
      <c r="SF138" s="24"/>
      <c r="SG138" s="24"/>
      <c r="SH138" s="24"/>
      <c r="SI138" s="24"/>
      <c r="SJ138" s="24"/>
      <c r="SK138" s="24"/>
      <c r="SL138" s="24"/>
      <c r="SM138" s="24"/>
      <c r="SN138" s="24"/>
      <c r="SO138" s="24"/>
      <c r="SP138" s="24"/>
      <c r="SQ138" s="24"/>
      <c r="SR138" s="24"/>
      <c r="SS138" s="24"/>
      <c r="ST138" s="24"/>
      <c r="SU138" s="24"/>
      <c r="SV138" s="24"/>
      <c r="SW138" s="24"/>
      <c r="SX138" s="24"/>
      <c r="SY138" s="24"/>
      <c r="SZ138" s="24"/>
      <c r="TA138" s="24"/>
      <c r="TB138" s="24"/>
      <c r="TC138" s="24"/>
      <c r="TD138" s="24"/>
      <c r="TE138" s="24"/>
      <c r="TF138" s="24"/>
      <c r="TG138" s="24"/>
      <c r="TH138" s="24"/>
      <c r="TI138" s="24"/>
      <c r="TJ138" s="24"/>
      <c r="TK138" s="24"/>
      <c r="TL138" s="24"/>
      <c r="TM138" s="24"/>
      <c r="TN138" s="24"/>
      <c r="TO138" s="24"/>
      <c r="TP138" s="24"/>
      <c r="TQ138" s="24"/>
      <c r="TR138" s="24"/>
      <c r="TS138" s="24"/>
      <c r="TT138" s="24"/>
      <c r="TU138" s="24"/>
      <c r="TV138" s="24"/>
      <c r="TW138" s="24"/>
      <c r="TX138" s="24"/>
      <c r="TY138" s="24"/>
      <c r="TZ138" s="24"/>
      <c r="UA138" s="24"/>
      <c r="UB138" s="24"/>
      <c r="UC138" s="24"/>
      <c r="UD138" s="24"/>
      <c r="UE138" s="24"/>
      <c r="UF138" s="24"/>
      <c r="UG138" s="24"/>
      <c r="UH138" s="24"/>
      <c r="UI138" s="24"/>
      <c r="UJ138" s="24"/>
      <c r="UK138" s="24"/>
      <c r="UL138" s="24"/>
      <c r="UM138" s="24"/>
      <c r="UN138" s="24"/>
      <c r="UO138" s="24"/>
      <c r="UP138" s="24"/>
      <c r="UQ138" s="24"/>
      <c r="UR138" s="24"/>
      <c r="US138" s="24"/>
      <c r="UT138" s="24"/>
    </row>
    <row r="139" spans="1:566" x14ac:dyDescent="0.25">
      <c r="A139" s="104">
        <v>13</v>
      </c>
      <c r="B139" s="105" t="s">
        <v>429</v>
      </c>
      <c r="C139" s="105" t="s">
        <v>257</v>
      </c>
      <c r="D139" s="105" t="s">
        <v>133</v>
      </c>
      <c r="E139" s="105" t="s">
        <v>99</v>
      </c>
      <c r="F139" s="106" t="s">
        <v>402</v>
      </c>
      <c r="G139" s="115">
        <v>12935</v>
      </c>
      <c r="H139" s="108" t="s">
        <v>258</v>
      </c>
      <c r="I139" s="106" t="s">
        <v>139</v>
      </c>
      <c r="J139" s="105" t="s">
        <v>140</v>
      </c>
      <c r="K139" s="116">
        <v>44725</v>
      </c>
      <c r="L139" s="11">
        <v>296849.09999999998</v>
      </c>
      <c r="M139" s="115">
        <v>13309</v>
      </c>
      <c r="N139" s="116">
        <v>44725</v>
      </c>
      <c r="O139" s="116">
        <v>44847</v>
      </c>
      <c r="P139" s="105" t="s">
        <v>290</v>
      </c>
      <c r="Q139" s="109" t="s">
        <v>100</v>
      </c>
      <c r="R139" s="109" t="s">
        <v>100</v>
      </c>
      <c r="S139" s="109" t="s">
        <v>100</v>
      </c>
      <c r="T139" s="105" t="s">
        <v>154</v>
      </c>
      <c r="U139" s="111" t="s">
        <v>100</v>
      </c>
      <c r="V139" s="112" t="s">
        <v>100</v>
      </c>
      <c r="W139" s="112" t="s">
        <v>100</v>
      </c>
      <c r="X139" s="112" t="s">
        <v>100</v>
      </c>
      <c r="Y139" s="112" t="s">
        <v>100</v>
      </c>
      <c r="Z139" s="112" t="s">
        <v>100</v>
      </c>
      <c r="AA139" s="112" t="s">
        <v>100</v>
      </c>
      <c r="AB139" s="112" t="s">
        <v>100</v>
      </c>
      <c r="AC139" s="21">
        <v>0</v>
      </c>
      <c r="AD139" s="21">
        <v>0</v>
      </c>
      <c r="AE139" s="112" t="s">
        <v>100</v>
      </c>
      <c r="AF139" s="112" t="s">
        <v>100</v>
      </c>
      <c r="AG139" s="21">
        <v>0</v>
      </c>
      <c r="AH139" s="2">
        <f t="shared" si="1"/>
        <v>296849.09999999998</v>
      </c>
      <c r="AI139" s="4">
        <v>257269.22</v>
      </c>
      <c r="AJ139" s="4">
        <v>0</v>
      </c>
      <c r="AK139" s="18">
        <f>SUM(AI139:AJ145)</f>
        <v>2013048.7599999998</v>
      </c>
      <c r="AL139" s="123" t="s">
        <v>245</v>
      </c>
      <c r="AM139" s="123" t="s">
        <v>260</v>
      </c>
      <c r="AN139" s="108" t="s">
        <v>259</v>
      </c>
      <c r="AO139" s="123" t="s">
        <v>260</v>
      </c>
      <c r="AP139" s="123" t="s">
        <v>100</v>
      </c>
      <c r="AQ139" s="123" t="s">
        <v>100</v>
      </c>
      <c r="AR139" s="123" t="s">
        <v>100</v>
      </c>
      <c r="AS139" s="123" t="s">
        <v>100</v>
      </c>
      <c r="AT139" s="123" t="s">
        <v>100</v>
      </c>
      <c r="AU139" s="123" t="s">
        <v>100</v>
      </c>
      <c r="AV139" s="123" t="s">
        <v>100</v>
      </c>
      <c r="AW139" s="123" t="s">
        <v>100</v>
      </c>
      <c r="AX139" s="123" t="s">
        <v>100</v>
      </c>
      <c r="AY139" s="123" t="s">
        <v>100</v>
      </c>
      <c r="AZ139" s="123" t="s">
        <v>100</v>
      </c>
      <c r="BA139" s="123" t="s">
        <v>100</v>
      </c>
      <c r="BB139" s="123" t="s">
        <v>100</v>
      </c>
      <c r="BC139" s="123" t="s">
        <v>100</v>
      </c>
      <c r="BD139" s="123" t="s">
        <v>100</v>
      </c>
      <c r="BE139" s="123" t="s">
        <v>100</v>
      </c>
      <c r="BF139" s="123" t="s">
        <v>100</v>
      </c>
      <c r="BG139" s="105" t="s">
        <v>100</v>
      </c>
    </row>
    <row r="140" spans="1:566" x14ac:dyDescent="0.25">
      <c r="A140" s="104"/>
      <c r="B140" s="105"/>
      <c r="C140" s="105"/>
      <c r="D140" s="105"/>
      <c r="E140" s="105"/>
      <c r="F140" s="106"/>
      <c r="G140" s="115"/>
      <c r="H140" s="108"/>
      <c r="I140" s="106"/>
      <c r="J140" s="105"/>
      <c r="K140" s="116"/>
      <c r="L140" s="11"/>
      <c r="M140" s="115"/>
      <c r="N140" s="116"/>
      <c r="O140" s="116"/>
      <c r="P140" s="105"/>
      <c r="Q140" s="109"/>
      <c r="R140" s="109"/>
      <c r="S140" s="109"/>
      <c r="T140" s="105"/>
      <c r="U140" s="126" t="s">
        <v>101</v>
      </c>
      <c r="V140" s="112">
        <v>44847</v>
      </c>
      <c r="W140" s="120">
        <v>13390</v>
      </c>
      <c r="X140" s="111" t="s">
        <v>261</v>
      </c>
      <c r="Y140" s="112">
        <v>44848</v>
      </c>
      <c r="Z140" s="112">
        <v>44909</v>
      </c>
      <c r="AA140" s="110" t="s">
        <v>100</v>
      </c>
      <c r="AB140" s="111" t="s">
        <v>100</v>
      </c>
      <c r="AC140" s="21">
        <v>0</v>
      </c>
      <c r="AD140" s="21">
        <v>0</v>
      </c>
      <c r="AE140" s="112" t="s">
        <v>100</v>
      </c>
      <c r="AF140" s="112" t="s">
        <v>100</v>
      </c>
      <c r="AG140" s="21">
        <v>0</v>
      </c>
      <c r="AH140" s="2">
        <f t="shared" si="1"/>
        <v>0</v>
      </c>
      <c r="AI140" s="4">
        <v>289174.8</v>
      </c>
      <c r="AJ140" s="4">
        <v>0</v>
      </c>
      <c r="AK140" s="18"/>
      <c r="AL140" s="123"/>
      <c r="AM140" s="123"/>
      <c r="AN140" s="108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05"/>
    </row>
    <row r="141" spans="1:566" x14ac:dyDescent="0.25">
      <c r="A141" s="104"/>
      <c r="B141" s="105"/>
      <c r="C141" s="105"/>
      <c r="D141" s="105"/>
      <c r="E141" s="105"/>
      <c r="F141" s="106"/>
      <c r="G141" s="115"/>
      <c r="H141" s="108"/>
      <c r="I141" s="106"/>
      <c r="J141" s="105"/>
      <c r="K141" s="116"/>
      <c r="L141" s="11"/>
      <c r="M141" s="115"/>
      <c r="N141" s="116"/>
      <c r="O141" s="116"/>
      <c r="P141" s="105"/>
      <c r="Q141" s="109"/>
      <c r="R141" s="109"/>
      <c r="S141" s="109"/>
      <c r="T141" s="105"/>
      <c r="U141" s="126" t="s">
        <v>103</v>
      </c>
      <c r="V141" s="118">
        <v>44903</v>
      </c>
      <c r="W141" s="120">
        <v>13427</v>
      </c>
      <c r="X141" s="111" t="s">
        <v>331</v>
      </c>
      <c r="Y141" s="112">
        <v>44909</v>
      </c>
      <c r="Z141" s="112">
        <v>45273</v>
      </c>
      <c r="AA141" s="110" t="s">
        <v>100</v>
      </c>
      <c r="AB141" s="111" t="s">
        <v>100</v>
      </c>
      <c r="AC141" s="21">
        <v>0</v>
      </c>
      <c r="AD141" s="21">
        <v>0</v>
      </c>
      <c r="AE141" s="112" t="s">
        <v>100</v>
      </c>
      <c r="AF141" s="112" t="s">
        <v>100</v>
      </c>
      <c r="AG141" s="21">
        <v>0</v>
      </c>
      <c r="AH141" s="2">
        <f t="shared" si="1"/>
        <v>0</v>
      </c>
      <c r="AI141" s="4">
        <v>1169755.6399999999</v>
      </c>
      <c r="AJ141" s="4">
        <v>0</v>
      </c>
      <c r="AK141" s="18"/>
      <c r="AL141" s="123"/>
      <c r="AM141" s="123"/>
      <c r="AN141" s="108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05"/>
    </row>
    <row r="142" spans="1:566" x14ac:dyDescent="0.25">
      <c r="A142" s="104"/>
      <c r="B142" s="105"/>
      <c r="C142" s="105"/>
      <c r="D142" s="105"/>
      <c r="E142" s="105"/>
      <c r="F142" s="106"/>
      <c r="G142" s="115"/>
      <c r="H142" s="108"/>
      <c r="I142" s="106"/>
      <c r="J142" s="105"/>
      <c r="K142" s="116"/>
      <c r="L142" s="11"/>
      <c r="M142" s="115"/>
      <c r="N142" s="116"/>
      <c r="O142" s="116"/>
      <c r="P142" s="105"/>
      <c r="Q142" s="109"/>
      <c r="R142" s="109"/>
      <c r="S142" s="109"/>
      <c r="T142" s="105"/>
      <c r="U142" s="126" t="s">
        <v>104</v>
      </c>
      <c r="V142" s="118">
        <v>45287</v>
      </c>
      <c r="W142" s="120">
        <v>13673</v>
      </c>
      <c r="X142" s="111" t="s">
        <v>261</v>
      </c>
      <c r="Y142" s="112">
        <v>45292</v>
      </c>
      <c r="Z142" s="112">
        <v>45657</v>
      </c>
      <c r="AA142" s="110" t="s">
        <v>100</v>
      </c>
      <c r="AB142" s="111" t="s">
        <v>100</v>
      </c>
      <c r="AC142" s="21">
        <v>0</v>
      </c>
      <c r="AD142" s="21">
        <v>0</v>
      </c>
      <c r="AE142" s="112" t="s">
        <v>100</v>
      </c>
      <c r="AF142" s="112" t="s">
        <v>100</v>
      </c>
      <c r="AG142" s="21">
        <v>0</v>
      </c>
      <c r="AH142" s="2">
        <f t="shared" si="1"/>
        <v>0</v>
      </c>
      <c r="AI142" s="4">
        <v>0</v>
      </c>
      <c r="AJ142" s="4">
        <f>98949.7+98949.7+98949.7</f>
        <v>296849.09999999998</v>
      </c>
      <c r="AK142" s="18"/>
      <c r="AL142" s="123"/>
      <c r="AM142" s="123"/>
      <c r="AN142" s="108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3"/>
      <c r="BC142" s="123"/>
      <c r="BD142" s="123"/>
      <c r="BE142" s="123"/>
      <c r="BF142" s="123"/>
      <c r="BG142" s="105"/>
    </row>
    <row r="143" spans="1:566" x14ac:dyDescent="0.25">
      <c r="A143" s="104"/>
      <c r="B143" s="105"/>
      <c r="C143" s="105"/>
      <c r="D143" s="105"/>
      <c r="E143" s="105"/>
      <c r="F143" s="106"/>
      <c r="G143" s="115"/>
      <c r="H143" s="108"/>
      <c r="I143" s="106"/>
      <c r="J143" s="105"/>
      <c r="K143" s="116"/>
      <c r="L143" s="11"/>
      <c r="M143" s="115"/>
      <c r="N143" s="116"/>
      <c r="O143" s="116"/>
      <c r="P143" s="105"/>
      <c r="Q143" s="109"/>
      <c r="R143" s="109"/>
      <c r="S143" s="109"/>
      <c r="T143" s="105"/>
      <c r="U143" s="126"/>
      <c r="V143" s="118"/>
      <c r="W143" s="118"/>
      <c r="X143" s="111"/>
      <c r="Y143" s="112"/>
      <c r="Z143" s="112"/>
      <c r="AA143" s="110"/>
      <c r="AB143" s="111"/>
      <c r="AC143" s="21"/>
      <c r="AD143" s="21"/>
      <c r="AE143" s="112"/>
      <c r="AF143" s="112"/>
      <c r="AG143" s="21"/>
      <c r="AH143" s="2">
        <f t="shared" si="1"/>
        <v>0</v>
      </c>
      <c r="AI143" s="4"/>
      <c r="AJ143" s="4"/>
      <c r="AK143" s="18"/>
      <c r="AL143" s="123"/>
      <c r="AM143" s="123"/>
      <c r="AN143" s="108"/>
      <c r="AO143" s="123"/>
      <c r="AP143" s="123"/>
      <c r="AQ143" s="123"/>
      <c r="AR143" s="123"/>
      <c r="AS143" s="123"/>
      <c r="AT143" s="123"/>
      <c r="AU143" s="123"/>
      <c r="AV143" s="123"/>
      <c r="AW143" s="123"/>
      <c r="AX143" s="123"/>
      <c r="AY143" s="123"/>
      <c r="AZ143" s="123"/>
      <c r="BA143" s="123"/>
      <c r="BB143" s="123"/>
      <c r="BC143" s="123"/>
      <c r="BD143" s="123"/>
      <c r="BE143" s="123"/>
      <c r="BF143" s="123"/>
      <c r="BG143" s="105"/>
    </row>
    <row r="144" spans="1:566" x14ac:dyDescent="0.25">
      <c r="A144" s="104"/>
      <c r="B144" s="105"/>
      <c r="C144" s="105"/>
      <c r="D144" s="105"/>
      <c r="E144" s="105"/>
      <c r="F144" s="106"/>
      <c r="G144" s="115"/>
      <c r="H144" s="108"/>
      <c r="I144" s="106"/>
      <c r="J144" s="105"/>
      <c r="K144" s="116"/>
      <c r="L144" s="11"/>
      <c r="M144" s="115"/>
      <c r="N144" s="116"/>
      <c r="O144" s="116"/>
      <c r="P144" s="105"/>
      <c r="Q144" s="109"/>
      <c r="R144" s="109"/>
      <c r="S144" s="109"/>
      <c r="T144" s="105"/>
      <c r="U144" s="126"/>
      <c r="V144" s="118"/>
      <c r="W144" s="118"/>
      <c r="X144" s="111"/>
      <c r="Y144" s="112"/>
      <c r="Z144" s="112"/>
      <c r="AA144" s="110"/>
      <c r="AB144" s="111"/>
      <c r="AC144" s="21"/>
      <c r="AD144" s="21"/>
      <c r="AE144" s="112"/>
      <c r="AF144" s="112"/>
      <c r="AG144" s="21"/>
      <c r="AH144" s="2">
        <f t="shared" si="1"/>
        <v>0</v>
      </c>
      <c r="AI144" s="4"/>
      <c r="AJ144" s="4"/>
      <c r="AK144" s="18"/>
      <c r="AL144" s="123"/>
      <c r="AM144" s="123"/>
      <c r="AN144" s="108"/>
      <c r="AO144" s="123"/>
      <c r="AP144" s="123"/>
      <c r="AQ144" s="123"/>
      <c r="AR144" s="123"/>
      <c r="AS144" s="123"/>
      <c r="AT144" s="123"/>
      <c r="AU144" s="123"/>
      <c r="AV144" s="123"/>
      <c r="AW144" s="123"/>
      <c r="AX144" s="123"/>
      <c r="AY144" s="123"/>
      <c r="AZ144" s="123"/>
      <c r="BA144" s="123"/>
      <c r="BB144" s="123"/>
      <c r="BC144" s="123"/>
      <c r="BD144" s="123"/>
      <c r="BE144" s="123"/>
      <c r="BF144" s="123"/>
      <c r="BG144" s="105"/>
    </row>
    <row r="145" spans="1:59" x14ac:dyDescent="0.25">
      <c r="A145" s="104"/>
      <c r="B145" s="105"/>
      <c r="C145" s="105"/>
      <c r="D145" s="105"/>
      <c r="E145" s="105"/>
      <c r="F145" s="106"/>
      <c r="G145" s="115"/>
      <c r="H145" s="108"/>
      <c r="I145" s="106"/>
      <c r="J145" s="105"/>
      <c r="K145" s="116"/>
      <c r="L145" s="11"/>
      <c r="M145" s="115"/>
      <c r="N145" s="116"/>
      <c r="O145" s="116"/>
      <c r="P145" s="105"/>
      <c r="Q145" s="109"/>
      <c r="R145" s="109"/>
      <c r="S145" s="109"/>
      <c r="T145" s="105"/>
      <c r="U145" s="113"/>
      <c r="V145" s="114"/>
      <c r="W145" s="114"/>
      <c r="X145" s="113"/>
      <c r="Y145" s="113"/>
      <c r="Z145" s="114"/>
      <c r="AA145" s="113"/>
      <c r="AB145" s="113"/>
      <c r="AC145" s="21"/>
      <c r="AD145" s="21"/>
      <c r="AE145" s="113"/>
      <c r="AF145" s="113"/>
      <c r="AG145" s="21"/>
      <c r="AH145" s="2">
        <f t="shared" si="1"/>
        <v>0</v>
      </c>
      <c r="AI145" s="4"/>
      <c r="AJ145" s="4"/>
      <c r="AK145" s="18"/>
      <c r="AL145" s="123"/>
      <c r="AM145" s="123"/>
      <c r="AN145" s="108"/>
      <c r="AO145" s="123"/>
      <c r="AP145" s="123"/>
      <c r="AQ145" s="123"/>
      <c r="AR145" s="123"/>
      <c r="AS145" s="123"/>
      <c r="AT145" s="123"/>
      <c r="AU145" s="123"/>
      <c r="AV145" s="123"/>
      <c r="AW145" s="123"/>
      <c r="AX145" s="123"/>
      <c r="AY145" s="123"/>
      <c r="AZ145" s="123"/>
      <c r="BA145" s="123"/>
      <c r="BB145" s="123"/>
      <c r="BC145" s="123"/>
      <c r="BD145" s="123"/>
      <c r="BE145" s="123"/>
      <c r="BF145" s="123"/>
      <c r="BG145" s="105"/>
    </row>
    <row r="146" spans="1:59" x14ac:dyDescent="0.25">
      <c r="A146" s="104">
        <v>14</v>
      </c>
      <c r="B146" s="105" t="s">
        <v>430</v>
      </c>
      <c r="C146" s="105" t="s">
        <v>166</v>
      </c>
      <c r="D146" s="105" t="s">
        <v>97</v>
      </c>
      <c r="E146" s="105" t="s">
        <v>99</v>
      </c>
      <c r="F146" s="106" t="s">
        <v>311</v>
      </c>
      <c r="G146" s="115">
        <v>12639</v>
      </c>
      <c r="H146" s="108" t="s">
        <v>312</v>
      </c>
      <c r="I146" s="106" t="s">
        <v>144</v>
      </c>
      <c r="J146" s="105" t="s">
        <v>145</v>
      </c>
      <c r="K146" s="116">
        <v>43731</v>
      </c>
      <c r="L146" s="11">
        <v>489840</v>
      </c>
      <c r="M146" s="115">
        <v>12645</v>
      </c>
      <c r="N146" s="116">
        <v>43731</v>
      </c>
      <c r="O146" s="116">
        <v>44097</v>
      </c>
      <c r="P146" s="105" t="s">
        <v>292</v>
      </c>
      <c r="Q146" s="109" t="s">
        <v>100</v>
      </c>
      <c r="R146" s="109" t="s">
        <v>100</v>
      </c>
      <c r="S146" s="109" t="s">
        <v>100</v>
      </c>
      <c r="T146" s="105" t="s">
        <v>98</v>
      </c>
      <c r="U146" s="111" t="s">
        <v>100</v>
      </c>
      <c r="V146" s="111" t="s">
        <v>100</v>
      </c>
      <c r="W146" s="111" t="s">
        <v>100</v>
      </c>
      <c r="X146" s="111" t="s">
        <v>100</v>
      </c>
      <c r="Y146" s="111" t="s">
        <v>100</v>
      </c>
      <c r="Z146" s="111" t="s">
        <v>100</v>
      </c>
      <c r="AA146" s="111" t="s">
        <v>100</v>
      </c>
      <c r="AB146" s="111" t="s">
        <v>100</v>
      </c>
      <c r="AC146" s="21">
        <v>0</v>
      </c>
      <c r="AD146" s="21">
        <v>0</v>
      </c>
      <c r="AE146" s="114" t="s">
        <v>100</v>
      </c>
      <c r="AF146" s="114" t="s">
        <v>100</v>
      </c>
      <c r="AG146" s="21">
        <v>0</v>
      </c>
      <c r="AH146" s="2">
        <f t="shared" si="1"/>
        <v>489840</v>
      </c>
      <c r="AI146" s="4">
        <v>44836.55</v>
      </c>
      <c r="AJ146" s="4">
        <v>0</v>
      </c>
      <c r="AK146" s="18">
        <f>SUM(AI146:AJ153)</f>
        <v>538268.61</v>
      </c>
      <c r="AL146" s="123" t="s">
        <v>100</v>
      </c>
      <c r="AM146" s="123" t="s">
        <v>100</v>
      </c>
      <c r="AN146" s="123" t="s">
        <v>100</v>
      </c>
      <c r="AO146" s="123" t="s">
        <v>100</v>
      </c>
      <c r="AP146" s="123" t="s">
        <v>100</v>
      </c>
      <c r="AQ146" s="123" t="s">
        <v>100</v>
      </c>
      <c r="AR146" s="123" t="s">
        <v>100</v>
      </c>
      <c r="AS146" s="123" t="s">
        <v>100</v>
      </c>
      <c r="AT146" s="123" t="s">
        <v>100</v>
      </c>
      <c r="AU146" s="123" t="s">
        <v>100</v>
      </c>
      <c r="AV146" s="123" t="s">
        <v>100</v>
      </c>
      <c r="AW146" s="123" t="s">
        <v>100</v>
      </c>
      <c r="AX146" s="123" t="s">
        <v>100</v>
      </c>
      <c r="AY146" s="123" t="s">
        <v>100</v>
      </c>
      <c r="AZ146" s="123" t="s">
        <v>100</v>
      </c>
      <c r="BA146" s="123" t="s">
        <v>100</v>
      </c>
      <c r="BB146" s="123" t="s">
        <v>100</v>
      </c>
      <c r="BC146" s="123" t="s">
        <v>100</v>
      </c>
      <c r="BD146" s="123" t="s">
        <v>100</v>
      </c>
      <c r="BE146" s="123" t="s">
        <v>100</v>
      </c>
      <c r="BF146" s="123" t="s">
        <v>100</v>
      </c>
      <c r="BG146" s="105" t="s">
        <v>100</v>
      </c>
    </row>
    <row r="147" spans="1:59" x14ac:dyDescent="0.25">
      <c r="A147" s="104"/>
      <c r="B147" s="105"/>
      <c r="C147" s="105"/>
      <c r="D147" s="105"/>
      <c r="E147" s="105"/>
      <c r="F147" s="106"/>
      <c r="G147" s="115"/>
      <c r="H147" s="108"/>
      <c r="I147" s="106"/>
      <c r="J147" s="105"/>
      <c r="K147" s="116"/>
      <c r="L147" s="11"/>
      <c r="M147" s="115"/>
      <c r="N147" s="116"/>
      <c r="O147" s="116"/>
      <c r="P147" s="105"/>
      <c r="Q147" s="109"/>
      <c r="R147" s="109"/>
      <c r="S147" s="109"/>
      <c r="T147" s="105"/>
      <c r="U147" s="111" t="s">
        <v>101</v>
      </c>
      <c r="V147" s="112">
        <v>44098</v>
      </c>
      <c r="W147" s="120">
        <v>12894</v>
      </c>
      <c r="X147" s="111" t="s">
        <v>167</v>
      </c>
      <c r="Y147" s="112">
        <v>44098</v>
      </c>
      <c r="Z147" s="112">
        <v>44463</v>
      </c>
      <c r="AA147" s="111" t="s">
        <v>100</v>
      </c>
      <c r="AB147" s="111" t="s">
        <v>100</v>
      </c>
      <c r="AC147" s="21">
        <v>0</v>
      </c>
      <c r="AD147" s="21">
        <v>0</v>
      </c>
      <c r="AE147" s="114" t="s">
        <v>100</v>
      </c>
      <c r="AF147" s="114" t="s">
        <v>100</v>
      </c>
      <c r="AG147" s="21">
        <v>0</v>
      </c>
      <c r="AH147" s="2">
        <f t="shared" si="1"/>
        <v>0</v>
      </c>
      <c r="AI147" s="4">
        <v>123142.49</v>
      </c>
      <c r="AJ147" s="4">
        <v>0</v>
      </c>
      <c r="AK147" s="18"/>
      <c r="AL147" s="123"/>
      <c r="AM147" s="123"/>
      <c r="AN147" s="123"/>
      <c r="AO147" s="123"/>
      <c r="AP147" s="123"/>
      <c r="AQ147" s="123"/>
      <c r="AR147" s="123"/>
      <c r="AS147" s="123"/>
      <c r="AT147" s="123"/>
      <c r="AU147" s="123"/>
      <c r="AV147" s="123"/>
      <c r="AW147" s="123"/>
      <c r="AX147" s="123"/>
      <c r="AY147" s="123"/>
      <c r="AZ147" s="123"/>
      <c r="BA147" s="123"/>
      <c r="BB147" s="123"/>
      <c r="BC147" s="123"/>
      <c r="BD147" s="123"/>
      <c r="BE147" s="123"/>
      <c r="BF147" s="123"/>
      <c r="BG147" s="105"/>
    </row>
    <row r="148" spans="1:59" x14ac:dyDescent="0.25">
      <c r="A148" s="104"/>
      <c r="B148" s="105"/>
      <c r="C148" s="105"/>
      <c r="D148" s="105"/>
      <c r="E148" s="105"/>
      <c r="F148" s="106"/>
      <c r="G148" s="115"/>
      <c r="H148" s="108"/>
      <c r="I148" s="106"/>
      <c r="J148" s="105"/>
      <c r="K148" s="116"/>
      <c r="L148" s="11"/>
      <c r="M148" s="115"/>
      <c r="N148" s="116"/>
      <c r="O148" s="116"/>
      <c r="P148" s="105"/>
      <c r="Q148" s="109"/>
      <c r="R148" s="109"/>
      <c r="S148" s="109"/>
      <c r="T148" s="105"/>
      <c r="U148" s="111" t="s">
        <v>103</v>
      </c>
      <c r="V148" s="112">
        <v>44441</v>
      </c>
      <c r="W148" s="120">
        <v>13124</v>
      </c>
      <c r="X148" s="111" t="s">
        <v>218</v>
      </c>
      <c r="Y148" s="112">
        <v>44464</v>
      </c>
      <c r="Z148" s="112">
        <v>44829</v>
      </c>
      <c r="AA148" s="111" t="s">
        <v>100</v>
      </c>
      <c r="AB148" s="111" t="s">
        <v>100</v>
      </c>
      <c r="AC148" s="21">
        <v>0</v>
      </c>
      <c r="AD148" s="21">
        <v>0</v>
      </c>
      <c r="AE148" s="114" t="s">
        <v>100</v>
      </c>
      <c r="AF148" s="114" t="s">
        <v>100</v>
      </c>
      <c r="AG148" s="21">
        <v>0</v>
      </c>
      <c r="AH148" s="2">
        <f t="shared" si="1"/>
        <v>0</v>
      </c>
      <c r="AI148" s="4">
        <v>0</v>
      </c>
      <c r="AJ148" s="4">
        <v>0</v>
      </c>
      <c r="AK148" s="18"/>
      <c r="AL148" s="123"/>
      <c r="AM148" s="123"/>
      <c r="AN148" s="123"/>
      <c r="AO148" s="123"/>
      <c r="AP148" s="123"/>
      <c r="AQ148" s="123"/>
      <c r="AR148" s="123"/>
      <c r="AS148" s="123"/>
      <c r="AT148" s="123"/>
      <c r="AU148" s="123"/>
      <c r="AV148" s="123"/>
      <c r="AW148" s="123"/>
      <c r="AX148" s="123"/>
      <c r="AY148" s="123"/>
      <c r="AZ148" s="123"/>
      <c r="BA148" s="123"/>
      <c r="BB148" s="123"/>
      <c r="BC148" s="123"/>
      <c r="BD148" s="123"/>
      <c r="BE148" s="123"/>
      <c r="BF148" s="123"/>
      <c r="BG148" s="105"/>
    </row>
    <row r="149" spans="1:59" x14ac:dyDescent="0.25">
      <c r="A149" s="104"/>
      <c r="B149" s="105"/>
      <c r="C149" s="105"/>
      <c r="D149" s="105"/>
      <c r="E149" s="105"/>
      <c r="F149" s="106"/>
      <c r="G149" s="115"/>
      <c r="H149" s="108"/>
      <c r="I149" s="106"/>
      <c r="J149" s="105"/>
      <c r="K149" s="116"/>
      <c r="L149" s="11"/>
      <c r="M149" s="115"/>
      <c r="N149" s="116"/>
      <c r="O149" s="116"/>
      <c r="P149" s="105"/>
      <c r="Q149" s="109"/>
      <c r="R149" s="109"/>
      <c r="S149" s="109"/>
      <c r="T149" s="105"/>
      <c r="U149" s="111" t="s">
        <v>104</v>
      </c>
      <c r="V149" s="112">
        <v>44806</v>
      </c>
      <c r="W149" s="120">
        <v>13366</v>
      </c>
      <c r="X149" s="111" t="s">
        <v>219</v>
      </c>
      <c r="Y149" s="112">
        <v>44830</v>
      </c>
      <c r="Z149" s="112">
        <v>45194</v>
      </c>
      <c r="AA149" s="111" t="s">
        <v>100</v>
      </c>
      <c r="AB149" s="111" t="s">
        <v>100</v>
      </c>
      <c r="AC149" s="21">
        <v>0</v>
      </c>
      <c r="AD149" s="21">
        <v>0</v>
      </c>
      <c r="AE149" s="114" t="s">
        <v>100</v>
      </c>
      <c r="AF149" s="114" t="s">
        <v>100</v>
      </c>
      <c r="AG149" s="21">
        <v>0</v>
      </c>
      <c r="AH149" s="2">
        <f t="shared" ref="AH149:AH212" si="2">L149-AD148+AC148+AG148</f>
        <v>0</v>
      </c>
      <c r="AI149" s="4">
        <v>231064.52</v>
      </c>
      <c r="AJ149" s="4">
        <v>0</v>
      </c>
      <c r="AK149" s="18"/>
      <c r="AL149" s="123"/>
      <c r="AM149" s="123"/>
      <c r="AN149" s="123"/>
      <c r="AO149" s="123"/>
      <c r="AP149" s="123"/>
      <c r="AQ149" s="123"/>
      <c r="AR149" s="123"/>
      <c r="AS149" s="123"/>
      <c r="AT149" s="123"/>
      <c r="AU149" s="123"/>
      <c r="AV149" s="123"/>
      <c r="AW149" s="123"/>
      <c r="AX149" s="123"/>
      <c r="AY149" s="123"/>
      <c r="AZ149" s="123"/>
      <c r="BA149" s="123"/>
      <c r="BB149" s="123"/>
      <c r="BC149" s="123"/>
      <c r="BD149" s="123"/>
      <c r="BE149" s="123"/>
      <c r="BF149" s="123"/>
      <c r="BG149" s="105"/>
    </row>
    <row r="150" spans="1:59" x14ac:dyDescent="0.25">
      <c r="A150" s="104"/>
      <c r="B150" s="105"/>
      <c r="C150" s="105"/>
      <c r="D150" s="105"/>
      <c r="E150" s="105"/>
      <c r="F150" s="106"/>
      <c r="G150" s="115"/>
      <c r="H150" s="108"/>
      <c r="I150" s="106"/>
      <c r="J150" s="105"/>
      <c r="K150" s="116"/>
      <c r="L150" s="11"/>
      <c r="M150" s="115"/>
      <c r="N150" s="116"/>
      <c r="O150" s="116"/>
      <c r="P150" s="105"/>
      <c r="Q150" s="109"/>
      <c r="R150" s="109"/>
      <c r="S150" s="109"/>
      <c r="T150" s="105"/>
      <c r="U150" s="111" t="s">
        <v>105</v>
      </c>
      <c r="V150" s="112">
        <v>45194</v>
      </c>
      <c r="W150" s="120">
        <v>13623</v>
      </c>
      <c r="X150" s="111" t="s">
        <v>379</v>
      </c>
      <c r="Y150" s="112">
        <v>45194</v>
      </c>
      <c r="Z150" s="112">
        <v>45561</v>
      </c>
      <c r="AA150" s="111" t="s">
        <v>100</v>
      </c>
      <c r="AB150" s="111" t="s">
        <v>100</v>
      </c>
      <c r="AC150" s="21">
        <v>0</v>
      </c>
      <c r="AD150" s="21">
        <v>0</v>
      </c>
      <c r="AE150" s="114" t="s">
        <v>100</v>
      </c>
      <c r="AF150" s="114" t="s">
        <v>100</v>
      </c>
      <c r="AG150" s="21">
        <v>0</v>
      </c>
      <c r="AH150" s="2">
        <f t="shared" si="2"/>
        <v>0</v>
      </c>
      <c r="AI150" s="4">
        <v>128392.95</v>
      </c>
      <c r="AJ150" s="4">
        <v>0</v>
      </c>
      <c r="AK150" s="18"/>
      <c r="AL150" s="123"/>
      <c r="AM150" s="123"/>
      <c r="AN150" s="123"/>
      <c r="AO150" s="123"/>
      <c r="AP150" s="123"/>
      <c r="AQ150" s="123"/>
      <c r="AR150" s="123"/>
      <c r="AS150" s="123"/>
      <c r="AT150" s="123"/>
      <c r="AU150" s="123"/>
      <c r="AV150" s="123"/>
      <c r="AW150" s="123"/>
      <c r="AX150" s="123"/>
      <c r="AY150" s="123"/>
      <c r="AZ150" s="123"/>
      <c r="BA150" s="123"/>
      <c r="BB150" s="123"/>
      <c r="BC150" s="123"/>
      <c r="BD150" s="123"/>
      <c r="BE150" s="123"/>
      <c r="BF150" s="123"/>
      <c r="BG150" s="105"/>
    </row>
    <row r="151" spans="1:59" x14ac:dyDescent="0.25">
      <c r="A151" s="104"/>
      <c r="B151" s="105"/>
      <c r="C151" s="105"/>
      <c r="D151" s="105"/>
      <c r="E151" s="105"/>
      <c r="F151" s="106"/>
      <c r="G151" s="115"/>
      <c r="H151" s="108"/>
      <c r="I151" s="106"/>
      <c r="J151" s="105"/>
      <c r="K151" s="116"/>
      <c r="L151" s="11"/>
      <c r="M151" s="115"/>
      <c r="N151" s="116"/>
      <c r="O151" s="116"/>
      <c r="P151" s="105"/>
      <c r="Q151" s="109"/>
      <c r="R151" s="109"/>
      <c r="S151" s="109"/>
      <c r="T151" s="105"/>
      <c r="U151" s="111"/>
      <c r="V151" s="112"/>
      <c r="W151" s="120"/>
      <c r="X151" s="111"/>
      <c r="Y151" s="112"/>
      <c r="Z151" s="112"/>
      <c r="AA151" s="111"/>
      <c r="AB151" s="111"/>
      <c r="AC151" s="21"/>
      <c r="AD151" s="21"/>
      <c r="AE151" s="114"/>
      <c r="AF151" s="114"/>
      <c r="AG151" s="21"/>
      <c r="AH151" s="2">
        <f t="shared" si="2"/>
        <v>0</v>
      </c>
      <c r="AI151" s="4"/>
      <c r="AJ151" s="4">
        <f>10832.1</f>
        <v>10832.1</v>
      </c>
      <c r="AK151" s="18"/>
      <c r="AL151" s="123"/>
      <c r="AM151" s="123"/>
      <c r="AN151" s="123"/>
      <c r="AO151" s="123"/>
      <c r="AP151" s="123"/>
      <c r="AQ151" s="123"/>
      <c r="AR151" s="123"/>
      <c r="AS151" s="123"/>
      <c r="AT151" s="123"/>
      <c r="AU151" s="123"/>
      <c r="AV151" s="123"/>
      <c r="AW151" s="123"/>
      <c r="AX151" s="123"/>
      <c r="AY151" s="123"/>
      <c r="AZ151" s="123"/>
      <c r="BA151" s="123"/>
      <c r="BB151" s="123"/>
      <c r="BC151" s="123"/>
      <c r="BD151" s="123"/>
      <c r="BE151" s="123"/>
      <c r="BF151" s="123"/>
      <c r="BG151" s="105"/>
    </row>
    <row r="152" spans="1:59" x14ac:dyDescent="0.25">
      <c r="A152" s="104"/>
      <c r="B152" s="105"/>
      <c r="C152" s="105"/>
      <c r="D152" s="105"/>
      <c r="E152" s="105"/>
      <c r="F152" s="106"/>
      <c r="G152" s="115"/>
      <c r="H152" s="108"/>
      <c r="I152" s="106"/>
      <c r="J152" s="105"/>
      <c r="K152" s="116"/>
      <c r="L152" s="11"/>
      <c r="M152" s="115"/>
      <c r="N152" s="116"/>
      <c r="O152" s="116"/>
      <c r="P152" s="105"/>
      <c r="Q152" s="109"/>
      <c r="R152" s="109"/>
      <c r="S152" s="109"/>
      <c r="T152" s="105"/>
      <c r="U152" s="111"/>
      <c r="V152" s="112"/>
      <c r="W152" s="120"/>
      <c r="X152" s="111"/>
      <c r="Y152" s="112"/>
      <c r="Z152" s="112"/>
      <c r="AA152" s="111"/>
      <c r="AB152" s="111"/>
      <c r="AC152" s="21"/>
      <c r="AD152" s="21"/>
      <c r="AE152" s="114"/>
      <c r="AF152" s="114"/>
      <c r="AG152" s="21"/>
      <c r="AH152" s="2">
        <f t="shared" si="2"/>
        <v>0</v>
      </c>
      <c r="AI152" s="4"/>
      <c r="AJ152" s="4"/>
      <c r="AK152" s="18"/>
      <c r="AL152" s="123"/>
      <c r="AM152" s="123"/>
      <c r="AN152" s="123"/>
      <c r="AO152" s="123"/>
      <c r="AP152" s="123"/>
      <c r="AQ152" s="123"/>
      <c r="AR152" s="123"/>
      <c r="AS152" s="123"/>
      <c r="AT152" s="123"/>
      <c r="AU152" s="123"/>
      <c r="AV152" s="123"/>
      <c r="AW152" s="123"/>
      <c r="AX152" s="123"/>
      <c r="AY152" s="123"/>
      <c r="AZ152" s="123"/>
      <c r="BA152" s="123"/>
      <c r="BB152" s="123"/>
      <c r="BC152" s="123"/>
      <c r="BD152" s="123"/>
      <c r="BE152" s="123"/>
      <c r="BF152" s="123"/>
      <c r="BG152" s="105"/>
    </row>
    <row r="153" spans="1:59" x14ac:dyDescent="0.25">
      <c r="A153" s="104"/>
      <c r="B153" s="105"/>
      <c r="C153" s="105"/>
      <c r="D153" s="105"/>
      <c r="E153" s="105"/>
      <c r="F153" s="106"/>
      <c r="G153" s="115"/>
      <c r="H153" s="108"/>
      <c r="I153" s="106"/>
      <c r="J153" s="105"/>
      <c r="K153" s="116"/>
      <c r="L153" s="11"/>
      <c r="M153" s="115"/>
      <c r="N153" s="116"/>
      <c r="O153" s="116"/>
      <c r="P153" s="105"/>
      <c r="Q153" s="109"/>
      <c r="R153" s="109"/>
      <c r="S153" s="109"/>
      <c r="T153" s="105"/>
      <c r="U153" s="113"/>
      <c r="V153" s="114"/>
      <c r="W153" s="114"/>
      <c r="X153" s="113"/>
      <c r="Y153" s="113"/>
      <c r="Z153" s="114"/>
      <c r="AA153" s="111"/>
      <c r="AB153" s="111"/>
      <c r="AC153" s="21"/>
      <c r="AD153" s="21"/>
      <c r="AE153" s="114"/>
      <c r="AF153" s="114"/>
      <c r="AG153" s="21"/>
      <c r="AH153" s="2">
        <f t="shared" si="2"/>
        <v>0</v>
      </c>
      <c r="AI153" s="4"/>
      <c r="AJ153" s="4"/>
      <c r="AK153" s="18"/>
      <c r="AL153" s="123"/>
      <c r="AM153" s="123"/>
      <c r="AN153" s="123"/>
      <c r="AO153" s="123"/>
      <c r="AP153" s="123"/>
      <c r="AQ153" s="123"/>
      <c r="AR153" s="123"/>
      <c r="AS153" s="123"/>
      <c r="AT153" s="123"/>
      <c r="AU153" s="123"/>
      <c r="AV153" s="123"/>
      <c r="AW153" s="123"/>
      <c r="AX153" s="123"/>
      <c r="AY153" s="123"/>
      <c r="AZ153" s="123"/>
      <c r="BA153" s="123"/>
      <c r="BB153" s="123"/>
      <c r="BC153" s="123"/>
      <c r="BD153" s="123"/>
      <c r="BE153" s="123"/>
      <c r="BF153" s="123"/>
      <c r="BG153" s="105"/>
    </row>
    <row r="154" spans="1:59" x14ac:dyDescent="0.25">
      <c r="A154" s="104">
        <v>15</v>
      </c>
      <c r="B154" s="105" t="s">
        <v>431</v>
      </c>
      <c r="C154" s="105" t="s">
        <v>172</v>
      </c>
      <c r="D154" s="105" t="s">
        <v>97</v>
      </c>
      <c r="E154" s="105" t="s">
        <v>99</v>
      </c>
      <c r="F154" s="106" t="s">
        <v>403</v>
      </c>
      <c r="G154" s="115">
        <v>13069</v>
      </c>
      <c r="H154" s="108" t="s">
        <v>173</v>
      </c>
      <c r="I154" s="106" t="s">
        <v>405</v>
      </c>
      <c r="J154" s="105" t="s">
        <v>174</v>
      </c>
      <c r="K154" s="116">
        <v>44368</v>
      </c>
      <c r="L154" s="11">
        <v>21000</v>
      </c>
      <c r="M154" s="115">
        <v>13069</v>
      </c>
      <c r="N154" s="116">
        <v>44004</v>
      </c>
      <c r="O154" s="116">
        <v>44369</v>
      </c>
      <c r="P154" s="105" t="s">
        <v>287</v>
      </c>
      <c r="Q154" s="109" t="s">
        <v>100</v>
      </c>
      <c r="R154" s="109" t="s">
        <v>100</v>
      </c>
      <c r="S154" s="109" t="s">
        <v>100</v>
      </c>
      <c r="T154" s="105" t="s">
        <v>304</v>
      </c>
      <c r="U154" s="111" t="s">
        <v>100</v>
      </c>
      <c r="V154" s="112" t="s">
        <v>100</v>
      </c>
      <c r="W154" s="120" t="s">
        <v>100</v>
      </c>
      <c r="X154" s="111" t="s">
        <v>100</v>
      </c>
      <c r="Y154" s="112" t="s">
        <v>100</v>
      </c>
      <c r="Z154" s="112" t="s">
        <v>100</v>
      </c>
      <c r="AA154" s="111" t="s">
        <v>100</v>
      </c>
      <c r="AB154" s="111" t="s">
        <v>100</v>
      </c>
      <c r="AC154" s="21">
        <v>0</v>
      </c>
      <c r="AD154" s="21">
        <v>0</v>
      </c>
      <c r="AE154" s="114" t="s">
        <v>100</v>
      </c>
      <c r="AF154" s="114" t="s">
        <v>100</v>
      </c>
      <c r="AG154" s="21">
        <v>0</v>
      </c>
      <c r="AH154" s="2">
        <f t="shared" si="2"/>
        <v>21000</v>
      </c>
      <c r="AI154" s="4">
        <v>1585.5</v>
      </c>
      <c r="AJ154" s="4">
        <v>0</v>
      </c>
      <c r="AK154" s="18">
        <f>SUM(AI154:AJ160)</f>
        <v>50725.5</v>
      </c>
      <c r="AL154" s="123" t="s">
        <v>100</v>
      </c>
      <c r="AM154" s="123" t="s">
        <v>100</v>
      </c>
      <c r="AN154" s="123" t="s">
        <v>100</v>
      </c>
      <c r="AO154" s="123" t="s">
        <v>100</v>
      </c>
      <c r="AP154" s="123" t="s">
        <v>100</v>
      </c>
      <c r="AQ154" s="123" t="s">
        <v>100</v>
      </c>
      <c r="AR154" s="123" t="s">
        <v>100</v>
      </c>
      <c r="AS154" s="123" t="s">
        <v>100</v>
      </c>
      <c r="AT154" s="123" t="s">
        <v>100</v>
      </c>
      <c r="AU154" s="123" t="s">
        <v>100</v>
      </c>
      <c r="AV154" s="123" t="s">
        <v>100</v>
      </c>
      <c r="AW154" s="123" t="s">
        <v>100</v>
      </c>
      <c r="AX154" s="123" t="s">
        <v>100</v>
      </c>
      <c r="AY154" s="123" t="s">
        <v>100</v>
      </c>
      <c r="AZ154" s="123" t="s">
        <v>100</v>
      </c>
      <c r="BA154" s="123" t="s">
        <v>100</v>
      </c>
      <c r="BB154" s="123" t="s">
        <v>100</v>
      </c>
      <c r="BC154" s="123" t="s">
        <v>100</v>
      </c>
      <c r="BD154" s="123" t="s">
        <v>100</v>
      </c>
      <c r="BE154" s="123" t="s">
        <v>100</v>
      </c>
      <c r="BF154" s="123" t="s">
        <v>100</v>
      </c>
      <c r="BG154" s="105" t="s">
        <v>100</v>
      </c>
    </row>
    <row r="155" spans="1:59" x14ac:dyDescent="0.25">
      <c r="A155" s="104"/>
      <c r="B155" s="105"/>
      <c r="C155" s="105"/>
      <c r="D155" s="105"/>
      <c r="E155" s="105"/>
      <c r="F155" s="106"/>
      <c r="G155" s="115"/>
      <c r="H155" s="108"/>
      <c r="I155" s="106"/>
      <c r="J155" s="105"/>
      <c r="K155" s="116"/>
      <c r="L155" s="11"/>
      <c r="M155" s="115"/>
      <c r="N155" s="116"/>
      <c r="O155" s="116"/>
      <c r="P155" s="105"/>
      <c r="Q155" s="109"/>
      <c r="R155" s="109"/>
      <c r="S155" s="109"/>
      <c r="T155" s="105"/>
      <c r="U155" s="111" t="s">
        <v>101</v>
      </c>
      <c r="V155" s="112">
        <v>44368</v>
      </c>
      <c r="W155" s="120">
        <v>13069</v>
      </c>
      <c r="X155" s="111" t="s">
        <v>235</v>
      </c>
      <c r="Y155" s="112">
        <v>44370</v>
      </c>
      <c r="Z155" s="112">
        <v>44735</v>
      </c>
      <c r="AA155" s="112" t="s">
        <v>100</v>
      </c>
      <c r="AB155" s="112" t="s">
        <v>100</v>
      </c>
      <c r="AC155" s="21">
        <v>0</v>
      </c>
      <c r="AD155" s="21">
        <v>0</v>
      </c>
      <c r="AE155" s="114" t="s">
        <v>100</v>
      </c>
      <c r="AF155" s="114" t="s">
        <v>100</v>
      </c>
      <c r="AG155" s="21">
        <v>0</v>
      </c>
      <c r="AH155" s="2">
        <f t="shared" si="2"/>
        <v>0</v>
      </c>
      <c r="AI155" s="4">
        <f>4095+12285</f>
        <v>16380</v>
      </c>
      <c r="AJ155" s="4">
        <v>0</v>
      </c>
      <c r="AK155" s="18"/>
      <c r="AL155" s="123"/>
      <c r="AM155" s="123"/>
      <c r="AN155" s="123"/>
      <c r="AO155" s="123"/>
      <c r="AP155" s="123"/>
      <c r="AQ155" s="123"/>
      <c r="AR155" s="123"/>
      <c r="AS155" s="123"/>
      <c r="AT155" s="123"/>
      <c r="AU155" s="123"/>
      <c r="AV155" s="123"/>
      <c r="AW155" s="123"/>
      <c r="AX155" s="123"/>
      <c r="AY155" s="123"/>
      <c r="AZ155" s="123"/>
      <c r="BA155" s="123"/>
      <c r="BB155" s="123"/>
      <c r="BC155" s="123"/>
      <c r="BD155" s="123"/>
      <c r="BE155" s="123"/>
      <c r="BF155" s="123"/>
      <c r="BG155" s="105"/>
    </row>
    <row r="156" spans="1:59" x14ac:dyDescent="0.25">
      <c r="A156" s="104"/>
      <c r="B156" s="105"/>
      <c r="C156" s="105"/>
      <c r="D156" s="105"/>
      <c r="E156" s="105"/>
      <c r="F156" s="106"/>
      <c r="G156" s="115"/>
      <c r="H156" s="108"/>
      <c r="I156" s="106"/>
      <c r="J156" s="105"/>
      <c r="K156" s="116"/>
      <c r="L156" s="11"/>
      <c r="M156" s="115"/>
      <c r="N156" s="116"/>
      <c r="O156" s="116"/>
      <c r="P156" s="105"/>
      <c r="Q156" s="109"/>
      <c r="R156" s="109"/>
      <c r="S156" s="109"/>
      <c r="T156" s="105"/>
      <c r="U156" s="111" t="s">
        <v>310</v>
      </c>
      <c r="V156" s="112">
        <v>44725</v>
      </c>
      <c r="W156" s="120">
        <v>13309</v>
      </c>
      <c r="X156" s="111" t="s">
        <v>236</v>
      </c>
      <c r="Y156" s="112">
        <v>44736</v>
      </c>
      <c r="Z156" s="112">
        <v>45100</v>
      </c>
      <c r="AA156" s="112" t="s">
        <v>100</v>
      </c>
      <c r="AB156" s="112" t="s">
        <v>100</v>
      </c>
      <c r="AC156" s="21">
        <v>0</v>
      </c>
      <c r="AD156" s="21">
        <v>0</v>
      </c>
      <c r="AE156" s="114" t="s">
        <v>100</v>
      </c>
      <c r="AF156" s="114" t="s">
        <v>100</v>
      </c>
      <c r="AG156" s="21">
        <v>0</v>
      </c>
      <c r="AH156" s="2">
        <f t="shared" si="2"/>
        <v>0</v>
      </c>
      <c r="AI156" s="4">
        <f>6825+9555</f>
        <v>16380</v>
      </c>
      <c r="AJ156" s="4">
        <v>0</v>
      </c>
      <c r="AK156" s="18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23"/>
      <c r="BD156" s="123"/>
      <c r="BE156" s="123"/>
      <c r="BF156" s="123"/>
      <c r="BG156" s="105"/>
    </row>
    <row r="157" spans="1:59" x14ac:dyDescent="0.25">
      <c r="A157" s="104"/>
      <c r="B157" s="105"/>
      <c r="C157" s="105"/>
      <c r="D157" s="105"/>
      <c r="E157" s="105"/>
      <c r="F157" s="106"/>
      <c r="G157" s="115"/>
      <c r="H157" s="108"/>
      <c r="I157" s="106"/>
      <c r="J157" s="105"/>
      <c r="K157" s="116"/>
      <c r="L157" s="11"/>
      <c r="M157" s="115"/>
      <c r="N157" s="116"/>
      <c r="O157" s="116"/>
      <c r="P157" s="105"/>
      <c r="Q157" s="109"/>
      <c r="R157" s="109"/>
      <c r="S157" s="109"/>
      <c r="T157" s="105"/>
      <c r="U157" s="111" t="s">
        <v>316</v>
      </c>
      <c r="V157" s="112">
        <v>45090</v>
      </c>
      <c r="W157" s="120">
        <v>13558</v>
      </c>
      <c r="X157" s="111" t="s">
        <v>317</v>
      </c>
      <c r="Y157" s="112">
        <v>45101</v>
      </c>
      <c r="Z157" s="112">
        <v>45466</v>
      </c>
      <c r="AA157" s="112" t="s">
        <v>100</v>
      </c>
      <c r="AB157" s="112" t="s">
        <v>100</v>
      </c>
      <c r="AC157" s="21">
        <v>0</v>
      </c>
      <c r="AD157" s="21">
        <v>0</v>
      </c>
      <c r="AE157" s="114" t="s">
        <v>100</v>
      </c>
      <c r="AF157" s="114" t="s">
        <v>100</v>
      </c>
      <c r="AG157" s="21">
        <v>0</v>
      </c>
      <c r="AH157" s="2">
        <f t="shared" si="2"/>
        <v>0</v>
      </c>
      <c r="AI157" s="4">
        <f>6825+9555</f>
        <v>16380</v>
      </c>
      <c r="AJ157" s="4">
        <v>0</v>
      </c>
      <c r="AK157" s="18"/>
      <c r="AL157" s="123"/>
      <c r="AM157" s="123"/>
      <c r="AN157" s="123"/>
      <c r="AO157" s="123"/>
      <c r="AP157" s="123"/>
      <c r="AQ157" s="123"/>
      <c r="AR157" s="123"/>
      <c r="AS157" s="123"/>
      <c r="AT157" s="123"/>
      <c r="AU157" s="123"/>
      <c r="AV157" s="123"/>
      <c r="AW157" s="123"/>
      <c r="AX157" s="123"/>
      <c r="AY157" s="123"/>
      <c r="AZ157" s="123"/>
      <c r="BA157" s="123"/>
      <c r="BB157" s="123"/>
      <c r="BC157" s="123"/>
      <c r="BD157" s="123"/>
      <c r="BE157" s="123"/>
      <c r="BF157" s="123"/>
      <c r="BG157" s="105"/>
    </row>
    <row r="158" spans="1:59" x14ac:dyDescent="0.25">
      <c r="A158" s="104"/>
      <c r="B158" s="105"/>
      <c r="C158" s="105"/>
      <c r="D158" s="105"/>
      <c r="E158" s="105"/>
      <c r="F158" s="106"/>
      <c r="G158" s="115"/>
      <c r="H158" s="108"/>
      <c r="I158" s="106"/>
      <c r="J158" s="105"/>
      <c r="K158" s="116"/>
      <c r="L158" s="11"/>
      <c r="M158" s="115"/>
      <c r="N158" s="116"/>
      <c r="O158" s="116"/>
      <c r="P158" s="105"/>
      <c r="Q158" s="109"/>
      <c r="R158" s="109"/>
      <c r="S158" s="109"/>
      <c r="T158" s="105"/>
      <c r="U158" s="111"/>
      <c r="V158" s="112"/>
      <c r="W158" s="120"/>
      <c r="X158" s="111"/>
      <c r="Y158" s="112"/>
      <c r="Z158" s="112"/>
      <c r="AA158" s="112"/>
      <c r="AB158" s="112"/>
      <c r="AC158" s="21"/>
      <c r="AD158" s="21"/>
      <c r="AE158" s="114"/>
      <c r="AF158" s="114"/>
      <c r="AG158" s="21"/>
      <c r="AH158" s="2">
        <f t="shared" si="2"/>
        <v>0</v>
      </c>
      <c r="AI158" s="4"/>
      <c r="AJ158" s="4"/>
      <c r="AK158" s="18"/>
      <c r="AL158" s="123"/>
      <c r="AM158" s="123"/>
      <c r="AN158" s="123"/>
      <c r="AO158" s="123"/>
      <c r="AP158" s="123"/>
      <c r="AQ158" s="123"/>
      <c r="AR158" s="123"/>
      <c r="AS158" s="123"/>
      <c r="AT158" s="123"/>
      <c r="AU158" s="123"/>
      <c r="AV158" s="123"/>
      <c r="AW158" s="123"/>
      <c r="AX158" s="123"/>
      <c r="AY158" s="123"/>
      <c r="AZ158" s="123"/>
      <c r="BA158" s="123"/>
      <c r="BB158" s="123"/>
      <c r="BC158" s="123"/>
      <c r="BD158" s="123"/>
      <c r="BE158" s="123"/>
      <c r="BF158" s="123"/>
      <c r="BG158" s="105"/>
    </row>
    <row r="159" spans="1:59" x14ac:dyDescent="0.25">
      <c r="A159" s="104"/>
      <c r="B159" s="105"/>
      <c r="C159" s="105"/>
      <c r="D159" s="105"/>
      <c r="E159" s="105"/>
      <c r="F159" s="106"/>
      <c r="G159" s="115"/>
      <c r="H159" s="108"/>
      <c r="I159" s="106"/>
      <c r="J159" s="105"/>
      <c r="K159" s="116"/>
      <c r="L159" s="11"/>
      <c r="M159" s="115"/>
      <c r="N159" s="116"/>
      <c r="O159" s="116"/>
      <c r="P159" s="105"/>
      <c r="Q159" s="109"/>
      <c r="R159" s="109"/>
      <c r="S159" s="109"/>
      <c r="T159" s="105"/>
      <c r="U159" s="111"/>
      <c r="V159" s="112"/>
      <c r="W159" s="120"/>
      <c r="X159" s="111"/>
      <c r="Y159" s="112"/>
      <c r="Z159" s="112"/>
      <c r="AA159" s="112"/>
      <c r="AB159" s="112"/>
      <c r="AC159" s="21"/>
      <c r="AD159" s="21"/>
      <c r="AE159" s="114"/>
      <c r="AF159" s="114"/>
      <c r="AG159" s="21"/>
      <c r="AH159" s="2">
        <f t="shared" si="2"/>
        <v>0</v>
      </c>
      <c r="AI159" s="4"/>
      <c r="AJ159" s="4"/>
      <c r="AK159" s="18"/>
      <c r="AL159" s="123"/>
      <c r="AM159" s="123"/>
      <c r="AN159" s="123"/>
      <c r="AO159" s="123"/>
      <c r="AP159" s="123"/>
      <c r="AQ159" s="123"/>
      <c r="AR159" s="123"/>
      <c r="AS159" s="123"/>
      <c r="AT159" s="123"/>
      <c r="AU159" s="123"/>
      <c r="AV159" s="123"/>
      <c r="AW159" s="123"/>
      <c r="AX159" s="123"/>
      <c r="AY159" s="123"/>
      <c r="AZ159" s="123"/>
      <c r="BA159" s="123"/>
      <c r="BB159" s="123"/>
      <c r="BC159" s="123"/>
      <c r="BD159" s="123"/>
      <c r="BE159" s="123"/>
      <c r="BF159" s="123"/>
      <c r="BG159" s="105"/>
    </row>
    <row r="160" spans="1:59" x14ac:dyDescent="0.25">
      <c r="A160" s="104"/>
      <c r="B160" s="105"/>
      <c r="C160" s="105"/>
      <c r="D160" s="105"/>
      <c r="E160" s="105"/>
      <c r="F160" s="106"/>
      <c r="G160" s="115"/>
      <c r="H160" s="108"/>
      <c r="I160" s="106"/>
      <c r="J160" s="105"/>
      <c r="K160" s="116"/>
      <c r="L160" s="11"/>
      <c r="M160" s="115"/>
      <c r="N160" s="116"/>
      <c r="O160" s="116"/>
      <c r="P160" s="105"/>
      <c r="Q160" s="109"/>
      <c r="R160" s="109"/>
      <c r="S160" s="109"/>
      <c r="T160" s="105"/>
      <c r="U160" s="111"/>
      <c r="V160" s="112"/>
      <c r="W160" s="120"/>
      <c r="X160" s="111"/>
      <c r="Y160" s="112"/>
      <c r="Z160" s="112"/>
      <c r="AA160" s="112"/>
      <c r="AB160" s="112"/>
      <c r="AC160" s="21"/>
      <c r="AD160" s="21"/>
      <c r="AE160" s="114"/>
      <c r="AF160" s="114"/>
      <c r="AG160" s="21"/>
      <c r="AH160" s="2">
        <f t="shared" si="2"/>
        <v>0</v>
      </c>
      <c r="AI160" s="4"/>
      <c r="AJ160" s="4"/>
      <c r="AK160" s="18"/>
      <c r="AL160" s="123"/>
      <c r="AM160" s="123"/>
      <c r="AN160" s="123"/>
      <c r="AO160" s="123"/>
      <c r="AP160" s="123"/>
      <c r="AQ160" s="123"/>
      <c r="AR160" s="123"/>
      <c r="AS160" s="123"/>
      <c r="AT160" s="123"/>
      <c r="AU160" s="123"/>
      <c r="AV160" s="123"/>
      <c r="AW160" s="123"/>
      <c r="AX160" s="123"/>
      <c r="AY160" s="123"/>
      <c r="AZ160" s="123"/>
      <c r="BA160" s="123"/>
      <c r="BB160" s="123"/>
      <c r="BC160" s="123"/>
      <c r="BD160" s="123"/>
      <c r="BE160" s="123"/>
      <c r="BF160" s="123"/>
      <c r="BG160" s="105"/>
    </row>
    <row r="161" spans="1:59" x14ac:dyDescent="0.25">
      <c r="A161" s="104">
        <v>16</v>
      </c>
      <c r="B161" s="105" t="s">
        <v>432</v>
      </c>
      <c r="C161" s="105" t="s">
        <v>183</v>
      </c>
      <c r="D161" s="105" t="s">
        <v>184</v>
      </c>
      <c r="E161" s="105" t="s">
        <v>99</v>
      </c>
      <c r="F161" s="127" t="s">
        <v>185</v>
      </c>
      <c r="G161" s="115">
        <v>12894</v>
      </c>
      <c r="H161" s="105" t="s">
        <v>307</v>
      </c>
      <c r="I161" s="106" t="s">
        <v>187</v>
      </c>
      <c r="J161" s="128" t="s">
        <v>186</v>
      </c>
      <c r="K161" s="116">
        <v>44104</v>
      </c>
      <c r="L161" s="11">
        <v>410597.4</v>
      </c>
      <c r="M161" s="115">
        <v>12894</v>
      </c>
      <c r="N161" s="116">
        <v>44104</v>
      </c>
      <c r="O161" s="116">
        <v>44469</v>
      </c>
      <c r="P161" s="109" t="s">
        <v>287</v>
      </c>
      <c r="Q161" s="109" t="s">
        <v>100</v>
      </c>
      <c r="R161" s="109" t="s">
        <v>100</v>
      </c>
      <c r="S161" s="109" t="s">
        <v>100</v>
      </c>
      <c r="T161" s="105" t="s">
        <v>304</v>
      </c>
      <c r="U161" s="111" t="s">
        <v>100</v>
      </c>
      <c r="V161" s="111" t="s">
        <v>100</v>
      </c>
      <c r="W161" s="111" t="s">
        <v>100</v>
      </c>
      <c r="X161" s="111" t="s">
        <v>100</v>
      </c>
      <c r="Y161" s="111" t="s">
        <v>100</v>
      </c>
      <c r="Z161" s="111" t="s">
        <v>100</v>
      </c>
      <c r="AA161" s="111" t="s">
        <v>100</v>
      </c>
      <c r="AB161" s="111" t="s">
        <v>100</v>
      </c>
      <c r="AC161" s="21">
        <v>0</v>
      </c>
      <c r="AD161" s="21">
        <v>0</v>
      </c>
      <c r="AE161" s="114" t="s">
        <v>100</v>
      </c>
      <c r="AF161" s="114" t="s">
        <v>100</v>
      </c>
      <c r="AG161" s="21">
        <v>0</v>
      </c>
      <c r="AH161" s="2">
        <f t="shared" si="2"/>
        <v>410597.4</v>
      </c>
      <c r="AI161" s="4">
        <v>6006.2</v>
      </c>
      <c r="AJ161" s="4">
        <v>0</v>
      </c>
      <c r="AK161" s="18">
        <f>SUM(AI161:AJ168)</f>
        <v>758524.45000000007</v>
      </c>
      <c r="AL161" s="123" t="s">
        <v>100</v>
      </c>
      <c r="AM161" s="123" t="s">
        <v>100</v>
      </c>
      <c r="AN161" s="123" t="s">
        <v>100</v>
      </c>
      <c r="AO161" s="123" t="s">
        <v>100</v>
      </c>
      <c r="AP161" s="123" t="s">
        <v>100</v>
      </c>
      <c r="AQ161" s="123" t="s">
        <v>100</v>
      </c>
      <c r="AR161" s="123" t="s">
        <v>100</v>
      </c>
      <c r="AS161" s="123" t="s">
        <v>100</v>
      </c>
      <c r="AT161" s="123" t="s">
        <v>100</v>
      </c>
      <c r="AU161" s="123" t="s">
        <v>100</v>
      </c>
      <c r="AV161" s="123" t="s">
        <v>100</v>
      </c>
      <c r="AW161" s="123" t="s">
        <v>100</v>
      </c>
      <c r="AX161" s="123" t="s">
        <v>100</v>
      </c>
      <c r="AY161" s="123" t="s">
        <v>100</v>
      </c>
      <c r="AZ161" s="123" t="s">
        <v>100</v>
      </c>
      <c r="BA161" s="123" t="s">
        <v>100</v>
      </c>
      <c r="BB161" s="123" t="s">
        <v>100</v>
      </c>
      <c r="BC161" s="123" t="s">
        <v>100</v>
      </c>
      <c r="BD161" s="123" t="s">
        <v>100</v>
      </c>
      <c r="BE161" s="123" t="s">
        <v>100</v>
      </c>
      <c r="BF161" s="123" t="s">
        <v>100</v>
      </c>
      <c r="BG161" s="105" t="s">
        <v>100</v>
      </c>
    </row>
    <row r="162" spans="1:59" x14ac:dyDescent="0.25">
      <c r="A162" s="104"/>
      <c r="B162" s="105"/>
      <c r="C162" s="105"/>
      <c r="D162" s="105"/>
      <c r="E162" s="105"/>
      <c r="F162" s="127"/>
      <c r="G162" s="115"/>
      <c r="H162" s="105"/>
      <c r="I162" s="106"/>
      <c r="J162" s="128"/>
      <c r="K162" s="116"/>
      <c r="L162" s="11"/>
      <c r="M162" s="115"/>
      <c r="N162" s="116"/>
      <c r="O162" s="116"/>
      <c r="P162" s="109"/>
      <c r="Q162" s="109"/>
      <c r="R162" s="109"/>
      <c r="S162" s="109"/>
      <c r="T162" s="105"/>
      <c r="U162" s="111" t="s">
        <v>101</v>
      </c>
      <c r="V162" s="112">
        <v>44468</v>
      </c>
      <c r="W162" s="120">
        <v>13138</v>
      </c>
      <c r="X162" s="111" t="s">
        <v>209</v>
      </c>
      <c r="Y162" s="112">
        <v>44470</v>
      </c>
      <c r="Z162" s="112">
        <v>44835</v>
      </c>
      <c r="AA162" s="111" t="s">
        <v>100</v>
      </c>
      <c r="AB162" s="111" t="s">
        <v>100</v>
      </c>
      <c r="AC162" s="21">
        <v>0</v>
      </c>
      <c r="AD162" s="21">
        <v>0</v>
      </c>
      <c r="AE162" s="114" t="s">
        <v>100</v>
      </c>
      <c r="AF162" s="114" t="s">
        <v>100</v>
      </c>
      <c r="AG162" s="21">
        <v>0</v>
      </c>
      <c r="AH162" s="2">
        <f t="shared" si="2"/>
        <v>0</v>
      </c>
      <c r="AI162" s="4">
        <f>109852.02+83069.91</f>
        <v>192921.93</v>
      </c>
      <c r="AJ162" s="4">
        <v>0</v>
      </c>
      <c r="AK162" s="18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05"/>
    </row>
    <row r="163" spans="1:59" x14ac:dyDescent="0.25">
      <c r="A163" s="104"/>
      <c r="B163" s="105"/>
      <c r="C163" s="105"/>
      <c r="D163" s="105"/>
      <c r="E163" s="105"/>
      <c r="F163" s="127"/>
      <c r="G163" s="115"/>
      <c r="H163" s="105"/>
      <c r="I163" s="106"/>
      <c r="J163" s="128"/>
      <c r="K163" s="116"/>
      <c r="L163" s="11"/>
      <c r="M163" s="115"/>
      <c r="N163" s="116"/>
      <c r="O163" s="116"/>
      <c r="P163" s="109"/>
      <c r="Q163" s="109"/>
      <c r="R163" s="109"/>
      <c r="S163" s="109"/>
      <c r="T163" s="105"/>
      <c r="U163" s="111" t="s">
        <v>208</v>
      </c>
      <c r="V163" s="112">
        <v>44732</v>
      </c>
      <c r="W163" s="120">
        <v>13312</v>
      </c>
      <c r="X163" s="111" t="s">
        <v>215</v>
      </c>
      <c r="Y163" s="112">
        <v>44470</v>
      </c>
      <c r="Z163" s="112">
        <v>44835</v>
      </c>
      <c r="AA163" s="122">
        <v>0.25</v>
      </c>
      <c r="AB163" s="111" t="s">
        <v>100</v>
      </c>
      <c r="AC163" s="21">
        <v>102649.35</v>
      </c>
      <c r="AD163" s="21">
        <v>0</v>
      </c>
      <c r="AE163" s="114" t="s">
        <v>100</v>
      </c>
      <c r="AF163" s="114" t="s">
        <v>100</v>
      </c>
      <c r="AG163" s="21">
        <v>0</v>
      </c>
      <c r="AH163" s="2">
        <f t="shared" si="2"/>
        <v>0</v>
      </c>
      <c r="AI163" s="4">
        <v>150725.35999999999</v>
      </c>
      <c r="AJ163" s="4">
        <v>0</v>
      </c>
      <c r="AK163" s="18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23"/>
      <c r="BD163" s="123"/>
      <c r="BE163" s="123"/>
      <c r="BF163" s="123"/>
      <c r="BG163" s="105"/>
    </row>
    <row r="164" spans="1:59" x14ac:dyDescent="0.25">
      <c r="A164" s="104"/>
      <c r="B164" s="105"/>
      <c r="C164" s="105"/>
      <c r="D164" s="105"/>
      <c r="E164" s="105"/>
      <c r="F164" s="127"/>
      <c r="G164" s="115"/>
      <c r="H164" s="105"/>
      <c r="I164" s="106"/>
      <c r="J164" s="128"/>
      <c r="K164" s="116"/>
      <c r="L164" s="11"/>
      <c r="M164" s="115"/>
      <c r="N164" s="116"/>
      <c r="O164" s="116"/>
      <c r="P164" s="109"/>
      <c r="Q164" s="109"/>
      <c r="R164" s="109"/>
      <c r="S164" s="109"/>
      <c r="T164" s="105"/>
      <c r="U164" s="111" t="s">
        <v>216</v>
      </c>
      <c r="V164" s="112">
        <v>44806</v>
      </c>
      <c r="W164" s="120">
        <v>13366</v>
      </c>
      <c r="X164" s="111" t="s">
        <v>217</v>
      </c>
      <c r="Y164" s="112">
        <v>44835</v>
      </c>
      <c r="Z164" s="112">
        <v>45199</v>
      </c>
      <c r="AA164" s="111" t="s">
        <v>100</v>
      </c>
      <c r="AB164" s="111" t="s">
        <v>100</v>
      </c>
      <c r="AC164" s="21">
        <v>0</v>
      </c>
      <c r="AD164" s="21">
        <v>0</v>
      </c>
      <c r="AE164" s="114" t="s">
        <v>100</v>
      </c>
      <c r="AF164" s="114" t="s">
        <v>100</v>
      </c>
      <c r="AG164" s="21">
        <v>0</v>
      </c>
      <c r="AH164" s="2">
        <f t="shared" si="2"/>
        <v>102649.35</v>
      </c>
      <c r="AI164" s="4">
        <v>88220.56</v>
      </c>
      <c r="AJ164" s="4">
        <v>0</v>
      </c>
      <c r="AK164" s="18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05"/>
    </row>
    <row r="165" spans="1:59" x14ac:dyDescent="0.25">
      <c r="A165" s="104"/>
      <c r="B165" s="105"/>
      <c r="C165" s="105"/>
      <c r="D165" s="105"/>
      <c r="E165" s="105"/>
      <c r="F165" s="127"/>
      <c r="G165" s="115"/>
      <c r="H165" s="105"/>
      <c r="I165" s="106"/>
      <c r="J165" s="128"/>
      <c r="K165" s="116"/>
      <c r="L165" s="11"/>
      <c r="M165" s="115"/>
      <c r="N165" s="116"/>
      <c r="O165" s="116"/>
      <c r="P165" s="109"/>
      <c r="Q165" s="109"/>
      <c r="R165" s="109"/>
      <c r="S165" s="109"/>
      <c r="T165" s="105"/>
      <c r="U165" s="111" t="s">
        <v>353</v>
      </c>
      <c r="V165" s="112">
        <v>45201</v>
      </c>
      <c r="W165" s="120">
        <v>13629</v>
      </c>
      <c r="X165" s="111" t="s">
        <v>354</v>
      </c>
      <c r="Y165" s="112">
        <v>45199</v>
      </c>
      <c r="Z165" s="112">
        <v>45566</v>
      </c>
      <c r="AA165" s="111" t="s">
        <v>100</v>
      </c>
      <c r="AB165" s="111" t="s">
        <v>100</v>
      </c>
      <c r="AC165" s="21">
        <v>0</v>
      </c>
      <c r="AD165" s="21">
        <v>0</v>
      </c>
      <c r="AE165" s="114" t="s">
        <v>100</v>
      </c>
      <c r="AF165" s="114" t="s">
        <v>100</v>
      </c>
      <c r="AG165" s="21">
        <v>0</v>
      </c>
      <c r="AH165" s="2">
        <f t="shared" si="2"/>
        <v>0</v>
      </c>
      <c r="AI165" s="4">
        <v>273146.28000000003</v>
      </c>
      <c r="AJ165" s="4">
        <v>0</v>
      </c>
      <c r="AK165" s="18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23"/>
      <c r="BD165" s="123"/>
      <c r="BE165" s="123"/>
      <c r="BF165" s="123"/>
      <c r="BG165" s="105"/>
    </row>
    <row r="166" spans="1:59" x14ac:dyDescent="0.25">
      <c r="A166" s="104"/>
      <c r="B166" s="105"/>
      <c r="C166" s="105"/>
      <c r="D166" s="105"/>
      <c r="E166" s="105"/>
      <c r="F166" s="127"/>
      <c r="G166" s="115"/>
      <c r="H166" s="105"/>
      <c r="I166" s="106"/>
      <c r="J166" s="128"/>
      <c r="K166" s="116"/>
      <c r="L166" s="11"/>
      <c r="M166" s="115"/>
      <c r="N166" s="116"/>
      <c r="O166" s="116"/>
      <c r="P166" s="109"/>
      <c r="Q166" s="109"/>
      <c r="R166" s="109"/>
      <c r="S166" s="109"/>
      <c r="T166" s="105"/>
      <c r="U166" s="111"/>
      <c r="V166" s="112"/>
      <c r="W166" s="120"/>
      <c r="X166" s="111"/>
      <c r="Y166" s="112"/>
      <c r="Z166" s="112"/>
      <c r="AA166" s="111"/>
      <c r="AB166" s="111"/>
      <c r="AC166" s="21"/>
      <c r="AD166" s="21"/>
      <c r="AE166" s="114"/>
      <c r="AF166" s="114"/>
      <c r="AG166" s="21"/>
      <c r="AH166" s="2">
        <f t="shared" si="2"/>
        <v>0</v>
      </c>
      <c r="AI166" s="4"/>
      <c r="AJ166" s="4">
        <f>23752.06+23752.06</f>
        <v>47504.12</v>
      </c>
      <c r="AK166" s="18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23"/>
      <c r="BD166" s="123"/>
      <c r="BE166" s="123"/>
      <c r="BF166" s="123"/>
      <c r="BG166" s="105"/>
    </row>
    <row r="167" spans="1:59" x14ac:dyDescent="0.25">
      <c r="A167" s="104"/>
      <c r="B167" s="105"/>
      <c r="C167" s="105"/>
      <c r="D167" s="105"/>
      <c r="E167" s="105"/>
      <c r="F167" s="127"/>
      <c r="G167" s="115"/>
      <c r="H167" s="105"/>
      <c r="I167" s="106"/>
      <c r="J167" s="128"/>
      <c r="K167" s="116"/>
      <c r="L167" s="11"/>
      <c r="M167" s="115"/>
      <c r="N167" s="116"/>
      <c r="O167" s="116"/>
      <c r="P167" s="109"/>
      <c r="Q167" s="109"/>
      <c r="R167" s="109"/>
      <c r="S167" s="109"/>
      <c r="T167" s="105"/>
      <c r="U167" s="111"/>
      <c r="V167" s="112"/>
      <c r="W167" s="120"/>
      <c r="X167" s="111"/>
      <c r="Y167" s="112"/>
      <c r="Z167" s="112"/>
      <c r="AA167" s="111"/>
      <c r="AB167" s="111"/>
      <c r="AC167" s="21"/>
      <c r="AD167" s="21"/>
      <c r="AE167" s="114"/>
      <c r="AF167" s="114"/>
      <c r="AG167" s="21"/>
      <c r="AH167" s="2">
        <f t="shared" si="2"/>
        <v>0</v>
      </c>
      <c r="AI167" s="4"/>
      <c r="AJ167" s="4"/>
      <c r="AK167" s="18"/>
      <c r="AL167" s="123"/>
      <c r="AM167" s="123"/>
      <c r="AN167" s="123"/>
      <c r="AO167" s="123"/>
      <c r="AP167" s="123"/>
      <c r="AQ167" s="123"/>
      <c r="AR167" s="123"/>
      <c r="AS167" s="123"/>
      <c r="AT167" s="123"/>
      <c r="AU167" s="123"/>
      <c r="AV167" s="123"/>
      <c r="AW167" s="123"/>
      <c r="AX167" s="123"/>
      <c r="AY167" s="123"/>
      <c r="AZ167" s="123"/>
      <c r="BA167" s="123"/>
      <c r="BB167" s="123"/>
      <c r="BC167" s="123"/>
      <c r="BD167" s="123"/>
      <c r="BE167" s="123"/>
      <c r="BF167" s="123"/>
      <c r="BG167" s="105"/>
    </row>
    <row r="168" spans="1:59" x14ac:dyDescent="0.25">
      <c r="A168" s="104"/>
      <c r="B168" s="105"/>
      <c r="C168" s="105"/>
      <c r="D168" s="105"/>
      <c r="E168" s="105"/>
      <c r="F168" s="127"/>
      <c r="G168" s="115"/>
      <c r="H168" s="105"/>
      <c r="I168" s="106"/>
      <c r="J168" s="128"/>
      <c r="K168" s="116"/>
      <c r="L168" s="11"/>
      <c r="M168" s="115"/>
      <c r="N168" s="116"/>
      <c r="O168" s="116"/>
      <c r="P168" s="109"/>
      <c r="Q168" s="109"/>
      <c r="R168" s="109"/>
      <c r="S168" s="109"/>
      <c r="T168" s="105"/>
      <c r="U168" s="111"/>
      <c r="V168" s="112"/>
      <c r="W168" s="120"/>
      <c r="X168" s="111"/>
      <c r="Y168" s="112"/>
      <c r="Z168" s="112"/>
      <c r="AA168" s="111"/>
      <c r="AB168" s="111"/>
      <c r="AC168" s="21"/>
      <c r="AD168" s="21"/>
      <c r="AE168" s="114"/>
      <c r="AF168" s="114"/>
      <c r="AG168" s="21"/>
      <c r="AH168" s="2">
        <f t="shared" si="2"/>
        <v>0</v>
      </c>
      <c r="AI168" s="4"/>
      <c r="AJ168" s="4"/>
      <c r="AK168" s="18"/>
      <c r="AL168" s="123"/>
      <c r="AM168" s="123"/>
      <c r="AN168" s="123"/>
      <c r="AO168" s="123"/>
      <c r="AP168" s="123"/>
      <c r="AQ168" s="123"/>
      <c r="AR168" s="123"/>
      <c r="AS168" s="123"/>
      <c r="AT168" s="123"/>
      <c r="AU168" s="123"/>
      <c r="AV168" s="123"/>
      <c r="AW168" s="123"/>
      <c r="AX168" s="123"/>
      <c r="AY168" s="123"/>
      <c r="AZ168" s="123"/>
      <c r="BA168" s="123"/>
      <c r="BB168" s="123"/>
      <c r="BC168" s="123"/>
      <c r="BD168" s="123"/>
      <c r="BE168" s="123"/>
      <c r="BF168" s="123"/>
      <c r="BG168" s="105"/>
    </row>
    <row r="169" spans="1:59" x14ac:dyDescent="0.25">
      <c r="A169" s="104">
        <v>17</v>
      </c>
      <c r="B169" s="105" t="s">
        <v>433</v>
      </c>
      <c r="C169" s="105" t="s">
        <v>179</v>
      </c>
      <c r="D169" s="105" t="s">
        <v>97</v>
      </c>
      <c r="E169" s="105" t="s">
        <v>99</v>
      </c>
      <c r="F169" s="106" t="s">
        <v>308</v>
      </c>
      <c r="G169" s="107">
        <v>12686</v>
      </c>
      <c r="H169" s="108" t="s">
        <v>309</v>
      </c>
      <c r="I169" s="106" t="s">
        <v>180</v>
      </c>
      <c r="J169" s="105" t="s">
        <v>181</v>
      </c>
      <c r="K169" s="116">
        <v>43789</v>
      </c>
      <c r="L169" s="11">
        <v>26700</v>
      </c>
      <c r="M169" s="115">
        <v>12686</v>
      </c>
      <c r="N169" s="116">
        <v>43789</v>
      </c>
      <c r="O169" s="116">
        <v>44155</v>
      </c>
      <c r="P169" s="105" t="s">
        <v>292</v>
      </c>
      <c r="Q169" s="109" t="s">
        <v>100</v>
      </c>
      <c r="R169" s="109" t="s">
        <v>100</v>
      </c>
      <c r="S169" s="109" t="s">
        <v>100</v>
      </c>
      <c r="T169" s="105" t="s">
        <v>304</v>
      </c>
      <c r="U169" s="111"/>
      <c r="V169" s="111" t="s">
        <v>100</v>
      </c>
      <c r="W169" s="111" t="s">
        <v>100</v>
      </c>
      <c r="X169" s="111" t="s">
        <v>100</v>
      </c>
      <c r="Y169" s="111" t="s">
        <v>100</v>
      </c>
      <c r="Z169" s="111" t="s">
        <v>100</v>
      </c>
      <c r="AA169" s="111" t="s">
        <v>100</v>
      </c>
      <c r="AB169" s="111" t="s">
        <v>100</v>
      </c>
      <c r="AC169" s="21">
        <v>0</v>
      </c>
      <c r="AD169" s="21">
        <v>0</v>
      </c>
      <c r="AE169" s="114" t="s">
        <v>100</v>
      </c>
      <c r="AF169" s="114" t="s">
        <v>100</v>
      </c>
      <c r="AG169" s="21">
        <v>0</v>
      </c>
      <c r="AH169" s="2">
        <f t="shared" si="2"/>
        <v>26700</v>
      </c>
      <c r="AI169" s="4">
        <f>667.5+22250</f>
        <v>22917.5</v>
      </c>
      <c r="AJ169" s="4">
        <v>0</v>
      </c>
      <c r="AK169" s="18">
        <f>SUM(AI169:AJ176)</f>
        <v>107467.5</v>
      </c>
      <c r="AL169" s="123" t="s">
        <v>100</v>
      </c>
      <c r="AM169" s="123" t="s">
        <v>100</v>
      </c>
      <c r="AN169" s="123" t="s">
        <v>100</v>
      </c>
      <c r="AO169" s="123" t="s">
        <v>100</v>
      </c>
      <c r="AP169" s="123" t="s">
        <v>100</v>
      </c>
      <c r="AQ169" s="123" t="s">
        <v>100</v>
      </c>
      <c r="AR169" s="123" t="s">
        <v>100</v>
      </c>
      <c r="AS169" s="123" t="s">
        <v>100</v>
      </c>
      <c r="AT169" s="123" t="s">
        <v>100</v>
      </c>
      <c r="AU169" s="123" t="s">
        <v>100</v>
      </c>
      <c r="AV169" s="123" t="s">
        <v>100</v>
      </c>
      <c r="AW169" s="123" t="s">
        <v>100</v>
      </c>
      <c r="AX169" s="123" t="s">
        <v>100</v>
      </c>
      <c r="AY169" s="123" t="s">
        <v>100</v>
      </c>
      <c r="AZ169" s="123" t="s">
        <v>100</v>
      </c>
      <c r="BA169" s="123" t="s">
        <v>100</v>
      </c>
      <c r="BB169" s="123" t="s">
        <v>100</v>
      </c>
      <c r="BC169" s="123" t="s">
        <v>100</v>
      </c>
      <c r="BD169" s="123" t="s">
        <v>100</v>
      </c>
      <c r="BE169" s="123" t="s">
        <v>100</v>
      </c>
      <c r="BF169" s="123" t="s">
        <v>100</v>
      </c>
      <c r="BG169" s="105" t="s">
        <v>100</v>
      </c>
    </row>
    <row r="170" spans="1:59" x14ac:dyDescent="0.25">
      <c r="A170" s="104"/>
      <c r="B170" s="105"/>
      <c r="C170" s="105"/>
      <c r="D170" s="105"/>
      <c r="E170" s="105"/>
      <c r="F170" s="106"/>
      <c r="G170" s="107"/>
      <c r="H170" s="108"/>
      <c r="I170" s="106"/>
      <c r="J170" s="105"/>
      <c r="K170" s="116"/>
      <c r="L170" s="11"/>
      <c r="M170" s="115"/>
      <c r="N170" s="116"/>
      <c r="O170" s="116"/>
      <c r="P170" s="105"/>
      <c r="Q170" s="109"/>
      <c r="R170" s="109"/>
      <c r="S170" s="109"/>
      <c r="T170" s="105"/>
      <c r="U170" s="111" t="s">
        <v>101</v>
      </c>
      <c r="V170" s="112">
        <v>44154</v>
      </c>
      <c r="W170" s="120">
        <v>12950</v>
      </c>
      <c r="X170" s="111" t="s">
        <v>182</v>
      </c>
      <c r="Y170" s="112">
        <v>44156</v>
      </c>
      <c r="Z170" s="112">
        <v>44520</v>
      </c>
      <c r="AA170" s="111" t="s">
        <v>100</v>
      </c>
      <c r="AB170" s="111" t="s">
        <v>100</v>
      </c>
      <c r="AC170" s="21">
        <v>0</v>
      </c>
      <c r="AD170" s="21">
        <v>0</v>
      </c>
      <c r="AE170" s="114" t="s">
        <v>100</v>
      </c>
      <c r="AF170" s="114" t="s">
        <v>100</v>
      </c>
      <c r="AG170" s="21">
        <v>0</v>
      </c>
      <c r="AH170" s="2">
        <f t="shared" si="2"/>
        <v>0</v>
      </c>
      <c r="AI170" s="4">
        <v>4450</v>
      </c>
      <c r="AJ170" s="4">
        <v>0</v>
      </c>
      <c r="AK170" s="18"/>
      <c r="AL170" s="123"/>
      <c r="AM170" s="123"/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123"/>
      <c r="AX170" s="123"/>
      <c r="AY170" s="123"/>
      <c r="AZ170" s="123"/>
      <c r="BA170" s="123"/>
      <c r="BB170" s="123"/>
      <c r="BC170" s="123"/>
      <c r="BD170" s="123"/>
      <c r="BE170" s="123"/>
      <c r="BF170" s="123"/>
      <c r="BG170" s="105"/>
    </row>
    <row r="171" spans="1:59" x14ac:dyDescent="0.25">
      <c r="A171" s="104"/>
      <c r="B171" s="105"/>
      <c r="C171" s="105"/>
      <c r="D171" s="105"/>
      <c r="E171" s="105"/>
      <c r="F171" s="106"/>
      <c r="G171" s="107"/>
      <c r="H171" s="108"/>
      <c r="I171" s="106"/>
      <c r="J171" s="105"/>
      <c r="K171" s="116"/>
      <c r="L171" s="11"/>
      <c r="M171" s="115"/>
      <c r="N171" s="116"/>
      <c r="O171" s="116"/>
      <c r="P171" s="105"/>
      <c r="Q171" s="109"/>
      <c r="R171" s="109"/>
      <c r="S171" s="109"/>
      <c r="T171" s="105"/>
      <c r="U171" s="111" t="s">
        <v>103</v>
      </c>
      <c r="V171" s="112">
        <v>44509</v>
      </c>
      <c r="W171" s="120">
        <v>13165</v>
      </c>
      <c r="X171" s="111" t="s">
        <v>210</v>
      </c>
      <c r="Y171" s="112">
        <v>44521</v>
      </c>
      <c r="Z171" s="112">
        <v>44885</v>
      </c>
      <c r="AA171" s="111" t="s">
        <v>100</v>
      </c>
      <c r="AB171" s="111" t="s">
        <v>100</v>
      </c>
      <c r="AC171" s="21">
        <v>0</v>
      </c>
      <c r="AD171" s="21">
        <v>0</v>
      </c>
      <c r="AE171" s="114" t="s">
        <v>100</v>
      </c>
      <c r="AF171" s="114" t="s">
        <v>100</v>
      </c>
      <c r="AG171" s="21">
        <v>0</v>
      </c>
      <c r="AH171" s="2">
        <f t="shared" si="2"/>
        <v>0</v>
      </c>
      <c r="AI171" s="4">
        <f>22250+4450</f>
        <v>26700</v>
      </c>
      <c r="AJ171" s="4">
        <v>0</v>
      </c>
      <c r="AK171" s="18"/>
      <c r="AL171" s="123"/>
      <c r="AM171" s="123"/>
      <c r="AN171" s="123"/>
      <c r="AO171" s="123"/>
      <c r="AP171" s="123"/>
      <c r="AQ171" s="123"/>
      <c r="AR171" s="123"/>
      <c r="AS171" s="123"/>
      <c r="AT171" s="123"/>
      <c r="AU171" s="123"/>
      <c r="AV171" s="123"/>
      <c r="AW171" s="123"/>
      <c r="AX171" s="123"/>
      <c r="AY171" s="123"/>
      <c r="AZ171" s="123"/>
      <c r="BA171" s="123"/>
      <c r="BB171" s="123"/>
      <c r="BC171" s="123"/>
      <c r="BD171" s="123"/>
      <c r="BE171" s="123"/>
      <c r="BF171" s="123"/>
      <c r="BG171" s="105"/>
    </row>
    <row r="172" spans="1:59" x14ac:dyDescent="0.25">
      <c r="A172" s="104"/>
      <c r="B172" s="105"/>
      <c r="C172" s="105"/>
      <c r="D172" s="105"/>
      <c r="E172" s="105"/>
      <c r="F172" s="106"/>
      <c r="G172" s="107"/>
      <c r="H172" s="108"/>
      <c r="I172" s="106"/>
      <c r="J172" s="105"/>
      <c r="K172" s="116"/>
      <c r="L172" s="11"/>
      <c r="M172" s="115"/>
      <c r="N172" s="116"/>
      <c r="O172" s="116"/>
      <c r="P172" s="105"/>
      <c r="Q172" s="109"/>
      <c r="R172" s="109"/>
      <c r="S172" s="109"/>
      <c r="T172" s="105"/>
      <c r="U172" s="111" t="s">
        <v>104</v>
      </c>
      <c r="V172" s="112">
        <v>44806</v>
      </c>
      <c r="W172" s="120">
        <v>13366</v>
      </c>
      <c r="X172" s="111" t="s">
        <v>238</v>
      </c>
      <c r="Y172" s="112">
        <v>44886</v>
      </c>
      <c r="Z172" s="112">
        <v>45250</v>
      </c>
      <c r="AA172" s="111" t="s">
        <v>100</v>
      </c>
      <c r="AB172" s="111" t="s">
        <v>100</v>
      </c>
      <c r="AC172" s="21">
        <v>0</v>
      </c>
      <c r="AD172" s="21">
        <v>0</v>
      </c>
      <c r="AE172" s="114" t="s">
        <v>100</v>
      </c>
      <c r="AF172" s="114" t="s">
        <v>100</v>
      </c>
      <c r="AG172" s="21">
        <v>0</v>
      </c>
      <c r="AH172" s="2">
        <f t="shared" si="2"/>
        <v>0</v>
      </c>
      <c r="AI172" s="4">
        <f>4450+22250</f>
        <v>26700</v>
      </c>
      <c r="AJ172" s="4">
        <v>0</v>
      </c>
      <c r="AK172" s="18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05"/>
    </row>
    <row r="173" spans="1:59" x14ac:dyDescent="0.25">
      <c r="A173" s="104"/>
      <c r="B173" s="105"/>
      <c r="C173" s="105"/>
      <c r="D173" s="105"/>
      <c r="E173" s="105"/>
      <c r="F173" s="106"/>
      <c r="G173" s="107"/>
      <c r="H173" s="108"/>
      <c r="I173" s="106"/>
      <c r="J173" s="105"/>
      <c r="K173" s="116"/>
      <c r="L173" s="11"/>
      <c r="M173" s="115"/>
      <c r="N173" s="116"/>
      <c r="O173" s="116"/>
      <c r="P173" s="105"/>
      <c r="Q173" s="109"/>
      <c r="R173" s="109"/>
      <c r="S173" s="109"/>
      <c r="T173" s="105"/>
      <c r="U173" s="111" t="s">
        <v>105</v>
      </c>
      <c r="V173" s="112">
        <v>44514</v>
      </c>
      <c r="W173" s="120">
        <v>13656</v>
      </c>
      <c r="X173" s="111" t="s">
        <v>385</v>
      </c>
      <c r="Y173" s="112">
        <v>45251</v>
      </c>
      <c r="Z173" s="112">
        <v>45618</v>
      </c>
      <c r="AA173" s="111" t="s">
        <v>100</v>
      </c>
      <c r="AB173" s="111" t="s">
        <v>100</v>
      </c>
      <c r="AC173" s="21">
        <v>0</v>
      </c>
      <c r="AD173" s="21">
        <v>0</v>
      </c>
      <c r="AE173" s="114" t="s">
        <v>100</v>
      </c>
      <c r="AF173" s="114" t="s">
        <v>100</v>
      </c>
      <c r="AG173" s="21">
        <v>0</v>
      </c>
      <c r="AH173" s="2">
        <f t="shared" si="2"/>
        <v>0</v>
      </c>
      <c r="AI173" s="4">
        <v>26700</v>
      </c>
      <c r="AJ173" s="4">
        <v>0</v>
      </c>
      <c r="AK173" s="18"/>
      <c r="AL173" s="123"/>
      <c r="AM173" s="123"/>
      <c r="AN173" s="123"/>
      <c r="AO173" s="123"/>
      <c r="AP173" s="123"/>
      <c r="AQ173" s="123"/>
      <c r="AR173" s="123"/>
      <c r="AS173" s="123"/>
      <c r="AT173" s="123"/>
      <c r="AU173" s="123"/>
      <c r="AV173" s="123"/>
      <c r="AW173" s="123"/>
      <c r="AX173" s="123"/>
      <c r="AY173" s="123"/>
      <c r="AZ173" s="123"/>
      <c r="BA173" s="123"/>
      <c r="BB173" s="123"/>
      <c r="BC173" s="123"/>
      <c r="BD173" s="123"/>
      <c r="BE173" s="123"/>
      <c r="BF173" s="123"/>
      <c r="BG173" s="105"/>
    </row>
    <row r="174" spans="1:59" x14ac:dyDescent="0.25">
      <c r="A174" s="104"/>
      <c r="B174" s="105"/>
      <c r="C174" s="105"/>
      <c r="D174" s="105"/>
      <c r="E174" s="105"/>
      <c r="F174" s="106"/>
      <c r="G174" s="107"/>
      <c r="H174" s="108"/>
      <c r="I174" s="106"/>
      <c r="J174" s="105"/>
      <c r="K174" s="116"/>
      <c r="L174" s="11"/>
      <c r="M174" s="115"/>
      <c r="N174" s="116"/>
      <c r="O174" s="116"/>
      <c r="P174" s="105"/>
      <c r="Q174" s="109"/>
      <c r="R174" s="109"/>
      <c r="S174" s="109"/>
      <c r="T174" s="105"/>
      <c r="U174" s="111"/>
      <c r="V174" s="112"/>
      <c r="W174" s="120"/>
      <c r="X174" s="111"/>
      <c r="Y174" s="112"/>
      <c r="Z174" s="112"/>
      <c r="AA174" s="111"/>
      <c r="AB174" s="111"/>
      <c r="AC174" s="21"/>
      <c r="AD174" s="21"/>
      <c r="AE174" s="114"/>
      <c r="AF174" s="114"/>
      <c r="AG174" s="21"/>
      <c r="AH174" s="2">
        <f t="shared" si="2"/>
        <v>0</v>
      </c>
      <c r="AI174" s="4"/>
      <c r="AJ174" s="4"/>
      <c r="AK174" s="18"/>
      <c r="AL174" s="123"/>
      <c r="AM174" s="123"/>
      <c r="AN174" s="123"/>
      <c r="AO174" s="123"/>
      <c r="AP174" s="123"/>
      <c r="AQ174" s="123"/>
      <c r="AR174" s="123"/>
      <c r="AS174" s="123"/>
      <c r="AT174" s="123"/>
      <c r="AU174" s="123"/>
      <c r="AV174" s="123"/>
      <c r="AW174" s="123"/>
      <c r="AX174" s="123"/>
      <c r="AY174" s="123"/>
      <c r="AZ174" s="123"/>
      <c r="BA174" s="123"/>
      <c r="BB174" s="123"/>
      <c r="BC174" s="123"/>
      <c r="BD174" s="123"/>
      <c r="BE174" s="123"/>
      <c r="BF174" s="123"/>
      <c r="BG174" s="105"/>
    </row>
    <row r="175" spans="1:59" x14ac:dyDescent="0.25">
      <c r="A175" s="104"/>
      <c r="B175" s="105"/>
      <c r="C175" s="105"/>
      <c r="D175" s="105"/>
      <c r="E175" s="105"/>
      <c r="F175" s="106"/>
      <c r="G175" s="107"/>
      <c r="H175" s="108"/>
      <c r="I175" s="106"/>
      <c r="J175" s="105"/>
      <c r="K175" s="116"/>
      <c r="L175" s="11"/>
      <c r="M175" s="115"/>
      <c r="N175" s="116"/>
      <c r="O175" s="116"/>
      <c r="P175" s="105"/>
      <c r="Q175" s="109"/>
      <c r="R175" s="109"/>
      <c r="S175" s="109"/>
      <c r="T175" s="105"/>
      <c r="U175" s="111"/>
      <c r="V175" s="112"/>
      <c r="W175" s="120"/>
      <c r="X175" s="111"/>
      <c r="Y175" s="112"/>
      <c r="Z175" s="112"/>
      <c r="AA175" s="111"/>
      <c r="AB175" s="111"/>
      <c r="AC175" s="21"/>
      <c r="AD175" s="21"/>
      <c r="AE175" s="114"/>
      <c r="AF175" s="114"/>
      <c r="AG175" s="21"/>
      <c r="AH175" s="2">
        <f t="shared" si="2"/>
        <v>0</v>
      </c>
      <c r="AI175" s="4"/>
      <c r="AJ175" s="4"/>
      <c r="AK175" s="18"/>
      <c r="AL175" s="123"/>
      <c r="AM175" s="123"/>
      <c r="AN175" s="123"/>
      <c r="AO175" s="123"/>
      <c r="AP175" s="123"/>
      <c r="AQ175" s="123"/>
      <c r="AR175" s="123"/>
      <c r="AS175" s="123"/>
      <c r="AT175" s="123"/>
      <c r="AU175" s="123"/>
      <c r="AV175" s="123"/>
      <c r="AW175" s="123"/>
      <c r="AX175" s="123"/>
      <c r="AY175" s="123"/>
      <c r="AZ175" s="123"/>
      <c r="BA175" s="123"/>
      <c r="BB175" s="123"/>
      <c r="BC175" s="123"/>
      <c r="BD175" s="123"/>
      <c r="BE175" s="123"/>
      <c r="BF175" s="123"/>
      <c r="BG175" s="105"/>
    </row>
    <row r="176" spans="1:59" x14ac:dyDescent="0.25">
      <c r="A176" s="104"/>
      <c r="B176" s="105"/>
      <c r="C176" s="105"/>
      <c r="D176" s="105"/>
      <c r="E176" s="105"/>
      <c r="F176" s="106"/>
      <c r="G176" s="107"/>
      <c r="H176" s="108"/>
      <c r="I176" s="106"/>
      <c r="J176" s="105"/>
      <c r="K176" s="116"/>
      <c r="L176" s="11"/>
      <c r="M176" s="115"/>
      <c r="N176" s="116"/>
      <c r="O176" s="116"/>
      <c r="P176" s="105"/>
      <c r="Q176" s="109"/>
      <c r="R176" s="109"/>
      <c r="S176" s="109"/>
      <c r="T176" s="105"/>
      <c r="U176" s="113"/>
      <c r="V176" s="114"/>
      <c r="W176" s="114"/>
      <c r="X176" s="113"/>
      <c r="Y176" s="113"/>
      <c r="Z176" s="114"/>
      <c r="AA176" s="113"/>
      <c r="AB176" s="113"/>
      <c r="AC176" s="4"/>
      <c r="AD176" s="4"/>
      <c r="AE176" s="113"/>
      <c r="AF176" s="113"/>
      <c r="AG176" s="4"/>
      <c r="AH176" s="2">
        <f t="shared" si="2"/>
        <v>0</v>
      </c>
      <c r="AI176" s="4"/>
      <c r="AJ176" s="4"/>
      <c r="AK176" s="18"/>
      <c r="AL176" s="123"/>
      <c r="AM176" s="123"/>
      <c r="AN176" s="123"/>
      <c r="AO176" s="123"/>
      <c r="AP176" s="123"/>
      <c r="AQ176" s="123"/>
      <c r="AR176" s="123"/>
      <c r="AS176" s="123"/>
      <c r="AT176" s="123"/>
      <c r="AU176" s="123"/>
      <c r="AV176" s="123"/>
      <c r="AW176" s="123"/>
      <c r="AX176" s="123"/>
      <c r="AY176" s="123"/>
      <c r="AZ176" s="123"/>
      <c r="BA176" s="123"/>
      <c r="BB176" s="123"/>
      <c r="BC176" s="123"/>
      <c r="BD176" s="123"/>
      <c r="BE176" s="123"/>
      <c r="BF176" s="123"/>
      <c r="BG176" s="105"/>
    </row>
    <row r="177" spans="1:59" x14ac:dyDescent="0.25">
      <c r="A177" s="104">
        <v>18</v>
      </c>
      <c r="B177" s="105" t="s">
        <v>434</v>
      </c>
      <c r="C177" s="105" t="s">
        <v>168</v>
      </c>
      <c r="D177" s="105" t="s">
        <v>97</v>
      </c>
      <c r="E177" s="105" t="s">
        <v>99</v>
      </c>
      <c r="F177" s="106" t="s">
        <v>169</v>
      </c>
      <c r="G177" s="107">
        <v>12714</v>
      </c>
      <c r="H177" s="108" t="s">
        <v>149</v>
      </c>
      <c r="I177" s="106" t="s">
        <v>170</v>
      </c>
      <c r="J177" s="105" t="s">
        <v>171</v>
      </c>
      <c r="K177" s="116">
        <v>43838</v>
      </c>
      <c r="L177" s="11">
        <v>29280</v>
      </c>
      <c r="M177" s="115">
        <v>12721</v>
      </c>
      <c r="N177" s="116">
        <v>43838</v>
      </c>
      <c r="O177" s="116">
        <v>44204</v>
      </c>
      <c r="P177" s="105" t="s">
        <v>287</v>
      </c>
      <c r="Q177" s="109" t="s">
        <v>100</v>
      </c>
      <c r="R177" s="109" t="s">
        <v>100</v>
      </c>
      <c r="S177" s="109" t="s">
        <v>100</v>
      </c>
      <c r="T177" s="105" t="s">
        <v>304</v>
      </c>
      <c r="U177" s="112" t="s">
        <v>100</v>
      </c>
      <c r="V177" s="112" t="s">
        <v>100</v>
      </c>
      <c r="W177" s="129" t="s">
        <v>100</v>
      </c>
      <c r="X177" s="112" t="s">
        <v>100</v>
      </c>
      <c r="Y177" s="118" t="s">
        <v>100</v>
      </c>
      <c r="Z177" s="112" t="s">
        <v>100</v>
      </c>
      <c r="AA177" s="124" t="s">
        <v>100</v>
      </c>
      <c r="AB177" s="114" t="s">
        <v>100</v>
      </c>
      <c r="AC177" s="21">
        <v>0</v>
      </c>
      <c r="AD177" s="21">
        <v>0</v>
      </c>
      <c r="AE177" s="114" t="s">
        <v>100</v>
      </c>
      <c r="AF177" s="121" t="s">
        <v>100</v>
      </c>
      <c r="AG177" s="21">
        <v>0</v>
      </c>
      <c r="AH177" s="2">
        <f t="shared" si="2"/>
        <v>29280</v>
      </c>
      <c r="AI177" s="4">
        <v>27589.25</v>
      </c>
      <c r="AJ177" s="4">
        <v>0</v>
      </c>
      <c r="AK177" s="18">
        <f>SUM(AI177:AJ184)</f>
        <v>115429.25</v>
      </c>
      <c r="AL177" s="123" t="s">
        <v>100</v>
      </c>
      <c r="AM177" s="123" t="s">
        <v>100</v>
      </c>
      <c r="AN177" s="123" t="s">
        <v>100</v>
      </c>
      <c r="AO177" s="123" t="s">
        <v>100</v>
      </c>
      <c r="AP177" s="123" t="s">
        <v>100</v>
      </c>
      <c r="AQ177" s="123" t="s">
        <v>100</v>
      </c>
      <c r="AR177" s="123" t="s">
        <v>100</v>
      </c>
      <c r="AS177" s="123" t="s">
        <v>100</v>
      </c>
      <c r="AT177" s="123" t="s">
        <v>100</v>
      </c>
      <c r="AU177" s="123" t="s">
        <v>100</v>
      </c>
      <c r="AV177" s="123" t="s">
        <v>100</v>
      </c>
      <c r="AW177" s="123" t="s">
        <v>100</v>
      </c>
      <c r="AX177" s="123" t="s">
        <v>100</v>
      </c>
      <c r="AY177" s="123" t="s">
        <v>100</v>
      </c>
      <c r="AZ177" s="123" t="s">
        <v>100</v>
      </c>
      <c r="BA177" s="123" t="s">
        <v>100</v>
      </c>
      <c r="BB177" s="123" t="s">
        <v>100</v>
      </c>
      <c r="BC177" s="123" t="s">
        <v>100</v>
      </c>
      <c r="BD177" s="123" t="s">
        <v>100</v>
      </c>
      <c r="BE177" s="123" t="s">
        <v>100</v>
      </c>
      <c r="BF177" s="123" t="s">
        <v>100</v>
      </c>
      <c r="BG177" s="105" t="s">
        <v>100</v>
      </c>
    </row>
    <row r="178" spans="1:59" x14ac:dyDescent="0.25">
      <c r="A178" s="104"/>
      <c r="B178" s="105"/>
      <c r="C178" s="105"/>
      <c r="D178" s="105"/>
      <c r="E178" s="105"/>
      <c r="F178" s="106"/>
      <c r="G178" s="107"/>
      <c r="H178" s="108"/>
      <c r="I178" s="106"/>
      <c r="J178" s="105"/>
      <c r="K178" s="116"/>
      <c r="L178" s="11"/>
      <c r="M178" s="115"/>
      <c r="N178" s="116"/>
      <c r="O178" s="116"/>
      <c r="P178" s="105"/>
      <c r="Q178" s="109"/>
      <c r="R178" s="109"/>
      <c r="S178" s="109"/>
      <c r="T178" s="105"/>
      <c r="U178" s="112" t="s">
        <v>101</v>
      </c>
      <c r="V178" s="112">
        <v>44188</v>
      </c>
      <c r="W178" s="129" t="s">
        <v>197</v>
      </c>
      <c r="X178" s="112" t="s">
        <v>205</v>
      </c>
      <c r="Y178" s="118">
        <v>44205</v>
      </c>
      <c r="Z178" s="112">
        <v>44569</v>
      </c>
      <c r="AA178" s="124" t="s">
        <v>100</v>
      </c>
      <c r="AB178" s="114" t="s">
        <v>100</v>
      </c>
      <c r="AC178" s="21">
        <v>0</v>
      </c>
      <c r="AD178" s="21">
        <v>0</v>
      </c>
      <c r="AE178" s="114" t="s">
        <v>100</v>
      </c>
      <c r="AF178" s="121" t="s">
        <v>100</v>
      </c>
      <c r="AG178" s="21">
        <v>0</v>
      </c>
      <c r="AH178" s="2">
        <f t="shared" si="2"/>
        <v>0</v>
      </c>
      <c r="AI178" s="4">
        <v>0</v>
      </c>
      <c r="AJ178" s="4">
        <v>0</v>
      </c>
      <c r="AK178" s="18"/>
      <c r="AL178" s="123"/>
      <c r="AM178" s="123"/>
      <c r="AN178" s="123"/>
      <c r="AO178" s="123"/>
      <c r="AP178" s="123"/>
      <c r="AQ178" s="123"/>
      <c r="AR178" s="123"/>
      <c r="AS178" s="123"/>
      <c r="AT178" s="123"/>
      <c r="AU178" s="123"/>
      <c r="AV178" s="123"/>
      <c r="AW178" s="123"/>
      <c r="AX178" s="123"/>
      <c r="AY178" s="123"/>
      <c r="AZ178" s="123"/>
      <c r="BA178" s="123"/>
      <c r="BB178" s="123"/>
      <c r="BC178" s="123"/>
      <c r="BD178" s="123"/>
      <c r="BE178" s="123"/>
      <c r="BF178" s="123"/>
      <c r="BG178" s="105"/>
    </row>
    <row r="179" spans="1:59" x14ac:dyDescent="0.25">
      <c r="A179" s="104"/>
      <c r="B179" s="105"/>
      <c r="C179" s="105"/>
      <c r="D179" s="105"/>
      <c r="E179" s="105"/>
      <c r="F179" s="106"/>
      <c r="G179" s="107"/>
      <c r="H179" s="108"/>
      <c r="I179" s="106"/>
      <c r="J179" s="105"/>
      <c r="K179" s="116"/>
      <c r="L179" s="11"/>
      <c r="M179" s="115"/>
      <c r="N179" s="116"/>
      <c r="O179" s="116"/>
      <c r="P179" s="105"/>
      <c r="Q179" s="109"/>
      <c r="R179" s="109"/>
      <c r="S179" s="109"/>
      <c r="T179" s="105"/>
      <c r="U179" s="112" t="s">
        <v>103</v>
      </c>
      <c r="V179" s="112">
        <v>44559</v>
      </c>
      <c r="W179" s="119">
        <v>13195</v>
      </c>
      <c r="X179" s="112" t="s">
        <v>255</v>
      </c>
      <c r="Y179" s="118">
        <v>44570</v>
      </c>
      <c r="Z179" s="118">
        <v>44935</v>
      </c>
      <c r="AA179" s="114" t="s">
        <v>100</v>
      </c>
      <c r="AB179" s="114" t="s">
        <v>100</v>
      </c>
      <c r="AC179" s="21">
        <v>0</v>
      </c>
      <c r="AD179" s="21">
        <v>0</v>
      </c>
      <c r="AE179" s="114" t="s">
        <v>100</v>
      </c>
      <c r="AF179" s="121" t="s">
        <v>100</v>
      </c>
      <c r="AG179" s="21">
        <v>0</v>
      </c>
      <c r="AH179" s="2">
        <f t="shared" si="2"/>
        <v>0</v>
      </c>
      <c r="AI179" s="4">
        <f>29280+29280</f>
        <v>58560</v>
      </c>
      <c r="AJ179" s="4">
        <v>0</v>
      </c>
      <c r="AK179" s="18"/>
      <c r="AL179" s="123"/>
      <c r="AM179" s="123"/>
      <c r="AN179" s="123"/>
      <c r="AO179" s="123"/>
      <c r="AP179" s="123"/>
      <c r="AQ179" s="123"/>
      <c r="AR179" s="123"/>
      <c r="AS179" s="123"/>
      <c r="AT179" s="123"/>
      <c r="AU179" s="123"/>
      <c r="AV179" s="123"/>
      <c r="AW179" s="123"/>
      <c r="AX179" s="123"/>
      <c r="AY179" s="123"/>
      <c r="AZ179" s="123"/>
      <c r="BA179" s="123"/>
      <c r="BB179" s="123"/>
      <c r="BC179" s="123"/>
      <c r="BD179" s="123"/>
      <c r="BE179" s="123"/>
      <c r="BF179" s="123"/>
      <c r="BG179" s="105"/>
    </row>
    <row r="180" spans="1:59" x14ac:dyDescent="0.25">
      <c r="A180" s="104"/>
      <c r="B180" s="105"/>
      <c r="C180" s="105"/>
      <c r="D180" s="105"/>
      <c r="E180" s="105"/>
      <c r="F180" s="106"/>
      <c r="G180" s="107"/>
      <c r="H180" s="108"/>
      <c r="I180" s="106"/>
      <c r="J180" s="105"/>
      <c r="K180" s="116"/>
      <c r="L180" s="11"/>
      <c r="M180" s="115"/>
      <c r="N180" s="116"/>
      <c r="O180" s="116"/>
      <c r="P180" s="105"/>
      <c r="Q180" s="109"/>
      <c r="R180" s="109"/>
      <c r="S180" s="109"/>
      <c r="T180" s="105"/>
      <c r="U180" s="112" t="s">
        <v>104</v>
      </c>
      <c r="V180" s="112">
        <v>44924</v>
      </c>
      <c r="W180" s="119">
        <v>13448</v>
      </c>
      <c r="X180" s="112" t="s">
        <v>315</v>
      </c>
      <c r="Y180" s="118">
        <v>44936</v>
      </c>
      <c r="Z180" s="118">
        <v>45301</v>
      </c>
      <c r="AA180" s="114" t="s">
        <v>100</v>
      </c>
      <c r="AB180" s="114" t="s">
        <v>100</v>
      </c>
      <c r="AC180" s="21">
        <v>0</v>
      </c>
      <c r="AD180" s="21">
        <v>0</v>
      </c>
      <c r="AE180" s="114" t="s">
        <v>100</v>
      </c>
      <c r="AF180" s="121" t="s">
        <v>100</v>
      </c>
      <c r="AG180" s="21">
        <v>0</v>
      </c>
      <c r="AH180" s="2">
        <f t="shared" si="2"/>
        <v>0</v>
      </c>
      <c r="AI180" s="4">
        <v>0</v>
      </c>
      <c r="AJ180" s="4">
        <v>0</v>
      </c>
      <c r="AK180" s="18"/>
      <c r="AL180" s="123"/>
      <c r="AM180" s="123"/>
      <c r="AN180" s="123"/>
      <c r="AO180" s="123"/>
      <c r="AP180" s="123"/>
      <c r="AQ180" s="123"/>
      <c r="AR180" s="123"/>
      <c r="AS180" s="123"/>
      <c r="AT180" s="123"/>
      <c r="AU180" s="123"/>
      <c r="AV180" s="123"/>
      <c r="AW180" s="123"/>
      <c r="AX180" s="123"/>
      <c r="AY180" s="123"/>
      <c r="AZ180" s="123"/>
      <c r="BA180" s="123"/>
      <c r="BB180" s="123"/>
      <c r="BC180" s="123"/>
      <c r="BD180" s="123"/>
      <c r="BE180" s="123"/>
      <c r="BF180" s="123"/>
      <c r="BG180" s="105"/>
    </row>
    <row r="181" spans="1:59" x14ac:dyDescent="0.25">
      <c r="A181" s="104"/>
      <c r="B181" s="105"/>
      <c r="C181" s="105"/>
      <c r="D181" s="105"/>
      <c r="E181" s="105"/>
      <c r="F181" s="106"/>
      <c r="G181" s="107"/>
      <c r="H181" s="108"/>
      <c r="I181" s="106"/>
      <c r="J181" s="105"/>
      <c r="K181" s="116"/>
      <c r="L181" s="11"/>
      <c r="M181" s="115"/>
      <c r="N181" s="116"/>
      <c r="O181" s="116"/>
      <c r="P181" s="105"/>
      <c r="Q181" s="109"/>
      <c r="R181" s="109"/>
      <c r="S181" s="109"/>
      <c r="T181" s="105"/>
      <c r="U181" s="112" t="s">
        <v>105</v>
      </c>
      <c r="V181" s="112">
        <v>45299</v>
      </c>
      <c r="W181" s="119">
        <v>13689</v>
      </c>
      <c r="X181" s="112" t="s">
        <v>386</v>
      </c>
      <c r="Y181" s="118">
        <v>45300</v>
      </c>
      <c r="Z181" s="118">
        <v>45665</v>
      </c>
      <c r="AA181" s="114" t="s">
        <v>100</v>
      </c>
      <c r="AB181" s="114" t="s">
        <v>100</v>
      </c>
      <c r="AC181" s="21">
        <v>0</v>
      </c>
      <c r="AD181" s="21">
        <v>0</v>
      </c>
      <c r="AE181" s="114" t="s">
        <v>100</v>
      </c>
      <c r="AF181" s="121" t="s">
        <v>100</v>
      </c>
      <c r="AG181" s="21">
        <v>0</v>
      </c>
      <c r="AH181" s="2">
        <f t="shared" si="2"/>
        <v>0</v>
      </c>
      <c r="AI181" s="4">
        <v>29280</v>
      </c>
      <c r="AJ181" s="4">
        <v>0</v>
      </c>
      <c r="AK181" s="18"/>
      <c r="AL181" s="123"/>
      <c r="AM181" s="123"/>
      <c r="AN181" s="123"/>
      <c r="AO181" s="123"/>
      <c r="AP181" s="123"/>
      <c r="AQ181" s="123"/>
      <c r="AR181" s="123"/>
      <c r="AS181" s="123"/>
      <c r="AT181" s="123"/>
      <c r="AU181" s="123"/>
      <c r="AV181" s="123"/>
      <c r="AW181" s="123"/>
      <c r="AX181" s="123"/>
      <c r="AY181" s="123"/>
      <c r="AZ181" s="123"/>
      <c r="BA181" s="123"/>
      <c r="BB181" s="123"/>
      <c r="BC181" s="123"/>
      <c r="BD181" s="123"/>
      <c r="BE181" s="123"/>
      <c r="BF181" s="123"/>
      <c r="BG181" s="105"/>
    </row>
    <row r="182" spans="1:59" x14ac:dyDescent="0.25">
      <c r="A182" s="104"/>
      <c r="B182" s="105"/>
      <c r="C182" s="105"/>
      <c r="D182" s="105"/>
      <c r="E182" s="105"/>
      <c r="F182" s="106"/>
      <c r="G182" s="107"/>
      <c r="H182" s="108"/>
      <c r="I182" s="106"/>
      <c r="J182" s="105"/>
      <c r="K182" s="116"/>
      <c r="L182" s="11"/>
      <c r="M182" s="115"/>
      <c r="N182" s="116"/>
      <c r="O182" s="116"/>
      <c r="P182" s="105"/>
      <c r="Q182" s="109"/>
      <c r="R182" s="109"/>
      <c r="S182" s="109"/>
      <c r="T182" s="105"/>
      <c r="U182" s="112"/>
      <c r="V182" s="112"/>
      <c r="W182" s="112"/>
      <c r="X182" s="112"/>
      <c r="Y182" s="118"/>
      <c r="Z182" s="118"/>
      <c r="AA182" s="114"/>
      <c r="AB182" s="114"/>
      <c r="AC182" s="21"/>
      <c r="AD182" s="21"/>
      <c r="AE182" s="114"/>
      <c r="AF182" s="121"/>
      <c r="AG182" s="21"/>
      <c r="AH182" s="2">
        <f t="shared" si="2"/>
        <v>0</v>
      </c>
      <c r="AI182" s="4"/>
      <c r="AJ182" s="4"/>
      <c r="AK182" s="18"/>
      <c r="AL182" s="123"/>
      <c r="AM182" s="123"/>
      <c r="AN182" s="123"/>
      <c r="AO182" s="123"/>
      <c r="AP182" s="123"/>
      <c r="AQ182" s="123"/>
      <c r="AR182" s="123"/>
      <c r="AS182" s="123"/>
      <c r="AT182" s="123"/>
      <c r="AU182" s="123"/>
      <c r="AV182" s="123"/>
      <c r="AW182" s="123"/>
      <c r="AX182" s="123"/>
      <c r="AY182" s="123"/>
      <c r="AZ182" s="123"/>
      <c r="BA182" s="123"/>
      <c r="BB182" s="123"/>
      <c r="BC182" s="123"/>
      <c r="BD182" s="123"/>
      <c r="BE182" s="123"/>
      <c r="BF182" s="123"/>
      <c r="BG182" s="105"/>
    </row>
    <row r="183" spans="1:59" x14ac:dyDescent="0.25">
      <c r="A183" s="104"/>
      <c r="B183" s="105"/>
      <c r="C183" s="105"/>
      <c r="D183" s="105"/>
      <c r="E183" s="105"/>
      <c r="F183" s="106"/>
      <c r="G183" s="107"/>
      <c r="H183" s="108"/>
      <c r="I183" s="106"/>
      <c r="J183" s="105"/>
      <c r="K183" s="116"/>
      <c r="L183" s="11"/>
      <c r="M183" s="115"/>
      <c r="N183" s="116"/>
      <c r="O183" s="116"/>
      <c r="P183" s="105"/>
      <c r="Q183" s="109"/>
      <c r="R183" s="109"/>
      <c r="S183" s="109"/>
      <c r="T183" s="105"/>
      <c r="U183" s="112"/>
      <c r="V183" s="112"/>
      <c r="W183" s="112"/>
      <c r="X183" s="112"/>
      <c r="Y183" s="118"/>
      <c r="Z183" s="118"/>
      <c r="AA183" s="114"/>
      <c r="AB183" s="114"/>
      <c r="AC183" s="21"/>
      <c r="AD183" s="21"/>
      <c r="AE183" s="114"/>
      <c r="AF183" s="121"/>
      <c r="AG183" s="21"/>
      <c r="AH183" s="2">
        <f t="shared" si="2"/>
        <v>0</v>
      </c>
      <c r="AI183" s="4"/>
      <c r="AJ183" s="4"/>
      <c r="AK183" s="18"/>
      <c r="AL183" s="123"/>
      <c r="AM183" s="123"/>
      <c r="AN183" s="123"/>
      <c r="AO183" s="123"/>
      <c r="AP183" s="123"/>
      <c r="AQ183" s="123"/>
      <c r="AR183" s="123"/>
      <c r="AS183" s="123"/>
      <c r="AT183" s="123"/>
      <c r="AU183" s="123"/>
      <c r="AV183" s="123"/>
      <c r="AW183" s="123"/>
      <c r="AX183" s="123"/>
      <c r="AY183" s="123"/>
      <c r="AZ183" s="123"/>
      <c r="BA183" s="123"/>
      <c r="BB183" s="123"/>
      <c r="BC183" s="123"/>
      <c r="BD183" s="123"/>
      <c r="BE183" s="123"/>
      <c r="BF183" s="123"/>
      <c r="BG183" s="105"/>
    </row>
    <row r="184" spans="1:59" x14ac:dyDescent="0.25">
      <c r="A184" s="104"/>
      <c r="B184" s="105"/>
      <c r="C184" s="105"/>
      <c r="D184" s="105"/>
      <c r="E184" s="105"/>
      <c r="F184" s="106"/>
      <c r="G184" s="107"/>
      <c r="H184" s="108"/>
      <c r="I184" s="106"/>
      <c r="J184" s="105"/>
      <c r="K184" s="116"/>
      <c r="L184" s="11"/>
      <c r="M184" s="115"/>
      <c r="N184" s="116"/>
      <c r="O184" s="116"/>
      <c r="P184" s="105"/>
      <c r="Q184" s="109"/>
      <c r="R184" s="109"/>
      <c r="S184" s="109"/>
      <c r="T184" s="105"/>
      <c r="U184" s="113"/>
      <c r="V184" s="114"/>
      <c r="W184" s="114"/>
      <c r="X184" s="113"/>
      <c r="Y184" s="113"/>
      <c r="Z184" s="114"/>
      <c r="AA184" s="113"/>
      <c r="AB184" s="113"/>
      <c r="AC184" s="4"/>
      <c r="AD184" s="4"/>
      <c r="AE184" s="113"/>
      <c r="AF184" s="113"/>
      <c r="AG184" s="4"/>
      <c r="AH184" s="2">
        <f t="shared" si="2"/>
        <v>0</v>
      </c>
      <c r="AI184" s="4"/>
      <c r="AJ184" s="4"/>
      <c r="AK184" s="18"/>
      <c r="AL184" s="123"/>
      <c r="AM184" s="123"/>
      <c r="AN184" s="123"/>
      <c r="AO184" s="123"/>
      <c r="AP184" s="123"/>
      <c r="AQ184" s="123"/>
      <c r="AR184" s="123"/>
      <c r="AS184" s="123"/>
      <c r="AT184" s="123"/>
      <c r="AU184" s="123"/>
      <c r="AV184" s="123"/>
      <c r="AW184" s="123"/>
      <c r="AX184" s="123"/>
      <c r="AY184" s="123"/>
      <c r="AZ184" s="123"/>
      <c r="BA184" s="123"/>
      <c r="BB184" s="123"/>
      <c r="BC184" s="123"/>
      <c r="BD184" s="123"/>
      <c r="BE184" s="123"/>
      <c r="BF184" s="123"/>
      <c r="BG184" s="105"/>
    </row>
    <row r="185" spans="1:59" x14ac:dyDescent="0.25">
      <c r="A185" s="104">
        <v>19</v>
      </c>
      <c r="B185" s="104" t="s">
        <v>435</v>
      </c>
      <c r="C185" s="105" t="s">
        <v>298</v>
      </c>
      <c r="D185" s="105" t="s">
        <v>416</v>
      </c>
      <c r="E185" s="105" t="s">
        <v>99</v>
      </c>
      <c r="F185" s="106" t="s">
        <v>250</v>
      </c>
      <c r="G185" s="115">
        <v>13227</v>
      </c>
      <c r="H185" s="104" t="s">
        <v>251</v>
      </c>
      <c r="I185" s="106" t="s">
        <v>252</v>
      </c>
      <c r="J185" s="104" t="s">
        <v>253</v>
      </c>
      <c r="K185" s="116">
        <v>44614</v>
      </c>
      <c r="L185" s="10">
        <v>162000</v>
      </c>
      <c r="M185" s="115">
        <v>13235</v>
      </c>
      <c r="N185" s="116">
        <v>44621</v>
      </c>
      <c r="O185" s="116">
        <v>44986</v>
      </c>
      <c r="P185" s="104" t="s">
        <v>287</v>
      </c>
      <c r="Q185" s="104" t="s">
        <v>100</v>
      </c>
      <c r="R185" s="104" t="s">
        <v>100</v>
      </c>
      <c r="S185" s="104" t="s">
        <v>100</v>
      </c>
      <c r="T185" s="104" t="s">
        <v>98</v>
      </c>
      <c r="U185" s="112" t="s">
        <v>100</v>
      </c>
      <c r="V185" s="112" t="s">
        <v>100</v>
      </c>
      <c r="W185" s="129" t="s">
        <v>100</v>
      </c>
      <c r="X185" s="112" t="s">
        <v>100</v>
      </c>
      <c r="Y185" s="118" t="s">
        <v>100</v>
      </c>
      <c r="Z185" s="112" t="s">
        <v>100</v>
      </c>
      <c r="AA185" s="114" t="s">
        <v>100</v>
      </c>
      <c r="AB185" s="114" t="s">
        <v>100</v>
      </c>
      <c r="AC185" s="21">
        <v>0</v>
      </c>
      <c r="AD185" s="21">
        <v>0</v>
      </c>
      <c r="AE185" s="114" t="s">
        <v>100</v>
      </c>
      <c r="AF185" s="121" t="s">
        <v>100</v>
      </c>
      <c r="AG185" s="21">
        <v>0</v>
      </c>
      <c r="AH185" s="2">
        <f t="shared" si="2"/>
        <v>162000</v>
      </c>
      <c r="AI185" s="4">
        <v>121500</v>
      </c>
      <c r="AJ185" s="4">
        <v>0</v>
      </c>
      <c r="AK185" s="18">
        <f>SUM(AI185:AJ189)</f>
        <v>305077.58999999997</v>
      </c>
      <c r="AL185" s="123" t="s">
        <v>100</v>
      </c>
      <c r="AM185" s="123" t="s">
        <v>100</v>
      </c>
      <c r="AN185" s="123" t="s">
        <v>100</v>
      </c>
      <c r="AO185" s="123" t="s">
        <v>100</v>
      </c>
      <c r="AP185" s="123" t="s">
        <v>299</v>
      </c>
      <c r="AQ185" s="108" t="s">
        <v>300</v>
      </c>
      <c r="AR185" s="123" t="s">
        <v>100</v>
      </c>
      <c r="AS185" s="123" t="s">
        <v>100</v>
      </c>
      <c r="AT185" s="123" t="s">
        <v>100</v>
      </c>
      <c r="AU185" s="123" t="s">
        <v>100</v>
      </c>
      <c r="AV185" s="123" t="s">
        <v>100</v>
      </c>
      <c r="AW185" s="123" t="s">
        <v>100</v>
      </c>
      <c r="AX185" s="123" t="s">
        <v>100</v>
      </c>
      <c r="AY185" s="123" t="s">
        <v>100</v>
      </c>
      <c r="AZ185" s="123" t="s">
        <v>100</v>
      </c>
      <c r="BA185" s="123" t="s">
        <v>100</v>
      </c>
      <c r="BB185" s="123" t="s">
        <v>100</v>
      </c>
      <c r="BC185" s="123" t="s">
        <v>100</v>
      </c>
      <c r="BD185" s="123" t="s">
        <v>100</v>
      </c>
      <c r="BE185" s="123" t="s">
        <v>100</v>
      </c>
      <c r="BF185" s="123" t="s">
        <v>100</v>
      </c>
      <c r="BG185" s="105" t="s">
        <v>100</v>
      </c>
    </row>
    <row r="186" spans="1:59" x14ac:dyDescent="0.25">
      <c r="A186" s="104"/>
      <c r="B186" s="104"/>
      <c r="C186" s="105"/>
      <c r="D186" s="105"/>
      <c r="E186" s="105"/>
      <c r="F186" s="106"/>
      <c r="G186" s="115"/>
      <c r="H186" s="104"/>
      <c r="I186" s="106"/>
      <c r="J186" s="104"/>
      <c r="K186" s="116"/>
      <c r="L186" s="10"/>
      <c r="M186" s="115"/>
      <c r="N186" s="116"/>
      <c r="O186" s="116"/>
      <c r="P186" s="104"/>
      <c r="Q186" s="104"/>
      <c r="R186" s="104"/>
      <c r="S186" s="104"/>
      <c r="T186" s="104"/>
      <c r="U186" s="112" t="s">
        <v>101</v>
      </c>
      <c r="V186" s="112">
        <v>44985</v>
      </c>
      <c r="W186" s="119">
        <v>13486</v>
      </c>
      <c r="X186" s="111" t="s">
        <v>380</v>
      </c>
      <c r="Y186" s="125">
        <v>44987</v>
      </c>
      <c r="Z186" s="112">
        <v>45352</v>
      </c>
      <c r="AA186" s="114" t="s">
        <v>100</v>
      </c>
      <c r="AB186" s="114" t="s">
        <v>100</v>
      </c>
      <c r="AC186" s="21">
        <v>0</v>
      </c>
      <c r="AD186" s="21">
        <v>0</v>
      </c>
      <c r="AE186" s="114" t="s">
        <v>100</v>
      </c>
      <c r="AF186" s="121" t="s">
        <v>100</v>
      </c>
      <c r="AG186" s="21">
        <v>0</v>
      </c>
      <c r="AH186" s="2">
        <f t="shared" si="2"/>
        <v>0</v>
      </c>
      <c r="AI186" s="4">
        <v>183577.59</v>
      </c>
      <c r="AJ186" s="4">
        <v>0</v>
      </c>
      <c r="AK186" s="18"/>
      <c r="AL186" s="123"/>
      <c r="AM186" s="123"/>
      <c r="AN186" s="123"/>
      <c r="AO186" s="123"/>
      <c r="AP186" s="123"/>
      <c r="AQ186" s="108"/>
      <c r="AR186" s="123"/>
      <c r="AS186" s="123"/>
      <c r="AT186" s="123"/>
      <c r="AU186" s="123"/>
      <c r="AV186" s="123"/>
      <c r="AW186" s="123"/>
      <c r="AX186" s="123"/>
      <c r="AY186" s="123"/>
      <c r="AZ186" s="123"/>
      <c r="BA186" s="123"/>
      <c r="BB186" s="123"/>
      <c r="BC186" s="123"/>
      <c r="BD186" s="123"/>
      <c r="BE186" s="123"/>
      <c r="BF186" s="123"/>
      <c r="BG186" s="105"/>
    </row>
    <row r="187" spans="1:59" x14ac:dyDescent="0.25">
      <c r="A187" s="104"/>
      <c r="B187" s="104"/>
      <c r="C187" s="105"/>
      <c r="D187" s="105"/>
      <c r="E187" s="105"/>
      <c r="F187" s="106"/>
      <c r="G187" s="115"/>
      <c r="H187" s="104"/>
      <c r="I187" s="106"/>
      <c r="J187" s="104"/>
      <c r="K187" s="116"/>
      <c r="L187" s="10"/>
      <c r="M187" s="115"/>
      <c r="N187" s="116"/>
      <c r="O187" s="116"/>
      <c r="P187" s="104"/>
      <c r="Q187" s="104"/>
      <c r="R187" s="104"/>
      <c r="S187" s="104"/>
      <c r="T187" s="104"/>
      <c r="U187" s="112" t="s">
        <v>103</v>
      </c>
      <c r="V187" s="112">
        <v>45350</v>
      </c>
      <c r="W187" s="119">
        <v>13722</v>
      </c>
      <c r="X187" s="111" t="s">
        <v>261</v>
      </c>
      <c r="Y187" s="125">
        <v>45352</v>
      </c>
      <c r="Z187" s="112">
        <v>45718</v>
      </c>
      <c r="AA187" s="114"/>
      <c r="AB187" s="114"/>
      <c r="AC187" s="21"/>
      <c r="AD187" s="21"/>
      <c r="AE187" s="114"/>
      <c r="AF187" s="121"/>
      <c r="AG187" s="21"/>
      <c r="AH187" s="2">
        <f t="shared" si="2"/>
        <v>0</v>
      </c>
      <c r="AI187" s="4"/>
      <c r="AJ187" s="4"/>
      <c r="AK187" s="18"/>
      <c r="AL187" s="123"/>
      <c r="AM187" s="123"/>
      <c r="AN187" s="123"/>
      <c r="AO187" s="123"/>
      <c r="AP187" s="123"/>
      <c r="AQ187" s="108"/>
      <c r="AR187" s="123"/>
      <c r="AS187" s="123"/>
      <c r="AT187" s="123"/>
      <c r="AU187" s="123"/>
      <c r="AV187" s="123"/>
      <c r="AW187" s="123"/>
      <c r="AX187" s="123"/>
      <c r="AY187" s="123"/>
      <c r="AZ187" s="123"/>
      <c r="BA187" s="123"/>
      <c r="BB187" s="123"/>
      <c r="BC187" s="123"/>
      <c r="BD187" s="123"/>
      <c r="BE187" s="123"/>
      <c r="BF187" s="123"/>
      <c r="BG187" s="105"/>
    </row>
    <row r="188" spans="1:59" x14ac:dyDescent="0.25">
      <c r="A188" s="104"/>
      <c r="B188" s="104"/>
      <c r="C188" s="105"/>
      <c r="D188" s="105"/>
      <c r="E188" s="105"/>
      <c r="F188" s="106"/>
      <c r="G188" s="115"/>
      <c r="H188" s="104"/>
      <c r="I188" s="106"/>
      <c r="J188" s="104"/>
      <c r="K188" s="116"/>
      <c r="L188" s="10"/>
      <c r="M188" s="115"/>
      <c r="N188" s="116"/>
      <c r="O188" s="116"/>
      <c r="P188" s="104"/>
      <c r="Q188" s="104"/>
      <c r="R188" s="104"/>
      <c r="S188" s="104"/>
      <c r="T188" s="104"/>
      <c r="U188" s="112"/>
      <c r="V188" s="112"/>
      <c r="W188" s="119"/>
      <c r="X188" s="111"/>
      <c r="Y188" s="125"/>
      <c r="Z188" s="112"/>
      <c r="AA188" s="114"/>
      <c r="AB188" s="114"/>
      <c r="AC188" s="21"/>
      <c r="AD188" s="21"/>
      <c r="AE188" s="114"/>
      <c r="AF188" s="121"/>
      <c r="AG188" s="21"/>
      <c r="AH188" s="2">
        <f t="shared" si="2"/>
        <v>0</v>
      </c>
      <c r="AI188" s="4"/>
      <c r="AJ188" s="4"/>
      <c r="AK188" s="18"/>
      <c r="AL188" s="123"/>
      <c r="AM188" s="123"/>
      <c r="AN188" s="123"/>
      <c r="AO188" s="123"/>
      <c r="AP188" s="123"/>
      <c r="AQ188" s="108"/>
      <c r="AR188" s="123"/>
      <c r="AS188" s="123"/>
      <c r="AT188" s="123"/>
      <c r="AU188" s="123"/>
      <c r="AV188" s="123"/>
      <c r="AW188" s="123"/>
      <c r="AX188" s="123"/>
      <c r="AY188" s="123"/>
      <c r="AZ188" s="123"/>
      <c r="BA188" s="123"/>
      <c r="BB188" s="123"/>
      <c r="BC188" s="123"/>
      <c r="BD188" s="123"/>
      <c r="BE188" s="123"/>
      <c r="BF188" s="123"/>
      <c r="BG188" s="105"/>
    </row>
    <row r="189" spans="1:59" x14ac:dyDescent="0.25">
      <c r="A189" s="104"/>
      <c r="B189" s="104"/>
      <c r="C189" s="105"/>
      <c r="D189" s="105"/>
      <c r="E189" s="105"/>
      <c r="F189" s="106"/>
      <c r="G189" s="115"/>
      <c r="H189" s="104"/>
      <c r="I189" s="106"/>
      <c r="J189" s="104"/>
      <c r="K189" s="116"/>
      <c r="L189" s="10"/>
      <c r="M189" s="115"/>
      <c r="N189" s="116"/>
      <c r="O189" s="116"/>
      <c r="P189" s="104"/>
      <c r="Q189" s="104"/>
      <c r="R189" s="104"/>
      <c r="S189" s="104"/>
      <c r="T189" s="104"/>
      <c r="U189" s="130"/>
      <c r="V189" s="112"/>
      <c r="W189" s="129"/>
      <c r="X189" s="130"/>
      <c r="Y189" s="125"/>
      <c r="Z189" s="112"/>
      <c r="AA189" s="113"/>
      <c r="AB189" s="113"/>
      <c r="AC189" s="21"/>
      <c r="AD189" s="21"/>
      <c r="AE189" s="113"/>
      <c r="AF189" s="131"/>
      <c r="AG189" s="21"/>
      <c r="AH189" s="2">
        <f t="shared" si="2"/>
        <v>0</v>
      </c>
      <c r="AI189" s="4"/>
      <c r="AJ189" s="4"/>
      <c r="AK189" s="18"/>
      <c r="AL189" s="123"/>
      <c r="AM189" s="123"/>
      <c r="AN189" s="123"/>
      <c r="AO189" s="123"/>
      <c r="AP189" s="123"/>
      <c r="AQ189" s="108"/>
      <c r="AR189" s="123"/>
      <c r="AS189" s="123"/>
      <c r="AT189" s="123"/>
      <c r="AU189" s="123"/>
      <c r="AV189" s="123"/>
      <c r="AW189" s="123"/>
      <c r="AX189" s="123"/>
      <c r="AY189" s="123"/>
      <c r="AZ189" s="123"/>
      <c r="BA189" s="123"/>
      <c r="BB189" s="123"/>
      <c r="BC189" s="123"/>
      <c r="BD189" s="123"/>
      <c r="BE189" s="123"/>
      <c r="BF189" s="123"/>
      <c r="BG189" s="105"/>
    </row>
    <row r="190" spans="1:59" x14ac:dyDescent="0.25">
      <c r="A190" s="104">
        <v>20</v>
      </c>
      <c r="B190" s="104" t="s">
        <v>438</v>
      </c>
      <c r="C190" s="105" t="s">
        <v>271</v>
      </c>
      <c r="D190" s="105" t="s">
        <v>133</v>
      </c>
      <c r="E190" s="105" t="s">
        <v>99</v>
      </c>
      <c r="F190" s="106" t="s">
        <v>396</v>
      </c>
      <c r="G190" s="115">
        <v>13274</v>
      </c>
      <c r="H190" s="104" t="s">
        <v>267</v>
      </c>
      <c r="I190" s="106" t="s">
        <v>268</v>
      </c>
      <c r="J190" s="104" t="s">
        <v>269</v>
      </c>
      <c r="K190" s="116">
        <v>44882</v>
      </c>
      <c r="L190" s="10">
        <v>39000</v>
      </c>
      <c r="M190" s="115">
        <v>13422</v>
      </c>
      <c r="N190" s="116" t="s">
        <v>270</v>
      </c>
      <c r="O190" s="116">
        <v>45277</v>
      </c>
      <c r="P190" s="105" t="s">
        <v>287</v>
      </c>
      <c r="Q190" s="104" t="s">
        <v>100</v>
      </c>
      <c r="R190" s="104" t="s">
        <v>100</v>
      </c>
      <c r="S190" s="104" t="s">
        <v>100</v>
      </c>
      <c r="T190" s="104" t="s">
        <v>98</v>
      </c>
      <c r="U190" s="112" t="s">
        <v>100</v>
      </c>
      <c r="V190" s="112" t="s">
        <v>100</v>
      </c>
      <c r="W190" s="112" t="s">
        <v>100</v>
      </c>
      <c r="X190" s="112" t="s">
        <v>100</v>
      </c>
      <c r="Y190" s="112" t="s">
        <v>100</v>
      </c>
      <c r="Z190" s="112" t="s">
        <v>100</v>
      </c>
      <c r="AA190" s="114" t="s">
        <v>100</v>
      </c>
      <c r="AB190" s="114" t="s">
        <v>100</v>
      </c>
      <c r="AC190" s="21">
        <v>0</v>
      </c>
      <c r="AD190" s="21">
        <v>0</v>
      </c>
      <c r="AE190" s="114" t="s">
        <v>100</v>
      </c>
      <c r="AF190" s="121" t="s">
        <v>100</v>
      </c>
      <c r="AG190" s="21">
        <v>0</v>
      </c>
      <c r="AH190" s="2">
        <f t="shared" si="2"/>
        <v>39000</v>
      </c>
      <c r="AI190" s="4">
        <v>0</v>
      </c>
      <c r="AJ190" s="4">
        <v>0</v>
      </c>
      <c r="AK190" s="19">
        <f>SUM(AI190:AJ193)</f>
        <v>407615.21</v>
      </c>
      <c r="AL190" s="123" t="s">
        <v>284</v>
      </c>
      <c r="AM190" s="123" t="s">
        <v>285</v>
      </c>
      <c r="AN190" s="123" t="s">
        <v>286</v>
      </c>
      <c r="AO190" s="123" t="s">
        <v>285</v>
      </c>
      <c r="AP190" s="123" t="s">
        <v>100</v>
      </c>
      <c r="AQ190" s="123" t="s">
        <v>100</v>
      </c>
      <c r="AR190" s="123" t="s">
        <v>100</v>
      </c>
      <c r="AS190" s="123" t="s">
        <v>100</v>
      </c>
      <c r="AT190" s="123" t="s">
        <v>100</v>
      </c>
      <c r="AU190" s="123" t="s">
        <v>100</v>
      </c>
      <c r="AV190" s="123" t="s">
        <v>100</v>
      </c>
      <c r="AW190" s="123" t="s">
        <v>100</v>
      </c>
      <c r="AX190" s="113"/>
      <c r="AY190" s="123" t="s">
        <v>100</v>
      </c>
      <c r="AZ190" s="123" t="s">
        <v>100</v>
      </c>
      <c r="BA190" s="123" t="s">
        <v>100</v>
      </c>
      <c r="BB190" s="123" t="s">
        <v>100</v>
      </c>
      <c r="BC190" s="123" t="s">
        <v>100</v>
      </c>
      <c r="BD190" s="123" t="s">
        <v>100</v>
      </c>
      <c r="BE190" s="123" t="s">
        <v>100</v>
      </c>
      <c r="BF190" s="123" t="s">
        <v>100</v>
      </c>
      <c r="BG190" s="105" t="s">
        <v>100</v>
      </c>
    </row>
    <row r="191" spans="1:59" x14ac:dyDescent="0.25">
      <c r="A191" s="104"/>
      <c r="B191" s="104"/>
      <c r="C191" s="105"/>
      <c r="D191" s="105"/>
      <c r="E191" s="105"/>
      <c r="F191" s="106"/>
      <c r="G191" s="115"/>
      <c r="H191" s="104"/>
      <c r="I191" s="106"/>
      <c r="J191" s="104"/>
      <c r="K191" s="116"/>
      <c r="L191" s="10"/>
      <c r="M191" s="115"/>
      <c r="N191" s="116"/>
      <c r="O191" s="116"/>
      <c r="P191" s="105"/>
      <c r="Q191" s="104"/>
      <c r="R191" s="104"/>
      <c r="S191" s="104"/>
      <c r="T191" s="104"/>
      <c r="U191" s="112" t="s">
        <v>101</v>
      </c>
      <c r="V191" s="112">
        <v>45244</v>
      </c>
      <c r="W191" s="129" t="s">
        <v>381</v>
      </c>
      <c r="X191" s="112" t="s">
        <v>382</v>
      </c>
      <c r="Y191" s="125">
        <v>45248</v>
      </c>
      <c r="Z191" s="112">
        <v>45613</v>
      </c>
      <c r="AA191" s="114" t="s">
        <v>100</v>
      </c>
      <c r="AB191" s="114" t="s">
        <v>100</v>
      </c>
      <c r="AC191" s="21">
        <v>0</v>
      </c>
      <c r="AD191" s="21">
        <v>0</v>
      </c>
      <c r="AE191" s="114" t="s">
        <v>100</v>
      </c>
      <c r="AF191" s="121" t="s">
        <v>100</v>
      </c>
      <c r="AG191" s="21">
        <v>0</v>
      </c>
      <c r="AH191" s="2">
        <f t="shared" si="2"/>
        <v>0</v>
      </c>
      <c r="AI191" s="4">
        <v>373663.76</v>
      </c>
      <c r="AJ191" s="4"/>
      <c r="AK191" s="19"/>
      <c r="AL191" s="123"/>
      <c r="AM191" s="123"/>
      <c r="AN191" s="123"/>
      <c r="AO191" s="123"/>
      <c r="AP191" s="123"/>
      <c r="AQ191" s="123"/>
      <c r="AR191" s="123"/>
      <c r="AS191" s="123"/>
      <c r="AT191" s="123"/>
      <c r="AU191" s="123"/>
      <c r="AV191" s="123"/>
      <c r="AW191" s="123"/>
      <c r="AX191" s="113"/>
      <c r="AY191" s="123"/>
      <c r="AZ191" s="123"/>
      <c r="BA191" s="123"/>
      <c r="BB191" s="123"/>
      <c r="BC191" s="123"/>
      <c r="BD191" s="123"/>
      <c r="BE191" s="123"/>
      <c r="BF191" s="123"/>
      <c r="BG191" s="105"/>
    </row>
    <row r="192" spans="1:59" x14ac:dyDescent="0.25">
      <c r="A192" s="104"/>
      <c r="B192" s="104"/>
      <c r="C192" s="105"/>
      <c r="D192" s="105"/>
      <c r="E192" s="105"/>
      <c r="F192" s="106"/>
      <c r="G192" s="115"/>
      <c r="H192" s="104"/>
      <c r="I192" s="106"/>
      <c r="J192" s="104"/>
      <c r="K192" s="116"/>
      <c r="L192" s="10"/>
      <c r="M192" s="115"/>
      <c r="N192" s="116"/>
      <c r="O192" s="116"/>
      <c r="P192" s="105"/>
      <c r="Q192" s="104"/>
      <c r="R192" s="104"/>
      <c r="S192" s="104"/>
      <c r="T192" s="104"/>
      <c r="U192" s="112"/>
      <c r="V192" s="112"/>
      <c r="W192" s="129"/>
      <c r="X192" s="112"/>
      <c r="Y192" s="125"/>
      <c r="Z192" s="112"/>
      <c r="AA192" s="114"/>
      <c r="AB192" s="114"/>
      <c r="AC192" s="21"/>
      <c r="AD192" s="21"/>
      <c r="AE192" s="114"/>
      <c r="AF192" s="121"/>
      <c r="AG192" s="21"/>
      <c r="AH192" s="2">
        <f t="shared" si="2"/>
        <v>0</v>
      </c>
      <c r="AI192" s="4"/>
      <c r="AJ192" s="4">
        <v>33951.449999999997</v>
      </c>
      <c r="AK192" s="19"/>
      <c r="AL192" s="123"/>
      <c r="AM192" s="123"/>
      <c r="AN192" s="123"/>
      <c r="AO192" s="123"/>
      <c r="AP192" s="123"/>
      <c r="AQ192" s="123"/>
      <c r="AR192" s="123"/>
      <c r="AS192" s="123"/>
      <c r="AT192" s="123"/>
      <c r="AU192" s="123"/>
      <c r="AV192" s="123"/>
      <c r="AW192" s="123"/>
      <c r="AX192" s="113"/>
      <c r="AY192" s="123"/>
      <c r="AZ192" s="123"/>
      <c r="BA192" s="123"/>
      <c r="BB192" s="123"/>
      <c r="BC192" s="123"/>
      <c r="BD192" s="123"/>
      <c r="BE192" s="123"/>
      <c r="BF192" s="123"/>
      <c r="BG192" s="105"/>
    </row>
    <row r="193" spans="1:59" x14ac:dyDescent="0.25">
      <c r="A193" s="104"/>
      <c r="B193" s="104"/>
      <c r="C193" s="105"/>
      <c r="D193" s="105"/>
      <c r="E193" s="105"/>
      <c r="F193" s="106"/>
      <c r="G193" s="115"/>
      <c r="H193" s="104"/>
      <c r="I193" s="106"/>
      <c r="J193" s="104"/>
      <c r="K193" s="116"/>
      <c r="L193" s="10"/>
      <c r="M193" s="115"/>
      <c r="N193" s="116"/>
      <c r="O193" s="116"/>
      <c r="P193" s="105"/>
      <c r="Q193" s="104"/>
      <c r="R193" s="104"/>
      <c r="S193" s="104"/>
      <c r="T193" s="104"/>
      <c r="U193" s="112"/>
      <c r="V193" s="112"/>
      <c r="W193" s="129"/>
      <c r="X193" s="112"/>
      <c r="Y193" s="118"/>
      <c r="Z193" s="112"/>
      <c r="AA193" s="114"/>
      <c r="AB193" s="114"/>
      <c r="AC193" s="21"/>
      <c r="AD193" s="21"/>
      <c r="AE193" s="114"/>
      <c r="AF193" s="121"/>
      <c r="AG193" s="21"/>
      <c r="AH193" s="2">
        <f t="shared" si="2"/>
        <v>0</v>
      </c>
      <c r="AI193" s="4"/>
      <c r="AJ193" s="4"/>
      <c r="AK193" s="19"/>
      <c r="AL193" s="123"/>
      <c r="AM193" s="123"/>
      <c r="AN193" s="123"/>
      <c r="AO193" s="123"/>
      <c r="AP193" s="123"/>
      <c r="AQ193" s="123"/>
      <c r="AR193" s="123"/>
      <c r="AS193" s="123"/>
      <c r="AT193" s="123"/>
      <c r="AU193" s="123"/>
      <c r="AV193" s="123"/>
      <c r="AW193" s="123"/>
      <c r="AX193" s="113"/>
      <c r="AY193" s="123"/>
      <c r="AZ193" s="123"/>
      <c r="BA193" s="123"/>
      <c r="BB193" s="123"/>
      <c r="BC193" s="123"/>
      <c r="BD193" s="123"/>
      <c r="BE193" s="123"/>
      <c r="BF193" s="123"/>
      <c r="BG193" s="105"/>
    </row>
    <row r="194" spans="1:59" x14ac:dyDescent="0.25">
      <c r="A194" s="104">
        <v>21</v>
      </c>
      <c r="B194" s="104"/>
      <c r="C194" s="105" t="s">
        <v>293</v>
      </c>
      <c r="D194" s="105" t="s">
        <v>416</v>
      </c>
      <c r="E194" s="105" t="s">
        <v>99</v>
      </c>
      <c r="F194" s="106" t="s">
        <v>404</v>
      </c>
      <c r="G194" s="115">
        <v>13435</v>
      </c>
      <c r="H194" s="105" t="s">
        <v>272</v>
      </c>
      <c r="I194" s="106" t="s">
        <v>273</v>
      </c>
      <c r="J194" s="104" t="s">
        <v>274</v>
      </c>
      <c r="K194" s="116">
        <v>44914</v>
      </c>
      <c r="L194" s="10">
        <v>224784</v>
      </c>
      <c r="M194" s="115">
        <v>13435</v>
      </c>
      <c r="N194" s="116">
        <v>44914</v>
      </c>
      <c r="O194" s="116">
        <v>45279</v>
      </c>
      <c r="P194" s="105" t="s">
        <v>287</v>
      </c>
      <c r="Q194" s="104" t="s">
        <v>100</v>
      </c>
      <c r="R194" s="104" t="s">
        <v>100</v>
      </c>
      <c r="S194" s="104" t="s">
        <v>100</v>
      </c>
      <c r="T194" s="104" t="s">
        <v>98</v>
      </c>
      <c r="U194" s="112" t="s">
        <v>100</v>
      </c>
      <c r="V194" s="112" t="s">
        <v>100</v>
      </c>
      <c r="W194" s="112" t="s">
        <v>100</v>
      </c>
      <c r="X194" s="112" t="s">
        <v>100</v>
      </c>
      <c r="Y194" s="112" t="s">
        <v>100</v>
      </c>
      <c r="Z194" s="112" t="s">
        <v>100</v>
      </c>
      <c r="AA194" s="114" t="s">
        <v>100</v>
      </c>
      <c r="AB194" s="114" t="s">
        <v>100</v>
      </c>
      <c r="AC194" s="21">
        <v>0</v>
      </c>
      <c r="AD194" s="21">
        <v>0</v>
      </c>
      <c r="AE194" s="114" t="s">
        <v>100</v>
      </c>
      <c r="AF194" s="121" t="s">
        <v>100</v>
      </c>
      <c r="AG194" s="21">
        <v>0</v>
      </c>
      <c r="AH194" s="2">
        <f t="shared" si="2"/>
        <v>224784</v>
      </c>
      <c r="AI194" s="4">
        <v>0</v>
      </c>
      <c r="AJ194" s="4">
        <v>0</v>
      </c>
      <c r="AK194" s="19">
        <f>SUM(AI194:AJ197)</f>
        <v>206574.73</v>
      </c>
      <c r="AL194" s="123" t="s">
        <v>100</v>
      </c>
      <c r="AM194" s="123" t="s">
        <v>100</v>
      </c>
      <c r="AN194" s="123" t="s">
        <v>100</v>
      </c>
      <c r="AO194" s="123" t="s">
        <v>100</v>
      </c>
      <c r="AP194" s="123" t="s">
        <v>295</v>
      </c>
      <c r="AQ194" s="108" t="s">
        <v>294</v>
      </c>
      <c r="AR194" s="123" t="s">
        <v>100</v>
      </c>
      <c r="AS194" s="123" t="s">
        <v>100</v>
      </c>
      <c r="AT194" s="123" t="s">
        <v>296</v>
      </c>
      <c r="AU194" s="123" t="s">
        <v>297</v>
      </c>
      <c r="AV194" s="123" t="s">
        <v>100</v>
      </c>
      <c r="AW194" s="123" t="s">
        <v>100</v>
      </c>
      <c r="AX194" s="123" t="s">
        <v>100</v>
      </c>
      <c r="AY194" s="123" t="s">
        <v>100</v>
      </c>
      <c r="AZ194" s="123" t="s">
        <v>100</v>
      </c>
      <c r="BA194" s="123" t="s">
        <v>100</v>
      </c>
      <c r="BB194" s="123" t="s">
        <v>100</v>
      </c>
      <c r="BC194" s="123" t="s">
        <v>100</v>
      </c>
      <c r="BD194" s="123" t="s">
        <v>100</v>
      </c>
      <c r="BE194" s="123" t="s">
        <v>100</v>
      </c>
      <c r="BF194" s="123" t="s">
        <v>100</v>
      </c>
      <c r="BG194" s="105" t="s">
        <v>100</v>
      </c>
    </row>
    <row r="195" spans="1:59" x14ac:dyDescent="0.25">
      <c r="A195" s="104"/>
      <c r="B195" s="104"/>
      <c r="C195" s="105"/>
      <c r="D195" s="105"/>
      <c r="E195" s="105"/>
      <c r="F195" s="106"/>
      <c r="G195" s="115"/>
      <c r="H195" s="105"/>
      <c r="I195" s="106"/>
      <c r="J195" s="104"/>
      <c r="K195" s="116"/>
      <c r="L195" s="10"/>
      <c r="M195" s="115"/>
      <c r="N195" s="116"/>
      <c r="O195" s="116"/>
      <c r="P195" s="105"/>
      <c r="Q195" s="104"/>
      <c r="R195" s="104"/>
      <c r="S195" s="104"/>
      <c r="T195" s="104"/>
      <c r="U195" s="112" t="s">
        <v>101</v>
      </c>
      <c r="V195" s="112">
        <v>45278</v>
      </c>
      <c r="W195" s="129" t="s">
        <v>387</v>
      </c>
      <c r="X195" s="112" t="s">
        <v>388</v>
      </c>
      <c r="Y195" s="118">
        <v>45278</v>
      </c>
      <c r="Z195" s="112">
        <v>45645</v>
      </c>
      <c r="AA195" s="114" t="s">
        <v>100</v>
      </c>
      <c r="AB195" s="114" t="s">
        <v>100</v>
      </c>
      <c r="AC195" s="21">
        <v>0</v>
      </c>
      <c r="AD195" s="21">
        <v>0</v>
      </c>
      <c r="AE195" s="114" t="s">
        <v>100</v>
      </c>
      <c r="AF195" s="121" t="s">
        <v>100</v>
      </c>
      <c r="AG195" s="21">
        <v>0</v>
      </c>
      <c r="AH195" s="2">
        <f t="shared" si="2"/>
        <v>0</v>
      </c>
      <c r="AI195" s="4">
        <v>191372.53</v>
      </c>
      <c r="AJ195" s="4">
        <f>15202.2</f>
        <v>15202.2</v>
      </c>
      <c r="AK195" s="19"/>
      <c r="AL195" s="123"/>
      <c r="AM195" s="123"/>
      <c r="AN195" s="123"/>
      <c r="AO195" s="123"/>
      <c r="AP195" s="123"/>
      <c r="AQ195" s="108"/>
      <c r="AR195" s="123"/>
      <c r="AS195" s="123"/>
      <c r="AT195" s="123"/>
      <c r="AU195" s="123"/>
      <c r="AV195" s="123"/>
      <c r="AW195" s="123"/>
      <c r="AX195" s="123"/>
      <c r="AY195" s="123"/>
      <c r="AZ195" s="123"/>
      <c r="BA195" s="123"/>
      <c r="BB195" s="123"/>
      <c r="BC195" s="123"/>
      <c r="BD195" s="123"/>
      <c r="BE195" s="123"/>
      <c r="BF195" s="123"/>
      <c r="BG195" s="105"/>
    </row>
    <row r="196" spans="1:59" x14ac:dyDescent="0.25">
      <c r="A196" s="104"/>
      <c r="B196" s="104"/>
      <c r="C196" s="105"/>
      <c r="D196" s="105"/>
      <c r="E196" s="105"/>
      <c r="F196" s="106"/>
      <c r="G196" s="115"/>
      <c r="H196" s="105"/>
      <c r="I196" s="106"/>
      <c r="J196" s="104"/>
      <c r="K196" s="116"/>
      <c r="L196" s="10"/>
      <c r="M196" s="115"/>
      <c r="N196" s="116"/>
      <c r="O196" s="116"/>
      <c r="P196" s="105"/>
      <c r="Q196" s="104"/>
      <c r="R196" s="104"/>
      <c r="S196" s="104"/>
      <c r="T196" s="104"/>
      <c r="U196" s="112"/>
      <c r="V196" s="112"/>
      <c r="W196" s="129"/>
      <c r="X196" s="112"/>
      <c r="Y196" s="118"/>
      <c r="Z196" s="112"/>
      <c r="AA196" s="114"/>
      <c r="AB196" s="114"/>
      <c r="AC196" s="21"/>
      <c r="AD196" s="21"/>
      <c r="AE196" s="114"/>
      <c r="AF196" s="121"/>
      <c r="AG196" s="21"/>
      <c r="AH196" s="2">
        <f t="shared" si="2"/>
        <v>0</v>
      </c>
      <c r="AI196" s="4"/>
      <c r="AJ196" s="4"/>
      <c r="AK196" s="19"/>
      <c r="AL196" s="123"/>
      <c r="AM196" s="123"/>
      <c r="AN196" s="123"/>
      <c r="AO196" s="123"/>
      <c r="AP196" s="123"/>
      <c r="AQ196" s="108"/>
      <c r="AR196" s="123"/>
      <c r="AS196" s="123"/>
      <c r="AT196" s="123"/>
      <c r="AU196" s="123"/>
      <c r="AV196" s="123"/>
      <c r="AW196" s="123"/>
      <c r="AX196" s="123"/>
      <c r="AY196" s="123"/>
      <c r="AZ196" s="123"/>
      <c r="BA196" s="123"/>
      <c r="BB196" s="123"/>
      <c r="BC196" s="123"/>
      <c r="BD196" s="123"/>
      <c r="BE196" s="123"/>
      <c r="BF196" s="123"/>
      <c r="BG196" s="105"/>
    </row>
    <row r="197" spans="1:59" x14ac:dyDescent="0.25">
      <c r="A197" s="104"/>
      <c r="B197" s="104"/>
      <c r="C197" s="105"/>
      <c r="D197" s="105"/>
      <c r="E197" s="105"/>
      <c r="F197" s="106"/>
      <c r="G197" s="115"/>
      <c r="H197" s="105"/>
      <c r="I197" s="106"/>
      <c r="J197" s="104"/>
      <c r="K197" s="116"/>
      <c r="L197" s="10"/>
      <c r="M197" s="115"/>
      <c r="N197" s="116"/>
      <c r="O197" s="116"/>
      <c r="P197" s="105"/>
      <c r="Q197" s="104"/>
      <c r="R197" s="104"/>
      <c r="S197" s="104"/>
      <c r="T197" s="104"/>
      <c r="U197" s="112"/>
      <c r="V197" s="112"/>
      <c r="W197" s="129"/>
      <c r="X197" s="112"/>
      <c r="Y197" s="125"/>
      <c r="Z197" s="112"/>
      <c r="AA197" s="114"/>
      <c r="AB197" s="114"/>
      <c r="AC197" s="21"/>
      <c r="AD197" s="21"/>
      <c r="AE197" s="114"/>
      <c r="AF197" s="121"/>
      <c r="AG197" s="21"/>
      <c r="AH197" s="2">
        <f t="shared" si="2"/>
        <v>0</v>
      </c>
      <c r="AI197" s="4"/>
      <c r="AJ197" s="4"/>
      <c r="AK197" s="19"/>
      <c r="AL197" s="123"/>
      <c r="AM197" s="123"/>
      <c r="AN197" s="123"/>
      <c r="AO197" s="123"/>
      <c r="AP197" s="123"/>
      <c r="AQ197" s="108"/>
      <c r="AR197" s="123"/>
      <c r="AS197" s="123"/>
      <c r="AT197" s="123"/>
      <c r="AU197" s="123"/>
      <c r="AV197" s="123"/>
      <c r="AW197" s="123"/>
      <c r="AX197" s="123"/>
      <c r="AY197" s="123"/>
      <c r="AZ197" s="123"/>
      <c r="BA197" s="123"/>
      <c r="BB197" s="123"/>
      <c r="BC197" s="123"/>
      <c r="BD197" s="123"/>
      <c r="BE197" s="123"/>
      <c r="BF197" s="123"/>
      <c r="BG197" s="105"/>
    </row>
    <row r="198" spans="1:59" x14ac:dyDescent="0.25">
      <c r="A198" s="104">
        <v>22</v>
      </c>
      <c r="B198" s="104"/>
      <c r="C198" s="105" t="s">
        <v>293</v>
      </c>
      <c r="D198" s="105" t="s">
        <v>416</v>
      </c>
      <c r="E198" s="105" t="s">
        <v>99</v>
      </c>
      <c r="F198" s="106" t="s">
        <v>404</v>
      </c>
      <c r="G198" s="115">
        <v>13435</v>
      </c>
      <c r="H198" s="105" t="s">
        <v>275</v>
      </c>
      <c r="I198" s="106" t="s">
        <v>273</v>
      </c>
      <c r="J198" s="104" t="s">
        <v>274</v>
      </c>
      <c r="K198" s="116">
        <v>44914</v>
      </c>
      <c r="L198" s="10">
        <v>24840</v>
      </c>
      <c r="M198" s="115">
        <v>13435</v>
      </c>
      <c r="N198" s="116">
        <v>44914</v>
      </c>
      <c r="O198" s="116">
        <v>45279</v>
      </c>
      <c r="P198" s="105" t="s">
        <v>287</v>
      </c>
      <c r="Q198" s="104" t="s">
        <v>100</v>
      </c>
      <c r="R198" s="104" t="s">
        <v>100</v>
      </c>
      <c r="S198" s="104" t="s">
        <v>100</v>
      </c>
      <c r="T198" s="104" t="s">
        <v>98</v>
      </c>
      <c r="U198" s="112" t="s">
        <v>100</v>
      </c>
      <c r="V198" s="112" t="s">
        <v>100</v>
      </c>
      <c r="W198" s="112" t="s">
        <v>100</v>
      </c>
      <c r="X198" s="112" t="s">
        <v>100</v>
      </c>
      <c r="Y198" s="112" t="s">
        <v>100</v>
      </c>
      <c r="Z198" s="112" t="s">
        <v>100</v>
      </c>
      <c r="AA198" s="114" t="s">
        <v>100</v>
      </c>
      <c r="AB198" s="114" t="s">
        <v>100</v>
      </c>
      <c r="AC198" s="21">
        <v>0</v>
      </c>
      <c r="AD198" s="21">
        <v>0</v>
      </c>
      <c r="AE198" s="114" t="s">
        <v>100</v>
      </c>
      <c r="AF198" s="121" t="s">
        <v>100</v>
      </c>
      <c r="AG198" s="21">
        <v>0</v>
      </c>
      <c r="AH198" s="2">
        <f t="shared" si="2"/>
        <v>24840</v>
      </c>
      <c r="AI198" s="4">
        <v>0</v>
      </c>
      <c r="AJ198" s="4">
        <v>0</v>
      </c>
      <c r="AK198" s="19">
        <f>SUM(AI198:AJ200)</f>
        <v>7676.9400000000005</v>
      </c>
      <c r="AL198" s="123" t="s">
        <v>100</v>
      </c>
      <c r="AM198" s="123" t="s">
        <v>100</v>
      </c>
      <c r="AN198" s="123" t="s">
        <v>100</v>
      </c>
      <c r="AO198" s="123" t="s">
        <v>100</v>
      </c>
      <c r="AP198" s="123" t="s">
        <v>295</v>
      </c>
      <c r="AQ198" s="108" t="s">
        <v>294</v>
      </c>
      <c r="AR198" s="123" t="s">
        <v>100</v>
      </c>
      <c r="AS198" s="123" t="s">
        <v>100</v>
      </c>
      <c r="AT198" s="123" t="s">
        <v>296</v>
      </c>
      <c r="AU198" s="123" t="s">
        <v>297</v>
      </c>
      <c r="AV198" s="123" t="s">
        <v>100</v>
      </c>
      <c r="AW198" s="123" t="s">
        <v>100</v>
      </c>
      <c r="AX198" s="123" t="s">
        <v>100</v>
      </c>
      <c r="AY198" s="123" t="s">
        <v>100</v>
      </c>
      <c r="AZ198" s="123" t="s">
        <v>100</v>
      </c>
      <c r="BA198" s="123" t="s">
        <v>100</v>
      </c>
      <c r="BB198" s="123" t="s">
        <v>100</v>
      </c>
      <c r="BC198" s="123" t="s">
        <v>100</v>
      </c>
      <c r="BD198" s="123" t="s">
        <v>100</v>
      </c>
      <c r="BE198" s="123" t="s">
        <v>100</v>
      </c>
      <c r="BF198" s="123" t="s">
        <v>100</v>
      </c>
      <c r="BG198" s="123" t="s">
        <v>100</v>
      </c>
    </row>
    <row r="199" spans="1:59" x14ac:dyDescent="0.25">
      <c r="A199" s="104"/>
      <c r="B199" s="104"/>
      <c r="C199" s="105"/>
      <c r="D199" s="105"/>
      <c r="E199" s="105"/>
      <c r="F199" s="106"/>
      <c r="G199" s="115"/>
      <c r="H199" s="105"/>
      <c r="I199" s="106"/>
      <c r="J199" s="104"/>
      <c r="K199" s="116"/>
      <c r="L199" s="10"/>
      <c r="M199" s="115"/>
      <c r="N199" s="116"/>
      <c r="O199" s="116"/>
      <c r="P199" s="105"/>
      <c r="Q199" s="104"/>
      <c r="R199" s="104"/>
      <c r="S199" s="104"/>
      <c r="T199" s="104"/>
      <c r="U199" s="112" t="s">
        <v>101</v>
      </c>
      <c r="V199" s="112">
        <v>45275</v>
      </c>
      <c r="W199" s="129" t="s">
        <v>387</v>
      </c>
      <c r="X199" s="112" t="s">
        <v>388</v>
      </c>
      <c r="Y199" s="118">
        <v>45278</v>
      </c>
      <c r="Z199" s="112">
        <v>45645</v>
      </c>
      <c r="AA199" s="114" t="s">
        <v>100</v>
      </c>
      <c r="AB199" s="114" t="s">
        <v>100</v>
      </c>
      <c r="AC199" s="21">
        <v>0</v>
      </c>
      <c r="AD199" s="21">
        <v>0</v>
      </c>
      <c r="AE199" s="114" t="s">
        <v>100</v>
      </c>
      <c r="AF199" s="121" t="s">
        <v>100</v>
      </c>
      <c r="AG199" s="21">
        <v>0</v>
      </c>
      <c r="AH199" s="2">
        <f t="shared" si="2"/>
        <v>0</v>
      </c>
      <c r="AI199" s="4">
        <v>6172.1</v>
      </c>
      <c r="AJ199" s="4">
        <f>665.72+839.12</f>
        <v>1504.8400000000001</v>
      </c>
      <c r="AK199" s="19"/>
      <c r="AL199" s="123"/>
      <c r="AM199" s="123"/>
      <c r="AN199" s="123"/>
      <c r="AO199" s="123"/>
      <c r="AP199" s="123"/>
      <c r="AQ199" s="108"/>
      <c r="AR199" s="123"/>
      <c r="AS199" s="123"/>
      <c r="AT199" s="123"/>
      <c r="AU199" s="123"/>
      <c r="AV199" s="123"/>
      <c r="AW199" s="123"/>
      <c r="AX199" s="123"/>
      <c r="AY199" s="123"/>
      <c r="AZ199" s="123"/>
      <c r="BA199" s="123"/>
      <c r="BB199" s="123"/>
      <c r="BC199" s="123"/>
      <c r="BD199" s="123"/>
      <c r="BE199" s="123"/>
      <c r="BF199" s="123"/>
      <c r="BG199" s="123"/>
    </row>
    <row r="200" spans="1:59" x14ac:dyDescent="0.25">
      <c r="A200" s="104"/>
      <c r="B200" s="104"/>
      <c r="C200" s="105"/>
      <c r="D200" s="105"/>
      <c r="E200" s="105"/>
      <c r="F200" s="106"/>
      <c r="G200" s="115"/>
      <c r="H200" s="105"/>
      <c r="I200" s="106"/>
      <c r="J200" s="104"/>
      <c r="K200" s="116"/>
      <c r="L200" s="10"/>
      <c r="M200" s="115"/>
      <c r="N200" s="116"/>
      <c r="O200" s="116"/>
      <c r="P200" s="105"/>
      <c r="Q200" s="104"/>
      <c r="R200" s="104"/>
      <c r="S200" s="104"/>
      <c r="T200" s="104"/>
      <c r="U200" s="112"/>
      <c r="V200" s="112"/>
      <c r="W200" s="129"/>
      <c r="X200" s="112"/>
      <c r="Y200" s="118"/>
      <c r="Z200" s="112"/>
      <c r="AA200" s="114"/>
      <c r="AB200" s="114"/>
      <c r="AC200" s="21"/>
      <c r="AD200" s="21"/>
      <c r="AE200" s="114"/>
      <c r="AF200" s="121"/>
      <c r="AG200" s="21"/>
      <c r="AH200" s="2">
        <f t="shared" si="2"/>
        <v>0</v>
      </c>
      <c r="AI200" s="4"/>
      <c r="AJ200" s="4"/>
      <c r="AK200" s="19"/>
      <c r="AL200" s="123"/>
      <c r="AM200" s="123"/>
      <c r="AN200" s="123"/>
      <c r="AO200" s="123"/>
      <c r="AP200" s="123"/>
      <c r="AQ200" s="108"/>
      <c r="AR200" s="123"/>
      <c r="AS200" s="123"/>
      <c r="AT200" s="123"/>
      <c r="AU200" s="123"/>
      <c r="AV200" s="123"/>
      <c r="AW200" s="123"/>
      <c r="AX200" s="123"/>
      <c r="AY200" s="123"/>
      <c r="AZ200" s="123"/>
      <c r="BA200" s="123"/>
      <c r="BB200" s="123"/>
      <c r="BC200" s="123"/>
      <c r="BD200" s="123"/>
      <c r="BE200" s="123"/>
      <c r="BF200" s="123"/>
      <c r="BG200" s="123"/>
    </row>
    <row r="201" spans="1:59" x14ac:dyDescent="0.25">
      <c r="A201" s="104">
        <v>23</v>
      </c>
      <c r="B201" s="104" t="s">
        <v>439</v>
      </c>
      <c r="C201" s="105" t="s">
        <v>277</v>
      </c>
      <c r="D201" s="105" t="s">
        <v>133</v>
      </c>
      <c r="E201" s="105" t="s">
        <v>99</v>
      </c>
      <c r="F201" s="106" t="s">
        <v>266</v>
      </c>
      <c r="G201" s="115">
        <v>13265</v>
      </c>
      <c r="H201" s="104" t="s">
        <v>278</v>
      </c>
      <c r="I201" s="106" t="s">
        <v>366</v>
      </c>
      <c r="J201" s="104" t="s">
        <v>279</v>
      </c>
      <c r="K201" s="116">
        <v>44888</v>
      </c>
      <c r="L201" s="10">
        <v>379200</v>
      </c>
      <c r="M201" s="115">
        <v>13419</v>
      </c>
      <c r="N201" s="116">
        <v>44887</v>
      </c>
      <c r="O201" s="116">
        <v>45252</v>
      </c>
      <c r="P201" s="105" t="s">
        <v>289</v>
      </c>
      <c r="Q201" s="104" t="s">
        <v>100</v>
      </c>
      <c r="R201" s="104" t="s">
        <v>100</v>
      </c>
      <c r="S201" s="104" t="s">
        <v>100</v>
      </c>
      <c r="T201" s="104" t="s">
        <v>276</v>
      </c>
      <c r="U201" s="112" t="s">
        <v>100</v>
      </c>
      <c r="V201" s="112" t="s">
        <v>100</v>
      </c>
      <c r="W201" s="112" t="s">
        <v>100</v>
      </c>
      <c r="X201" s="112" t="s">
        <v>100</v>
      </c>
      <c r="Y201" s="112" t="s">
        <v>100</v>
      </c>
      <c r="Z201" s="112" t="s">
        <v>100</v>
      </c>
      <c r="AA201" s="114" t="s">
        <v>100</v>
      </c>
      <c r="AB201" s="114" t="s">
        <v>100</v>
      </c>
      <c r="AC201" s="21">
        <v>0</v>
      </c>
      <c r="AD201" s="21">
        <v>0</v>
      </c>
      <c r="AE201" s="114" t="s">
        <v>100</v>
      </c>
      <c r="AF201" s="121" t="s">
        <v>100</v>
      </c>
      <c r="AG201" s="21">
        <v>0</v>
      </c>
      <c r="AH201" s="2">
        <f t="shared" si="2"/>
        <v>379200</v>
      </c>
      <c r="AI201" s="4">
        <v>0</v>
      </c>
      <c r="AJ201" s="4">
        <v>0</v>
      </c>
      <c r="AK201" s="19">
        <f>SUM(AI201:AJ204)</f>
        <v>474000</v>
      </c>
      <c r="AL201" s="123" t="s">
        <v>447</v>
      </c>
      <c r="AM201" s="123" t="s">
        <v>448</v>
      </c>
      <c r="AN201" s="123" t="s">
        <v>449</v>
      </c>
      <c r="AO201" s="123" t="s">
        <v>450</v>
      </c>
      <c r="AP201" s="123" t="s">
        <v>100</v>
      </c>
      <c r="AQ201" s="123" t="s">
        <v>100</v>
      </c>
      <c r="AR201" s="123" t="s">
        <v>100</v>
      </c>
      <c r="AS201" s="123" t="s">
        <v>100</v>
      </c>
      <c r="AT201" s="123" t="s">
        <v>100</v>
      </c>
      <c r="AU201" s="123" t="s">
        <v>100</v>
      </c>
      <c r="AV201" s="123" t="s">
        <v>100</v>
      </c>
      <c r="AW201" s="123" t="s">
        <v>100</v>
      </c>
      <c r="AX201" s="123" t="s">
        <v>100</v>
      </c>
      <c r="AY201" s="123" t="s">
        <v>100</v>
      </c>
      <c r="AZ201" s="123" t="s">
        <v>100</v>
      </c>
      <c r="BA201" s="123" t="s">
        <v>100</v>
      </c>
      <c r="BB201" s="123" t="s">
        <v>100</v>
      </c>
      <c r="BC201" s="123" t="s">
        <v>100</v>
      </c>
      <c r="BD201" s="123" t="s">
        <v>100</v>
      </c>
      <c r="BE201" s="123" t="s">
        <v>100</v>
      </c>
      <c r="BF201" s="123" t="s">
        <v>100</v>
      </c>
      <c r="BG201" s="105" t="s">
        <v>100</v>
      </c>
    </row>
    <row r="202" spans="1:59" x14ac:dyDescent="0.25">
      <c r="A202" s="104"/>
      <c r="B202" s="104"/>
      <c r="C202" s="105"/>
      <c r="D202" s="105"/>
      <c r="E202" s="105"/>
      <c r="F202" s="106"/>
      <c r="G202" s="115"/>
      <c r="H202" s="104"/>
      <c r="I202" s="106"/>
      <c r="J202" s="104"/>
      <c r="K202" s="116"/>
      <c r="L202" s="10"/>
      <c r="M202" s="115"/>
      <c r="N202" s="116"/>
      <c r="O202" s="116"/>
      <c r="P202" s="105"/>
      <c r="Q202" s="104"/>
      <c r="R202" s="104"/>
      <c r="S202" s="104"/>
      <c r="T202" s="104"/>
      <c r="U202" s="112" t="s">
        <v>101</v>
      </c>
      <c r="V202" s="112">
        <v>45251</v>
      </c>
      <c r="W202" s="129" t="s">
        <v>383</v>
      </c>
      <c r="X202" s="112" t="s">
        <v>384</v>
      </c>
      <c r="Y202" s="130">
        <v>45253</v>
      </c>
      <c r="Z202" s="112">
        <v>45618</v>
      </c>
      <c r="AA202" s="112" t="s">
        <v>100</v>
      </c>
      <c r="AB202" s="112" t="s">
        <v>100</v>
      </c>
      <c r="AC202" s="21">
        <v>0</v>
      </c>
      <c r="AD202" s="21">
        <v>0</v>
      </c>
      <c r="AE202" s="114" t="s">
        <v>100</v>
      </c>
      <c r="AF202" s="121" t="s">
        <v>100</v>
      </c>
      <c r="AG202" s="21">
        <v>0</v>
      </c>
      <c r="AH202" s="2">
        <f t="shared" si="2"/>
        <v>0</v>
      </c>
      <c r="AI202" s="2">
        <v>379200</v>
      </c>
      <c r="AJ202" s="4">
        <v>0</v>
      </c>
      <c r="AK202" s="19"/>
      <c r="AL202" s="123"/>
      <c r="AM202" s="123"/>
      <c r="AN202" s="123"/>
      <c r="AO202" s="123"/>
      <c r="AP202" s="123"/>
      <c r="AQ202" s="123"/>
      <c r="AR202" s="123"/>
      <c r="AS202" s="123"/>
      <c r="AT202" s="123"/>
      <c r="AU202" s="123"/>
      <c r="AV202" s="123"/>
      <c r="AW202" s="123"/>
      <c r="AX202" s="123"/>
      <c r="AY202" s="123"/>
      <c r="AZ202" s="123"/>
      <c r="BA202" s="123"/>
      <c r="BB202" s="123"/>
      <c r="BC202" s="123"/>
      <c r="BD202" s="123"/>
      <c r="BE202" s="123"/>
      <c r="BF202" s="123"/>
      <c r="BG202" s="105"/>
    </row>
    <row r="203" spans="1:59" x14ac:dyDescent="0.25">
      <c r="A203" s="104"/>
      <c r="B203" s="104"/>
      <c r="C203" s="105"/>
      <c r="D203" s="105"/>
      <c r="E203" s="105"/>
      <c r="F203" s="106"/>
      <c r="G203" s="115"/>
      <c r="H203" s="104"/>
      <c r="I203" s="106"/>
      <c r="J203" s="104"/>
      <c r="K203" s="116"/>
      <c r="L203" s="10"/>
      <c r="M203" s="115"/>
      <c r="N203" s="116"/>
      <c r="O203" s="116"/>
      <c r="P203" s="105"/>
      <c r="Q203" s="104"/>
      <c r="R203" s="104"/>
      <c r="S203" s="104"/>
      <c r="T203" s="104"/>
      <c r="U203" s="112"/>
      <c r="V203" s="112"/>
      <c r="W203" s="129"/>
      <c r="X203" s="112"/>
      <c r="Y203" s="130"/>
      <c r="Z203" s="112"/>
      <c r="AA203" s="130"/>
      <c r="AB203" s="130"/>
      <c r="AC203" s="2"/>
      <c r="AD203" s="2"/>
      <c r="AE203" s="130"/>
      <c r="AF203" s="130"/>
      <c r="AG203" s="2"/>
      <c r="AH203" s="2">
        <f t="shared" si="2"/>
        <v>0</v>
      </c>
      <c r="AI203" s="2"/>
      <c r="AJ203" s="4"/>
      <c r="AK203" s="19"/>
      <c r="AL203" s="123"/>
      <c r="AM203" s="123"/>
      <c r="AN203" s="123"/>
      <c r="AO203" s="123"/>
      <c r="AP203" s="123"/>
      <c r="AQ203" s="123"/>
      <c r="AR203" s="123"/>
      <c r="AS203" s="123"/>
      <c r="AT203" s="123"/>
      <c r="AU203" s="123"/>
      <c r="AV203" s="123"/>
      <c r="AW203" s="123"/>
      <c r="AX203" s="123"/>
      <c r="AY203" s="123"/>
      <c r="AZ203" s="123"/>
      <c r="BA203" s="123"/>
      <c r="BB203" s="123"/>
      <c r="BC203" s="123"/>
      <c r="BD203" s="123"/>
      <c r="BE203" s="123"/>
      <c r="BF203" s="123"/>
      <c r="BG203" s="105"/>
    </row>
    <row r="204" spans="1:59" x14ac:dyDescent="0.25">
      <c r="A204" s="104"/>
      <c r="B204" s="104"/>
      <c r="C204" s="105"/>
      <c r="D204" s="105"/>
      <c r="E204" s="105"/>
      <c r="F204" s="106"/>
      <c r="G204" s="115"/>
      <c r="H204" s="104"/>
      <c r="I204" s="106"/>
      <c r="J204" s="104"/>
      <c r="K204" s="116"/>
      <c r="L204" s="10"/>
      <c r="M204" s="115"/>
      <c r="N204" s="116"/>
      <c r="O204" s="116"/>
      <c r="P204" s="105"/>
      <c r="Q204" s="104"/>
      <c r="R204" s="104"/>
      <c r="S204" s="104"/>
      <c r="T204" s="104"/>
      <c r="U204" s="112"/>
      <c r="V204" s="112"/>
      <c r="W204" s="129"/>
      <c r="X204" s="112"/>
      <c r="Y204" s="118"/>
      <c r="Z204" s="112"/>
      <c r="AA204" s="114"/>
      <c r="AB204" s="114"/>
      <c r="AC204" s="21"/>
      <c r="AD204" s="21"/>
      <c r="AE204" s="114"/>
      <c r="AF204" s="121"/>
      <c r="AG204" s="21"/>
      <c r="AH204" s="2">
        <f t="shared" si="2"/>
        <v>0</v>
      </c>
      <c r="AI204" s="4"/>
      <c r="AJ204" s="4">
        <f>31600+31600+31600</f>
        <v>94800</v>
      </c>
      <c r="AK204" s="19"/>
      <c r="AL204" s="123"/>
      <c r="AM204" s="123"/>
      <c r="AN204" s="123"/>
      <c r="AO204" s="123"/>
      <c r="AP204" s="123"/>
      <c r="AQ204" s="123"/>
      <c r="AR204" s="123"/>
      <c r="AS204" s="123"/>
      <c r="AT204" s="123"/>
      <c r="AU204" s="123"/>
      <c r="AV204" s="123"/>
      <c r="AW204" s="123"/>
      <c r="AX204" s="123"/>
      <c r="AY204" s="123"/>
      <c r="AZ204" s="123"/>
      <c r="BA204" s="123"/>
      <c r="BB204" s="123"/>
      <c r="BC204" s="123"/>
      <c r="BD204" s="123"/>
      <c r="BE204" s="123"/>
      <c r="BF204" s="123"/>
      <c r="BG204" s="105"/>
    </row>
    <row r="205" spans="1:59" x14ac:dyDescent="0.25">
      <c r="A205" s="104">
        <v>24</v>
      </c>
      <c r="B205" s="104" t="s">
        <v>440</v>
      </c>
      <c r="C205" s="105" t="s">
        <v>318</v>
      </c>
      <c r="D205" s="105" t="s">
        <v>416</v>
      </c>
      <c r="E205" s="105" t="s">
        <v>175</v>
      </c>
      <c r="F205" s="106" t="s">
        <v>141</v>
      </c>
      <c r="G205" s="115">
        <v>13553</v>
      </c>
      <c r="H205" s="104" t="s">
        <v>355</v>
      </c>
      <c r="I205" s="106" t="s">
        <v>142</v>
      </c>
      <c r="J205" s="104" t="s">
        <v>143</v>
      </c>
      <c r="K205" s="116">
        <v>45078</v>
      </c>
      <c r="L205" s="10">
        <v>1000000</v>
      </c>
      <c r="M205" s="115">
        <v>13553</v>
      </c>
      <c r="N205" s="116">
        <v>45078</v>
      </c>
      <c r="O205" s="116">
        <v>45444</v>
      </c>
      <c r="P205" s="105" t="s">
        <v>319</v>
      </c>
      <c r="Q205" s="104" t="s">
        <v>100</v>
      </c>
      <c r="R205" s="104" t="s">
        <v>100</v>
      </c>
      <c r="S205" s="104" t="s">
        <v>100</v>
      </c>
      <c r="T205" s="104" t="s">
        <v>304</v>
      </c>
      <c r="U205" s="112" t="s">
        <v>100</v>
      </c>
      <c r="V205" s="112" t="s">
        <v>100</v>
      </c>
      <c r="W205" s="112" t="s">
        <v>100</v>
      </c>
      <c r="X205" s="112" t="s">
        <v>100</v>
      </c>
      <c r="Y205" s="112" t="s">
        <v>100</v>
      </c>
      <c r="Z205" s="112" t="s">
        <v>100</v>
      </c>
      <c r="AA205" s="114" t="s">
        <v>100</v>
      </c>
      <c r="AB205" s="114" t="s">
        <v>100</v>
      </c>
      <c r="AC205" s="21">
        <v>0</v>
      </c>
      <c r="AD205" s="21">
        <v>0</v>
      </c>
      <c r="AE205" s="114" t="s">
        <v>100</v>
      </c>
      <c r="AF205" s="121" t="s">
        <v>100</v>
      </c>
      <c r="AG205" s="21">
        <v>0</v>
      </c>
      <c r="AH205" s="2">
        <f t="shared" si="2"/>
        <v>1000000</v>
      </c>
      <c r="AI205" s="4">
        <v>355128.64</v>
      </c>
      <c r="AJ205" s="4">
        <v>0</v>
      </c>
      <c r="AK205" s="19">
        <f>SUM(AI205:AJ208)</f>
        <v>485834.94</v>
      </c>
      <c r="AL205" s="123" t="s">
        <v>100</v>
      </c>
      <c r="AM205" s="123" t="s">
        <v>100</v>
      </c>
      <c r="AN205" s="123" t="s">
        <v>100</v>
      </c>
      <c r="AO205" s="123" t="s">
        <v>100</v>
      </c>
      <c r="AP205" s="123" t="s">
        <v>295</v>
      </c>
      <c r="AQ205" s="108" t="s">
        <v>294</v>
      </c>
      <c r="AR205" s="123" t="s">
        <v>100</v>
      </c>
      <c r="AS205" s="123" t="s">
        <v>100</v>
      </c>
      <c r="AT205" s="123" t="s">
        <v>436</v>
      </c>
      <c r="AU205" s="123" t="s">
        <v>437</v>
      </c>
      <c r="AV205" s="123" t="s">
        <v>100</v>
      </c>
      <c r="AW205" s="123" t="s">
        <v>100</v>
      </c>
      <c r="AX205" s="123" t="s">
        <v>100</v>
      </c>
      <c r="AY205" s="123" t="s">
        <v>100</v>
      </c>
      <c r="AZ205" s="123" t="s">
        <v>100</v>
      </c>
      <c r="BA205" s="123" t="s">
        <v>100</v>
      </c>
      <c r="BB205" s="123" t="s">
        <v>100</v>
      </c>
      <c r="BC205" s="123" t="s">
        <v>100</v>
      </c>
      <c r="BD205" s="123" t="s">
        <v>100</v>
      </c>
      <c r="BE205" s="123" t="s">
        <v>100</v>
      </c>
      <c r="BF205" s="123" t="s">
        <v>100</v>
      </c>
      <c r="BG205" s="105" t="s">
        <v>100</v>
      </c>
    </row>
    <row r="206" spans="1:59" x14ac:dyDescent="0.25">
      <c r="A206" s="104"/>
      <c r="B206" s="104"/>
      <c r="C206" s="105"/>
      <c r="D206" s="105"/>
      <c r="E206" s="105"/>
      <c r="F206" s="106"/>
      <c r="G206" s="115"/>
      <c r="H206" s="104"/>
      <c r="I206" s="106"/>
      <c r="J206" s="104"/>
      <c r="K206" s="116"/>
      <c r="L206" s="10"/>
      <c r="M206" s="115"/>
      <c r="N206" s="116"/>
      <c r="O206" s="116"/>
      <c r="P206" s="105"/>
      <c r="Q206" s="104"/>
      <c r="R206" s="104"/>
      <c r="S206" s="104"/>
      <c r="T206" s="104"/>
      <c r="U206" s="112"/>
      <c r="V206" s="112"/>
      <c r="W206" s="129"/>
      <c r="X206" s="112"/>
      <c r="Y206" s="118"/>
      <c r="Z206" s="112"/>
      <c r="AA206" s="114"/>
      <c r="AB206" s="114"/>
      <c r="AC206" s="21"/>
      <c r="AD206" s="21"/>
      <c r="AE206" s="114"/>
      <c r="AF206" s="121"/>
      <c r="AG206" s="21"/>
      <c r="AH206" s="2">
        <f t="shared" si="2"/>
        <v>0</v>
      </c>
      <c r="AI206" s="4"/>
      <c r="AJ206" s="4"/>
      <c r="AK206" s="19"/>
      <c r="AL206" s="123"/>
      <c r="AM206" s="123"/>
      <c r="AN206" s="123"/>
      <c r="AO206" s="123"/>
      <c r="AP206" s="123"/>
      <c r="AQ206" s="108"/>
      <c r="AR206" s="123"/>
      <c r="AS206" s="123"/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05"/>
    </row>
    <row r="207" spans="1:59" x14ac:dyDescent="0.25">
      <c r="A207" s="104"/>
      <c r="B207" s="104"/>
      <c r="C207" s="105"/>
      <c r="D207" s="105"/>
      <c r="E207" s="105"/>
      <c r="F207" s="106"/>
      <c r="G207" s="115"/>
      <c r="H207" s="104"/>
      <c r="I207" s="106"/>
      <c r="J207" s="104"/>
      <c r="K207" s="116"/>
      <c r="L207" s="10"/>
      <c r="M207" s="115"/>
      <c r="N207" s="116"/>
      <c r="O207" s="116"/>
      <c r="P207" s="105"/>
      <c r="Q207" s="104"/>
      <c r="R207" s="104"/>
      <c r="S207" s="104"/>
      <c r="T207" s="104"/>
      <c r="U207" s="112"/>
      <c r="V207" s="112"/>
      <c r="W207" s="129"/>
      <c r="X207" s="112"/>
      <c r="Y207" s="118"/>
      <c r="Z207" s="112"/>
      <c r="AA207" s="114"/>
      <c r="AB207" s="114"/>
      <c r="AC207" s="21"/>
      <c r="AD207" s="21"/>
      <c r="AE207" s="114"/>
      <c r="AF207" s="121"/>
      <c r="AG207" s="21"/>
      <c r="AH207" s="2">
        <f t="shared" si="2"/>
        <v>0</v>
      </c>
      <c r="AI207" s="4"/>
      <c r="AJ207" s="4"/>
      <c r="AK207" s="19"/>
      <c r="AL207" s="123"/>
      <c r="AM207" s="123"/>
      <c r="AN207" s="123"/>
      <c r="AO207" s="123"/>
      <c r="AP207" s="123"/>
      <c r="AQ207" s="108"/>
      <c r="AR207" s="123"/>
      <c r="AS207" s="123"/>
      <c r="AT207" s="12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05"/>
    </row>
    <row r="208" spans="1:59" x14ac:dyDescent="0.25">
      <c r="A208" s="104"/>
      <c r="B208" s="104"/>
      <c r="C208" s="105"/>
      <c r="D208" s="105"/>
      <c r="E208" s="105"/>
      <c r="F208" s="106"/>
      <c r="G208" s="115"/>
      <c r="H208" s="104"/>
      <c r="I208" s="106"/>
      <c r="J208" s="104"/>
      <c r="K208" s="116"/>
      <c r="L208" s="10"/>
      <c r="M208" s="115"/>
      <c r="N208" s="116"/>
      <c r="O208" s="116"/>
      <c r="P208" s="105"/>
      <c r="Q208" s="104"/>
      <c r="R208" s="104"/>
      <c r="S208" s="104"/>
      <c r="T208" s="104"/>
      <c r="U208" s="112"/>
      <c r="V208" s="112"/>
      <c r="W208" s="129"/>
      <c r="X208" s="112"/>
      <c r="Y208" s="118"/>
      <c r="Z208" s="112"/>
      <c r="AA208" s="114"/>
      <c r="AB208" s="114"/>
      <c r="AC208" s="21"/>
      <c r="AD208" s="21"/>
      <c r="AE208" s="114"/>
      <c r="AF208" s="121"/>
      <c r="AG208" s="21"/>
      <c r="AH208" s="2">
        <f t="shared" si="2"/>
        <v>0</v>
      </c>
      <c r="AI208" s="4"/>
      <c r="AJ208" s="4">
        <f>45661.12+54900.95+30144.23</f>
        <v>130706.3</v>
      </c>
      <c r="AK208" s="19"/>
      <c r="AL208" s="123"/>
      <c r="AM208" s="123"/>
      <c r="AN208" s="123"/>
      <c r="AO208" s="123"/>
      <c r="AP208" s="123"/>
      <c r="AQ208" s="108"/>
      <c r="AR208" s="123"/>
      <c r="AS208" s="123"/>
      <c r="AT208" s="123"/>
      <c r="AU208" s="123"/>
      <c r="AV208" s="123"/>
      <c r="AW208" s="123"/>
      <c r="AX208" s="123"/>
      <c r="AY208" s="123"/>
      <c r="AZ208" s="123"/>
      <c r="BA208" s="123"/>
      <c r="BB208" s="123"/>
      <c r="BC208" s="123"/>
      <c r="BD208" s="123"/>
      <c r="BE208" s="123"/>
      <c r="BF208" s="123"/>
      <c r="BG208" s="105"/>
    </row>
    <row r="209" spans="1:59" x14ac:dyDescent="0.25">
      <c r="A209" s="104">
        <v>25</v>
      </c>
      <c r="B209" s="104" t="s">
        <v>441</v>
      </c>
      <c r="C209" s="105" t="s">
        <v>321</v>
      </c>
      <c r="D209" s="105" t="s">
        <v>97</v>
      </c>
      <c r="E209" s="105" t="s">
        <v>175</v>
      </c>
      <c r="F209" s="106" t="s">
        <v>406</v>
      </c>
      <c r="G209" s="115">
        <v>13482</v>
      </c>
      <c r="H209" s="104" t="s">
        <v>322</v>
      </c>
      <c r="I209" s="106" t="s">
        <v>323</v>
      </c>
      <c r="J209" s="104" t="s">
        <v>324</v>
      </c>
      <c r="K209" s="116">
        <v>45051</v>
      </c>
      <c r="L209" s="10">
        <v>774000</v>
      </c>
      <c r="M209" s="115">
        <v>13533</v>
      </c>
      <c r="N209" s="116">
        <v>45051</v>
      </c>
      <c r="O209" s="116">
        <v>45417</v>
      </c>
      <c r="P209" s="105" t="s">
        <v>289</v>
      </c>
      <c r="Q209" s="104" t="s">
        <v>100</v>
      </c>
      <c r="R209" s="104" t="s">
        <v>100</v>
      </c>
      <c r="S209" s="104" t="s">
        <v>100</v>
      </c>
      <c r="T209" s="104" t="s">
        <v>304</v>
      </c>
      <c r="U209" s="112" t="s">
        <v>100</v>
      </c>
      <c r="V209" s="112" t="s">
        <v>100</v>
      </c>
      <c r="W209" s="112" t="s">
        <v>100</v>
      </c>
      <c r="X209" s="112" t="s">
        <v>100</v>
      </c>
      <c r="Y209" s="112" t="s">
        <v>100</v>
      </c>
      <c r="Z209" s="112" t="s">
        <v>100</v>
      </c>
      <c r="AA209" s="114" t="s">
        <v>100</v>
      </c>
      <c r="AB209" s="114" t="s">
        <v>100</v>
      </c>
      <c r="AC209" s="21">
        <v>0</v>
      </c>
      <c r="AD209" s="21">
        <v>0</v>
      </c>
      <c r="AE209" s="114" t="s">
        <v>100</v>
      </c>
      <c r="AF209" s="121" t="s">
        <v>100</v>
      </c>
      <c r="AG209" s="21">
        <v>0</v>
      </c>
      <c r="AH209" s="2">
        <f t="shared" si="2"/>
        <v>774000</v>
      </c>
      <c r="AI209" s="4">
        <v>451500</v>
      </c>
      <c r="AJ209" s="4">
        <v>0</v>
      </c>
      <c r="AK209" s="19">
        <f>SUM(AI209:AJ212)</f>
        <v>645000</v>
      </c>
      <c r="AL209" s="123" t="s">
        <v>100</v>
      </c>
      <c r="AM209" s="123" t="s">
        <v>100</v>
      </c>
      <c r="AN209" s="123" t="s">
        <v>100</v>
      </c>
      <c r="AO209" s="123" t="s">
        <v>100</v>
      </c>
      <c r="AP209" s="123" t="s">
        <v>100</v>
      </c>
      <c r="AQ209" s="123" t="s">
        <v>100</v>
      </c>
      <c r="AR209" s="123" t="s">
        <v>100</v>
      </c>
      <c r="AS209" s="123" t="s">
        <v>100</v>
      </c>
      <c r="AT209" s="123" t="s">
        <v>100</v>
      </c>
      <c r="AU209" s="123" t="s">
        <v>100</v>
      </c>
      <c r="AV209" s="123" t="s">
        <v>100</v>
      </c>
      <c r="AW209" s="123" t="s">
        <v>100</v>
      </c>
      <c r="AX209" s="123" t="s">
        <v>100</v>
      </c>
      <c r="AY209" s="123" t="s">
        <v>100</v>
      </c>
      <c r="AZ209" s="123" t="s">
        <v>100</v>
      </c>
      <c r="BA209" s="123" t="s">
        <v>100</v>
      </c>
      <c r="BB209" s="123" t="s">
        <v>100</v>
      </c>
      <c r="BC209" s="123" t="s">
        <v>100</v>
      </c>
      <c r="BD209" s="123" t="s">
        <v>100</v>
      </c>
      <c r="BE209" s="123" t="s">
        <v>100</v>
      </c>
      <c r="BF209" s="123" t="s">
        <v>100</v>
      </c>
      <c r="BG209" s="105" t="s">
        <v>100</v>
      </c>
    </row>
    <row r="210" spans="1:59" x14ac:dyDescent="0.25">
      <c r="A210" s="104"/>
      <c r="B210" s="104"/>
      <c r="C210" s="105"/>
      <c r="D210" s="105"/>
      <c r="E210" s="105"/>
      <c r="F210" s="106"/>
      <c r="G210" s="115"/>
      <c r="H210" s="104"/>
      <c r="I210" s="106"/>
      <c r="J210" s="104"/>
      <c r="K210" s="116"/>
      <c r="L210" s="10"/>
      <c r="M210" s="115"/>
      <c r="N210" s="116"/>
      <c r="O210" s="116"/>
      <c r="P210" s="105"/>
      <c r="Q210" s="104"/>
      <c r="R210" s="104"/>
      <c r="S210" s="104"/>
      <c r="T210" s="104"/>
      <c r="U210" s="112"/>
      <c r="V210" s="112"/>
      <c r="W210" s="129"/>
      <c r="X210" s="112"/>
      <c r="Y210" s="118"/>
      <c r="Z210" s="112"/>
      <c r="AA210" s="114"/>
      <c r="AB210" s="114"/>
      <c r="AC210" s="21"/>
      <c r="AD210" s="21"/>
      <c r="AE210" s="114"/>
      <c r="AF210" s="121"/>
      <c r="AG210" s="21"/>
      <c r="AH210" s="2">
        <f t="shared" si="2"/>
        <v>0</v>
      </c>
      <c r="AI210" s="4"/>
      <c r="AJ210" s="4"/>
      <c r="AK210" s="19"/>
      <c r="AL210" s="123"/>
      <c r="AM210" s="123"/>
      <c r="AN210" s="123"/>
      <c r="AO210" s="123"/>
      <c r="AP210" s="123"/>
      <c r="AQ210" s="123"/>
      <c r="AR210" s="123"/>
      <c r="AS210" s="123"/>
      <c r="AT210" s="123"/>
      <c r="AU210" s="123"/>
      <c r="AV210" s="123"/>
      <c r="AW210" s="123"/>
      <c r="AX210" s="123"/>
      <c r="AY210" s="123"/>
      <c r="AZ210" s="123"/>
      <c r="BA210" s="123"/>
      <c r="BB210" s="123"/>
      <c r="BC210" s="123"/>
      <c r="BD210" s="123"/>
      <c r="BE210" s="123"/>
      <c r="BF210" s="123"/>
      <c r="BG210" s="105"/>
    </row>
    <row r="211" spans="1:59" x14ac:dyDescent="0.25">
      <c r="A211" s="104"/>
      <c r="B211" s="104"/>
      <c r="C211" s="105"/>
      <c r="D211" s="105"/>
      <c r="E211" s="105"/>
      <c r="F211" s="106"/>
      <c r="G211" s="115"/>
      <c r="H211" s="104"/>
      <c r="I211" s="106"/>
      <c r="J211" s="104"/>
      <c r="K211" s="116"/>
      <c r="L211" s="10"/>
      <c r="M211" s="115"/>
      <c r="N211" s="116"/>
      <c r="O211" s="116"/>
      <c r="P211" s="105"/>
      <c r="Q211" s="104"/>
      <c r="R211" s="104"/>
      <c r="S211" s="104"/>
      <c r="T211" s="104"/>
      <c r="U211" s="112"/>
      <c r="V211" s="112"/>
      <c r="W211" s="129"/>
      <c r="X211" s="112"/>
      <c r="Y211" s="118"/>
      <c r="Z211" s="112"/>
      <c r="AA211" s="114"/>
      <c r="AB211" s="114"/>
      <c r="AC211" s="21"/>
      <c r="AD211" s="21"/>
      <c r="AE211" s="114"/>
      <c r="AF211" s="121"/>
      <c r="AG211" s="21"/>
      <c r="AH211" s="2">
        <f t="shared" si="2"/>
        <v>0</v>
      </c>
      <c r="AI211" s="4"/>
      <c r="AJ211" s="4"/>
      <c r="AK211" s="19"/>
      <c r="AL211" s="123"/>
      <c r="AM211" s="123"/>
      <c r="AN211" s="123"/>
      <c r="AO211" s="123"/>
      <c r="AP211" s="123"/>
      <c r="AQ211" s="123"/>
      <c r="AR211" s="123"/>
      <c r="AS211" s="123"/>
      <c r="AT211" s="123"/>
      <c r="AU211" s="123"/>
      <c r="AV211" s="123"/>
      <c r="AW211" s="123"/>
      <c r="AX211" s="123"/>
      <c r="AY211" s="123"/>
      <c r="AZ211" s="123"/>
      <c r="BA211" s="123"/>
      <c r="BB211" s="123"/>
      <c r="BC211" s="123"/>
      <c r="BD211" s="123"/>
      <c r="BE211" s="123"/>
      <c r="BF211" s="123"/>
      <c r="BG211" s="105"/>
    </row>
    <row r="212" spans="1:59" x14ac:dyDescent="0.25">
      <c r="A212" s="104"/>
      <c r="B212" s="104"/>
      <c r="C212" s="105"/>
      <c r="D212" s="105"/>
      <c r="E212" s="105"/>
      <c r="F212" s="106"/>
      <c r="G212" s="115"/>
      <c r="H212" s="104"/>
      <c r="I212" s="106"/>
      <c r="J212" s="104"/>
      <c r="K212" s="116"/>
      <c r="L212" s="10"/>
      <c r="M212" s="115"/>
      <c r="N212" s="116"/>
      <c r="O212" s="116"/>
      <c r="P212" s="105"/>
      <c r="Q212" s="104"/>
      <c r="R212" s="104"/>
      <c r="S212" s="104"/>
      <c r="T212" s="104"/>
      <c r="U212" s="112"/>
      <c r="V212" s="112"/>
      <c r="W212" s="129"/>
      <c r="X212" s="112"/>
      <c r="Y212" s="118"/>
      <c r="Z212" s="112"/>
      <c r="AA212" s="114"/>
      <c r="AB212" s="114"/>
      <c r="AC212" s="21"/>
      <c r="AD212" s="21"/>
      <c r="AE212" s="114"/>
      <c r="AF212" s="121"/>
      <c r="AG212" s="21"/>
      <c r="AH212" s="2">
        <f t="shared" si="2"/>
        <v>0</v>
      </c>
      <c r="AI212" s="4"/>
      <c r="AJ212" s="4">
        <f>64500+64500+64500</f>
        <v>193500</v>
      </c>
      <c r="AK212" s="19"/>
      <c r="AL212" s="123"/>
      <c r="AM212" s="123"/>
      <c r="AN212" s="123"/>
      <c r="AO212" s="123"/>
      <c r="AP212" s="123"/>
      <c r="AQ212" s="123"/>
      <c r="AR212" s="123"/>
      <c r="AS212" s="123"/>
      <c r="AT212" s="123"/>
      <c r="AU212" s="123"/>
      <c r="AV212" s="123"/>
      <c r="AW212" s="123"/>
      <c r="AX212" s="123"/>
      <c r="AY212" s="123"/>
      <c r="AZ212" s="123"/>
      <c r="BA212" s="123"/>
      <c r="BB212" s="123"/>
      <c r="BC212" s="123"/>
      <c r="BD212" s="123"/>
      <c r="BE212" s="123"/>
      <c r="BF212" s="123"/>
      <c r="BG212" s="105"/>
    </row>
    <row r="213" spans="1:59" x14ac:dyDescent="0.25">
      <c r="A213" s="104">
        <v>26</v>
      </c>
      <c r="B213" s="104" t="s">
        <v>442</v>
      </c>
      <c r="C213" s="105" t="s">
        <v>325</v>
      </c>
      <c r="D213" s="105" t="s">
        <v>97</v>
      </c>
      <c r="E213" s="105" t="s">
        <v>175</v>
      </c>
      <c r="F213" s="106" t="s">
        <v>326</v>
      </c>
      <c r="G213" s="115">
        <v>13218</v>
      </c>
      <c r="H213" s="104" t="s">
        <v>327</v>
      </c>
      <c r="I213" s="106" t="s">
        <v>328</v>
      </c>
      <c r="J213" s="104" t="s">
        <v>329</v>
      </c>
      <c r="K213" s="116">
        <v>44627</v>
      </c>
      <c r="L213" s="10">
        <v>279166.67</v>
      </c>
      <c r="M213" s="115">
        <v>13243</v>
      </c>
      <c r="N213" s="116">
        <v>44627</v>
      </c>
      <c r="O213" s="116">
        <v>44992</v>
      </c>
      <c r="P213" s="105" t="s">
        <v>314</v>
      </c>
      <c r="Q213" s="104" t="s">
        <v>100</v>
      </c>
      <c r="R213" s="104" t="s">
        <v>100</v>
      </c>
      <c r="S213" s="104" t="s">
        <v>100</v>
      </c>
      <c r="T213" s="104" t="s">
        <v>304</v>
      </c>
      <c r="U213" s="112" t="s">
        <v>100</v>
      </c>
      <c r="V213" s="112" t="s">
        <v>100</v>
      </c>
      <c r="W213" s="112" t="s">
        <v>100</v>
      </c>
      <c r="X213" s="112" t="s">
        <v>100</v>
      </c>
      <c r="Y213" s="112" t="s">
        <v>100</v>
      </c>
      <c r="Z213" s="112" t="s">
        <v>100</v>
      </c>
      <c r="AA213" s="114" t="s">
        <v>100</v>
      </c>
      <c r="AB213" s="114" t="s">
        <v>100</v>
      </c>
      <c r="AC213" s="21">
        <v>0</v>
      </c>
      <c r="AD213" s="21">
        <v>0</v>
      </c>
      <c r="AE213" s="114" t="s">
        <v>100</v>
      </c>
      <c r="AF213" s="121" t="s">
        <v>100</v>
      </c>
      <c r="AG213" s="21">
        <v>0</v>
      </c>
      <c r="AH213" s="2">
        <f t="shared" ref="AH213:AH266" si="3">L213-AD212+AC212+AG212</f>
        <v>279166.67</v>
      </c>
      <c r="AI213" s="4">
        <v>0</v>
      </c>
      <c r="AJ213" s="4">
        <v>0</v>
      </c>
      <c r="AK213" s="19">
        <f>SUM(AI213:AJ216)</f>
        <v>77773.64</v>
      </c>
      <c r="AL213" s="123" t="s">
        <v>100</v>
      </c>
      <c r="AM213" s="123" t="s">
        <v>100</v>
      </c>
      <c r="AN213" s="123" t="s">
        <v>100</v>
      </c>
      <c r="AO213" s="123" t="s">
        <v>100</v>
      </c>
      <c r="AP213" s="123" t="s">
        <v>100</v>
      </c>
      <c r="AQ213" s="123" t="s">
        <v>100</v>
      </c>
      <c r="AR213" s="123" t="s">
        <v>100</v>
      </c>
      <c r="AS213" s="123" t="s">
        <v>100</v>
      </c>
      <c r="AT213" s="123" t="s">
        <v>100</v>
      </c>
      <c r="AU213" s="123" t="s">
        <v>100</v>
      </c>
      <c r="AV213" s="123" t="s">
        <v>100</v>
      </c>
      <c r="AW213" s="123" t="s">
        <v>100</v>
      </c>
      <c r="AX213" s="123" t="s">
        <v>100</v>
      </c>
      <c r="AY213" s="123" t="s">
        <v>100</v>
      </c>
      <c r="AZ213" s="123" t="s">
        <v>100</v>
      </c>
      <c r="BA213" s="123" t="s">
        <v>100</v>
      </c>
      <c r="BB213" s="123" t="s">
        <v>100</v>
      </c>
      <c r="BC213" s="123" t="s">
        <v>100</v>
      </c>
      <c r="BD213" s="123" t="s">
        <v>100</v>
      </c>
      <c r="BE213" s="123" t="s">
        <v>100</v>
      </c>
      <c r="BF213" s="123" t="s">
        <v>100</v>
      </c>
      <c r="BG213" s="105" t="s">
        <v>100</v>
      </c>
    </row>
    <row r="214" spans="1:59" x14ac:dyDescent="0.25">
      <c r="A214" s="104"/>
      <c r="B214" s="104"/>
      <c r="C214" s="105"/>
      <c r="D214" s="105"/>
      <c r="E214" s="105"/>
      <c r="F214" s="106"/>
      <c r="G214" s="115"/>
      <c r="H214" s="104"/>
      <c r="I214" s="106"/>
      <c r="J214" s="104"/>
      <c r="K214" s="116"/>
      <c r="L214" s="10"/>
      <c r="M214" s="115"/>
      <c r="N214" s="116"/>
      <c r="O214" s="116"/>
      <c r="P214" s="105"/>
      <c r="Q214" s="104"/>
      <c r="R214" s="104"/>
      <c r="S214" s="104"/>
      <c r="T214" s="104"/>
      <c r="U214" s="112" t="s">
        <v>101</v>
      </c>
      <c r="V214" s="112">
        <v>44992</v>
      </c>
      <c r="W214" s="120">
        <v>13488</v>
      </c>
      <c r="X214" s="112" t="s">
        <v>330</v>
      </c>
      <c r="Y214" s="118">
        <v>44992</v>
      </c>
      <c r="Z214" s="112">
        <v>45358</v>
      </c>
      <c r="AA214" s="114" t="s">
        <v>100</v>
      </c>
      <c r="AB214" s="114" t="s">
        <v>100</v>
      </c>
      <c r="AC214" s="21">
        <v>0</v>
      </c>
      <c r="AD214" s="21">
        <v>0</v>
      </c>
      <c r="AE214" s="114" t="s">
        <v>100</v>
      </c>
      <c r="AF214" s="121" t="s">
        <v>100</v>
      </c>
      <c r="AG214" s="21">
        <v>0</v>
      </c>
      <c r="AH214" s="2">
        <f t="shared" si="3"/>
        <v>0</v>
      </c>
      <c r="AI214" s="4">
        <v>77250.100000000006</v>
      </c>
      <c r="AJ214" s="4">
        <v>0</v>
      </c>
      <c r="AK214" s="19"/>
      <c r="AL214" s="123"/>
      <c r="AM214" s="123"/>
      <c r="AN214" s="123"/>
      <c r="AO214" s="123"/>
      <c r="AP214" s="123"/>
      <c r="AQ214" s="123"/>
      <c r="AR214" s="123"/>
      <c r="AS214" s="123"/>
      <c r="AT214" s="123"/>
      <c r="AU214" s="123"/>
      <c r="AV214" s="123"/>
      <c r="AW214" s="123"/>
      <c r="AX214" s="123"/>
      <c r="AY214" s="123"/>
      <c r="AZ214" s="123"/>
      <c r="BA214" s="123"/>
      <c r="BB214" s="123"/>
      <c r="BC214" s="123"/>
      <c r="BD214" s="123"/>
      <c r="BE214" s="123"/>
      <c r="BF214" s="123"/>
      <c r="BG214" s="105"/>
    </row>
    <row r="215" spans="1:59" x14ac:dyDescent="0.25">
      <c r="A215" s="104"/>
      <c r="B215" s="104"/>
      <c r="C215" s="105"/>
      <c r="D215" s="105"/>
      <c r="E215" s="105"/>
      <c r="F215" s="106"/>
      <c r="G215" s="115"/>
      <c r="H215" s="104"/>
      <c r="I215" s="106"/>
      <c r="J215" s="104"/>
      <c r="K215" s="116"/>
      <c r="L215" s="10"/>
      <c r="M215" s="115"/>
      <c r="N215" s="116"/>
      <c r="O215" s="116"/>
      <c r="P215" s="105"/>
      <c r="Q215" s="104"/>
      <c r="R215" s="104"/>
      <c r="S215" s="104"/>
      <c r="T215" s="104"/>
      <c r="U215" s="112" t="s">
        <v>103</v>
      </c>
      <c r="V215" s="112">
        <v>45356</v>
      </c>
      <c r="W215" s="120">
        <v>13728</v>
      </c>
      <c r="X215" s="112" t="s">
        <v>261</v>
      </c>
      <c r="Y215" s="118">
        <v>45358</v>
      </c>
      <c r="Z215" s="112">
        <v>45723</v>
      </c>
      <c r="AA215" s="114"/>
      <c r="AB215" s="114"/>
      <c r="AC215" s="21"/>
      <c r="AD215" s="21"/>
      <c r="AE215" s="114"/>
      <c r="AF215" s="121"/>
      <c r="AG215" s="21"/>
      <c r="AH215" s="2">
        <f t="shared" si="3"/>
        <v>0</v>
      </c>
      <c r="AI215" s="4"/>
      <c r="AJ215" s="4">
        <f>89.84+433.7</f>
        <v>523.54</v>
      </c>
      <c r="AK215" s="19"/>
      <c r="AL215" s="123"/>
      <c r="AM215" s="123"/>
      <c r="AN215" s="123"/>
      <c r="AO215" s="123"/>
      <c r="AP215" s="123"/>
      <c r="AQ215" s="123"/>
      <c r="AR215" s="123"/>
      <c r="AS215" s="123"/>
      <c r="AT215" s="123"/>
      <c r="AU215" s="123"/>
      <c r="AV215" s="123"/>
      <c r="AW215" s="123"/>
      <c r="AX215" s="123"/>
      <c r="AY215" s="123"/>
      <c r="AZ215" s="123"/>
      <c r="BA215" s="123"/>
      <c r="BB215" s="123"/>
      <c r="BC215" s="123"/>
      <c r="BD215" s="123"/>
      <c r="BE215" s="123"/>
      <c r="BF215" s="123"/>
      <c r="BG215" s="105"/>
    </row>
    <row r="216" spans="1:59" x14ac:dyDescent="0.25">
      <c r="A216" s="104"/>
      <c r="B216" s="104"/>
      <c r="C216" s="105"/>
      <c r="D216" s="105"/>
      <c r="E216" s="105"/>
      <c r="F216" s="106"/>
      <c r="G216" s="115"/>
      <c r="H216" s="104"/>
      <c r="I216" s="106"/>
      <c r="J216" s="104"/>
      <c r="K216" s="116"/>
      <c r="L216" s="10"/>
      <c r="M216" s="115"/>
      <c r="N216" s="116"/>
      <c r="O216" s="116"/>
      <c r="P216" s="105"/>
      <c r="Q216" s="104"/>
      <c r="R216" s="104"/>
      <c r="S216" s="104"/>
      <c r="T216" s="104"/>
      <c r="U216" s="112"/>
      <c r="V216" s="112"/>
      <c r="W216" s="120"/>
      <c r="X216" s="112"/>
      <c r="Y216" s="118"/>
      <c r="Z216" s="112"/>
      <c r="AA216" s="114"/>
      <c r="AB216" s="114"/>
      <c r="AC216" s="21"/>
      <c r="AD216" s="21"/>
      <c r="AE216" s="114"/>
      <c r="AF216" s="121"/>
      <c r="AG216" s="21"/>
      <c r="AH216" s="2">
        <f t="shared" si="3"/>
        <v>0</v>
      </c>
      <c r="AI216" s="4"/>
      <c r="AJ216" s="4"/>
      <c r="AK216" s="19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05"/>
    </row>
    <row r="217" spans="1:59" x14ac:dyDescent="0.25">
      <c r="A217" s="104">
        <v>27</v>
      </c>
      <c r="B217" s="104" t="s">
        <v>443</v>
      </c>
      <c r="C217" s="105" t="s">
        <v>338</v>
      </c>
      <c r="D217" s="105" t="s">
        <v>133</v>
      </c>
      <c r="E217" s="105" t="s">
        <v>175</v>
      </c>
      <c r="F217" s="106" t="s">
        <v>339</v>
      </c>
      <c r="G217" s="115">
        <v>13363</v>
      </c>
      <c r="H217" s="104" t="s">
        <v>348</v>
      </c>
      <c r="I217" s="106" t="s">
        <v>344</v>
      </c>
      <c r="J217" s="104" t="s">
        <v>349</v>
      </c>
      <c r="K217" s="116">
        <v>45030</v>
      </c>
      <c r="L217" s="10">
        <v>150000</v>
      </c>
      <c r="M217" s="107" t="s">
        <v>446</v>
      </c>
      <c r="N217" s="116">
        <v>45031</v>
      </c>
      <c r="O217" s="116">
        <v>45397</v>
      </c>
      <c r="P217" s="105" t="s">
        <v>314</v>
      </c>
      <c r="Q217" s="104" t="s">
        <v>100</v>
      </c>
      <c r="R217" s="104" t="s">
        <v>100</v>
      </c>
      <c r="S217" s="104" t="s">
        <v>100</v>
      </c>
      <c r="T217" s="104" t="s">
        <v>304</v>
      </c>
      <c r="U217" s="112" t="s">
        <v>100</v>
      </c>
      <c r="V217" s="112" t="s">
        <v>100</v>
      </c>
      <c r="W217" s="129" t="s">
        <v>100</v>
      </c>
      <c r="X217" s="112" t="s">
        <v>100</v>
      </c>
      <c r="Y217" s="118" t="s">
        <v>100</v>
      </c>
      <c r="Z217" s="112" t="s">
        <v>100</v>
      </c>
      <c r="AA217" s="114" t="s">
        <v>100</v>
      </c>
      <c r="AB217" s="114" t="s">
        <v>100</v>
      </c>
      <c r="AC217" s="21">
        <v>0</v>
      </c>
      <c r="AD217" s="21">
        <v>0</v>
      </c>
      <c r="AE217" s="114" t="s">
        <v>100</v>
      </c>
      <c r="AF217" s="121" t="s">
        <v>100</v>
      </c>
      <c r="AG217" s="21">
        <v>0</v>
      </c>
      <c r="AH217" s="2">
        <f t="shared" si="3"/>
        <v>150000</v>
      </c>
      <c r="AI217" s="4">
        <v>53236.74</v>
      </c>
      <c r="AJ217" s="4">
        <v>0</v>
      </c>
      <c r="AK217" s="19">
        <f>SUM(AI217:AJ220)</f>
        <v>53236.74</v>
      </c>
      <c r="AL217" s="123" t="s">
        <v>350</v>
      </c>
      <c r="AM217" s="123" t="s">
        <v>352</v>
      </c>
      <c r="AN217" s="123" t="s">
        <v>351</v>
      </c>
      <c r="AO217" s="123" t="s">
        <v>352</v>
      </c>
      <c r="AP217" s="123" t="s">
        <v>100</v>
      </c>
      <c r="AQ217" s="123" t="s">
        <v>100</v>
      </c>
      <c r="AR217" s="123" t="s">
        <v>100</v>
      </c>
      <c r="AS217" s="123" t="s">
        <v>100</v>
      </c>
      <c r="AT217" s="123" t="s">
        <v>100</v>
      </c>
      <c r="AU217" s="123" t="s">
        <v>100</v>
      </c>
      <c r="AV217" s="123" t="s">
        <v>100</v>
      </c>
      <c r="AW217" s="123" t="s">
        <v>100</v>
      </c>
      <c r="AX217" s="123" t="s">
        <v>100</v>
      </c>
      <c r="AY217" s="123" t="s">
        <v>100</v>
      </c>
      <c r="AZ217" s="123" t="s">
        <v>100</v>
      </c>
      <c r="BA217" s="123" t="s">
        <v>100</v>
      </c>
      <c r="BB217" s="123" t="s">
        <v>100</v>
      </c>
      <c r="BC217" s="123" t="s">
        <v>100</v>
      </c>
      <c r="BD217" s="123" t="s">
        <v>100</v>
      </c>
      <c r="BE217" s="123" t="s">
        <v>100</v>
      </c>
      <c r="BF217" s="123" t="s">
        <v>100</v>
      </c>
      <c r="BG217" s="105" t="s">
        <v>100</v>
      </c>
    </row>
    <row r="218" spans="1:59" x14ac:dyDescent="0.25">
      <c r="A218" s="104"/>
      <c r="B218" s="104"/>
      <c r="C218" s="105"/>
      <c r="D218" s="105"/>
      <c r="E218" s="105"/>
      <c r="F218" s="106"/>
      <c r="G218" s="115"/>
      <c r="H218" s="104"/>
      <c r="I218" s="106"/>
      <c r="J218" s="104"/>
      <c r="K218" s="116"/>
      <c r="L218" s="10"/>
      <c r="M218" s="107"/>
      <c r="N218" s="116"/>
      <c r="O218" s="116"/>
      <c r="P218" s="105"/>
      <c r="Q218" s="104"/>
      <c r="R218" s="104"/>
      <c r="S218" s="104"/>
      <c r="T218" s="104"/>
      <c r="U218" s="112"/>
      <c r="V218" s="112"/>
      <c r="W218" s="129"/>
      <c r="X218" s="112"/>
      <c r="Y218" s="118"/>
      <c r="Z218" s="112"/>
      <c r="AA218" s="114"/>
      <c r="AB218" s="114"/>
      <c r="AC218" s="21"/>
      <c r="AD218" s="21"/>
      <c r="AE218" s="114"/>
      <c r="AF218" s="121"/>
      <c r="AG218" s="21"/>
      <c r="AH218" s="2">
        <f t="shared" si="3"/>
        <v>0</v>
      </c>
      <c r="AI218" s="4"/>
      <c r="AJ218" s="4"/>
      <c r="AK218" s="19"/>
      <c r="AL218" s="123"/>
      <c r="AM218" s="123"/>
      <c r="AN218" s="123"/>
      <c r="AO218" s="123"/>
      <c r="AP218" s="123"/>
      <c r="AQ218" s="123"/>
      <c r="AR218" s="123"/>
      <c r="AS218" s="123"/>
      <c r="AT218" s="123"/>
      <c r="AU218" s="123"/>
      <c r="AV218" s="123"/>
      <c r="AW218" s="123"/>
      <c r="AX218" s="123"/>
      <c r="AY218" s="123"/>
      <c r="AZ218" s="123"/>
      <c r="BA218" s="123"/>
      <c r="BB218" s="123"/>
      <c r="BC218" s="123"/>
      <c r="BD218" s="123"/>
      <c r="BE218" s="123"/>
      <c r="BF218" s="123"/>
      <c r="BG218" s="105"/>
    </row>
    <row r="219" spans="1:59" x14ac:dyDescent="0.25">
      <c r="A219" s="104"/>
      <c r="B219" s="104"/>
      <c r="C219" s="105"/>
      <c r="D219" s="105"/>
      <c r="E219" s="105"/>
      <c r="F219" s="106"/>
      <c r="G219" s="115"/>
      <c r="H219" s="104"/>
      <c r="I219" s="106"/>
      <c r="J219" s="104"/>
      <c r="K219" s="116"/>
      <c r="L219" s="10"/>
      <c r="M219" s="107"/>
      <c r="N219" s="116"/>
      <c r="O219" s="116"/>
      <c r="P219" s="105"/>
      <c r="Q219" s="104"/>
      <c r="R219" s="104"/>
      <c r="S219" s="104"/>
      <c r="T219" s="104"/>
      <c r="U219" s="112"/>
      <c r="V219" s="112"/>
      <c r="W219" s="129"/>
      <c r="X219" s="112"/>
      <c r="Y219" s="118"/>
      <c r="Z219" s="112"/>
      <c r="AA219" s="114"/>
      <c r="AB219" s="114"/>
      <c r="AC219" s="21"/>
      <c r="AD219" s="21"/>
      <c r="AE219" s="114"/>
      <c r="AF219" s="121"/>
      <c r="AG219" s="21"/>
      <c r="AH219" s="2">
        <f t="shared" si="3"/>
        <v>0</v>
      </c>
      <c r="AI219" s="4"/>
      <c r="AJ219" s="4"/>
      <c r="AK219" s="19"/>
      <c r="AL219" s="123"/>
      <c r="AM219" s="123"/>
      <c r="AN219" s="123"/>
      <c r="AO219" s="123"/>
      <c r="AP219" s="123"/>
      <c r="AQ219" s="123"/>
      <c r="AR219" s="123"/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05"/>
    </row>
    <row r="220" spans="1:59" x14ac:dyDescent="0.25">
      <c r="A220" s="104"/>
      <c r="B220" s="104"/>
      <c r="C220" s="105"/>
      <c r="D220" s="105"/>
      <c r="E220" s="105"/>
      <c r="F220" s="106"/>
      <c r="G220" s="115"/>
      <c r="H220" s="104"/>
      <c r="I220" s="106"/>
      <c r="J220" s="104"/>
      <c r="K220" s="116"/>
      <c r="L220" s="10"/>
      <c r="M220" s="107"/>
      <c r="N220" s="116"/>
      <c r="O220" s="116"/>
      <c r="P220" s="105"/>
      <c r="Q220" s="104"/>
      <c r="R220" s="104"/>
      <c r="S220" s="104"/>
      <c r="T220" s="104"/>
      <c r="U220" s="112"/>
      <c r="V220" s="112"/>
      <c r="W220" s="129"/>
      <c r="X220" s="112"/>
      <c r="Y220" s="118"/>
      <c r="Z220" s="112"/>
      <c r="AA220" s="114"/>
      <c r="AB220" s="114"/>
      <c r="AC220" s="21"/>
      <c r="AD220" s="21"/>
      <c r="AE220" s="114"/>
      <c r="AF220" s="121"/>
      <c r="AG220" s="21"/>
      <c r="AH220" s="2">
        <f t="shared" si="3"/>
        <v>0</v>
      </c>
      <c r="AI220" s="4"/>
      <c r="AJ220" s="4"/>
      <c r="AK220" s="19"/>
      <c r="AL220" s="123"/>
      <c r="AM220" s="123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05"/>
    </row>
    <row r="221" spans="1:59" x14ac:dyDescent="0.25">
      <c r="A221" s="104">
        <v>28</v>
      </c>
      <c r="B221" s="104" t="s">
        <v>445</v>
      </c>
      <c r="C221" s="105" t="s">
        <v>340</v>
      </c>
      <c r="D221" s="105" t="s">
        <v>133</v>
      </c>
      <c r="E221" s="105" t="s">
        <v>175</v>
      </c>
      <c r="F221" s="106" t="s">
        <v>341</v>
      </c>
      <c r="G221" s="115">
        <v>13265</v>
      </c>
      <c r="H221" s="104" t="s">
        <v>342</v>
      </c>
      <c r="I221" s="106" t="s">
        <v>343</v>
      </c>
      <c r="J221" s="104" t="s">
        <v>345</v>
      </c>
      <c r="K221" s="116">
        <v>45054</v>
      </c>
      <c r="L221" s="10">
        <v>700000</v>
      </c>
      <c r="M221" s="115">
        <v>13529</v>
      </c>
      <c r="N221" s="116">
        <v>45054</v>
      </c>
      <c r="O221" s="116">
        <v>45421</v>
      </c>
      <c r="P221" s="105" t="s">
        <v>289</v>
      </c>
      <c r="Q221" s="104" t="s">
        <v>100</v>
      </c>
      <c r="R221" s="104" t="s">
        <v>100</v>
      </c>
      <c r="S221" s="104" t="s">
        <v>100</v>
      </c>
      <c r="T221" s="104" t="s">
        <v>304</v>
      </c>
      <c r="U221" s="112" t="s">
        <v>100</v>
      </c>
      <c r="V221" s="112" t="s">
        <v>100</v>
      </c>
      <c r="W221" s="129" t="s">
        <v>100</v>
      </c>
      <c r="X221" s="112" t="s">
        <v>100</v>
      </c>
      <c r="Y221" s="118" t="s">
        <v>100</v>
      </c>
      <c r="Z221" s="112" t="s">
        <v>100</v>
      </c>
      <c r="AA221" s="114" t="s">
        <v>100</v>
      </c>
      <c r="AB221" s="114" t="s">
        <v>100</v>
      </c>
      <c r="AC221" s="21">
        <v>0</v>
      </c>
      <c r="AD221" s="21">
        <v>0</v>
      </c>
      <c r="AE221" s="114" t="s">
        <v>100</v>
      </c>
      <c r="AF221" s="121" t="s">
        <v>100</v>
      </c>
      <c r="AG221" s="21">
        <v>0</v>
      </c>
      <c r="AH221" s="2">
        <f t="shared" si="3"/>
        <v>700000</v>
      </c>
      <c r="AI221" s="4">
        <v>630304.59</v>
      </c>
      <c r="AJ221" s="19">
        <f>64540.21+5153.48</f>
        <v>69693.69</v>
      </c>
      <c r="AK221" s="19">
        <f>SUM(AI221:AJ222)</f>
        <v>699998.28</v>
      </c>
      <c r="AL221" s="123" t="s">
        <v>346</v>
      </c>
      <c r="AM221" s="123" t="s">
        <v>347</v>
      </c>
      <c r="AN221" s="123" t="s">
        <v>337</v>
      </c>
      <c r="AO221" s="123" t="s">
        <v>347</v>
      </c>
      <c r="AP221" s="123" t="s">
        <v>100</v>
      </c>
      <c r="AQ221" s="123" t="s">
        <v>100</v>
      </c>
      <c r="AR221" s="123" t="s">
        <v>100</v>
      </c>
      <c r="AS221" s="123" t="s">
        <v>100</v>
      </c>
      <c r="AT221" s="123" t="s">
        <v>100</v>
      </c>
      <c r="AU221" s="123" t="s">
        <v>100</v>
      </c>
      <c r="AV221" s="123" t="s">
        <v>100</v>
      </c>
      <c r="AW221" s="123" t="s">
        <v>100</v>
      </c>
      <c r="AX221" s="123" t="s">
        <v>100</v>
      </c>
      <c r="AY221" s="123" t="s">
        <v>100</v>
      </c>
      <c r="AZ221" s="123" t="s">
        <v>100</v>
      </c>
      <c r="BA221" s="123" t="s">
        <v>100</v>
      </c>
      <c r="BB221" s="123" t="s">
        <v>100</v>
      </c>
      <c r="BC221" s="123" t="s">
        <v>100</v>
      </c>
      <c r="BD221" s="123" t="s">
        <v>100</v>
      </c>
      <c r="BE221" s="123" t="s">
        <v>100</v>
      </c>
      <c r="BF221" s="123" t="s">
        <v>100</v>
      </c>
      <c r="BG221" s="105" t="s">
        <v>100</v>
      </c>
    </row>
    <row r="222" spans="1:59" x14ac:dyDescent="0.25">
      <c r="A222" s="104"/>
      <c r="B222" s="104"/>
      <c r="C222" s="105"/>
      <c r="D222" s="105"/>
      <c r="E222" s="105"/>
      <c r="F222" s="106"/>
      <c r="G222" s="115"/>
      <c r="H222" s="104"/>
      <c r="I222" s="106"/>
      <c r="J222" s="104"/>
      <c r="K222" s="116"/>
      <c r="L222" s="10"/>
      <c r="M222" s="115"/>
      <c r="N222" s="116"/>
      <c r="O222" s="116"/>
      <c r="P222" s="105"/>
      <c r="Q222" s="104"/>
      <c r="R222" s="104"/>
      <c r="S222" s="104"/>
      <c r="T222" s="104"/>
      <c r="U222" s="112"/>
      <c r="V222" s="112"/>
      <c r="W222" s="112"/>
      <c r="X222" s="112"/>
      <c r="Y222" s="112"/>
      <c r="Z222" s="112"/>
      <c r="AA222" s="112"/>
      <c r="AB222" s="112"/>
      <c r="AC222" s="21"/>
      <c r="AD222" s="21"/>
      <c r="AE222" s="114"/>
      <c r="AF222" s="121"/>
      <c r="AG222" s="21"/>
      <c r="AH222" s="2">
        <f t="shared" si="3"/>
        <v>0</v>
      </c>
      <c r="AI222" s="4"/>
      <c r="AJ222" s="19"/>
      <c r="AK222" s="19"/>
      <c r="AL222" s="123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05"/>
    </row>
    <row r="223" spans="1:59" x14ac:dyDescent="0.25">
      <c r="A223" s="104">
        <v>29</v>
      </c>
      <c r="B223" s="104" t="s">
        <v>444</v>
      </c>
      <c r="C223" s="105" t="s">
        <v>362</v>
      </c>
      <c r="D223" s="105" t="s">
        <v>133</v>
      </c>
      <c r="E223" s="105" t="s">
        <v>99</v>
      </c>
      <c r="F223" s="106" t="s">
        <v>363</v>
      </c>
      <c r="G223" s="115">
        <v>13594</v>
      </c>
      <c r="H223" s="104" t="s">
        <v>364</v>
      </c>
      <c r="I223" s="106" t="s">
        <v>361</v>
      </c>
      <c r="J223" s="104" t="s">
        <v>365</v>
      </c>
      <c r="K223" s="116">
        <v>45268</v>
      </c>
      <c r="L223" s="10">
        <v>1231791.3600000001</v>
      </c>
      <c r="M223" s="115">
        <v>13671</v>
      </c>
      <c r="N223" s="116">
        <v>45268</v>
      </c>
      <c r="O223" s="116">
        <v>45635</v>
      </c>
      <c r="P223" s="105" t="s">
        <v>289</v>
      </c>
      <c r="Q223" s="104" t="s">
        <v>100</v>
      </c>
      <c r="R223" s="104" t="s">
        <v>100</v>
      </c>
      <c r="S223" s="104" t="s">
        <v>100</v>
      </c>
      <c r="T223" s="104" t="s">
        <v>407</v>
      </c>
      <c r="U223" s="112" t="s">
        <v>100</v>
      </c>
      <c r="V223" s="112" t="s">
        <v>100</v>
      </c>
      <c r="W223" s="129" t="s">
        <v>100</v>
      </c>
      <c r="X223" s="112" t="s">
        <v>100</v>
      </c>
      <c r="Y223" s="118" t="s">
        <v>100</v>
      </c>
      <c r="Z223" s="112" t="s">
        <v>100</v>
      </c>
      <c r="AA223" s="114" t="s">
        <v>100</v>
      </c>
      <c r="AB223" s="114" t="s">
        <v>100</v>
      </c>
      <c r="AC223" s="21">
        <v>0</v>
      </c>
      <c r="AD223" s="21">
        <v>0</v>
      </c>
      <c r="AE223" s="114" t="s">
        <v>100</v>
      </c>
      <c r="AF223" s="121" t="s">
        <v>100</v>
      </c>
      <c r="AG223" s="21">
        <v>0</v>
      </c>
      <c r="AH223" s="2">
        <f t="shared" si="3"/>
        <v>1231791.3600000001</v>
      </c>
      <c r="AI223" s="4">
        <v>59567.19</v>
      </c>
      <c r="AJ223" s="19">
        <f>205298.56+5444.02+102649.28</f>
        <v>313391.86</v>
      </c>
      <c r="AK223" s="19">
        <f>SUM(AI223:AJ226)</f>
        <v>372959.05</v>
      </c>
      <c r="AL223" s="123" t="s">
        <v>367</v>
      </c>
      <c r="AM223" s="123" t="s">
        <v>368</v>
      </c>
      <c r="AN223" s="123" t="s">
        <v>369</v>
      </c>
      <c r="AO223" s="123" t="s">
        <v>368</v>
      </c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11"/>
    </row>
    <row r="224" spans="1:59" x14ac:dyDescent="0.25">
      <c r="A224" s="104"/>
      <c r="B224" s="104"/>
      <c r="C224" s="105"/>
      <c r="D224" s="105"/>
      <c r="E224" s="105"/>
      <c r="F224" s="106"/>
      <c r="G224" s="115"/>
      <c r="H224" s="104"/>
      <c r="I224" s="106"/>
      <c r="J224" s="104"/>
      <c r="K224" s="116"/>
      <c r="L224" s="10"/>
      <c r="M224" s="115"/>
      <c r="N224" s="116"/>
      <c r="O224" s="116"/>
      <c r="P224" s="105"/>
      <c r="Q224" s="104"/>
      <c r="R224" s="104"/>
      <c r="S224" s="104"/>
      <c r="T224" s="104"/>
      <c r="U224" s="112"/>
      <c r="V224" s="112"/>
      <c r="W224" s="112"/>
      <c r="X224" s="112"/>
      <c r="Y224" s="112"/>
      <c r="Z224" s="112"/>
      <c r="AA224" s="112"/>
      <c r="AB224" s="112"/>
      <c r="AC224" s="21"/>
      <c r="AD224" s="21"/>
      <c r="AE224" s="114"/>
      <c r="AF224" s="121"/>
      <c r="AG224" s="21"/>
      <c r="AH224" s="2">
        <f t="shared" si="3"/>
        <v>0</v>
      </c>
      <c r="AI224" s="4"/>
      <c r="AJ224" s="19"/>
      <c r="AK224" s="19"/>
      <c r="AL224" s="123"/>
      <c r="AM224" s="123"/>
      <c r="AN224" s="123"/>
      <c r="AO224" s="123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11"/>
    </row>
    <row r="225" spans="1:566" x14ac:dyDescent="0.25">
      <c r="A225" s="104"/>
      <c r="B225" s="104"/>
      <c r="C225" s="105"/>
      <c r="D225" s="105"/>
      <c r="E225" s="105"/>
      <c r="F225" s="106"/>
      <c r="G225" s="115"/>
      <c r="H225" s="104"/>
      <c r="I225" s="106"/>
      <c r="J225" s="104"/>
      <c r="K225" s="116"/>
      <c r="L225" s="10"/>
      <c r="M225" s="115"/>
      <c r="N225" s="116"/>
      <c r="O225" s="116"/>
      <c r="P225" s="105"/>
      <c r="Q225" s="104"/>
      <c r="R225" s="104"/>
      <c r="S225" s="104"/>
      <c r="T225" s="104"/>
      <c r="U225" s="112"/>
      <c r="V225" s="112"/>
      <c r="W225" s="112"/>
      <c r="X225" s="112"/>
      <c r="Y225" s="112"/>
      <c r="Z225" s="112"/>
      <c r="AA225" s="112"/>
      <c r="AB225" s="112"/>
      <c r="AC225" s="21"/>
      <c r="AD225" s="21"/>
      <c r="AE225" s="114"/>
      <c r="AF225" s="121"/>
      <c r="AG225" s="21"/>
      <c r="AH225" s="2">
        <f t="shared" si="3"/>
        <v>0</v>
      </c>
      <c r="AI225" s="4"/>
      <c r="AJ225" s="19"/>
      <c r="AK225" s="19"/>
      <c r="AL225" s="123"/>
      <c r="AM225" s="123"/>
      <c r="AN225" s="123"/>
      <c r="AO225" s="123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11"/>
    </row>
    <row r="226" spans="1:566" ht="13.5" thickBot="1" x14ac:dyDescent="0.3">
      <c r="A226" s="104"/>
      <c r="B226" s="104"/>
      <c r="C226" s="105"/>
      <c r="D226" s="105"/>
      <c r="E226" s="105"/>
      <c r="F226" s="106"/>
      <c r="G226" s="115"/>
      <c r="H226" s="104"/>
      <c r="I226" s="106"/>
      <c r="J226" s="104"/>
      <c r="K226" s="116"/>
      <c r="L226" s="10"/>
      <c r="M226" s="115"/>
      <c r="N226" s="116"/>
      <c r="O226" s="116"/>
      <c r="P226" s="105"/>
      <c r="Q226" s="104"/>
      <c r="R226" s="104"/>
      <c r="S226" s="104"/>
      <c r="T226" s="104"/>
      <c r="U226" s="112"/>
      <c r="V226" s="112"/>
      <c r="W226" s="112"/>
      <c r="X226" s="112"/>
      <c r="Y226" s="112"/>
      <c r="Z226" s="112"/>
      <c r="AA226" s="112"/>
      <c r="AB226" s="112"/>
      <c r="AC226" s="21"/>
      <c r="AD226" s="21"/>
      <c r="AE226" s="114"/>
      <c r="AF226" s="121"/>
      <c r="AG226" s="21"/>
      <c r="AH226" s="2">
        <f t="shared" si="3"/>
        <v>0</v>
      </c>
      <c r="AI226" s="4"/>
      <c r="AJ226" s="19"/>
      <c r="AK226" s="19"/>
      <c r="AL226" s="123"/>
      <c r="AM226" s="123"/>
      <c r="AN226" s="123"/>
      <c r="AO226" s="123"/>
      <c r="AP226" s="129" t="s">
        <v>100</v>
      </c>
      <c r="AQ226" s="129" t="s">
        <v>100</v>
      </c>
      <c r="AR226" s="129" t="s">
        <v>100</v>
      </c>
      <c r="AS226" s="129" t="s">
        <v>100</v>
      </c>
      <c r="AT226" s="129" t="s">
        <v>100</v>
      </c>
      <c r="AU226" s="129" t="s">
        <v>100</v>
      </c>
      <c r="AV226" s="129" t="s">
        <v>100</v>
      </c>
      <c r="AW226" s="129" t="s">
        <v>100</v>
      </c>
      <c r="AX226" s="129" t="s">
        <v>100</v>
      </c>
      <c r="AY226" s="129" t="s">
        <v>100</v>
      </c>
      <c r="AZ226" s="129" t="s">
        <v>100</v>
      </c>
      <c r="BA226" s="129" t="s">
        <v>100</v>
      </c>
      <c r="BB226" s="129" t="s">
        <v>100</v>
      </c>
      <c r="BC226" s="129" t="s">
        <v>100</v>
      </c>
      <c r="BD226" s="129" t="s">
        <v>100</v>
      </c>
      <c r="BE226" s="129" t="s">
        <v>100</v>
      </c>
      <c r="BF226" s="129" t="s">
        <v>100</v>
      </c>
      <c r="BG226" s="111" t="s">
        <v>100</v>
      </c>
    </row>
    <row r="227" spans="1:566" s="151" customFormat="1" ht="13.5" thickBot="1" x14ac:dyDescent="0.3">
      <c r="A227" s="104">
        <v>30</v>
      </c>
      <c r="B227" s="104" t="s">
        <v>451</v>
      </c>
      <c r="C227" s="105" t="s">
        <v>452</v>
      </c>
      <c r="D227" s="105" t="s">
        <v>97</v>
      </c>
      <c r="E227" s="105" t="s">
        <v>99</v>
      </c>
      <c r="F227" s="106" t="s">
        <v>453</v>
      </c>
      <c r="G227" s="115">
        <v>13425</v>
      </c>
      <c r="H227" s="104" t="s">
        <v>454</v>
      </c>
      <c r="I227" s="106" t="s">
        <v>455</v>
      </c>
      <c r="J227" s="104" t="s">
        <v>456</v>
      </c>
      <c r="K227" s="116">
        <v>45286</v>
      </c>
      <c r="L227" s="10">
        <v>3760</v>
      </c>
      <c r="M227" s="115">
        <v>13689</v>
      </c>
      <c r="N227" s="116">
        <v>45280</v>
      </c>
      <c r="O227" s="116">
        <v>45646</v>
      </c>
      <c r="P227" s="105" t="s">
        <v>287</v>
      </c>
      <c r="Q227" s="104" t="s">
        <v>100</v>
      </c>
      <c r="R227" s="104" t="s">
        <v>100</v>
      </c>
      <c r="S227" s="104" t="s">
        <v>100</v>
      </c>
      <c r="T227" s="104" t="s">
        <v>457</v>
      </c>
      <c r="U227" s="112"/>
      <c r="V227" s="112"/>
      <c r="W227" s="112"/>
      <c r="X227" s="112"/>
      <c r="Y227" s="112"/>
      <c r="Z227" s="112"/>
      <c r="AA227" s="112"/>
      <c r="AB227" s="112"/>
      <c r="AC227" s="21"/>
      <c r="AD227" s="21"/>
      <c r="AE227" s="114"/>
      <c r="AF227" s="121"/>
      <c r="AG227" s="21"/>
      <c r="AH227" s="2">
        <f t="shared" si="3"/>
        <v>3760</v>
      </c>
      <c r="AI227" s="4"/>
      <c r="AJ227" s="4"/>
      <c r="AK227" s="19">
        <f>SUM(AI227:AJ229)</f>
        <v>0</v>
      </c>
      <c r="AL227" s="123"/>
      <c r="AM227" s="123"/>
      <c r="AN227" s="123"/>
      <c r="AO227" s="123"/>
      <c r="AP227" s="123"/>
      <c r="AQ227" s="123"/>
      <c r="AR227" s="123"/>
      <c r="AS227" s="123"/>
      <c r="AT227" s="123"/>
      <c r="AU227" s="123"/>
      <c r="AV227" s="123"/>
      <c r="AW227" s="123"/>
      <c r="AX227" s="123"/>
      <c r="AY227" s="123"/>
      <c r="AZ227" s="123"/>
      <c r="BA227" s="123"/>
      <c r="BB227" s="129"/>
      <c r="BC227" s="129"/>
      <c r="BD227" s="129"/>
      <c r="BE227" s="129"/>
      <c r="BF227" s="129"/>
      <c r="BG227" s="111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  <c r="HR227" s="24"/>
      <c r="HS227" s="24"/>
      <c r="HT227" s="24"/>
      <c r="HU227" s="24"/>
      <c r="HV227" s="24"/>
      <c r="HW227" s="24"/>
      <c r="HX227" s="24"/>
      <c r="HY227" s="24"/>
      <c r="HZ227" s="24"/>
      <c r="IA227" s="24"/>
      <c r="IB227" s="24"/>
      <c r="IC227" s="24"/>
      <c r="ID227" s="24"/>
      <c r="IE227" s="24"/>
      <c r="IF227" s="24"/>
      <c r="IG227" s="24"/>
      <c r="IH227" s="24"/>
      <c r="II227" s="24"/>
      <c r="IJ227" s="24"/>
      <c r="IK227" s="24"/>
      <c r="IL227" s="24"/>
      <c r="IM227" s="24"/>
      <c r="IN227" s="24"/>
      <c r="IO227" s="24"/>
      <c r="IP227" s="24"/>
      <c r="IQ227" s="24"/>
      <c r="IR227" s="24"/>
      <c r="IS227" s="24"/>
      <c r="IT227" s="24"/>
      <c r="IU227" s="24"/>
      <c r="IV227" s="24"/>
      <c r="IW227" s="24"/>
      <c r="IX227" s="24"/>
      <c r="IY227" s="24"/>
      <c r="IZ227" s="24"/>
      <c r="JA227" s="24"/>
      <c r="JB227" s="24"/>
      <c r="JC227" s="24"/>
      <c r="JD227" s="24"/>
      <c r="JE227" s="24"/>
      <c r="JF227" s="24"/>
      <c r="JG227" s="24"/>
      <c r="JH227" s="24"/>
      <c r="JI227" s="24"/>
      <c r="JJ227" s="24"/>
      <c r="JK227" s="24"/>
      <c r="JL227" s="24"/>
      <c r="JM227" s="24"/>
      <c r="JN227" s="24"/>
      <c r="JO227" s="24"/>
      <c r="JP227" s="24"/>
      <c r="JQ227" s="24"/>
      <c r="JR227" s="24"/>
      <c r="JS227" s="24"/>
      <c r="JT227" s="24"/>
      <c r="JU227" s="24"/>
      <c r="JV227" s="24"/>
      <c r="JW227" s="24"/>
      <c r="JX227" s="24"/>
      <c r="JY227" s="24"/>
      <c r="JZ227" s="24"/>
      <c r="KA227" s="24"/>
      <c r="KB227" s="24"/>
      <c r="KC227" s="24"/>
      <c r="KD227" s="24"/>
      <c r="KE227" s="24"/>
      <c r="KF227" s="24"/>
      <c r="KG227" s="24"/>
      <c r="KH227" s="24"/>
      <c r="KI227" s="24"/>
      <c r="KJ227" s="24"/>
      <c r="KK227" s="24"/>
      <c r="KL227" s="24"/>
      <c r="KM227" s="24"/>
      <c r="KN227" s="24"/>
      <c r="KO227" s="24"/>
      <c r="KP227" s="24"/>
      <c r="KQ227" s="24"/>
      <c r="KR227" s="24"/>
      <c r="KS227" s="24"/>
      <c r="KT227" s="24"/>
      <c r="KU227" s="24"/>
      <c r="KV227" s="24"/>
      <c r="KW227" s="24"/>
      <c r="KX227" s="24"/>
      <c r="KY227" s="24"/>
      <c r="KZ227" s="24"/>
      <c r="LA227" s="24"/>
      <c r="LB227" s="24"/>
      <c r="LC227" s="24"/>
      <c r="LD227" s="24"/>
      <c r="LE227" s="24"/>
      <c r="LF227" s="24"/>
      <c r="LG227" s="24"/>
      <c r="LH227" s="24"/>
      <c r="LI227" s="24"/>
      <c r="LJ227" s="24"/>
      <c r="LK227" s="24"/>
      <c r="LL227" s="24"/>
      <c r="LM227" s="24"/>
      <c r="LN227" s="24"/>
      <c r="LO227" s="24"/>
      <c r="LP227" s="24"/>
      <c r="LQ227" s="24"/>
      <c r="LR227" s="24"/>
      <c r="LS227" s="24"/>
      <c r="LT227" s="24"/>
      <c r="LU227" s="24"/>
      <c r="LV227" s="24"/>
      <c r="LW227" s="24"/>
      <c r="LX227" s="24"/>
      <c r="LY227" s="24"/>
      <c r="LZ227" s="24"/>
      <c r="MA227" s="24"/>
      <c r="MB227" s="24"/>
      <c r="MC227" s="24"/>
      <c r="MD227" s="24"/>
      <c r="ME227" s="24"/>
      <c r="MF227" s="24"/>
      <c r="MG227" s="24"/>
      <c r="MH227" s="24"/>
      <c r="MI227" s="24"/>
      <c r="MJ227" s="24"/>
      <c r="MK227" s="24"/>
      <c r="ML227" s="24"/>
      <c r="MM227" s="24"/>
      <c r="MN227" s="24"/>
      <c r="MO227" s="24"/>
      <c r="MP227" s="24"/>
      <c r="MQ227" s="24"/>
      <c r="MR227" s="24"/>
      <c r="MS227" s="24"/>
      <c r="MT227" s="24"/>
      <c r="MU227" s="24"/>
      <c r="MV227" s="24"/>
      <c r="MW227" s="24"/>
      <c r="MX227" s="24"/>
      <c r="MY227" s="24"/>
      <c r="MZ227" s="24"/>
      <c r="NA227" s="24"/>
      <c r="NB227" s="24"/>
      <c r="NC227" s="24"/>
      <c r="ND227" s="24"/>
      <c r="NE227" s="24"/>
      <c r="NF227" s="24"/>
      <c r="NG227" s="24"/>
      <c r="NH227" s="24"/>
      <c r="NI227" s="24"/>
      <c r="NJ227" s="24"/>
      <c r="NK227" s="24"/>
      <c r="NL227" s="24"/>
      <c r="NM227" s="24"/>
      <c r="NN227" s="24"/>
      <c r="NO227" s="24"/>
      <c r="NP227" s="24"/>
      <c r="NQ227" s="24"/>
      <c r="NR227" s="24"/>
      <c r="NS227" s="24"/>
      <c r="NT227" s="24"/>
      <c r="NU227" s="24"/>
      <c r="NV227" s="24"/>
      <c r="NW227" s="24"/>
      <c r="NX227" s="24"/>
      <c r="NY227" s="24"/>
      <c r="NZ227" s="24"/>
      <c r="OA227" s="24"/>
      <c r="OB227" s="24"/>
      <c r="OC227" s="24"/>
      <c r="OD227" s="24"/>
      <c r="OE227" s="24"/>
      <c r="OF227" s="24"/>
      <c r="OG227" s="24"/>
      <c r="OH227" s="24"/>
      <c r="OI227" s="24"/>
      <c r="OJ227" s="24"/>
      <c r="OK227" s="24"/>
      <c r="OL227" s="24"/>
      <c r="OM227" s="24"/>
      <c r="ON227" s="24"/>
      <c r="OO227" s="24"/>
      <c r="OP227" s="24"/>
      <c r="OQ227" s="24"/>
      <c r="OR227" s="24"/>
      <c r="OS227" s="24"/>
      <c r="OT227" s="24"/>
      <c r="OU227" s="24"/>
      <c r="OV227" s="24"/>
      <c r="OW227" s="24"/>
      <c r="OX227" s="24"/>
      <c r="OY227" s="24"/>
      <c r="OZ227" s="24"/>
      <c r="PA227" s="24"/>
      <c r="PB227" s="24"/>
      <c r="PC227" s="24"/>
      <c r="PD227" s="24"/>
      <c r="PE227" s="24"/>
      <c r="PF227" s="24"/>
      <c r="PG227" s="24"/>
      <c r="PH227" s="24"/>
      <c r="PI227" s="24"/>
      <c r="PJ227" s="24"/>
      <c r="PK227" s="24"/>
      <c r="PL227" s="24"/>
      <c r="PM227" s="24"/>
      <c r="PN227" s="24"/>
      <c r="PO227" s="24"/>
      <c r="PP227" s="24"/>
      <c r="PQ227" s="24"/>
      <c r="PR227" s="24"/>
      <c r="PS227" s="24"/>
      <c r="PT227" s="24"/>
      <c r="PU227" s="24"/>
      <c r="PV227" s="24"/>
      <c r="PW227" s="24"/>
      <c r="PX227" s="24"/>
      <c r="PY227" s="24"/>
      <c r="PZ227" s="24"/>
      <c r="QA227" s="24"/>
      <c r="QB227" s="24"/>
      <c r="QC227" s="24"/>
      <c r="QD227" s="24"/>
      <c r="QE227" s="24"/>
      <c r="QF227" s="24"/>
      <c r="QG227" s="24"/>
      <c r="QH227" s="24"/>
      <c r="QI227" s="24"/>
      <c r="QJ227" s="24"/>
      <c r="QK227" s="24"/>
      <c r="QL227" s="24"/>
      <c r="QM227" s="24"/>
      <c r="QN227" s="24"/>
      <c r="QO227" s="24"/>
      <c r="QP227" s="24"/>
      <c r="QQ227" s="24"/>
      <c r="QR227" s="24"/>
      <c r="QS227" s="24"/>
      <c r="QT227" s="24"/>
      <c r="QU227" s="24"/>
      <c r="QV227" s="24"/>
      <c r="QW227" s="24"/>
      <c r="QX227" s="24"/>
      <c r="QY227" s="24"/>
      <c r="QZ227" s="24"/>
      <c r="RA227" s="24"/>
      <c r="RB227" s="24"/>
      <c r="RC227" s="24"/>
      <c r="RD227" s="24"/>
      <c r="RE227" s="24"/>
      <c r="RF227" s="24"/>
      <c r="RG227" s="24"/>
      <c r="RH227" s="24"/>
      <c r="RI227" s="24"/>
      <c r="RJ227" s="24"/>
      <c r="RK227" s="24"/>
      <c r="RL227" s="24"/>
      <c r="RM227" s="24"/>
      <c r="RN227" s="24"/>
      <c r="RO227" s="24"/>
      <c r="RP227" s="24"/>
      <c r="RQ227" s="24"/>
      <c r="RR227" s="24"/>
      <c r="RS227" s="24"/>
      <c r="RT227" s="24"/>
      <c r="RU227" s="24"/>
      <c r="RV227" s="24"/>
      <c r="RW227" s="24"/>
      <c r="RX227" s="24"/>
      <c r="RY227" s="24"/>
      <c r="RZ227" s="24"/>
      <c r="SA227" s="24"/>
      <c r="SB227" s="24"/>
      <c r="SC227" s="24"/>
      <c r="SD227" s="24"/>
      <c r="SE227" s="24"/>
      <c r="SF227" s="24"/>
      <c r="SG227" s="24"/>
      <c r="SH227" s="24"/>
      <c r="SI227" s="24"/>
      <c r="SJ227" s="24"/>
      <c r="SK227" s="24"/>
      <c r="SL227" s="24"/>
      <c r="SM227" s="24"/>
      <c r="SN227" s="24"/>
      <c r="SO227" s="24"/>
      <c r="SP227" s="24"/>
      <c r="SQ227" s="24"/>
      <c r="SR227" s="24"/>
      <c r="SS227" s="24"/>
      <c r="ST227" s="24"/>
      <c r="SU227" s="24"/>
      <c r="SV227" s="24"/>
      <c r="SW227" s="24"/>
      <c r="SX227" s="24"/>
      <c r="SY227" s="24"/>
      <c r="SZ227" s="24"/>
      <c r="TA227" s="24"/>
      <c r="TB227" s="24"/>
      <c r="TC227" s="24"/>
      <c r="TD227" s="24"/>
      <c r="TE227" s="24"/>
      <c r="TF227" s="24"/>
      <c r="TG227" s="24"/>
      <c r="TH227" s="24"/>
      <c r="TI227" s="24"/>
      <c r="TJ227" s="24"/>
      <c r="TK227" s="24"/>
      <c r="TL227" s="24"/>
      <c r="TM227" s="24"/>
      <c r="TN227" s="24"/>
      <c r="TO227" s="24"/>
      <c r="TP227" s="24"/>
      <c r="TQ227" s="24"/>
      <c r="TR227" s="24"/>
      <c r="TS227" s="24"/>
      <c r="TT227" s="24"/>
      <c r="TU227" s="24"/>
      <c r="TV227" s="24"/>
      <c r="TW227" s="24"/>
      <c r="TX227" s="24"/>
      <c r="TY227" s="24"/>
      <c r="TZ227" s="24"/>
      <c r="UA227" s="24"/>
      <c r="UB227" s="24"/>
      <c r="UC227" s="24"/>
      <c r="UD227" s="24"/>
      <c r="UE227" s="24"/>
      <c r="UF227" s="24"/>
      <c r="UG227" s="24"/>
      <c r="UH227" s="24"/>
      <c r="UI227" s="24"/>
      <c r="UJ227" s="24"/>
      <c r="UK227" s="24"/>
      <c r="UL227" s="24"/>
      <c r="UM227" s="24"/>
      <c r="UN227" s="24"/>
      <c r="UO227" s="24"/>
      <c r="UP227" s="24"/>
      <c r="UQ227" s="24"/>
      <c r="UR227" s="24"/>
      <c r="US227" s="24"/>
      <c r="UT227" s="24"/>
    </row>
    <row r="228" spans="1:566" s="152" customFormat="1" ht="13.5" thickBot="1" x14ac:dyDescent="0.3">
      <c r="A228" s="104"/>
      <c r="B228" s="104"/>
      <c r="C228" s="105"/>
      <c r="D228" s="105"/>
      <c r="E228" s="105"/>
      <c r="F228" s="106"/>
      <c r="G228" s="115"/>
      <c r="H228" s="104"/>
      <c r="I228" s="106"/>
      <c r="J228" s="104"/>
      <c r="K228" s="116"/>
      <c r="L228" s="10"/>
      <c r="M228" s="115"/>
      <c r="N228" s="116"/>
      <c r="O228" s="116"/>
      <c r="P228" s="105"/>
      <c r="Q228" s="104"/>
      <c r="R228" s="104"/>
      <c r="S228" s="104"/>
      <c r="T228" s="104"/>
      <c r="U228" s="112"/>
      <c r="V228" s="112"/>
      <c r="W228" s="112"/>
      <c r="X228" s="112"/>
      <c r="Y228" s="112"/>
      <c r="Z228" s="112"/>
      <c r="AA228" s="112"/>
      <c r="AB228" s="112"/>
      <c r="AC228" s="21"/>
      <c r="AD228" s="21"/>
      <c r="AE228" s="114"/>
      <c r="AF228" s="121"/>
      <c r="AG228" s="21"/>
      <c r="AH228" s="2">
        <f t="shared" si="3"/>
        <v>0</v>
      </c>
      <c r="AI228" s="4"/>
      <c r="AJ228" s="4"/>
      <c r="AK228" s="19"/>
      <c r="AL228" s="123"/>
      <c r="AM228" s="123"/>
      <c r="AN228" s="123"/>
      <c r="AO228" s="123"/>
      <c r="AP228" s="123"/>
      <c r="AQ228" s="123"/>
      <c r="AR228" s="123"/>
      <c r="AS228" s="123"/>
      <c r="AT228" s="123"/>
      <c r="AU228" s="123"/>
      <c r="AV228" s="123"/>
      <c r="AW228" s="123"/>
      <c r="AX228" s="123"/>
      <c r="AY228" s="123"/>
      <c r="AZ228" s="123"/>
      <c r="BA228" s="123"/>
      <c r="BB228" s="129"/>
      <c r="BC228" s="129"/>
      <c r="BD228" s="129"/>
      <c r="BE228" s="129"/>
      <c r="BF228" s="129"/>
      <c r="BG228" s="111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  <c r="HR228" s="24"/>
      <c r="HS228" s="24"/>
      <c r="HT228" s="24"/>
      <c r="HU228" s="24"/>
      <c r="HV228" s="24"/>
      <c r="HW228" s="24"/>
      <c r="HX228" s="24"/>
      <c r="HY228" s="24"/>
      <c r="HZ228" s="24"/>
      <c r="IA228" s="24"/>
      <c r="IB228" s="24"/>
      <c r="IC228" s="24"/>
      <c r="ID228" s="24"/>
      <c r="IE228" s="24"/>
      <c r="IF228" s="24"/>
      <c r="IG228" s="24"/>
      <c r="IH228" s="24"/>
      <c r="II228" s="24"/>
      <c r="IJ228" s="24"/>
      <c r="IK228" s="24"/>
      <c r="IL228" s="24"/>
      <c r="IM228" s="24"/>
      <c r="IN228" s="24"/>
      <c r="IO228" s="24"/>
      <c r="IP228" s="24"/>
      <c r="IQ228" s="24"/>
      <c r="IR228" s="24"/>
      <c r="IS228" s="24"/>
      <c r="IT228" s="24"/>
      <c r="IU228" s="24"/>
      <c r="IV228" s="24"/>
      <c r="IW228" s="24"/>
      <c r="IX228" s="24"/>
      <c r="IY228" s="24"/>
      <c r="IZ228" s="24"/>
      <c r="JA228" s="24"/>
      <c r="JB228" s="24"/>
      <c r="JC228" s="24"/>
      <c r="JD228" s="24"/>
      <c r="JE228" s="24"/>
      <c r="JF228" s="24"/>
      <c r="JG228" s="24"/>
      <c r="JH228" s="24"/>
      <c r="JI228" s="24"/>
      <c r="JJ228" s="24"/>
      <c r="JK228" s="24"/>
      <c r="JL228" s="24"/>
      <c r="JM228" s="24"/>
      <c r="JN228" s="24"/>
      <c r="JO228" s="24"/>
      <c r="JP228" s="24"/>
      <c r="JQ228" s="24"/>
      <c r="JR228" s="24"/>
      <c r="JS228" s="24"/>
      <c r="JT228" s="24"/>
      <c r="JU228" s="24"/>
      <c r="JV228" s="24"/>
      <c r="JW228" s="24"/>
      <c r="JX228" s="24"/>
      <c r="JY228" s="24"/>
      <c r="JZ228" s="24"/>
      <c r="KA228" s="24"/>
      <c r="KB228" s="24"/>
      <c r="KC228" s="24"/>
      <c r="KD228" s="24"/>
      <c r="KE228" s="24"/>
      <c r="KF228" s="24"/>
      <c r="KG228" s="24"/>
      <c r="KH228" s="24"/>
      <c r="KI228" s="24"/>
      <c r="KJ228" s="24"/>
      <c r="KK228" s="24"/>
      <c r="KL228" s="24"/>
      <c r="KM228" s="24"/>
      <c r="KN228" s="24"/>
      <c r="KO228" s="24"/>
      <c r="KP228" s="24"/>
      <c r="KQ228" s="24"/>
      <c r="KR228" s="24"/>
      <c r="KS228" s="24"/>
      <c r="KT228" s="24"/>
      <c r="KU228" s="24"/>
      <c r="KV228" s="24"/>
      <c r="KW228" s="24"/>
      <c r="KX228" s="24"/>
      <c r="KY228" s="24"/>
      <c r="KZ228" s="24"/>
      <c r="LA228" s="24"/>
      <c r="LB228" s="24"/>
      <c r="LC228" s="24"/>
      <c r="LD228" s="24"/>
      <c r="LE228" s="24"/>
      <c r="LF228" s="24"/>
      <c r="LG228" s="24"/>
      <c r="LH228" s="24"/>
      <c r="LI228" s="24"/>
      <c r="LJ228" s="24"/>
      <c r="LK228" s="24"/>
      <c r="LL228" s="24"/>
      <c r="LM228" s="24"/>
      <c r="LN228" s="24"/>
      <c r="LO228" s="24"/>
      <c r="LP228" s="24"/>
      <c r="LQ228" s="24"/>
      <c r="LR228" s="24"/>
      <c r="LS228" s="24"/>
      <c r="LT228" s="24"/>
      <c r="LU228" s="24"/>
      <c r="LV228" s="24"/>
      <c r="LW228" s="24"/>
      <c r="LX228" s="24"/>
      <c r="LY228" s="24"/>
      <c r="LZ228" s="24"/>
      <c r="MA228" s="24"/>
      <c r="MB228" s="24"/>
      <c r="MC228" s="24"/>
      <c r="MD228" s="24"/>
      <c r="ME228" s="24"/>
      <c r="MF228" s="24"/>
      <c r="MG228" s="24"/>
      <c r="MH228" s="24"/>
      <c r="MI228" s="24"/>
      <c r="MJ228" s="24"/>
      <c r="MK228" s="24"/>
      <c r="ML228" s="24"/>
      <c r="MM228" s="24"/>
      <c r="MN228" s="24"/>
      <c r="MO228" s="24"/>
      <c r="MP228" s="24"/>
      <c r="MQ228" s="24"/>
      <c r="MR228" s="24"/>
      <c r="MS228" s="24"/>
      <c r="MT228" s="24"/>
      <c r="MU228" s="24"/>
      <c r="MV228" s="24"/>
      <c r="MW228" s="24"/>
      <c r="MX228" s="24"/>
      <c r="MY228" s="24"/>
      <c r="MZ228" s="24"/>
      <c r="NA228" s="24"/>
      <c r="NB228" s="24"/>
      <c r="NC228" s="24"/>
      <c r="ND228" s="24"/>
      <c r="NE228" s="24"/>
      <c r="NF228" s="24"/>
      <c r="NG228" s="24"/>
      <c r="NH228" s="24"/>
      <c r="NI228" s="24"/>
      <c r="NJ228" s="24"/>
      <c r="NK228" s="24"/>
      <c r="NL228" s="24"/>
      <c r="NM228" s="24"/>
      <c r="NN228" s="24"/>
      <c r="NO228" s="24"/>
      <c r="NP228" s="24"/>
      <c r="NQ228" s="24"/>
      <c r="NR228" s="24"/>
      <c r="NS228" s="24"/>
      <c r="NT228" s="24"/>
      <c r="NU228" s="24"/>
      <c r="NV228" s="24"/>
      <c r="NW228" s="24"/>
      <c r="NX228" s="24"/>
      <c r="NY228" s="24"/>
      <c r="NZ228" s="24"/>
      <c r="OA228" s="24"/>
      <c r="OB228" s="24"/>
      <c r="OC228" s="24"/>
      <c r="OD228" s="24"/>
      <c r="OE228" s="24"/>
      <c r="OF228" s="24"/>
      <c r="OG228" s="24"/>
      <c r="OH228" s="24"/>
      <c r="OI228" s="24"/>
      <c r="OJ228" s="24"/>
      <c r="OK228" s="24"/>
      <c r="OL228" s="24"/>
      <c r="OM228" s="24"/>
      <c r="ON228" s="24"/>
      <c r="OO228" s="24"/>
      <c r="OP228" s="24"/>
      <c r="OQ228" s="24"/>
      <c r="OR228" s="24"/>
      <c r="OS228" s="24"/>
      <c r="OT228" s="24"/>
      <c r="OU228" s="24"/>
      <c r="OV228" s="24"/>
      <c r="OW228" s="24"/>
      <c r="OX228" s="24"/>
      <c r="OY228" s="24"/>
      <c r="OZ228" s="24"/>
      <c r="PA228" s="24"/>
      <c r="PB228" s="24"/>
      <c r="PC228" s="24"/>
      <c r="PD228" s="24"/>
      <c r="PE228" s="24"/>
      <c r="PF228" s="24"/>
      <c r="PG228" s="24"/>
      <c r="PH228" s="24"/>
      <c r="PI228" s="24"/>
      <c r="PJ228" s="24"/>
      <c r="PK228" s="24"/>
      <c r="PL228" s="24"/>
      <c r="PM228" s="24"/>
      <c r="PN228" s="24"/>
      <c r="PO228" s="24"/>
      <c r="PP228" s="24"/>
      <c r="PQ228" s="24"/>
      <c r="PR228" s="24"/>
      <c r="PS228" s="24"/>
      <c r="PT228" s="24"/>
      <c r="PU228" s="24"/>
      <c r="PV228" s="24"/>
      <c r="PW228" s="24"/>
      <c r="PX228" s="24"/>
      <c r="PY228" s="24"/>
      <c r="PZ228" s="24"/>
      <c r="QA228" s="24"/>
      <c r="QB228" s="24"/>
      <c r="QC228" s="24"/>
      <c r="QD228" s="24"/>
      <c r="QE228" s="24"/>
      <c r="QF228" s="24"/>
      <c r="QG228" s="24"/>
      <c r="QH228" s="24"/>
      <c r="QI228" s="24"/>
      <c r="QJ228" s="24"/>
      <c r="QK228" s="24"/>
      <c r="QL228" s="24"/>
      <c r="QM228" s="24"/>
      <c r="QN228" s="24"/>
      <c r="QO228" s="24"/>
      <c r="QP228" s="24"/>
      <c r="QQ228" s="24"/>
      <c r="QR228" s="24"/>
      <c r="QS228" s="24"/>
      <c r="QT228" s="24"/>
      <c r="QU228" s="24"/>
      <c r="QV228" s="24"/>
      <c r="QW228" s="24"/>
      <c r="QX228" s="24"/>
      <c r="QY228" s="24"/>
      <c r="QZ228" s="24"/>
      <c r="RA228" s="24"/>
      <c r="RB228" s="24"/>
      <c r="RC228" s="24"/>
      <c r="RD228" s="24"/>
      <c r="RE228" s="24"/>
      <c r="RF228" s="24"/>
      <c r="RG228" s="24"/>
      <c r="RH228" s="24"/>
      <c r="RI228" s="24"/>
      <c r="RJ228" s="24"/>
      <c r="RK228" s="24"/>
      <c r="RL228" s="24"/>
      <c r="RM228" s="24"/>
      <c r="RN228" s="24"/>
      <c r="RO228" s="24"/>
      <c r="RP228" s="24"/>
      <c r="RQ228" s="24"/>
      <c r="RR228" s="24"/>
      <c r="RS228" s="24"/>
      <c r="RT228" s="24"/>
      <c r="RU228" s="24"/>
      <c r="RV228" s="24"/>
      <c r="RW228" s="24"/>
      <c r="RX228" s="24"/>
      <c r="RY228" s="24"/>
      <c r="RZ228" s="24"/>
      <c r="SA228" s="24"/>
      <c r="SB228" s="24"/>
      <c r="SC228" s="24"/>
      <c r="SD228" s="24"/>
      <c r="SE228" s="24"/>
      <c r="SF228" s="24"/>
      <c r="SG228" s="24"/>
      <c r="SH228" s="24"/>
      <c r="SI228" s="24"/>
      <c r="SJ228" s="24"/>
      <c r="SK228" s="24"/>
      <c r="SL228" s="24"/>
      <c r="SM228" s="24"/>
      <c r="SN228" s="24"/>
      <c r="SO228" s="24"/>
      <c r="SP228" s="24"/>
      <c r="SQ228" s="24"/>
      <c r="SR228" s="24"/>
      <c r="SS228" s="24"/>
      <c r="ST228" s="24"/>
      <c r="SU228" s="24"/>
      <c r="SV228" s="24"/>
      <c r="SW228" s="24"/>
      <c r="SX228" s="24"/>
      <c r="SY228" s="24"/>
      <c r="SZ228" s="24"/>
      <c r="TA228" s="24"/>
      <c r="TB228" s="24"/>
      <c r="TC228" s="24"/>
      <c r="TD228" s="24"/>
      <c r="TE228" s="24"/>
      <c r="TF228" s="24"/>
      <c r="TG228" s="24"/>
      <c r="TH228" s="24"/>
      <c r="TI228" s="24"/>
      <c r="TJ228" s="24"/>
      <c r="TK228" s="24"/>
      <c r="TL228" s="24"/>
      <c r="TM228" s="24"/>
      <c r="TN228" s="24"/>
      <c r="TO228" s="24"/>
      <c r="TP228" s="24"/>
      <c r="TQ228" s="24"/>
      <c r="TR228" s="24"/>
      <c r="TS228" s="24"/>
      <c r="TT228" s="24"/>
      <c r="TU228" s="24"/>
      <c r="TV228" s="24"/>
      <c r="TW228" s="24"/>
      <c r="TX228" s="24"/>
      <c r="TY228" s="24"/>
      <c r="TZ228" s="24"/>
      <c r="UA228" s="24"/>
      <c r="UB228" s="24"/>
      <c r="UC228" s="24"/>
      <c r="UD228" s="24"/>
      <c r="UE228" s="24"/>
      <c r="UF228" s="24"/>
      <c r="UG228" s="24"/>
      <c r="UH228" s="24"/>
      <c r="UI228" s="24"/>
      <c r="UJ228" s="24"/>
      <c r="UK228" s="24"/>
      <c r="UL228" s="24"/>
      <c r="UM228" s="24"/>
      <c r="UN228" s="24"/>
      <c r="UO228" s="24"/>
      <c r="UP228" s="24"/>
      <c r="UQ228" s="24"/>
      <c r="UR228" s="24"/>
      <c r="US228" s="24"/>
      <c r="UT228" s="24"/>
    </row>
    <row r="229" spans="1:566" s="152" customFormat="1" ht="13.5" thickBot="1" x14ac:dyDescent="0.3">
      <c r="A229" s="104"/>
      <c r="B229" s="104"/>
      <c r="C229" s="105"/>
      <c r="D229" s="105"/>
      <c r="E229" s="105"/>
      <c r="F229" s="106"/>
      <c r="G229" s="115"/>
      <c r="H229" s="104"/>
      <c r="I229" s="106"/>
      <c r="J229" s="104"/>
      <c r="K229" s="116"/>
      <c r="L229" s="10"/>
      <c r="M229" s="115"/>
      <c r="N229" s="116"/>
      <c r="O229" s="116"/>
      <c r="P229" s="105"/>
      <c r="Q229" s="104"/>
      <c r="R229" s="104"/>
      <c r="S229" s="104"/>
      <c r="T229" s="104"/>
      <c r="U229" s="112"/>
      <c r="V229" s="112"/>
      <c r="W229" s="112"/>
      <c r="X229" s="112"/>
      <c r="Y229" s="112"/>
      <c r="Z229" s="112"/>
      <c r="AA229" s="112"/>
      <c r="AB229" s="112"/>
      <c r="AC229" s="21"/>
      <c r="AD229" s="21"/>
      <c r="AE229" s="114"/>
      <c r="AF229" s="121"/>
      <c r="AG229" s="21"/>
      <c r="AH229" s="2">
        <f t="shared" si="3"/>
        <v>0</v>
      </c>
      <c r="AI229" s="4"/>
      <c r="AJ229" s="4"/>
      <c r="AK229" s="19"/>
      <c r="AL229" s="123"/>
      <c r="AM229" s="123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9"/>
      <c r="BC229" s="129"/>
      <c r="BD229" s="129"/>
      <c r="BE229" s="129"/>
      <c r="BF229" s="129"/>
      <c r="BG229" s="111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  <c r="HR229" s="24"/>
      <c r="HS229" s="24"/>
      <c r="HT229" s="24"/>
      <c r="HU229" s="24"/>
      <c r="HV229" s="24"/>
      <c r="HW229" s="24"/>
      <c r="HX229" s="24"/>
      <c r="HY229" s="24"/>
      <c r="HZ229" s="24"/>
      <c r="IA229" s="24"/>
      <c r="IB229" s="24"/>
      <c r="IC229" s="24"/>
      <c r="ID229" s="24"/>
      <c r="IE229" s="24"/>
      <c r="IF229" s="24"/>
      <c r="IG229" s="24"/>
      <c r="IH229" s="24"/>
      <c r="II229" s="24"/>
      <c r="IJ229" s="24"/>
      <c r="IK229" s="24"/>
      <c r="IL229" s="24"/>
      <c r="IM229" s="24"/>
      <c r="IN229" s="24"/>
      <c r="IO229" s="24"/>
      <c r="IP229" s="24"/>
      <c r="IQ229" s="24"/>
      <c r="IR229" s="24"/>
      <c r="IS229" s="24"/>
      <c r="IT229" s="24"/>
      <c r="IU229" s="24"/>
      <c r="IV229" s="24"/>
      <c r="IW229" s="24"/>
      <c r="IX229" s="24"/>
      <c r="IY229" s="24"/>
      <c r="IZ229" s="24"/>
      <c r="JA229" s="24"/>
      <c r="JB229" s="24"/>
      <c r="JC229" s="24"/>
      <c r="JD229" s="24"/>
      <c r="JE229" s="24"/>
      <c r="JF229" s="24"/>
      <c r="JG229" s="24"/>
      <c r="JH229" s="24"/>
      <c r="JI229" s="24"/>
      <c r="JJ229" s="24"/>
      <c r="JK229" s="24"/>
      <c r="JL229" s="24"/>
      <c r="JM229" s="24"/>
      <c r="JN229" s="24"/>
      <c r="JO229" s="24"/>
      <c r="JP229" s="24"/>
      <c r="JQ229" s="24"/>
      <c r="JR229" s="24"/>
      <c r="JS229" s="24"/>
      <c r="JT229" s="24"/>
      <c r="JU229" s="24"/>
      <c r="JV229" s="24"/>
      <c r="JW229" s="24"/>
      <c r="JX229" s="24"/>
      <c r="JY229" s="24"/>
      <c r="JZ229" s="24"/>
      <c r="KA229" s="24"/>
      <c r="KB229" s="24"/>
      <c r="KC229" s="24"/>
      <c r="KD229" s="24"/>
      <c r="KE229" s="24"/>
      <c r="KF229" s="24"/>
      <c r="KG229" s="24"/>
      <c r="KH229" s="24"/>
      <c r="KI229" s="24"/>
      <c r="KJ229" s="24"/>
      <c r="KK229" s="24"/>
      <c r="KL229" s="24"/>
      <c r="KM229" s="24"/>
      <c r="KN229" s="24"/>
      <c r="KO229" s="24"/>
      <c r="KP229" s="24"/>
      <c r="KQ229" s="24"/>
      <c r="KR229" s="24"/>
      <c r="KS229" s="24"/>
      <c r="KT229" s="24"/>
      <c r="KU229" s="24"/>
      <c r="KV229" s="24"/>
      <c r="KW229" s="24"/>
      <c r="KX229" s="24"/>
      <c r="KY229" s="24"/>
      <c r="KZ229" s="24"/>
      <c r="LA229" s="24"/>
      <c r="LB229" s="24"/>
      <c r="LC229" s="24"/>
      <c r="LD229" s="24"/>
      <c r="LE229" s="24"/>
      <c r="LF229" s="24"/>
      <c r="LG229" s="24"/>
      <c r="LH229" s="24"/>
      <c r="LI229" s="24"/>
      <c r="LJ229" s="24"/>
      <c r="LK229" s="24"/>
      <c r="LL229" s="24"/>
      <c r="LM229" s="24"/>
      <c r="LN229" s="24"/>
      <c r="LO229" s="24"/>
      <c r="LP229" s="24"/>
      <c r="LQ229" s="24"/>
      <c r="LR229" s="24"/>
      <c r="LS229" s="24"/>
      <c r="LT229" s="24"/>
      <c r="LU229" s="24"/>
      <c r="LV229" s="24"/>
      <c r="LW229" s="24"/>
      <c r="LX229" s="24"/>
      <c r="LY229" s="24"/>
      <c r="LZ229" s="24"/>
      <c r="MA229" s="24"/>
      <c r="MB229" s="24"/>
      <c r="MC229" s="24"/>
      <c r="MD229" s="24"/>
      <c r="ME229" s="24"/>
      <c r="MF229" s="24"/>
      <c r="MG229" s="24"/>
      <c r="MH229" s="24"/>
      <c r="MI229" s="24"/>
      <c r="MJ229" s="24"/>
      <c r="MK229" s="24"/>
      <c r="ML229" s="24"/>
      <c r="MM229" s="24"/>
      <c r="MN229" s="24"/>
      <c r="MO229" s="24"/>
      <c r="MP229" s="24"/>
      <c r="MQ229" s="24"/>
      <c r="MR229" s="24"/>
      <c r="MS229" s="24"/>
      <c r="MT229" s="24"/>
      <c r="MU229" s="24"/>
      <c r="MV229" s="24"/>
      <c r="MW229" s="24"/>
      <c r="MX229" s="24"/>
      <c r="MY229" s="24"/>
      <c r="MZ229" s="24"/>
      <c r="NA229" s="24"/>
      <c r="NB229" s="24"/>
      <c r="NC229" s="24"/>
      <c r="ND229" s="24"/>
      <c r="NE229" s="24"/>
      <c r="NF229" s="24"/>
      <c r="NG229" s="24"/>
      <c r="NH229" s="24"/>
      <c r="NI229" s="24"/>
      <c r="NJ229" s="24"/>
      <c r="NK229" s="24"/>
      <c r="NL229" s="24"/>
      <c r="NM229" s="24"/>
      <c r="NN229" s="24"/>
      <c r="NO229" s="24"/>
      <c r="NP229" s="24"/>
      <c r="NQ229" s="24"/>
      <c r="NR229" s="24"/>
      <c r="NS229" s="24"/>
      <c r="NT229" s="24"/>
      <c r="NU229" s="24"/>
      <c r="NV229" s="24"/>
      <c r="NW229" s="24"/>
      <c r="NX229" s="24"/>
      <c r="NY229" s="24"/>
      <c r="NZ229" s="24"/>
      <c r="OA229" s="24"/>
      <c r="OB229" s="24"/>
      <c r="OC229" s="24"/>
      <c r="OD229" s="24"/>
      <c r="OE229" s="24"/>
      <c r="OF229" s="24"/>
      <c r="OG229" s="24"/>
      <c r="OH229" s="24"/>
      <c r="OI229" s="24"/>
      <c r="OJ229" s="24"/>
      <c r="OK229" s="24"/>
      <c r="OL229" s="24"/>
      <c r="OM229" s="24"/>
      <c r="ON229" s="24"/>
      <c r="OO229" s="24"/>
      <c r="OP229" s="24"/>
      <c r="OQ229" s="24"/>
      <c r="OR229" s="24"/>
      <c r="OS229" s="24"/>
      <c r="OT229" s="24"/>
      <c r="OU229" s="24"/>
      <c r="OV229" s="24"/>
      <c r="OW229" s="24"/>
      <c r="OX229" s="24"/>
      <c r="OY229" s="24"/>
      <c r="OZ229" s="24"/>
      <c r="PA229" s="24"/>
      <c r="PB229" s="24"/>
      <c r="PC229" s="24"/>
      <c r="PD229" s="24"/>
      <c r="PE229" s="24"/>
      <c r="PF229" s="24"/>
      <c r="PG229" s="24"/>
      <c r="PH229" s="24"/>
      <c r="PI229" s="24"/>
      <c r="PJ229" s="24"/>
      <c r="PK229" s="24"/>
      <c r="PL229" s="24"/>
      <c r="PM229" s="24"/>
      <c r="PN229" s="24"/>
      <c r="PO229" s="24"/>
      <c r="PP229" s="24"/>
      <c r="PQ229" s="24"/>
      <c r="PR229" s="24"/>
      <c r="PS229" s="24"/>
      <c r="PT229" s="24"/>
      <c r="PU229" s="24"/>
      <c r="PV229" s="24"/>
      <c r="PW229" s="24"/>
      <c r="PX229" s="24"/>
      <c r="PY229" s="24"/>
      <c r="PZ229" s="24"/>
      <c r="QA229" s="24"/>
      <c r="QB229" s="24"/>
      <c r="QC229" s="24"/>
      <c r="QD229" s="24"/>
      <c r="QE229" s="24"/>
      <c r="QF229" s="24"/>
      <c r="QG229" s="24"/>
      <c r="QH229" s="24"/>
      <c r="QI229" s="24"/>
      <c r="QJ229" s="24"/>
      <c r="QK229" s="24"/>
      <c r="QL229" s="24"/>
      <c r="QM229" s="24"/>
      <c r="QN229" s="24"/>
      <c r="QO229" s="24"/>
      <c r="QP229" s="24"/>
      <c r="QQ229" s="24"/>
      <c r="QR229" s="24"/>
      <c r="QS229" s="24"/>
      <c r="QT229" s="24"/>
      <c r="QU229" s="24"/>
      <c r="QV229" s="24"/>
      <c r="QW229" s="24"/>
      <c r="QX229" s="24"/>
      <c r="QY229" s="24"/>
      <c r="QZ229" s="24"/>
      <c r="RA229" s="24"/>
      <c r="RB229" s="24"/>
      <c r="RC229" s="24"/>
      <c r="RD229" s="24"/>
      <c r="RE229" s="24"/>
      <c r="RF229" s="24"/>
      <c r="RG229" s="24"/>
      <c r="RH229" s="24"/>
      <c r="RI229" s="24"/>
      <c r="RJ229" s="24"/>
      <c r="RK229" s="24"/>
      <c r="RL229" s="24"/>
      <c r="RM229" s="24"/>
      <c r="RN229" s="24"/>
      <c r="RO229" s="24"/>
      <c r="RP229" s="24"/>
      <c r="RQ229" s="24"/>
      <c r="RR229" s="24"/>
      <c r="RS229" s="24"/>
      <c r="RT229" s="24"/>
      <c r="RU229" s="24"/>
      <c r="RV229" s="24"/>
      <c r="RW229" s="24"/>
      <c r="RX229" s="24"/>
      <c r="RY229" s="24"/>
      <c r="RZ229" s="24"/>
      <c r="SA229" s="24"/>
      <c r="SB229" s="24"/>
      <c r="SC229" s="24"/>
      <c r="SD229" s="24"/>
      <c r="SE229" s="24"/>
      <c r="SF229" s="24"/>
      <c r="SG229" s="24"/>
      <c r="SH229" s="24"/>
      <c r="SI229" s="24"/>
      <c r="SJ229" s="24"/>
      <c r="SK229" s="24"/>
      <c r="SL229" s="24"/>
      <c r="SM229" s="24"/>
      <c r="SN229" s="24"/>
      <c r="SO229" s="24"/>
      <c r="SP229" s="24"/>
      <c r="SQ229" s="24"/>
      <c r="SR229" s="24"/>
      <c r="SS229" s="24"/>
      <c r="ST229" s="24"/>
      <c r="SU229" s="24"/>
      <c r="SV229" s="24"/>
      <c r="SW229" s="24"/>
      <c r="SX229" s="24"/>
      <c r="SY229" s="24"/>
      <c r="SZ229" s="24"/>
      <c r="TA229" s="24"/>
      <c r="TB229" s="24"/>
      <c r="TC229" s="24"/>
      <c r="TD229" s="24"/>
      <c r="TE229" s="24"/>
      <c r="TF229" s="24"/>
      <c r="TG229" s="24"/>
      <c r="TH229" s="24"/>
      <c r="TI229" s="24"/>
      <c r="TJ229" s="24"/>
      <c r="TK229" s="24"/>
      <c r="TL229" s="24"/>
      <c r="TM229" s="24"/>
      <c r="TN229" s="24"/>
      <c r="TO229" s="24"/>
      <c r="TP229" s="24"/>
      <c r="TQ229" s="24"/>
      <c r="TR229" s="24"/>
      <c r="TS229" s="24"/>
      <c r="TT229" s="24"/>
      <c r="TU229" s="24"/>
      <c r="TV229" s="24"/>
      <c r="TW229" s="24"/>
      <c r="TX229" s="24"/>
      <c r="TY229" s="24"/>
      <c r="TZ229" s="24"/>
      <c r="UA229" s="24"/>
      <c r="UB229" s="24"/>
      <c r="UC229" s="24"/>
      <c r="UD229" s="24"/>
      <c r="UE229" s="24"/>
      <c r="UF229" s="24"/>
      <c r="UG229" s="24"/>
      <c r="UH229" s="24"/>
      <c r="UI229" s="24"/>
      <c r="UJ229" s="24"/>
      <c r="UK229" s="24"/>
      <c r="UL229" s="24"/>
      <c r="UM229" s="24"/>
      <c r="UN229" s="24"/>
      <c r="UO229" s="24"/>
      <c r="UP229" s="24"/>
      <c r="UQ229" s="24"/>
      <c r="UR229" s="24"/>
      <c r="US229" s="24"/>
      <c r="UT229" s="24"/>
    </row>
    <row r="230" spans="1:566" x14ac:dyDescent="0.25">
      <c r="A230" s="105">
        <v>31</v>
      </c>
      <c r="B230" s="105" t="s">
        <v>458</v>
      </c>
      <c r="C230" s="105" t="s">
        <v>459</v>
      </c>
      <c r="D230" s="105" t="s">
        <v>97</v>
      </c>
      <c r="E230" s="105" t="s">
        <v>99</v>
      </c>
      <c r="F230" s="106" t="s">
        <v>460</v>
      </c>
      <c r="G230" s="115">
        <v>13381</v>
      </c>
      <c r="H230" s="104" t="s">
        <v>461</v>
      </c>
      <c r="I230" s="106" t="s">
        <v>462</v>
      </c>
      <c r="J230" s="104" t="s">
        <v>463</v>
      </c>
      <c r="K230" s="116">
        <v>45260</v>
      </c>
      <c r="L230" s="10">
        <v>6413.9</v>
      </c>
      <c r="M230" s="115">
        <v>13668</v>
      </c>
      <c r="N230" s="116">
        <v>45260</v>
      </c>
      <c r="O230" s="116">
        <v>45442</v>
      </c>
      <c r="P230" s="105" t="s">
        <v>287</v>
      </c>
      <c r="Q230" s="104" t="s">
        <v>100</v>
      </c>
      <c r="R230" s="104" t="s">
        <v>100</v>
      </c>
      <c r="S230" s="104" t="s">
        <v>100</v>
      </c>
      <c r="T230" s="104" t="s">
        <v>457</v>
      </c>
      <c r="U230" s="112"/>
      <c r="V230" s="112"/>
      <c r="W230" s="112"/>
      <c r="X230" s="112"/>
      <c r="Y230" s="112"/>
      <c r="Z230" s="112"/>
      <c r="AA230" s="112"/>
      <c r="AB230" s="112"/>
      <c r="AC230" s="21"/>
      <c r="AD230" s="21"/>
      <c r="AE230" s="114"/>
      <c r="AF230" s="121"/>
      <c r="AG230" s="21"/>
      <c r="AH230" s="2">
        <f t="shared" si="3"/>
        <v>6413.9</v>
      </c>
      <c r="AI230" s="4"/>
      <c r="AJ230" s="4"/>
      <c r="AK230" s="19">
        <f>SUM(AI230:AJ232)</f>
        <v>0</v>
      </c>
      <c r="AL230" s="123"/>
      <c r="AM230" s="123"/>
      <c r="AN230" s="123"/>
      <c r="AO230" s="123"/>
      <c r="AP230" s="123" t="s">
        <v>100</v>
      </c>
      <c r="AQ230" s="123" t="s">
        <v>100</v>
      </c>
      <c r="AR230" s="123" t="s">
        <v>100</v>
      </c>
      <c r="AS230" s="123" t="s">
        <v>100</v>
      </c>
      <c r="AT230" s="123" t="s">
        <v>100</v>
      </c>
      <c r="AU230" s="123" t="s">
        <v>100</v>
      </c>
      <c r="AV230" s="123" t="s">
        <v>100</v>
      </c>
      <c r="AW230" s="123" t="s">
        <v>100</v>
      </c>
      <c r="AX230" s="123" t="s">
        <v>100</v>
      </c>
      <c r="AY230" s="123" t="s">
        <v>100</v>
      </c>
      <c r="AZ230" s="123" t="s">
        <v>100</v>
      </c>
      <c r="BA230" s="123" t="s">
        <v>100</v>
      </c>
      <c r="BB230" s="123" t="s">
        <v>100</v>
      </c>
      <c r="BC230" s="123" t="s">
        <v>100</v>
      </c>
      <c r="BD230" s="123" t="s">
        <v>100</v>
      </c>
      <c r="BE230" s="123" t="s">
        <v>100</v>
      </c>
      <c r="BF230" s="123" t="s">
        <v>100</v>
      </c>
      <c r="BG230" s="105" t="s">
        <v>100</v>
      </c>
    </row>
    <row r="231" spans="1:566" s="153" customFormat="1" x14ac:dyDescent="0.25">
      <c r="A231" s="105"/>
      <c r="B231" s="105"/>
      <c r="C231" s="105"/>
      <c r="D231" s="105"/>
      <c r="E231" s="105"/>
      <c r="F231" s="106"/>
      <c r="G231" s="115"/>
      <c r="H231" s="104"/>
      <c r="I231" s="106"/>
      <c r="J231" s="104"/>
      <c r="K231" s="116"/>
      <c r="L231" s="10"/>
      <c r="M231" s="115"/>
      <c r="N231" s="116"/>
      <c r="O231" s="116"/>
      <c r="P231" s="105"/>
      <c r="Q231" s="104"/>
      <c r="R231" s="104"/>
      <c r="S231" s="104"/>
      <c r="T231" s="104"/>
      <c r="U231" s="112"/>
      <c r="V231" s="112"/>
      <c r="W231" s="112"/>
      <c r="X231" s="112"/>
      <c r="Y231" s="112"/>
      <c r="Z231" s="112"/>
      <c r="AA231" s="112"/>
      <c r="AB231" s="112"/>
      <c r="AC231" s="21"/>
      <c r="AD231" s="21"/>
      <c r="AE231" s="114"/>
      <c r="AF231" s="121"/>
      <c r="AG231" s="21"/>
      <c r="AH231" s="2">
        <f t="shared" si="3"/>
        <v>0</v>
      </c>
      <c r="AI231" s="4"/>
      <c r="AJ231" s="4"/>
      <c r="AK231" s="19"/>
      <c r="AL231" s="123"/>
      <c r="AM231" s="123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05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  <c r="HR231" s="24"/>
      <c r="HS231" s="24"/>
      <c r="HT231" s="24"/>
      <c r="HU231" s="24"/>
      <c r="HV231" s="24"/>
      <c r="HW231" s="24"/>
      <c r="HX231" s="24"/>
      <c r="HY231" s="24"/>
      <c r="HZ231" s="24"/>
      <c r="IA231" s="24"/>
      <c r="IB231" s="24"/>
      <c r="IC231" s="24"/>
      <c r="ID231" s="24"/>
      <c r="IE231" s="24"/>
      <c r="IF231" s="24"/>
      <c r="IG231" s="24"/>
      <c r="IH231" s="24"/>
      <c r="II231" s="24"/>
      <c r="IJ231" s="24"/>
      <c r="IK231" s="24"/>
      <c r="IL231" s="24"/>
      <c r="IM231" s="24"/>
      <c r="IN231" s="24"/>
      <c r="IO231" s="24"/>
      <c r="IP231" s="24"/>
      <c r="IQ231" s="24"/>
      <c r="IR231" s="24"/>
      <c r="IS231" s="24"/>
      <c r="IT231" s="24"/>
      <c r="IU231" s="24"/>
      <c r="IV231" s="24"/>
      <c r="IW231" s="24"/>
      <c r="IX231" s="24"/>
      <c r="IY231" s="24"/>
      <c r="IZ231" s="24"/>
      <c r="JA231" s="24"/>
      <c r="JB231" s="24"/>
      <c r="JC231" s="24"/>
      <c r="JD231" s="24"/>
      <c r="JE231" s="24"/>
      <c r="JF231" s="24"/>
      <c r="JG231" s="24"/>
      <c r="JH231" s="24"/>
      <c r="JI231" s="24"/>
      <c r="JJ231" s="24"/>
      <c r="JK231" s="24"/>
      <c r="JL231" s="24"/>
      <c r="JM231" s="24"/>
      <c r="JN231" s="24"/>
      <c r="JO231" s="24"/>
      <c r="JP231" s="24"/>
      <c r="JQ231" s="24"/>
      <c r="JR231" s="24"/>
      <c r="JS231" s="24"/>
      <c r="JT231" s="24"/>
      <c r="JU231" s="24"/>
      <c r="JV231" s="24"/>
      <c r="JW231" s="24"/>
      <c r="JX231" s="24"/>
      <c r="JY231" s="24"/>
      <c r="JZ231" s="24"/>
      <c r="KA231" s="24"/>
      <c r="KB231" s="24"/>
      <c r="KC231" s="24"/>
      <c r="KD231" s="24"/>
      <c r="KE231" s="24"/>
      <c r="KF231" s="24"/>
      <c r="KG231" s="24"/>
      <c r="KH231" s="24"/>
      <c r="KI231" s="24"/>
      <c r="KJ231" s="24"/>
      <c r="KK231" s="24"/>
      <c r="KL231" s="24"/>
      <c r="KM231" s="24"/>
      <c r="KN231" s="24"/>
      <c r="KO231" s="24"/>
      <c r="KP231" s="24"/>
      <c r="KQ231" s="24"/>
      <c r="KR231" s="24"/>
      <c r="KS231" s="24"/>
      <c r="KT231" s="24"/>
      <c r="KU231" s="24"/>
      <c r="KV231" s="24"/>
      <c r="KW231" s="24"/>
      <c r="KX231" s="24"/>
      <c r="KY231" s="24"/>
      <c r="KZ231" s="24"/>
      <c r="LA231" s="24"/>
      <c r="LB231" s="24"/>
      <c r="LC231" s="24"/>
      <c r="LD231" s="24"/>
      <c r="LE231" s="24"/>
      <c r="LF231" s="24"/>
      <c r="LG231" s="24"/>
      <c r="LH231" s="24"/>
      <c r="LI231" s="24"/>
      <c r="LJ231" s="24"/>
      <c r="LK231" s="24"/>
      <c r="LL231" s="24"/>
      <c r="LM231" s="24"/>
      <c r="LN231" s="24"/>
      <c r="LO231" s="24"/>
      <c r="LP231" s="24"/>
      <c r="LQ231" s="24"/>
      <c r="LR231" s="24"/>
      <c r="LS231" s="24"/>
      <c r="LT231" s="24"/>
      <c r="LU231" s="24"/>
      <c r="LV231" s="24"/>
      <c r="LW231" s="24"/>
      <c r="LX231" s="24"/>
      <c r="LY231" s="24"/>
      <c r="LZ231" s="24"/>
      <c r="MA231" s="24"/>
      <c r="MB231" s="24"/>
      <c r="MC231" s="24"/>
      <c r="MD231" s="24"/>
      <c r="ME231" s="24"/>
      <c r="MF231" s="24"/>
      <c r="MG231" s="24"/>
      <c r="MH231" s="24"/>
      <c r="MI231" s="24"/>
      <c r="MJ231" s="24"/>
      <c r="MK231" s="24"/>
      <c r="ML231" s="24"/>
      <c r="MM231" s="24"/>
      <c r="MN231" s="24"/>
      <c r="MO231" s="24"/>
      <c r="MP231" s="24"/>
      <c r="MQ231" s="24"/>
      <c r="MR231" s="24"/>
      <c r="MS231" s="24"/>
      <c r="MT231" s="24"/>
      <c r="MU231" s="24"/>
      <c r="MV231" s="24"/>
      <c r="MW231" s="24"/>
      <c r="MX231" s="24"/>
      <c r="MY231" s="24"/>
      <c r="MZ231" s="24"/>
      <c r="NA231" s="24"/>
      <c r="NB231" s="24"/>
      <c r="NC231" s="24"/>
      <c r="ND231" s="24"/>
      <c r="NE231" s="24"/>
      <c r="NF231" s="24"/>
      <c r="NG231" s="24"/>
      <c r="NH231" s="24"/>
      <c r="NI231" s="24"/>
      <c r="NJ231" s="24"/>
      <c r="NK231" s="24"/>
      <c r="NL231" s="24"/>
      <c r="NM231" s="24"/>
      <c r="NN231" s="24"/>
      <c r="NO231" s="24"/>
      <c r="NP231" s="24"/>
      <c r="NQ231" s="24"/>
      <c r="NR231" s="24"/>
      <c r="NS231" s="24"/>
      <c r="NT231" s="24"/>
      <c r="NU231" s="24"/>
      <c r="NV231" s="24"/>
      <c r="NW231" s="24"/>
      <c r="NX231" s="24"/>
      <c r="NY231" s="24"/>
      <c r="NZ231" s="24"/>
      <c r="OA231" s="24"/>
      <c r="OB231" s="24"/>
      <c r="OC231" s="24"/>
      <c r="OD231" s="24"/>
      <c r="OE231" s="24"/>
      <c r="OF231" s="24"/>
      <c r="OG231" s="24"/>
      <c r="OH231" s="24"/>
      <c r="OI231" s="24"/>
      <c r="OJ231" s="24"/>
      <c r="OK231" s="24"/>
      <c r="OL231" s="24"/>
      <c r="OM231" s="24"/>
      <c r="ON231" s="24"/>
      <c r="OO231" s="24"/>
      <c r="OP231" s="24"/>
      <c r="OQ231" s="24"/>
      <c r="OR231" s="24"/>
      <c r="OS231" s="24"/>
      <c r="OT231" s="24"/>
      <c r="OU231" s="24"/>
      <c r="OV231" s="24"/>
      <c r="OW231" s="24"/>
      <c r="OX231" s="24"/>
      <c r="OY231" s="24"/>
      <c r="OZ231" s="24"/>
      <c r="PA231" s="24"/>
      <c r="PB231" s="24"/>
      <c r="PC231" s="24"/>
      <c r="PD231" s="24"/>
      <c r="PE231" s="24"/>
      <c r="PF231" s="24"/>
      <c r="PG231" s="24"/>
      <c r="PH231" s="24"/>
      <c r="PI231" s="24"/>
      <c r="PJ231" s="24"/>
      <c r="PK231" s="24"/>
      <c r="PL231" s="24"/>
      <c r="PM231" s="24"/>
      <c r="PN231" s="24"/>
      <c r="PO231" s="24"/>
      <c r="PP231" s="24"/>
      <c r="PQ231" s="24"/>
      <c r="PR231" s="24"/>
      <c r="PS231" s="24"/>
      <c r="PT231" s="24"/>
      <c r="PU231" s="24"/>
      <c r="PV231" s="24"/>
      <c r="PW231" s="24"/>
      <c r="PX231" s="24"/>
      <c r="PY231" s="24"/>
      <c r="PZ231" s="24"/>
      <c r="QA231" s="24"/>
      <c r="QB231" s="24"/>
      <c r="QC231" s="24"/>
      <c r="QD231" s="24"/>
      <c r="QE231" s="24"/>
      <c r="QF231" s="24"/>
      <c r="QG231" s="24"/>
      <c r="QH231" s="24"/>
      <c r="QI231" s="24"/>
      <c r="QJ231" s="24"/>
      <c r="QK231" s="24"/>
      <c r="QL231" s="24"/>
      <c r="QM231" s="24"/>
      <c r="QN231" s="24"/>
      <c r="QO231" s="24"/>
      <c r="QP231" s="24"/>
      <c r="QQ231" s="24"/>
      <c r="QR231" s="24"/>
      <c r="QS231" s="24"/>
      <c r="QT231" s="24"/>
      <c r="QU231" s="24"/>
      <c r="QV231" s="24"/>
      <c r="QW231" s="24"/>
      <c r="QX231" s="24"/>
      <c r="QY231" s="24"/>
      <c r="QZ231" s="24"/>
      <c r="RA231" s="24"/>
      <c r="RB231" s="24"/>
      <c r="RC231" s="24"/>
      <c r="RD231" s="24"/>
      <c r="RE231" s="24"/>
      <c r="RF231" s="24"/>
      <c r="RG231" s="24"/>
      <c r="RH231" s="24"/>
      <c r="RI231" s="24"/>
      <c r="RJ231" s="24"/>
      <c r="RK231" s="24"/>
      <c r="RL231" s="24"/>
      <c r="RM231" s="24"/>
      <c r="RN231" s="24"/>
      <c r="RO231" s="24"/>
      <c r="RP231" s="24"/>
      <c r="RQ231" s="24"/>
      <c r="RR231" s="24"/>
      <c r="RS231" s="24"/>
      <c r="RT231" s="24"/>
      <c r="RU231" s="24"/>
      <c r="RV231" s="24"/>
      <c r="RW231" s="24"/>
      <c r="RX231" s="24"/>
      <c r="RY231" s="24"/>
      <c r="RZ231" s="24"/>
      <c r="SA231" s="24"/>
      <c r="SB231" s="24"/>
      <c r="SC231" s="24"/>
      <c r="SD231" s="24"/>
      <c r="SE231" s="24"/>
      <c r="SF231" s="24"/>
      <c r="SG231" s="24"/>
      <c r="SH231" s="24"/>
      <c r="SI231" s="24"/>
      <c r="SJ231" s="24"/>
      <c r="SK231" s="24"/>
      <c r="SL231" s="24"/>
      <c r="SM231" s="24"/>
      <c r="SN231" s="24"/>
      <c r="SO231" s="24"/>
      <c r="SP231" s="24"/>
      <c r="SQ231" s="24"/>
      <c r="SR231" s="24"/>
      <c r="SS231" s="24"/>
      <c r="ST231" s="24"/>
      <c r="SU231" s="24"/>
      <c r="SV231" s="24"/>
      <c r="SW231" s="24"/>
      <c r="SX231" s="24"/>
      <c r="SY231" s="24"/>
      <c r="SZ231" s="24"/>
      <c r="TA231" s="24"/>
      <c r="TB231" s="24"/>
      <c r="TC231" s="24"/>
      <c r="TD231" s="24"/>
      <c r="TE231" s="24"/>
      <c r="TF231" s="24"/>
      <c r="TG231" s="24"/>
      <c r="TH231" s="24"/>
      <c r="TI231" s="24"/>
      <c r="TJ231" s="24"/>
      <c r="TK231" s="24"/>
      <c r="TL231" s="24"/>
      <c r="TM231" s="24"/>
      <c r="TN231" s="24"/>
      <c r="TO231" s="24"/>
      <c r="TP231" s="24"/>
      <c r="TQ231" s="24"/>
      <c r="TR231" s="24"/>
      <c r="TS231" s="24"/>
      <c r="TT231" s="24"/>
      <c r="TU231" s="24"/>
      <c r="TV231" s="24"/>
      <c r="TW231" s="24"/>
      <c r="TX231" s="24"/>
      <c r="TY231" s="24"/>
      <c r="TZ231" s="24"/>
      <c r="UA231" s="24"/>
      <c r="UB231" s="24"/>
      <c r="UC231" s="24"/>
      <c r="UD231" s="24"/>
      <c r="UE231" s="24"/>
      <c r="UF231" s="24"/>
      <c r="UG231" s="24"/>
      <c r="UH231" s="24"/>
      <c r="UI231" s="24"/>
      <c r="UJ231" s="24"/>
      <c r="UK231" s="24"/>
      <c r="UL231" s="24"/>
      <c r="UM231" s="24"/>
      <c r="UN231" s="24"/>
      <c r="UO231" s="24"/>
      <c r="UP231" s="24"/>
      <c r="UQ231" s="24"/>
      <c r="UR231" s="24"/>
      <c r="US231" s="24"/>
      <c r="UT231" s="24"/>
    </row>
    <row r="232" spans="1:566" s="152" customFormat="1" ht="13.5" thickBot="1" x14ac:dyDescent="0.3">
      <c r="A232" s="105"/>
      <c r="B232" s="105"/>
      <c r="C232" s="105"/>
      <c r="D232" s="105"/>
      <c r="E232" s="105"/>
      <c r="F232" s="106"/>
      <c r="G232" s="115"/>
      <c r="H232" s="104"/>
      <c r="I232" s="106"/>
      <c r="J232" s="104"/>
      <c r="K232" s="116"/>
      <c r="L232" s="10"/>
      <c r="M232" s="115"/>
      <c r="N232" s="116"/>
      <c r="O232" s="116"/>
      <c r="P232" s="105"/>
      <c r="Q232" s="104"/>
      <c r="R232" s="104"/>
      <c r="S232" s="104"/>
      <c r="T232" s="104"/>
      <c r="U232" s="112"/>
      <c r="V232" s="112"/>
      <c r="W232" s="112"/>
      <c r="X232" s="112"/>
      <c r="Y232" s="112"/>
      <c r="Z232" s="112"/>
      <c r="AA232" s="112"/>
      <c r="AB232" s="112"/>
      <c r="AC232" s="21"/>
      <c r="AD232" s="21"/>
      <c r="AE232" s="114"/>
      <c r="AF232" s="121"/>
      <c r="AG232" s="21"/>
      <c r="AH232" s="2">
        <f t="shared" si="3"/>
        <v>0</v>
      </c>
      <c r="AI232" s="4"/>
      <c r="AJ232" s="4"/>
      <c r="AK232" s="19"/>
      <c r="AL232" s="123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05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  <c r="HR232" s="24"/>
      <c r="HS232" s="24"/>
      <c r="HT232" s="24"/>
      <c r="HU232" s="24"/>
      <c r="HV232" s="24"/>
      <c r="HW232" s="24"/>
      <c r="HX232" s="24"/>
      <c r="HY232" s="24"/>
      <c r="HZ232" s="24"/>
      <c r="IA232" s="24"/>
      <c r="IB232" s="24"/>
      <c r="IC232" s="24"/>
      <c r="ID232" s="24"/>
      <c r="IE232" s="24"/>
      <c r="IF232" s="24"/>
      <c r="IG232" s="24"/>
      <c r="IH232" s="24"/>
      <c r="II232" s="24"/>
      <c r="IJ232" s="24"/>
      <c r="IK232" s="24"/>
      <c r="IL232" s="24"/>
      <c r="IM232" s="24"/>
      <c r="IN232" s="24"/>
      <c r="IO232" s="24"/>
      <c r="IP232" s="24"/>
      <c r="IQ232" s="24"/>
      <c r="IR232" s="24"/>
      <c r="IS232" s="24"/>
      <c r="IT232" s="24"/>
      <c r="IU232" s="24"/>
      <c r="IV232" s="24"/>
      <c r="IW232" s="24"/>
      <c r="IX232" s="24"/>
      <c r="IY232" s="24"/>
      <c r="IZ232" s="24"/>
      <c r="JA232" s="24"/>
      <c r="JB232" s="24"/>
      <c r="JC232" s="24"/>
      <c r="JD232" s="24"/>
      <c r="JE232" s="24"/>
      <c r="JF232" s="24"/>
      <c r="JG232" s="24"/>
      <c r="JH232" s="24"/>
      <c r="JI232" s="24"/>
      <c r="JJ232" s="24"/>
      <c r="JK232" s="24"/>
      <c r="JL232" s="24"/>
      <c r="JM232" s="24"/>
      <c r="JN232" s="24"/>
      <c r="JO232" s="24"/>
      <c r="JP232" s="24"/>
      <c r="JQ232" s="24"/>
      <c r="JR232" s="24"/>
      <c r="JS232" s="24"/>
      <c r="JT232" s="24"/>
      <c r="JU232" s="24"/>
      <c r="JV232" s="24"/>
      <c r="JW232" s="24"/>
      <c r="JX232" s="24"/>
      <c r="JY232" s="24"/>
      <c r="JZ232" s="24"/>
      <c r="KA232" s="24"/>
      <c r="KB232" s="24"/>
      <c r="KC232" s="24"/>
      <c r="KD232" s="24"/>
      <c r="KE232" s="24"/>
      <c r="KF232" s="24"/>
      <c r="KG232" s="24"/>
      <c r="KH232" s="24"/>
      <c r="KI232" s="24"/>
      <c r="KJ232" s="24"/>
      <c r="KK232" s="24"/>
      <c r="KL232" s="24"/>
      <c r="KM232" s="24"/>
      <c r="KN232" s="24"/>
      <c r="KO232" s="24"/>
      <c r="KP232" s="24"/>
      <c r="KQ232" s="24"/>
      <c r="KR232" s="24"/>
      <c r="KS232" s="24"/>
      <c r="KT232" s="24"/>
      <c r="KU232" s="24"/>
      <c r="KV232" s="24"/>
      <c r="KW232" s="24"/>
      <c r="KX232" s="24"/>
      <c r="KY232" s="24"/>
      <c r="KZ232" s="24"/>
      <c r="LA232" s="24"/>
      <c r="LB232" s="24"/>
      <c r="LC232" s="24"/>
      <c r="LD232" s="24"/>
      <c r="LE232" s="24"/>
      <c r="LF232" s="24"/>
      <c r="LG232" s="24"/>
      <c r="LH232" s="24"/>
      <c r="LI232" s="24"/>
      <c r="LJ232" s="24"/>
      <c r="LK232" s="24"/>
      <c r="LL232" s="24"/>
      <c r="LM232" s="24"/>
      <c r="LN232" s="24"/>
      <c r="LO232" s="24"/>
      <c r="LP232" s="24"/>
      <c r="LQ232" s="24"/>
      <c r="LR232" s="24"/>
      <c r="LS232" s="24"/>
      <c r="LT232" s="24"/>
      <c r="LU232" s="24"/>
      <c r="LV232" s="24"/>
      <c r="LW232" s="24"/>
      <c r="LX232" s="24"/>
      <c r="LY232" s="24"/>
      <c r="LZ232" s="24"/>
      <c r="MA232" s="24"/>
      <c r="MB232" s="24"/>
      <c r="MC232" s="24"/>
      <c r="MD232" s="24"/>
      <c r="ME232" s="24"/>
      <c r="MF232" s="24"/>
      <c r="MG232" s="24"/>
      <c r="MH232" s="24"/>
      <c r="MI232" s="24"/>
      <c r="MJ232" s="24"/>
      <c r="MK232" s="24"/>
      <c r="ML232" s="24"/>
      <c r="MM232" s="24"/>
      <c r="MN232" s="24"/>
      <c r="MO232" s="24"/>
      <c r="MP232" s="24"/>
      <c r="MQ232" s="24"/>
      <c r="MR232" s="24"/>
      <c r="MS232" s="24"/>
      <c r="MT232" s="24"/>
      <c r="MU232" s="24"/>
      <c r="MV232" s="24"/>
      <c r="MW232" s="24"/>
      <c r="MX232" s="24"/>
      <c r="MY232" s="24"/>
      <c r="MZ232" s="24"/>
      <c r="NA232" s="24"/>
      <c r="NB232" s="24"/>
      <c r="NC232" s="24"/>
      <c r="ND232" s="24"/>
      <c r="NE232" s="24"/>
      <c r="NF232" s="24"/>
      <c r="NG232" s="24"/>
      <c r="NH232" s="24"/>
      <c r="NI232" s="24"/>
      <c r="NJ232" s="24"/>
      <c r="NK232" s="24"/>
      <c r="NL232" s="24"/>
      <c r="NM232" s="24"/>
      <c r="NN232" s="24"/>
      <c r="NO232" s="24"/>
      <c r="NP232" s="24"/>
      <c r="NQ232" s="24"/>
      <c r="NR232" s="24"/>
      <c r="NS232" s="24"/>
      <c r="NT232" s="24"/>
      <c r="NU232" s="24"/>
      <c r="NV232" s="24"/>
      <c r="NW232" s="24"/>
      <c r="NX232" s="24"/>
      <c r="NY232" s="24"/>
      <c r="NZ232" s="24"/>
      <c r="OA232" s="24"/>
      <c r="OB232" s="24"/>
      <c r="OC232" s="24"/>
      <c r="OD232" s="24"/>
      <c r="OE232" s="24"/>
      <c r="OF232" s="24"/>
      <c r="OG232" s="24"/>
      <c r="OH232" s="24"/>
      <c r="OI232" s="24"/>
      <c r="OJ232" s="24"/>
      <c r="OK232" s="24"/>
      <c r="OL232" s="24"/>
      <c r="OM232" s="24"/>
      <c r="ON232" s="24"/>
      <c r="OO232" s="24"/>
      <c r="OP232" s="24"/>
      <c r="OQ232" s="24"/>
      <c r="OR232" s="24"/>
      <c r="OS232" s="24"/>
      <c r="OT232" s="24"/>
      <c r="OU232" s="24"/>
      <c r="OV232" s="24"/>
      <c r="OW232" s="24"/>
      <c r="OX232" s="24"/>
      <c r="OY232" s="24"/>
      <c r="OZ232" s="24"/>
      <c r="PA232" s="24"/>
      <c r="PB232" s="24"/>
      <c r="PC232" s="24"/>
      <c r="PD232" s="24"/>
      <c r="PE232" s="24"/>
      <c r="PF232" s="24"/>
      <c r="PG232" s="24"/>
      <c r="PH232" s="24"/>
      <c r="PI232" s="24"/>
      <c r="PJ232" s="24"/>
      <c r="PK232" s="24"/>
      <c r="PL232" s="24"/>
      <c r="PM232" s="24"/>
      <c r="PN232" s="24"/>
      <c r="PO232" s="24"/>
      <c r="PP232" s="24"/>
      <c r="PQ232" s="24"/>
      <c r="PR232" s="24"/>
      <c r="PS232" s="24"/>
      <c r="PT232" s="24"/>
      <c r="PU232" s="24"/>
      <c r="PV232" s="24"/>
      <c r="PW232" s="24"/>
      <c r="PX232" s="24"/>
      <c r="PY232" s="24"/>
      <c r="PZ232" s="24"/>
      <c r="QA232" s="24"/>
      <c r="QB232" s="24"/>
      <c r="QC232" s="24"/>
      <c r="QD232" s="24"/>
      <c r="QE232" s="24"/>
      <c r="QF232" s="24"/>
      <c r="QG232" s="24"/>
      <c r="QH232" s="24"/>
      <c r="QI232" s="24"/>
      <c r="QJ232" s="24"/>
      <c r="QK232" s="24"/>
      <c r="QL232" s="24"/>
      <c r="QM232" s="24"/>
      <c r="QN232" s="24"/>
      <c r="QO232" s="24"/>
      <c r="QP232" s="24"/>
      <c r="QQ232" s="24"/>
      <c r="QR232" s="24"/>
      <c r="QS232" s="24"/>
      <c r="QT232" s="24"/>
      <c r="QU232" s="24"/>
      <c r="QV232" s="24"/>
      <c r="QW232" s="24"/>
      <c r="QX232" s="24"/>
      <c r="QY232" s="24"/>
      <c r="QZ232" s="24"/>
      <c r="RA232" s="24"/>
      <c r="RB232" s="24"/>
      <c r="RC232" s="24"/>
      <c r="RD232" s="24"/>
      <c r="RE232" s="24"/>
      <c r="RF232" s="24"/>
      <c r="RG232" s="24"/>
      <c r="RH232" s="24"/>
      <c r="RI232" s="24"/>
      <c r="RJ232" s="24"/>
      <c r="RK232" s="24"/>
      <c r="RL232" s="24"/>
      <c r="RM232" s="24"/>
      <c r="RN232" s="24"/>
      <c r="RO232" s="24"/>
      <c r="RP232" s="24"/>
      <c r="RQ232" s="24"/>
      <c r="RR232" s="24"/>
      <c r="RS232" s="24"/>
      <c r="RT232" s="24"/>
      <c r="RU232" s="24"/>
      <c r="RV232" s="24"/>
      <c r="RW232" s="24"/>
      <c r="RX232" s="24"/>
      <c r="RY232" s="24"/>
      <c r="RZ232" s="24"/>
      <c r="SA232" s="24"/>
      <c r="SB232" s="24"/>
      <c r="SC232" s="24"/>
      <c r="SD232" s="24"/>
      <c r="SE232" s="24"/>
      <c r="SF232" s="24"/>
      <c r="SG232" s="24"/>
      <c r="SH232" s="24"/>
      <c r="SI232" s="24"/>
      <c r="SJ232" s="24"/>
      <c r="SK232" s="24"/>
      <c r="SL232" s="24"/>
      <c r="SM232" s="24"/>
      <c r="SN232" s="24"/>
      <c r="SO232" s="24"/>
      <c r="SP232" s="24"/>
      <c r="SQ232" s="24"/>
      <c r="SR232" s="24"/>
      <c r="SS232" s="24"/>
      <c r="ST232" s="24"/>
      <c r="SU232" s="24"/>
      <c r="SV232" s="24"/>
      <c r="SW232" s="24"/>
      <c r="SX232" s="24"/>
      <c r="SY232" s="24"/>
      <c r="SZ232" s="24"/>
      <c r="TA232" s="24"/>
      <c r="TB232" s="24"/>
      <c r="TC232" s="24"/>
      <c r="TD232" s="24"/>
      <c r="TE232" s="24"/>
      <c r="TF232" s="24"/>
      <c r="TG232" s="24"/>
      <c r="TH232" s="24"/>
      <c r="TI232" s="24"/>
      <c r="TJ232" s="24"/>
      <c r="TK232" s="24"/>
      <c r="TL232" s="24"/>
      <c r="TM232" s="24"/>
      <c r="TN232" s="24"/>
      <c r="TO232" s="24"/>
      <c r="TP232" s="24"/>
      <c r="TQ232" s="24"/>
      <c r="TR232" s="24"/>
      <c r="TS232" s="24"/>
      <c r="TT232" s="24"/>
      <c r="TU232" s="24"/>
      <c r="TV232" s="24"/>
      <c r="TW232" s="24"/>
      <c r="TX232" s="24"/>
      <c r="TY232" s="24"/>
      <c r="TZ232" s="24"/>
      <c r="UA232" s="24"/>
      <c r="UB232" s="24"/>
      <c r="UC232" s="24"/>
      <c r="UD232" s="24"/>
      <c r="UE232" s="24"/>
      <c r="UF232" s="24"/>
      <c r="UG232" s="24"/>
      <c r="UH232" s="24"/>
      <c r="UI232" s="24"/>
      <c r="UJ232" s="24"/>
      <c r="UK232" s="24"/>
      <c r="UL232" s="24"/>
      <c r="UM232" s="24"/>
      <c r="UN232" s="24"/>
      <c r="UO232" s="24"/>
      <c r="UP232" s="24"/>
      <c r="UQ232" s="24"/>
      <c r="UR232" s="24"/>
      <c r="US232" s="24"/>
      <c r="UT232" s="24"/>
    </row>
    <row r="233" spans="1:566" s="151" customFormat="1" ht="13.5" thickBot="1" x14ac:dyDescent="0.3">
      <c r="A233" s="104">
        <v>32</v>
      </c>
      <c r="B233" s="104" t="s">
        <v>464</v>
      </c>
      <c r="C233" s="105" t="s">
        <v>452</v>
      </c>
      <c r="D233" s="105" t="s">
        <v>97</v>
      </c>
      <c r="E233" s="105" t="s">
        <v>99</v>
      </c>
      <c r="F233" s="106" t="s">
        <v>453</v>
      </c>
      <c r="G233" s="115">
        <v>13425</v>
      </c>
      <c r="H233" s="104" t="s">
        <v>465</v>
      </c>
      <c r="I233" s="106" t="s">
        <v>466</v>
      </c>
      <c r="J233" s="104" t="s">
        <v>467</v>
      </c>
      <c r="K233" s="116">
        <v>45280</v>
      </c>
      <c r="L233" s="10">
        <v>5793</v>
      </c>
      <c r="M233" s="115">
        <v>13680</v>
      </c>
      <c r="N233" s="116">
        <v>45280</v>
      </c>
      <c r="O233" s="116">
        <v>45646</v>
      </c>
      <c r="P233" s="105" t="s">
        <v>287</v>
      </c>
      <c r="Q233" s="104" t="s">
        <v>100</v>
      </c>
      <c r="R233" s="104" t="s">
        <v>100</v>
      </c>
      <c r="S233" s="104" t="s">
        <v>100</v>
      </c>
      <c r="T233" s="104" t="s">
        <v>457</v>
      </c>
      <c r="U233" s="112"/>
      <c r="V233" s="112"/>
      <c r="W233" s="112"/>
      <c r="X233" s="112"/>
      <c r="Y233" s="112"/>
      <c r="Z233" s="112"/>
      <c r="AA233" s="112"/>
      <c r="AB233" s="112"/>
      <c r="AC233" s="21"/>
      <c r="AD233" s="21"/>
      <c r="AE233" s="114"/>
      <c r="AF233" s="121"/>
      <c r="AG233" s="21"/>
      <c r="AH233" s="2">
        <f t="shared" si="3"/>
        <v>5793</v>
      </c>
      <c r="AI233" s="4"/>
      <c r="AJ233" s="4"/>
      <c r="AK233" s="19">
        <f>SUM(AI233:AJ235)</f>
        <v>0</v>
      </c>
      <c r="AL233" s="123"/>
      <c r="AM233" s="123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9"/>
      <c r="BC233" s="129"/>
      <c r="BD233" s="129"/>
      <c r="BE233" s="129"/>
      <c r="BF233" s="129"/>
      <c r="BG233" s="111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  <c r="HR233" s="24"/>
      <c r="HS233" s="24"/>
      <c r="HT233" s="24"/>
      <c r="HU233" s="24"/>
      <c r="HV233" s="24"/>
      <c r="HW233" s="24"/>
      <c r="HX233" s="24"/>
      <c r="HY233" s="24"/>
      <c r="HZ233" s="24"/>
      <c r="IA233" s="24"/>
      <c r="IB233" s="24"/>
      <c r="IC233" s="24"/>
      <c r="ID233" s="24"/>
      <c r="IE233" s="24"/>
      <c r="IF233" s="24"/>
      <c r="IG233" s="24"/>
      <c r="IH233" s="24"/>
      <c r="II233" s="24"/>
      <c r="IJ233" s="24"/>
      <c r="IK233" s="24"/>
      <c r="IL233" s="24"/>
      <c r="IM233" s="24"/>
      <c r="IN233" s="24"/>
      <c r="IO233" s="24"/>
      <c r="IP233" s="24"/>
      <c r="IQ233" s="24"/>
      <c r="IR233" s="24"/>
      <c r="IS233" s="24"/>
      <c r="IT233" s="24"/>
      <c r="IU233" s="24"/>
      <c r="IV233" s="24"/>
      <c r="IW233" s="24"/>
      <c r="IX233" s="24"/>
      <c r="IY233" s="24"/>
      <c r="IZ233" s="24"/>
      <c r="JA233" s="24"/>
      <c r="JB233" s="24"/>
      <c r="JC233" s="24"/>
      <c r="JD233" s="24"/>
      <c r="JE233" s="24"/>
      <c r="JF233" s="24"/>
      <c r="JG233" s="24"/>
      <c r="JH233" s="24"/>
      <c r="JI233" s="24"/>
      <c r="JJ233" s="24"/>
      <c r="JK233" s="24"/>
      <c r="JL233" s="24"/>
      <c r="JM233" s="24"/>
      <c r="JN233" s="24"/>
      <c r="JO233" s="24"/>
      <c r="JP233" s="24"/>
      <c r="JQ233" s="24"/>
      <c r="JR233" s="24"/>
      <c r="JS233" s="24"/>
      <c r="JT233" s="24"/>
      <c r="JU233" s="24"/>
      <c r="JV233" s="24"/>
      <c r="JW233" s="24"/>
      <c r="JX233" s="24"/>
      <c r="JY233" s="24"/>
      <c r="JZ233" s="24"/>
      <c r="KA233" s="24"/>
      <c r="KB233" s="24"/>
      <c r="KC233" s="24"/>
      <c r="KD233" s="24"/>
      <c r="KE233" s="24"/>
      <c r="KF233" s="24"/>
      <c r="KG233" s="24"/>
      <c r="KH233" s="24"/>
      <c r="KI233" s="24"/>
      <c r="KJ233" s="24"/>
      <c r="KK233" s="24"/>
      <c r="KL233" s="24"/>
      <c r="KM233" s="24"/>
      <c r="KN233" s="24"/>
      <c r="KO233" s="24"/>
      <c r="KP233" s="24"/>
      <c r="KQ233" s="24"/>
      <c r="KR233" s="24"/>
      <c r="KS233" s="24"/>
      <c r="KT233" s="24"/>
      <c r="KU233" s="24"/>
      <c r="KV233" s="24"/>
      <c r="KW233" s="24"/>
      <c r="KX233" s="24"/>
      <c r="KY233" s="24"/>
      <c r="KZ233" s="24"/>
      <c r="LA233" s="24"/>
      <c r="LB233" s="24"/>
      <c r="LC233" s="24"/>
      <c r="LD233" s="24"/>
      <c r="LE233" s="24"/>
      <c r="LF233" s="24"/>
      <c r="LG233" s="24"/>
      <c r="LH233" s="24"/>
      <c r="LI233" s="24"/>
      <c r="LJ233" s="24"/>
      <c r="LK233" s="24"/>
      <c r="LL233" s="24"/>
      <c r="LM233" s="24"/>
      <c r="LN233" s="24"/>
      <c r="LO233" s="24"/>
      <c r="LP233" s="24"/>
      <c r="LQ233" s="24"/>
      <c r="LR233" s="24"/>
      <c r="LS233" s="24"/>
      <c r="LT233" s="24"/>
      <c r="LU233" s="24"/>
      <c r="LV233" s="24"/>
      <c r="LW233" s="24"/>
      <c r="LX233" s="24"/>
      <c r="LY233" s="24"/>
      <c r="LZ233" s="24"/>
      <c r="MA233" s="24"/>
      <c r="MB233" s="24"/>
      <c r="MC233" s="24"/>
      <c r="MD233" s="24"/>
      <c r="ME233" s="24"/>
      <c r="MF233" s="24"/>
      <c r="MG233" s="24"/>
      <c r="MH233" s="24"/>
      <c r="MI233" s="24"/>
      <c r="MJ233" s="24"/>
      <c r="MK233" s="24"/>
      <c r="ML233" s="24"/>
      <c r="MM233" s="24"/>
      <c r="MN233" s="24"/>
      <c r="MO233" s="24"/>
      <c r="MP233" s="24"/>
      <c r="MQ233" s="24"/>
      <c r="MR233" s="24"/>
      <c r="MS233" s="24"/>
      <c r="MT233" s="24"/>
      <c r="MU233" s="24"/>
      <c r="MV233" s="24"/>
      <c r="MW233" s="24"/>
      <c r="MX233" s="24"/>
      <c r="MY233" s="24"/>
      <c r="MZ233" s="24"/>
      <c r="NA233" s="24"/>
      <c r="NB233" s="24"/>
      <c r="NC233" s="24"/>
      <c r="ND233" s="24"/>
      <c r="NE233" s="24"/>
      <c r="NF233" s="24"/>
      <c r="NG233" s="24"/>
      <c r="NH233" s="24"/>
      <c r="NI233" s="24"/>
      <c r="NJ233" s="24"/>
      <c r="NK233" s="24"/>
      <c r="NL233" s="24"/>
      <c r="NM233" s="24"/>
      <c r="NN233" s="24"/>
      <c r="NO233" s="24"/>
      <c r="NP233" s="24"/>
      <c r="NQ233" s="24"/>
      <c r="NR233" s="24"/>
      <c r="NS233" s="24"/>
      <c r="NT233" s="24"/>
      <c r="NU233" s="24"/>
      <c r="NV233" s="24"/>
      <c r="NW233" s="24"/>
      <c r="NX233" s="24"/>
      <c r="NY233" s="24"/>
      <c r="NZ233" s="24"/>
      <c r="OA233" s="24"/>
      <c r="OB233" s="24"/>
      <c r="OC233" s="24"/>
      <c r="OD233" s="24"/>
      <c r="OE233" s="24"/>
      <c r="OF233" s="24"/>
      <c r="OG233" s="24"/>
      <c r="OH233" s="24"/>
      <c r="OI233" s="24"/>
      <c r="OJ233" s="24"/>
      <c r="OK233" s="24"/>
      <c r="OL233" s="24"/>
      <c r="OM233" s="24"/>
      <c r="ON233" s="24"/>
      <c r="OO233" s="24"/>
      <c r="OP233" s="24"/>
      <c r="OQ233" s="24"/>
      <c r="OR233" s="24"/>
      <c r="OS233" s="24"/>
      <c r="OT233" s="24"/>
      <c r="OU233" s="24"/>
      <c r="OV233" s="24"/>
      <c r="OW233" s="24"/>
      <c r="OX233" s="24"/>
      <c r="OY233" s="24"/>
      <c r="OZ233" s="24"/>
      <c r="PA233" s="24"/>
      <c r="PB233" s="24"/>
      <c r="PC233" s="24"/>
      <c r="PD233" s="24"/>
      <c r="PE233" s="24"/>
      <c r="PF233" s="24"/>
      <c r="PG233" s="24"/>
      <c r="PH233" s="24"/>
      <c r="PI233" s="24"/>
      <c r="PJ233" s="24"/>
      <c r="PK233" s="24"/>
      <c r="PL233" s="24"/>
      <c r="PM233" s="24"/>
      <c r="PN233" s="24"/>
      <c r="PO233" s="24"/>
      <c r="PP233" s="24"/>
      <c r="PQ233" s="24"/>
      <c r="PR233" s="24"/>
      <c r="PS233" s="24"/>
      <c r="PT233" s="24"/>
      <c r="PU233" s="24"/>
      <c r="PV233" s="24"/>
      <c r="PW233" s="24"/>
      <c r="PX233" s="24"/>
      <c r="PY233" s="24"/>
      <c r="PZ233" s="24"/>
      <c r="QA233" s="24"/>
      <c r="QB233" s="24"/>
      <c r="QC233" s="24"/>
      <c r="QD233" s="24"/>
      <c r="QE233" s="24"/>
      <c r="QF233" s="24"/>
      <c r="QG233" s="24"/>
      <c r="QH233" s="24"/>
      <c r="QI233" s="24"/>
      <c r="QJ233" s="24"/>
      <c r="QK233" s="24"/>
      <c r="QL233" s="24"/>
      <c r="QM233" s="24"/>
      <c r="QN233" s="24"/>
      <c r="QO233" s="24"/>
      <c r="QP233" s="24"/>
      <c r="QQ233" s="24"/>
      <c r="QR233" s="24"/>
      <c r="QS233" s="24"/>
      <c r="QT233" s="24"/>
      <c r="QU233" s="24"/>
      <c r="QV233" s="24"/>
      <c r="QW233" s="24"/>
      <c r="QX233" s="24"/>
      <c r="QY233" s="24"/>
      <c r="QZ233" s="24"/>
      <c r="RA233" s="24"/>
      <c r="RB233" s="24"/>
      <c r="RC233" s="24"/>
      <c r="RD233" s="24"/>
      <c r="RE233" s="24"/>
      <c r="RF233" s="24"/>
      <c r="RG233" s="24"/>
      <c r="RH233" s="24"/>
      <c r="RI233" s="24"/>
      <c r="RJ233" s="24"/>
      <c r="RK233" s="24"/>
      <c r="RL233" s="24"/>
      <c r="RM233" s="24"/>
      <c r="RN233" s="24"/>
      <c r="RO233" s="24"/>
      <c r="RP233" s="24"/>
      <c r="RQ233" s="24"/>
      <c r="RR233" s="24"/>
      <c r="RS233" s="24"/>
      <c r="RT233" s="24"/>
      <c r="RU233" s="24"/>
      <c r="RV233" s="24"/>
      <c r="RW233" s="24"/>
      <c r="RX233" s="24"/>
      <c r="RY233" s="24"/>
      <c r="RZ233" s="24"/>
      <c r="SA233" s="24"/>
      <c r="SB233" s="24"/>
      <c r="SC233" s="24"/>
      <c r="SD233" s="24"/>
      <c r="SE233" s="24"/>
      <c r="SF233" s="24"/>
      <c r="SG233" s="24"/>
      <c r="SH233" s="24"/>
      <c r="SI233" s="24"/>
      <c r="SJ233" s="24"/>
      <c r="SK233" s="24"/>
      <c r="SL233" s="24"/>
      <c r="SM233" s="24"/>
      <c r="SN233" s="24"/>
      <c r="SO233" s="24"/>
      <c r="SP233" s="24"/>
      <c r="SQ233" s="24"/>
      <c r="SR233" s="24"/>
      <c r="SS233" s="24"/>
      <c r="ST233" s="24"/>
      <c r="SU233" s="24"/>
      <c r="SV233" s="24"/>
      <c r="SW233" s="24"/>
      <c r="SX233" s="24"/>
      <c r="SY233" s="24"/>
      <c r="SZ233" s="24"/>
      <c r="TA233" s="24"/>
      <c r="TB233" s="24"/>
      <c r="TC233" s="24"/>
      <c r="TD233" s="24"/>
      <c r="TE233" s="24"/>
      <c r="TF233" s="24"/>
      <c r="TG233" s="24"/>
      <c r="TH233" s="24"/>
      <c r="TI233" s="24"/>
      <c r="TJ233" s="24"/>
      <c r="TK233" s="24"/>
      <c r="TL233" s="24"/>
      <c r="TM233" s="24"/>
      <c r="TN233" s="24"/>
      <c r="TO233" s="24"/>
      <c r="TP233" s="24"/>
      <c r="TQ233" s="24"/>
      <c r="TR233" s="24"/>
      <c r="TS233" s="24"/>
      <c r="TT233" s="24"/>
      <c r="TU233" s="24"/>
      <c r="TV233" s="24"/>
      <c r="TW233" s="24"/>
      <c r="TX233" s="24"/>
      <c r="TY233" s="24"/>
      <c r="TZ233" s="24"/>
      <c r="UA233" s="24"/>
      <c r="UB233" s="24"/>
      <c r="UC233" s="24"/>
      <c r="UD233" s="24"/>
      <c r="UE233" s="24"/>
      <c r="UF233" s="24"/>
      <c r="UG233" s="24"/>
      <c r="UH233" s="24"/>
      <c r="UI233" s="24"/>
      <c r="UJ233" s="24"/>
      <c r="UK233" s="24"/>
      <c r="UL233" s="24"/>
      <c r="UM233" s="24"/>
      <c r="UN233" s="24"/>
      <c r="UO233" s="24"/>
      <c r="UP233" s="24"/>
      <c r="UQ233" s="24"/>
      <c r="UR233" s="24"/>
      <c r="US233" s="24"/>
      <c r="UT233" s="24"/>
    </row>
    <row r="234" spans="1:566" s="152" customFormat="1" ht="13.5" thickBot="1" x14ac:dyDescent="0.3">
      <c r="A234" s="104"/>
      <c r="B234" s="104"/>
      <c r="C234" s="105"/>
      <c r="D234" s="105"/>
      <c r="E234" s="105"/>
      <c r="F234" s="106"/>
      <c r="G234" s="115"/>
      <c r="H234" s="104"/>
      <c r="I234" s="106"/>
      <c r="J234" s="104"/>
      <c r="K234" s="116"/>
      <c r="L234" s="10"/>
      <c r="M234" s="115"/>
      <c r="N234" s="116"/>
      <c r="O234" s="116"/>
      <c r="P234" s="105"/>
      <c r="Q234" s="104"/>
      <c r="R234" s="104"/>
      <c r="S234" s="104"/>
      <c r="T234" s="104"/>
      <c r="U234" s="112"/>
      <c r="V234" s="112"/>
      <c r="W234" s="112"/>
      <c r="X234" s="112"/>
      <c r="Y234" s="112"/>
      <c r="Z234" s="112"/>
      <c r="AA234" s="112"/>
      <c r="AB234" s="112"/>
      <c r="AC234" s="21"/>
      <c r="AD234" s="21"/>
      <c r="AE234" s="114"/>
      <c r="AF234" s="121"/>
      <c r="AG234" s="21"/>
      <c r="AH234" s="2">
        <f t="shared" si="3"/>
        <v>0</v>
      </c>
      <c r="AI234" s="4"/>
      <c r="AJ234" s="4"/>
      <c r="AK234" s="19"/>
      <c r="AL234" s="123"/>
      <c r="AM234" s="123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9"/>
      <c r="BC234" s="129"/>
      <c r="BD234" s="129"/>
      <c r="BE234" s="129"/>
      <c r="BF234" s="129"/>
      <c r="BG234" s="111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  <c r="HR234" s="24"/>
      <c r="HS234" s="24"/>
      <c r="HT234" s="24"/>
      <c r="HU234" s="24"/>
      <c r="HV234" s="24"/>
      <c r="HW234" s="24"/>
      <c r="HX234" s="24"/>
      <c r="HY234" s="24"/>
      <c r="HZ234" s="24"/>
      <c r="IA234" s="24"/>
      <c r="IB234" s="24"/>
      <c r="IC234" s="24"/>
      <c r="ID234" s="24"/>
      <c r="IE234" s="24"/>
      <c r="IF234" s="24"/>
      <c r="IG234" s="24"/>
      <c r="IH234" s="24"/>
      <c r="II234" s="24"/>
      <c r="IJ234" s="24"/>
      <c r="IK234" s="24"/>
      <c r="IL234" s="24"/>
      <c r="IM234" s="24"/>
      <c r="IN234" s="24"/>
      <c r="IO234" s="24"/>
      <c r="IP234" s="24"/>
      <c r="IQ234" s="24"/>
      <c r="IR234" s="24"/>
      <c r="IS234" s="24"/>
      <c r="IT234" s="24"/>
      <c r="IU234" s="24"/>
      <c r="IV234" s="24"/>
      <c r="IW234" s="24"/>
      <c r="IX234" s="24"/>
      <c r="IY234" s="24"/>
      <c r="IZ234" s="24"/>
      <c r="JA234" s="24"/>
      <c r="JB234" s="24"/>
      <c r="JC234" s="24"/>
      <c r="JD234" s="24"/>
      <c r="JE234" s="24"/>
      <c r="JF234" s="24"/>
      <c r="JG234" s="24"/>
      <c r="JH234" s="24"/>
      <c r="JI234" s="24"/>
      <c r="JJ234" s="24"/>
      <c r="JK234" s="24"/>
      <c r="JL234" s="24"/>
      <c r="JM234" s="24"/>
      <c r="JN234" s="24"/>
      <c r="JO234" s="24"/>
      <c r="JP234" s="24"/>
      <c r="JQ234" s="24"/>
      <c r="JR234" s="24"/>
      <c r="JS234" s="24"/>
      <c r="JT234" s="24"/>
      <c r="JU234" s="24"/>
      <c r="JV234" s="24"/>
      <c r="JW234" s="24"/>
      <c r="JX234" s="24"/>
      <c r="JY234" s="24"/>
      <c r="JZ234" s="24"/>
      <c r="KA234" s="24"/>
      <c r="KB234" s="24"/>
      <c r="KC234" s="24"/>
      <c r="KD234" s="24"/>
      <c r="KE234" s="24"/>
      <c r="KF234" s="24"/>
      <c r="KG234" s="24"/>
      <c r="KH234" s="24"/>
      <c r="KI234" s="24"/>
      <c r="KJ234" s="24"/>
      <c r="KK234" s="24"/>
      <c r="KL234" s="24"/>
      <c r="KM234" s="24"/>
      <c r="KN234" s="24"/>
      <c r="KO234" s="24"/>
      <c r="KP234" s="24"/>
      <c r="KQ234" s="24"/>
      <c r="KR234" s="24"/>
      <c r="KS234" s="24"/>
      <c r="KT234" s="24"/>
      <c r="KU234" s="24"/>
      <c r="KV234" s="24"/>
      <c r="KW234" s="24"/>
      <c r="KX234" s="24"/>
      <c r="KY234" s="24"/>
      <c r="KZ234" s="24"/>
      <c r="LA234" s="24"/>
      <c r="LB234" s="24"/>
      <c r="LC234" s="24"/>
      <c r="LD234" s="24"/>
      <c r="LE234" s="24"/>
      <c r="LF234" s="24"/>
      <c r="LG234" s="24"/>
      <c r="LH234" s="24"/>
      <c r="LI234" s="24"/>
      <c r="LJ234" s="24"/>
      <c r="LK234" s="24"/>
      <c r="LL234" s="24"/>
      <c r="LM234" s="24"/>
      <c r="LN234" s="24"/>
      <c r="LO234" s="24"/>
      <c r="LP234" s="24"/>
      <c r="LQ234" s="24"/>
      <c r="LR234" s="24"/>
      <c r="LS234" s="24"/>
      <c r="LT234" s="24"/>
      <c r="LU234" s="24"/>
      <c r="LV234" s="24"/>
      <c r="LW234" s="24"/>
      <c r="LX234" s="24"/>
      <c r="LY234" s="24"/>
      <c r="LZ234" s="24"/>
      <c r="MA234" s="24"/>
      <c r="MB234" s="24"/>
      <c r="MC234" s="24"/>
      <c r="MD234" s="24"/>
      <c r="ME234" s="24"/>
      <c r="MF234" s="24"/>
      <c r="MG234" s="24"/>
      <c r="MH234" s="24"/>
      <c r="MI234" s="24"/>
      <c r="MJ234" s="24"/>
      <c r="MK234" s="24"/>
      <c r="ML234" s="24"/>
      <c r="MM234" s="24"/>
      <c r="MN234" s="24"/>
      <c r="MO234" s="24"/>
      <c r="MP234" s="24"/>
      <c r="MQ234" s="24"/>
      <c r="MR234" s="24"/>
      <c r="MS234" s="24"/>
      <c r="MT234" s="24"/>
      <c r="MU234" s="24"/>
      <c r="MV234" s="24"/>
      <c r="MW234" s="24"/>
      <c r="MX234" s="24"/>
      <c r="MY234" s="24"/>
      <c r="MZ234" s="24"/>
      <c r="NA234" s="24"/>
      <c r="NB234" s="24"/>
      <c r="NC234" s="24"/>
      <c r="ND234" s="24"/>
      <c r="NE234" s="24"/>
      <c r="NF234" s="24"/>
      <c r="NG234" s="24"/>
      <c r="NH234" s="24"/>
      <c r="NI234" s="24"/>
      <c r="NJ234" s="24"/>
      <c r="NK234" s="24"/>
      <c r="NL234" s="24"/>
      <c r="NM234" s="24"/>
      <c r="NN234" s="24"/>
      <c r="NO234" s="24"/>
      <c r="NP234" s="24"/>
      <c r="NQ234" s="24"/>
      <c r="NR234" s="24"/>
      <c r="NS234" s="24"/>
      <c r="NT234" s="24"/>
      <c r="NU234" s="24"/>
      <c r="NV234" s="24"/>
      <c r="NW234" s="24"/>
      <c r="NX234" s="24"/>
      <c r="NY234" s="24"/>
      <c r="NZ234" s="24"/>
      <c r="OA234" s="24"/>
      <c r="OB234" s="24"/>
      <c r="OC234" s="24"/>
      <c r="OD234" s="24"/>
      <c r="OE234" s="24"/>
      <c r="OF234" s="24"/>
      <c r="OG234" s="24"/>
      <c r="OH234" s="24"/>
      <c r="OI234" s="24"/>
      <c r="OJ234" s="24"/>
      <c r="OK234" s="24"/>
      <c r="OL234" s="24"/>
      <c r="OM234" s="24"/>
      <c r="ON234" s="24"/>
      <c r="OO234" s="24"/>
      <c r="OP234" s="24"/>
      <c r="OQ234" s="24"/>
      <c r="OR234" s="24"/>
      <c r="OS234" s="24"/>
      <c r="OT234" s="24"/>
      <c r="OU234" s="24"/>
      <c r="OV234" s="24"/>
      <c r="OW234" s="24"/>
      <c r="OX234" s="24"/>
      <c r="OY234" s="24"/>
      <c r="OZ234" s="24"/>
      <c r="PA234" s="24"/>
      <c r="PB234" s="24"/>
      <c r="PC234" s="24"/>
      <c r="PD234" s="24"/>
      <c r="PE234" s="24"/>
      <c r="PF234" s="24"/>
      <c r="PG234" s="24"/>
      <c r="PH234" s="24"/>
      <c r="PI234" s="24"/>
      <c r="PJ234" s="24"/>
      <c r="PK234" s="24"/>
      <c r="PL234" s="24"/>
      <c r="PM234" s="24"/>
      <c r="PN234" s="24"/>
      <c r="PO234" s="24"/>
      <c r="PP234" s="24"/>
      <c r="PQ234" s="24"/>
      <c r="PR234" s="24"/>
      <c r="PS234" s="24"/>
      <c r="PT234" s="24"/>
      <c r="PU234" s="24"/>
      <c r="PV234" s="24"/>
      <c r="PW234" s="24"/>
      <c r="PX234" s="24"/>
      <c r="PY234" s="24"/>
      <c r="PZ234" s="24"/>
      <c r="QA234" s="24"/>
      <c r="QB234" s="24"/>
      <c r="QC234" s="24"/>
      <c r="QD234" s="24"/>
      <c r="QE234" s="24"/>
      <c r="QF234" s="24"/>
      <c r="QG234" s="24"/>
      <c r="QH234" s="24"/>
      <c r="QI234" s="24"/>
      <c r="QJ234" s="24"/>
      <c r="QK234" s="24"/>
      <c r="QL234" s="24"/>
      <c r="QM234" s="24"/>
      <c r="QN234" s="24"/>
      <c r="QO234" s="24"/>
      <c r="QP234" s="24"/>
      <c r="QQ234" s="24"/>
      <c r="QR234" s="24"/>
      <c r="QS234" s="24"/>
      <c r="QT234" s="24"/>
      <c r="QU234" s="24"/>
      <c r="QV234" s="24"/>
      <c r="QW234" s="24"/>
      <c r="QX234" s="24"/>
      <c r="QY234" s="24"/>
      <c r="QZ234" s="24"/>
      <c r="RA234" s="24"/>
      <c r="RB234" s="24"/>
      <c r="RC234" s="24"/>
      <c r="RD234" s="24"/>
      <c r="RE234" s="24"/>
      <c r="RF234" s="24"/>
      <c r="RG234" s="24"/>
      <c r="RH234" s="24"/>
      <c r="RI234" s="24"/>
      <c r="RJ234" s="24"/>
      <c r="RK234" s="24"/>
      <c r="RL234" s="24"/>
      <c r="RM234" s="24"/>
      <c r="RN234" s="24"/>
      <c r="RO234" s="24"/>
      <c r="RP234" s="24"/>
      <c r="RQ234" s="24"/>
      <c r="RR234" s="24"/>
      <c r="RS234" s="24"/>
      <c r="RT234" s="24"/>
      <c r="RU234" s="24"/>
      <c r="RV234" s="24"/>
      <c r="RW234" s="24"/>
      <c r="RX234" s="24"/>
      <c r="RY234" s="24"/>
      <c r="RZ234" s="24"/>
      <c r="SA234" s="24"/>
      <c r="SB234" s="24"/>
      <c r="SC234" s="24"/>
      <c r="SD234" s="24"/>
      <c r="SE234" s="24"/>
      <c r="SF234" s="24"/>
      <c r="SG234" s="24"/>
      <c r="SH234" s="24"/>
      <c r="SI234" s="24"/>
      <c r="SJ234" s="24"/>
      <c r="SK234" s="24"/>
      <c r="SL234" s="24"/>
      <c r="SM234" s="24"/>
      <c r="SN234" s="24"/>
      <c r="SO234" s="24"/>
      <c r="SP234" s="24"/>
      <c r="SQ234" s="24"/>
      <c r="SR234" s="24"/>
      <c r="SS234" s="24"/>
      <c r="ST234" s="24"/>
      <c r="SU234" s="24"/>
      <c r="SV234" s="24"/>
      <c r="SW234" s="24"/>
      <c r="SX234" s="24"/>
      <c r="SY234" s="24"/>
      <c r="SZ234" s="24"/>
      <c r="TA234" s="24"/>
      <c r="TB234" s="24"/>
      <c r="TC234" s="24"/>
      <c r="TD234" s="24"/>
      <c r="TE234" s="24"/>
      <c r="TF234" s="24"/>
      <c r="TG234" s="24"/>
      <c r="TH234" s="24"/>
      <c r="TI234" s="24"/>
      <c r="TJ234" s="24"/>
      <c r="TK234" s="24"/>
      <c r="TL234" s="24"/>
      <c r="TM234" s="24"/>
      <c r="TN234" s="24"/>
      <c r="TO234" s="24"/>
      <c r="TP234" s="24"/>
      <c r="TQ234" s="24"/>
      <c r="TR234" s="24"/>
      <c r="TS234" s="24"/>
      <c r="TT234" s="24"/>
      <c r="TU234" s="24"/>
      <c r="TV234" s="24"/>
      <c r="TW234" s="24"/>
      <c r="TX234" s="24"/>
      <c r="TY234" s="24"/>
      <c r="TZ234" s="24"/>
      <c r="UA234" s="24"/>
      <c r="UB234" s="24"/>
      <c r="UC234" s="24"/>
      <c r="UD234" s="24"/>
      <c r="UE234" s="24"/>
      <c r="UF234" s="24"/>
      <c r="UG234" s="24"/>
      <c r="UH234" s="24"/>
      <c r="UI234" s="24"/>
      <c r="UJ234" s="24"/>
      <c r="UK234" s="24"/>
      <c r="UL234" s="24"/>
      <c r="UM234" s="24"/>
      <c r="UN234" s="24"/>
      <c r="UO234" s="24"/>
      <c r="UP234" s="24"/>
      <c r="UQ234" s="24"/>
      <c r="UR234" s="24"/>
      <c r="US234" s="24"/>
      <c r="UT234" s="24"/>
    </row>
    <row r="235" spans="1:566" s="152" customFormat="1" ht="13.5" thickBot="1" x14ac:dyDescent="0.3">
      <c r="A235" s="104"/>
      <c r="B235" s="104"/>
      <c r="C235" s="105"/>
      <c r="D235" s="105"/>
      <c r="E235" s="105"/>
      <c r="F235" s="106"/>
      <c r="G235" s="115"/>
      <c r="H235" s="104"/>
      <c r="I235" s="106"/>
      <c r="J235" s="104"/>
      <c r="K235" s="116"/>
      <c r="L235" s="10"/>
      <c r="M235" s="115"/>
      <c r="N235" s="116"/>
      <c r="O235" s="116"/>
      <c r="P235" s="105"/>
      <c r="Q235" s="104"/>
      <c r="R235" s="104"/>
      <c r="S235" s="104"/>
      <c r="T235" s="104"/>
      <c r="U235" s="112"/>
      <c r="V235" s="112"/>
      <c r="W235" s="112"/>
      <c r="X235" s="112"/>
      <c r="Y235" s="112"/>
      <c r="Z235" s="112"/>
      <c r="AA235" s="112"/>
      <c r="AB235" s="112"/>
      <c r="AC235" s="21"/>
      <c r="AD235" s="21"/>
      <c r="AE235" s="114"/>
      <c r="AF235" s="121"/>
      <c r="AG235" s="21"/>
      <c r="AH235" s="2">
        <f t="shared" si="3"/>
        <v>0</v>
      </c>
      <c r="AI235" s="4"/>
      <c r="AJ235" s="4"/>
      <c r="AK235" s="19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9"/>
      <c r="BC235" s="129"/>
      <c r="BD235" s="129"/>
      <c r="BE235" s="129"/>
      <c r="BF235" s="129"/>
      <c r="BG235" s="111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  <c r="HR235" s="24"/>
      <c r="HS235" s="24"/>
      <c r="HT235" s="24"/>
      <c r="HU235" s="24"/>
      <c r="HV235" s="24"/>
      <c r="HW235" s="24"/>
      <c r="HX235" s="24"/>
      <c r="HY235" s="24"/>
      <c r="HZ235" s="24"/>
      <c r="IA235" s="24"/>
      <c r="IB235" s="24"/>
      <c r="IC235" s="24"/>
      <c r="ID235" s="24"/>
      <c r="IE235" s="24"/>
      <c r="IF235" s="24"/>
      <c r="IG235" s="24"/>
      <c r="IH235" s="24"/>
      <c r="II235" s="24"/>
      <c r="IJ235" s="24"/>
      <c r="IK235" s="24"/>
      <c r="IL235" s="24"/>
      <c r="IM235" s="24"/>
      <c r="IN235" s="24"/>
      <c r="IO235" s="24"/>
      <c r="IP235" s="24"/>
      <c r="IQ235" s="24"/>
      <c r="IR235" s="24"/>
      <c r="IS235" s="24"/>
      <c r="IT235" s="24"/>
      <c r="IU235" s="24"/>
      <c r="IV235" s="24"/>
      <c r="IW235" s="24"/>
      <c r="IX235" s="24"/>
      <c r="IY235" s="24"/>
      <c r="IZ235" s="24"/>
      <c r="JA235" s="24"/>
      <c r="JB235" s="24"/>
      <c r="JC235" s="24"/>
      <c r="JD235" s="24"/>
      <c r="JE235" s="24"/>
      <c r="JF235" s="24"/>
      <c r="JG235" s="24"/>
      <c r="JH235" s="24"/>
      <c r="JI235" s="24"/>
      <c r="JJ235" s="24"/>
      <c r="JK235" s="24"/>
      <c r="JL235" s="24"/>
      <c r="JM235" s="24"/>
      <c r="JN235" s="24"/>
      <c r="JO235" s="24"/>
      <c r="JP235" s="24"/>
      <c r="JQ235" s="24"/>
      <c r="JR235" s="24"/>
      <c r="JS235" s="24"/>
      <c r="JT235" s="24"/>
      <c r="JU235" s="24"/>
      <c r="JV235" s="24"/>
      <c r="JW235" s="24"/>
      <c r="JX235" s="24"/>
      <c r="JY235" s="24"/>
      <c r="JZ235" s="24"/>
      <c r="KA235" s="24"/>
      <c r="KB235" s="24"/>
      <c r="KC235" s="24"/>
      <c r="KD235" s="24"/>
      <c r="KE235" s="24"/>
      <c r="KF235" s="24"/>
      <c r="KG235" s="24"/>
      <c r="KH235" s="24"/>
      <c r="KI235" s="24"/>
      <c r="KJ235" s="24"/>
      <c r="KK235" s="24"/>
      <c r="KL235" s="24"/>
      <c r="KM235" s="24"/>
      <c r="KN235" s="24"/>
      <c r="KO235" s="24"/>
      <c r="KP235" s="24"/>
      <c r="KQ235" s="24"/>
      <c r="KR235" s="24"/>
      <c r="KS235" s="24"/>
      <c r="KT235" s="24"/>
      <c r="KU235" s="24"/>
      <c r="KV235" s="24"/>
      <c r="KW235" s="24"/>
      <c r="KX235" s="24"/>
      <c r="KY235" s="24"/>
      <c r="KZ235" s="24"/>
      <c r="LA235" s="24"/>
      <c r="LB235" s="24"/>
      <c r="LC235" s="24"/>
      <c r="LD235" s="24"/>
      <c r="LE235" s="24"/>
      <c r="LF235" s="24"/>
      <c r="LG235" s="24"/>
      <c r="LH235" s="24"/>
      <c r="LI235" s="24"/>
      <c r="LJ235" s="24"/>
      <c r="LK235" s="24"/>
      <c r="LL235" s="24"/>
      <c r="LM235" s="24"/>
      <c r="LN235" s="24"/>
      <c r="LO235" s="24"/>
      <c r="LP235" s="24"/>
      <c r="LQ235" s="24"/>
      <c r="LR235" s="24"/>
      <c r="LS235" s="24"/>
      <c r="LT235" s="24"/>
      <c r="LU235" s="24"/>
      <c r="LV235" s="24"/>
      <c r="LW235" s="24"/>
      <c r="LX235" s="24"/>
      <c r="LY235" s="24"/>
      <c r="LZ235" s="24"/>
      <c r="MA235" s="24"/>
      <c r="MB235" s="24"/>
      <c r="MC235" s="24"/>
      <c r="MD235" s="24"/>
      <c r="ME235" s="24"/>
      <c r="MF235" s="24"/>
      <c r="MG235" s="24"/>
      <c r="MH235" s="24"/>
      <c r="MI235" s="24"/>
      <c r="MJ235" s="24"/>
      <c r="MK235" s="24"/>
      <c r="ML235" s="24"/>
      <c r="MM235" s="24"/>
      <c r="MN235" s="24"/>
      <c r="MO235" s="24"/>
      <c r="MP235" s="24"/>
      <c r="MQ235" s="24"/>
      <c r="MR235" s="24"/>
      <c r="MS235" s="24"/>
      <c r="MT235" s="24"/>
      <c r="MU235" s="24"/>
      <c r="MV235" s="24"/>
      <c r="MW235" s="24"/>
      <c r="MX235" s="24"/>
      <c r="MY235" s="24"/>
      <c r="MZ235" s="24"/>
      <c r="NA235" s="24"/>
      <c r="NB235" s="24"/>
      <c r="NC235" s="24"/>
      <c r="ND235" s="24"/>
      <c r="NE235" s="24"/>
      <c r="NF235" s="24"/>
      <c r="NG235" s="24"/>
      <c r="NH235" s="24"/>
      <c r="NI235" s="24"/>
      <c r="NJ235" s="24"/>
      <c r="NK235" s="24"/>
      <c r="NL235" s="24"/>
      <c r="NM235" s="24"/>
      <c r="NN235" s="24"/>
      <c r="NO235" s="24"/>
      <c r="NP235" s="24"/>
      <c r="NQ235" s="24"/>
      <c r="NR235" s="24"/>
      <c r="NS235" s="24"/>
      <c r="NT235" s="24"/>
      <c r="NU235" s="24"/>
      <c r="NV235" s="24"/>
      <c r="NW235" s="24"/>
      <c r="NX235" s="24"/>
      <c r="NY235" s="24"/>
      <c r="NZ235" s="24"/>
      <c r="OA235" s="24"/>
      <c r="OB235" s="24"/>
      <c r="OC235" s="24"/>
      <c r="OD235" s="24"/>
      <c r="OE235" s="24"/>
      <c r="OF235" s="24"/>
      <c r="OG235" s="24"/>
      <c r="OH235" s="24"/>
      <c r="OI235" s="24"/>
      <c r="OJ235" s="24"/>
      <c r="OK235" s="24"/>
      <c r="OL235" s="24"/>
      <c r="OM235" s="24"/>
      <c r="ON235" s="24"/>
      <c r="OO235" s="24"/>
      <c r="OP235" s="24"/>
      <c r="OQ235" s="24"/>
      <c r="OR235" s="24"/>
      <c r="OS235" s="24"/>
      <c r="OT235" s="24"/>
      <c r="OU235" s="24"/>
      <c r="OV235" s="24"/>
      <c r="OW235" s="24"/>
      <c r="OX235" s="24"/>
      <c r="OY235" s="24"/>
      <c r="OZ235" s="24"/>
      <c r="PA235" s="24"/>
      <c r="PB235" s="24"/>
      <c r="PC235" s="24"/>
      <c r="PD235" s="24"/>
      <c r="PE235" s="24"/>
      <c r="PF235" s="24"/>
      <c r="PG235" s="24"/>
      <c r="PH235" s="24"/>
      <c r="PI235" s="24"/>
      <c r="PJ235" s="24"/>
      <c r="PK235" s="24"/>
      <c r="PL235" s="24"/>
      <c r="PM235" s="24"/>
      <c r="PN235" s="24"/>
      <c r="PO235" s="24"/>
      <c r="PP235" s="24"/>
      <c r="PQ235" s="24"/>
      <c r="PR235" s="24"/>
      <c r="PS235" s="24"/>
      <c r="PT235" s="24"/>
      <c r="PU235" s="24"/>
      <c r="PV235" s="24"/>
      <c r="PW235" s="24"/>
      <c r="PX235" s="24"/>
      <c r="PY235" s="24"/>
      <c r="PZ235" s="24"/>
      <c r="QA235" s="24"/>
      <c r="QB235" s="24"/>
      <c r="QC235" s="24"/>
      <c r="QD235" s="24"/>
      <c r="QE235" s="24"/>
      <c r="QF235" s="24"/>
      <c r="QG235" s="24"/>
      <c r="QH235" s="24"/>
      <c r="QI235" s="24"/>
      <c r="QJ235" s="24"/>
      <c r="QK235" s="24"/>
      <c r="QL235" s="24"/>
      <c r="QM235" s="24"/>
      <c r="QN235" s="24"/>
      <c r="QO235" s="24"/>
      <c r="QP235" s="24"/>
      <c r="QQ235" s="24"/>
      <c r="QR235" s="24"/>
      <c r="QS235" s="24"/>
      <c r="QT235" s="24"/>
      <c r="QU235" s="24"/>
      <c r="QV235" s="24"/>
      <c r="QW235" s="24"/>
      <c r="QX235" s="24"/>
      <c r="QY235" s="24"/>
      <c r="QZ235" s="24"/>
      <c r="RA235" s="24"/>
      <c r="RB235" s="24"/>
      <c r="RC235" s="24"/>
      <c r="RD235" s="24"/>
      <c r="RE235" s="24"/>
      <c r="RF235" s="24"/>
      <c r="RG235" s="24"/>
      <c r="RH235" s="24"/>
      <c r="RI235" s="24"/>
      <c r="RJ235" s="24"/>
      <c r="RK235" s="24"/>
      <c r="RL235" s="24"/>
      <c r="RM235" s="24"/>
      <c r="RN235" s="24"/>
      <c r="RO235" s="24"/>
      <c r="RP235" s="24"/>
      <c r="RQ235" s="24"/>
      <c r="RR235" s="24"/>
      <c r="RS235" s="24"/>
      <c r="RT235" s="24"/>
      <c r="RU235" s="24"/>
      <c r="RV235" s="24"/>
      <c r="RW235" s="24"/>
      <c r="RX235" s="24"/>
      <c r="RY235" s="24"/>
      <c r="RZ235" s="24"/>
      <c r="SA235" s="24"/>
      <c r="SB235" s="24"/>
      <c r="SC235" s="24"/>
      <c r="SD235" s="24"/>
      <c r="SE235" s="24"/>
      <c r="SF235" s="24"/>
      <c r="SG235" s="24"/>
      <c r="SH235" s="24"/>
      <c r="SI235" s="24"/>
      <c r="SJ235" s="24"/>
      <c r="SK235" s="24"/>
      <c r="SL235" s="24"/>
      <c r="SM235" s="24"/>
      <c r="SN235" s="24"/>
      <c r="SO235" s="24"/>
      <c r="SP235" s="24"/>
      <c r="SQ235" s="24"/>
      <c r="SR235" s="24"/>
      <c r="SS235" s="24"/>
      <c r="ST235" s="24"/>
      <c r="SU235" s="24"/>
      <c r="SV235" s="24"/>
      <c r="SW235" s="24"/>
      <c r="SX235" s="24"/>
      <c r="SY235" s="24"/>
      <c r="SZ235" s="24"/>
      <c r="TA235" s="24"/>
      <c r="TB235" s="24"/>
      <c r="TC235" s="24"/>
      <c r="TD235" s="24"/>
      <c r="TE235" s="24"/>
      <c r="TF235" s="24"/>
      <c r="TG235" s="24"/>
      <c r="TH235" s="24"/>
      <c r="TI235" s="24"/>
      <c r="TJ235" s="24"/>
      <c r="TK235" s="24"/>
      <c r="TL235" s="24"/>
      <c r="TM235" s="24"/>
      <c r="TN235" s="24"/>
      <c r="TO235" s="24"/>
      <c r="TP235" s="24"/>
      <c r="TQ235" s="24"/>
      <c r="TR235" s="24"/>
      <c r="TS235" s="24"/>
      <c r="TT235" s="24"/>
      <c r="TU235" s="24"/>
      <c r="TV235" s="24"/>
      <c r="TW235" s="24"/>
      <c r="TX235" s="24"/>
      <c r="TY235" s="24"/>
      <c r="TZ235" s="24"/>
      <c r="UA235" s="24"/>
      <c r="UB235" s="24"/>
      <c r="UC235" s="24"/>
      <c r="UD235" s="24"/>
      <c r="UE235" s="24"/>
      <c r="UF235" s="24"/>
      <c r="UG235" s="24"/>
      <c r="UH235" s="24"/>
      <c r="UI235" s="24"/>
      <c r="UJ235" s="24"/>
      <c r="UK235" s="24"/>
      <c r="UL235" s="24"/>
      <c r="UM235" s="24"/>
      <c r="UN235" s="24"/>
      <c r="UO235" s="24"/>
      <c r="UP235" s="24"/>
      <c r="UQ235" s="24"/>
      <c r="UR235" s="24"/>
      <c r="US235" s="24"/>
      <c r="UT235" s="24"/>
    </row>
    <row r="236" spans="1:566" x14ac:dyDescent="0.25">
      <c r="A236" s="105">
        <v>33</v>
      </c>
      <c r="B236" s="105" t="s">
        <v>468</v>
      </c>
      <c r="C236" s="105" t="s">
        <v>459</v>
      </c>
      <c r="D236" s="105" t="s">
        <v>97</v>
      </c>
      <c r="E236" s="105" t="s">
        <v>99</v>
      </c>
      <c r="F236" s="106" t="s">
        <v>460</v>
      </c>
      <c r="G236" s="115">
        <v>13381</v>
      </c>
      <c r="H236" s="104" t="s">
        <v>469</v>
      </c>
      <c r="I236" s="106" t="s">
        <v>466</v>
      </c>
      <c r="J236" s="104" t="s">
        <v>467</v>
      </c>
      <c r="K236" s="116">
        <v>45259</v>
      </c>
      <c r="L236" s="10">
        <v>22700</v>
      </c>
      <c r="M236" s="115">
        <v>13664</v>
      </c>
      <c r="N236" s="116">
        <v>45259</v>
      </c>
      <c r="O236" s="116">
        <v>45441</v>
      </c>
      <c r="P236" s="105" t="s">
        <v>287</v>
      </c>
      <c r="Q236" s="104" t="s">
        <v>100</v>
      </c>
      <c r="R236" s="104" t="s">
        <v>100</v>
      </c>
      <c r="S236" s="104" t="s">
        <v>100</v>
      </c>
      <c r="T236" s="104" t="s">
        <v>457</v>
      </c>
      <c r="U236" s="112"/>
      <c r="V236" s="112"/>
      <c r="W236" s="112"/>
      <c r="X236" s="112"/>
      <c r="Y236" s="112"/>
      <c r="Z236" s="112"/>
      <c r="AA236" s="112"/>
      <c r="AB236" s="112"/>
      <c r="AC236" s="21"/>
      <c r="AD236" s="21"/>
      <c r="AE236" s="114"/>
      <c r="AF236" s="121"/>
      <c r="AG236" s="21"/>
      <c r="AH236" s="2">
        <f t="shared" si="3"/>
        <v>22700</v>
      </c>
      <c r="AI236" s="4"/>
      <c r="AJ236" s="4"/>
      <c r="AK236" s="19">
        <f>SUM(AI236:AJ238)</f>
        <v>0</v>
      </c>
      <c r="AL236" s="123"/>
      <c r="AM236" s="123"/>
      <c r="AN236" s="123"/>
      <c r="AO236" s="123"/>
      <c r="AP236" s="123" t="s">
        <v>100</v>
      </c>
      <c r="AQ236" s="123" t="s">
        <v>100</v>
      </c>
      <c r="AR236" s="123" t="s">
        <v>100</v>
      </c>
      <c r="AS236" s="123" t="s">
        <v>100</v>
      </c>
      <c r="AT236" s="123" t="s">
        <v>100</v>
      </c>
      <c r="AU236" s="123" t="s">
        <v>100</v>
      </c>
      <c r="AV236" s="123" t="s">
        <v>100</v>
      </c>
      <c r="AW236" s="123" t="s">
        <v>100</v>
      </c>
      <c r="AX236" s="123" t="s">
        <v>100</v>
      </c>
      <c r="AY236" s="123" t="s">
        <v>100</v>
      </c>
      <c r="AZ236" s="123" t="s">
        <v>100</v>
      </c>
      <c r="BA236" s="123" t="s">
        <v>100</v>
      </c>
      <c r="BB236" s="123" t="s">
        <v>100</v>
      </c>
      <c r="BC236" s="123" t="s">
        <v>100</v>
      </c>
      <c r="BD236" s="123" t="s">
        <v>100</v>
      </c>
      <c r="BE236" s="123" t="s">
        <v>100</v>
      </c>
      <c r="BF236" s="123" t="s">
        <v>100</v>
      </c>
      <c r="BG236" s="105" t="s">
        <v>100</v>
      </c>
    </row>
    <row r="237" spans="1:566" s="153" customFormat="1" x14ac:dyDescent="0.25">
      <c r="A237" s="105"/>
      <c r="B237" s="105"/>
      <c r="C237" s="105"/>
      <c r="D237" s="105"/>
      <c r="E237" s="105"/>
      <c r="F237" s="106"/>
      <c r="G237" s="115"/>
      <c r="H237" s="104"/>
      <c r="I237" s="106"/>
      <c r="J237" s="104"/>
      <c r="K237" s="116"/>
      <c r="L237" s="10"/>
      <c r="M237" s="115"/>
      <c r="N237" s="116"/>
      <c r="O237" s="116"/>
      <c r="P237" s="105"/>
      <c r="Q237" s="104"/>
      <c r="R237" s="104"/>
      <c r="S237" s="104"/>
      <c r="T237" s="104"/>
      <c r="U237" s="112"/>
      <c r="V237" s="112"/>
      <c r="W237" s="112"/>
      <c r="X237" s="112"/>
      <c r="Y237" s="112"/>
      <c r="Z237" s="112"/>
      <c r="AA237" s="112"/>
      <c r="AB237" s="112"/>
      <c r="AC237" s="21"/>
      <c r="AD237" s="21"/>
      <c r="AE237" s="114"/>
      <c r="AF237" s="121"/>
      <c r="AG237" s="21"/>
      <c r="AH237" s="2">
        <f t="shared" si="3"/>
        <v>0</v>
      </c>
      <c r="AI237" s="4"/>
      <c r="AJ237" s="4"/>
      <c r="AK237" s="19"/>
      <c r="AL237" s="123"/>
      <c r="AM237" s="123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05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  <c r="HR237" s="24"/>
      <c r="HS237" s="24"/>
      <c r="HT237" s="24"/>
      <c r="HU237" s="24"/>
      <c r="HV237" s="24"/>
      <c r="HW237" s="24"/>
      <c r="HX237" s="24"/>
      <c r="HY237" s="24"/>
      <c r="HZ237" s="24"/>
      <c r="IA237" s="24"/>
      <c r="IB237" s="24"/>
      <c r="IC237" s="24"/>
      <c r="ID237" s="24"/>
      <c r="IE237" s="24"/>
      <c r="IF237" s="24"/>
      <c r="IG237" s="24"/>
      <c r="IH237" s="24"/>
      <c r="II237" s="24"/>
      <c r="IJ237" s="24"/>
      <c r="IK237" s="24"/>
      <c r="IL237" s="24"/>
      <c r="IM237" s="24"/>
      <c r="IN237" s="24"/>
      <c r="IO237" s="24"/>
      <c r="IP237" s="24"/>
      <c r="IQ237" s="24"/>
      <c r="IR237" s="24"/>
      <c r="IS237" s="24"/>
      <c r="IT237" s="24"/>
      <c r="IU237" s="24"/>
      <c r="IV237" s="24"/>
      <c r="IW237" s="24"/>
      <c r="IX237" s="24"/>
      <c r="IY237" s="24"/>
      <c r="IZ237" s="24"/>
      <c r="JA237" s="24"/>
      <c r="JB237" s="24"/>
      <c r="JC237" s="24"/>
      <c r="JD237" s="24"/>
      <c r="JE237" s="24"/>
      <c r="JF237" s="24"/>
      <c r="JG237" s="24"/>
      <c r="JH237" s="24"/>
      <c r="JI237" s="24"/>
      <c r="JJ237" s="24"/>
      <c r="JK237" s="24"/>
      <c r="JL237" s="24"/>
      <c r="JM237" s="24"/>
      <c r="JN237" s="24"/>
      <c r="JO237" s="24"/>
      <c r="JP237" s="24"/>
      <c r="JQ237" s="24"/>
      <c r="JR237" s="24"/>
      <c r="JS237" s="24"/>
      <c r="JT237" s="24"/>
      <c r="JU237" s="24"/>
      <c r="JV237" s="24"/>
      <c r="JW237" s="24"/>
      <c r="JX237" s="24"/>
      <c r="JY237" s="24"/>
      <c r="JZ237" s="24"/>
      <c r="KA237" s="24"/>
      <c r="KB237" s="24"/>
      <c r="KC237" s="24"/>
      <c r="KD237" s="24"/>
      <c r="KE237" s="24"/>
      <c r="KF237" s="24"/>
      <c r="KG237" s="24"/>
      <c r="KH237" s="24"/>
      <c r="KI237" s="24"/>
      <c r="KJ237" s="24"/>
      <c r="KK237" s="24"/>
      <c r="KL237" s="24"/>
      <c r="KM237" s="24"/>
      <c r="KN237" s="24"/>
      <c r="KO237" s="24"/>
      <c r="KP237" s="24"/>
      <c r="KQ237" s="24"/>
      <c r="KR237" s="24"/>
      <c r="KS237" s="24"/>
      <c r="KT237" s="24"/>
      <c r="KU237" s="24"/>
      <c r="KV237" s="24"/>
      <c r="KW237" s="24"/>
      <c r="KX237" s="24"/>
      <c r="KY237" s="24"/>
      <c r="KZ237" s="24"/>
      <c r="LA237" s="24"/>
      <c r="LB237" s="24"/>
      <c r="LC237" s="24"/>
      <c r="LD237" s="24"/>
      <c r="LE237" s="24"/>
      <c r="LF237" s="24"/>
      <c r="LG237" s="24"/>
      <c r="LH237" s="24"/>
      <c r="LI237" s="24"/>
      <c r="LJ237" s="24"/>
      <c r="LK237" s="24"/>
      <c r="LL237" s="24"/>
      <c r="LM237" s="24"/>
      <c r="LN237" s="24"/>
      <c r="LO237" s="24"/>
      <c r="LP237" s="24"/>
      <c r="LQ237" s="24"/>
      <c r="LR237" s="24"/>
      <c r="LS237" s="24"/>
      <c r="LT237" s="24"/>
      <c r="LU237" s="24"/>
      <c r="LV237" s="24"/>
      <c r="LW237" s="24"/>
      <c r="LX237" s="24"/>
      <c r="LY237" s="24"/>
      <c r="LZ237" s="24"/>
      <c r="MA237" s="24"/>
      <c r="MB237" s="24"/>
      <c r="MC237" s="24"/>
      <c r="MD237" s="24"/>
      <c r="ME237" s="24"/>
      <c r="MF237" s="24"/>
      <c r="MG237" s="24"/>
      <c r="MH237" s="24"/>
      <c r="MI237" s="24"/>
      <c r="MJ237" s="24"/>
      <c r="MK237" s="24"/>
      <c r="ML237" s="24"/>
      <c r="MM237" s="24"/>
      <c r="MN237" s="24"/>
      <c r="MO237" s="24"/>
      <c r="MP237" s="24"/>
      <c r="MQ237" s="24"/>
      <c r="MR237" s="24"/>
      <c r="MS237" s="24"/>
      <c r="MT237" s="24"/>
      <c r="MU237" s="24"/>
      <c r="MV237" s="24"/>
      <c r="MW237" s="24"/>
      <c r="MX237" s="24"/>
      <c r="MY237" s="24"/>
      <c r="MZ237" s="24"/>
      <c r="NA237" s="24"/>
      <c r="NB237" s="24"/>
      <c r="NC237" s="24"/>
      <c r="ND237" s="24"/>
      <c r="NE237" s="24"/>
      <c r="NF237" s="24"/>
      <c r="NG237" s="24"/>
      <c r="NH237" s="24"/>
      <c r="NI237" s="24"/>
      <c r="NJ237" s="24"/>
      <c r="NK237" s="24"/>
      <c r="NL237" s="24"/>
      <c r="NM237" s="24"/>
      <c r="NN237" s="24"/>
      <c r="NO237" s="24"/>
      <c r="NP237" s="24"/>
      <c r="NQ237" s="24"/>
      <c r="NR237" s="24"/>
      <c r="NS237" s="24"/>
      <c r="NT237" s="24"/>
      <c r="NU237" s="24"/>
      <c r="NV237" s="24"/>
      <c r="NW237" s="24"/>
      <c r="NX237" s="24"/>
      <c r="NY237" s="24"/>
      <c r="NZ237" s="24"/>
      <c r="OA237" s="24"/>
      <c r="OB237" s="24"/>
      <c r="OC237" s="24"/>
      <c r="OD237" s="24"/>
      <c r="OE237" s="24"/>
      <c r="OF237" s="24"/>
      <c r="OG237" s="24"/>
      <c r="OH237" s="24"/>
      <c r="OI237" s="24"/>
      <c r="OJ237" s="24"/>
      <c r="OK237" s="24"/>
      <c r="OL237" s="24"/>
      <c r="OM237" s="24"/>
      <c r="ON237" s="24"/>
      <c r="OO237" s="24"/>
      <c r="OP237" s="24"/>
      <c r="OQ237" s="24"/>
      <c r="OR237" s="24"/>
      <c r="OS237" s="24"/>
      <c r="OT237" s="24"/>
      <c r="OU237" s="24"/>
      <c r="OV237" s="24"/>
      <c r="OW237" s="24"/>
      <c r="OX237" s="24"/>
      <c r="OY237" s="24"/>
      <c r="OZ237" s="24"/>
      <c r="PA237" s="24"/>
      <c r="PB237" s="24"/>
      <c r="PC237" s="24"/>
      <c r="PD237" s="24"/>
      <c r="PE237" s="24"/>
      <c r="PF237" s="24"/>
      <c r="PG237" s="24"/>
      <c r="PH237" s="24"/>
      <c r="PI237" s="24"/>
      <c r="PJ237" s="24"/>
      <c r="PK237" s="24"/>
      <c r="PL237" s="24"/>
      <c r="PM237" s="24"/>
      <c r="PN237" s="24"/>
      <c r="PO237" s="24"/>
      <c r="PP237" s="24"/>
      <c r="PQ237" s="24"/>
      <c r="PR237" s="24"/>
      <c r="PS237" s="24"/>
      <c r="PT237" s="24"/>
      <c r="PU237" s="24"/>
      <c r="PV237" s="24"/>
      <c r="PW237" s="24"/>
      <c r="PX237" s="24"/>
      <c r="PY237" s="24"/>
      <c r="PZ237" s="24"/>
      <c r="QA237" s="24"/>
      <c r="QB237" s="24"/>
      <c r="QC237" s="24"/>
      <c r="QD237" s="24"/>
      <c r="QE237" s="24"/>
      <c r="QF237" s="24"/>
      <c r="QG237" s="24"/>
      <c r="QH237" s="24"/>
      <c r="QI237" s="24"/>
      <c r="QJ237" s="24"/>
      <c r="QK237" s="24"/>
      <c r="QL237" s="24"/>
      <c r="QM237" s="24"/>
      <c r="QN237" s="24"/>
      <c r="QO237" s="24"/>
      <c r="QP237" s="24"/>
      <c r="QQ237" s="24"/>
      <c r="QR237" s="24"/>
      <c r="QS237" s="24"/>
      <c r="QT237" s="24"/>
      <c r="QU237" s="24"/>
      <c r="QV237" s="24"/>
      <c r="QW237" s="24"/>
      <c r="QX237" s="24"/>
      <c r="QY237" s="24"/>
      <c r="QZ237" s="24"/>
      <c r="RA237" s="24"/>
      <c r="RB237" s="24"/>
      <c r="RC237" s="24"/>
      <c r="RD237" s="24"/>
      <c r="RE237" s="24"/>
      <c r="RF237" s="24"/>
      <c r="RG237" s="24"/>
      <c r="RH237" s="24"/>
      <c r="RI237" s="24"/>
      <c r="RJ237" s="24"/>
      <c r="RK237" s="24"/>
      <c r="RL237" s="24"/>
      <c r="RM237" s="24"/>
      <c r="RN237" s="24"/>
      <c r="RO237" s="24"/>
      <c r="RP237" s="24"/>
      <c r="RQ237" s="24"/>
      <c r="RR237" s="24"/>
      <c r="RS237" s="24"/>
      <c r="RT237" s="24"/>
      <c r="RU237" s="24"/>
      <c r="RV237" s="24"/>
      <c r="RW237" s="24"/>
      <c r="RX237" s="24"/>
      <c r="RY237" s="24"/>
      <c r="RZ237" s="24"/>
      <c r="SA237" s="24"/>
      <c r="SB237" s="24"/>
      <c r="SC237" s="24"/>
      <c r="SD237" s="24"/>
      <c r="SE237" s="24"/>
      <c r="SF237" s="24"/>
      <c r="SG237" s="24"/>
      <c r="SH237" s="24"/>
      <c r="SI237" s="24"/>
      <c r="SJ237" s="24"/>
      <c r="SK237" s="24"/>
      <c r="SL237" s="24"/>
      <c r="SM237" s="24"/>
      <c r="SN237" s="24"/>
      <c r="SO237" s="24"/>
      <c r="SP237" s="24"/>
      <c r="SQ237" s="24"/>
      <c r="SR237" s="24"/>
      <c r="SS237" s="24"/>
      <c r="ST237" s="24"/>
      <c r="SU237" s="24"/>
      <c r="SV237" s="24"/>
      <c r="SW237" s="24"/>
      <c r="SX237" s="24"/>
      <c r="SY237" s="24"/>
      <c r="SZ237" s="24"/>
      <c r="TA237" s="24"/>
      <c r="TB237" s="24"/>
      <c r="TC237" s="24"/>
      <c r="TD237" s="24"/>
      <c r="TE237" s="24"/>
      <c r="TF237" s="24"/>
      <c r="TG237" s="24"/>
      <c r="TH237" s="24"/>
      <c r="TI237" s="24"/>
      <c r="TJ237" s="24"/>
      <c r="TK237" s="24"/>
      <c r="TL237" s="24"/>
      <c r="TM237" s="24"/>
      <c r="TN237" s="24"/>
      <c r="TO237" s="24"/>
      <c r="TP237" s="24"/>
      <c r="TQ237" s="24"/>
      <c r="TR237" s="24"/>
      <c r="TS237" s="24"/>
      <c r="TT237" s="24"/>
      <c r="TU237" s="24"/>
      <c r="TV237" s="24"/>
      <c r="TW237" s="24"/>
      <c r="TX237" s="24"/>
      <c r="TY237" s="24"/>
      <c r="TZ237" s="24"/>
      <c r="UA237" s="24"/>
      <c r="UB237" s="24"/>
      <c r="UC237" s="24"/>
      <c r="UD237" s="24"/>
      <c r="UE237" s="24"/>
      <c r="UF237" s="24"/>
      <c r="UG237" s="24"/>
      <c r="UH237" s="24"/>
      <c r="UI237" s="24"/>
      <c r="UJ237" s="24"/>
      <c r="UK237" s="24"/>
      <c r="UL237" s="24"/>
      <c r="UM237" s="24"/>
      <c r="UN237" s="24"/>
      <c r="UO237" s="24"/>
      <c r="UP237" s="24"/>
      <c r="UQ237" s="24"/>
      <c r="UR237" s="24"/>
      <c r="US237" s="24"/>
      <c r="UT237" s="24"/>
    </row>
    <row r="238" spans="1:566" s="152" customFormat="1" ht="13.5" thickBot="1" x14ac:dyDescent="0.3">
      <c r="A238" s="105"/>
      <c r="B238" s="105"/>
      <c r="C238" s="105"/>
      <c r="D238" s="105"/>
      <c r="E238" s="105"/>
      <c r="F238" s="106"/>
      <c r="G238" s="115"/>
      <c r="H238" s="104"/>
      <c r="I238" s="106"/>
      <c r="J238" s="104"/>
      <c r="K238" s="116"/>
      <c r="L238" s="10"/>
      <c r="M238" s="115"/>
      <c r="N238" s="116"/>
      <c r="O238" s="116"/>
      <c r="P238" s="105"/>
      <c r="Q238" s="104"/>
      <c r="R238" s="104"/>
      <c r="S238" s="104"/>
      <c r="T238" s="104"/>
      <c r="U238" s="112"/>
      <c r="V238" s="112"/>
      <c r="W238" s="112"/>
      <c r="X238" s="112"/>
      <c r="Y238" s="112"/>
      <c r="Z238" s="112"/>
      <c r="AA238" s="112"/>
      <c r="AB238" s="112"/>
      <c r="AC238" s="21"/>
      <c r="AD238" s="21"/>
      <c r="AE238" s="114"/>
      <c r="AF238" s="121"/>
      <c r="AG238" s="21"/>
      <c r="AH238" s="2">
        <f t="shared" si="3"/>
        <v>0</v>
      </c>
      <c r="AI238" s="4"/>
      <c r="AJ238" s="4"/>
      <c r="AK238" s="19"/>
      <c r="AL238" s="123"/>
      <c r="AM238" s="123"/>
      <c r="AN238" s="123"/>
      <c r="AO238" s="123"/>
      <c r="AP238" s="123"/>
      <c r="AQ238" s="123"/>
      <c r="AR238" s="123"/>
      <c r="AS238" s="123"/>
      <c r="AT238" s="123"/>
      <c r="AU238" s="123"/>
      <c r="AV238" s="123"/>
      <c r="AW238" s="123"/>
      <c r="AX238" s="123"/>
      <c r="AY238" s="123"/>
      <c r="AZ238" s="123"/>
      <c r="BA238" s="123"/>
      <c r="BB238" s="123"/>
      <c r="BC238" s="123"/>
      <c r="BD238" s="123"/>
      <c r="BE238" s="123"/>
      <c r="BF238" s="123"/>
      <c r="BG238" s="105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  <c r="HR238" s="24"/>
      <c r="HS238" s="24"/>
      <c r="HT238" s="24"/>
      <c r="HU238" s="24"/>
      <c r="HV238" s="24"/>
      <c r="HW238" s="24"/>
      <c r="HX238" s="24"/>
      <c r="HY238" s="24"/>
      <c r="HZ238" s="24"/>
      <c r="IA238" s="24"/>
      <c r="IB238" s="24"/>
      <c r="IC238" s="24"/>
      <c r="ID238" s="24"/>
      <c r="IE238" s="24"/>
      <c r="IF238" s="24"/>
      <c r="IG238" s="24"/>
      <c r="IH238" s="24"/>
      <c r="II238" s="24"/>
      <c r="IJ238" s="24"/>
      <c r="IK238" s="24"/>
      <c r="IL238" s="24"/>
      <c r="IM238" s="24"/>
      <c r="IN238" s="24"/>
      <c r="IO238" s="24"/>
      <c r="IP238" s="24"/>
      <c r="IQ238" s="24"/>
      <c r="IR238" s="24"/>
      <c r="IS238" s="24"/>
      <c r="IT238" s="24"/>
      <c r="IU238" s="24"/>
      <c r="IV238" s="24"/>
      <c r="IW238" s="24"/>
      <c r="IX238" s="24"/>
      <c r="IY238" s="24"/>
      <c r="IZ238" s="24"/>
      <c r="JA238" s="24"/>
      <c r="JB238" s="24"/>
      <c r="JC238" s="24"/>
      <c r="JD238" s="24"/>
      <c r="JE238" s="24"/>
      <c r="JF238" s="24"/>
      <c r="JG238" s="24"/>
      <c r="JH238" s="24"/>
      <c r="JI238" s="24"/>
      <c r="JJ238" s="24"/>
      <c r="JK238" s="24"/>
      <c r="JL238" s="24"/>
      <c r="JM238" s="24"/>
      <c r="JN238" s="24"/>
      <c r="JO238" s="24"/>
      <c r="JP238" s="24"/>
      <c r="JQ238" s="24"/>
      <c r="JR238" s="24"/>
      <c r="JS238" s="24"/>
      <c r="JT238" s="24"/>
      <c r="JU238" s="24"/>
      <c r="JV238" s="24"/>
      <c r="JW238" s="24"/>
      <c r="JX238" s="24"/>
      <c r="JY238" s="24"/>
      <c r="JZ238" s="24"/>
      <c r="KA238" s="24"/>
      <c r="KB238" s="24"/>
      <c r="KC238" s="24"/>
      <c r="KD238" s="24"/>
      <c r="KE238" s="24"/>
      <c r="KF238" s="24"/>
      <c r="KG238" s="24"/>
      <c r="KH238" s="24"/>
      <c r="KI238" s="24"/>
      <c r="KJ238" s="24"/>
      <c r="KK238" s="24"/>
      <c r="KL238" s="24"/>
      <c r="KM238" s="24"/>
      <c r="KN238" s="24"/>
      <c r="KO238" s="24"/>
      <c r="KP238" s="24"/>
      <c r="KQ238" s="24"/>
      <c r="KR238" s="24"/>
      <c r="KS238" s="24"/>
      <c r="KT238" s="24"/>
      <c r="KU238" s="24"/>
      <c r="KV238" s="24"/>
      <c r="KW238" s="24"/>
      <c r="KX238" s="24"/>
      <c r="KY238" s="24"/>
      <c r="KZ238" s="24"/>
      <c r="LA238" s="24"/>
      <c r="LB238" s="24"/>
      <c r="LC238" s="24"/>
      <c r="LD238" s="24"/>
      <c r="LE238" s="24"/>
      <c r="LF238" s="24"/>
      <c r="LG238" s="24"/>
      <c r="LH238" s="24"/>
      <c r="LI238" s="24"/>
      <c r="LJ238" s="24"/>
      <c r="LK238" s="24"/>
      <c r="LL238" s="24"/>
      <c r="LM238" s="24"/>
      <c r="LN238" s="24"/>
      <c r="LO238" s="24"/>
      <c r="LP238" s="24"/>
      <c r="LQ238" s="24"/>
      <c r="LR238" s="24"/>
      <c r="LS238" s="24"/>
      <c r="LT238" s="24"/>
      <c r="LU238" s="24"/>
      <c r="LV238" s="24"/>
      <c r="LW238" s="24"/>
      <c r="LX238" s="24"/>
      <c r="LY238" s="24"/>
      <c r="LZ238" s="24"/>
      <c r="MA238" s="24"/>
      <c r="MB238" s="24"/>
      <c r="MC238" s="24"/>
      <c r="MD238" s="24"/>
      <c r="ME238" s="24"/>
      <c r="MF238" s="24"/>
      <c r="MG238" s="24"/>
      <c r="MH238" s="24"/>
      <c r="MI238" s="24"/>
      <c r="MJ238" s="24"/>
      <c r="MK238" s="24"/>
      <c r="ML238" s="24"/>
      <c r="MM238" s="24"/>
      <c r="MN238" s="24"/>
      <c r="MO238" s="24"/>
      <c r="MP238" s="24"/>
      <c r="MQ238" s="24"/>
      <c r="MR238" s="24"/>
      <c r="MS238" s="24"/>
      <c r="MT238" s="24"/>
      <c r="MU238" s="24"/>
      <c r="MV238" s="24"/>
      <c r="MW238" s="24"/>
      <c r="MX238" s="24"/>
      <c r="MY238" s="24"/>
      <c r="MZ238" s="24"/>
      <c r="NA238" s="24"/>
      <c r="NB238" s="24"/>
      <c r="NC238" s="24"/>
      <c r="ND238" s="24"/>
      <c r="NE238" s="24"/>
      <c r="NF238" s="24"/>
      <c r="NG238" s="24"/>
      <c r="NH238" s="24"/>
      <c r="NI238" s="24"/>
      <c r="NJ238" s="24"/>
      <c r="NK238" s="24"/>
      <c r="NL238" s="24"/>
      <c r="NM238" s="24"/>
      <c r="NN238" s="24"/>
      <c r="NO238" s="24"/>
      <c r="NP238" s="24"/>
      <c r="NQ238" s="24"/>
      <c r="NR238" s="24"/>
      <c r="NS238" s="24"/>
      <c r="NT238" s="24"/>
      <c r="NU238" s="24"/>
      <c r="NV238" s="24"/>
      <c r="NW238" s="24"/>
      <c r="NX238" s="24"/>
      <c r="NY238" s="24"/>
      <c r="NZ238" s="24"/>
      <c r="OA238" s="24"/>
      <c r="OB238" s="24"/>
      <c r="OC238" s="24"/>
      <c r="OD238" s="24"/>
      <c r="OE238" s="24"/>
      <c r="OF238" s="24"/>
      <c r="OG238" s="24"/>
      <c r="OH238" s="24"/>
      <c r="OI238" s="24"/>
      <c r="OJ238" s="24"/>
      <c r="OK238" s="24"/>
      <c r="OL238" s="24"/>
      <c r="OM238" s="24"/>
      <c r="ON238" s="24"/>
      <c r="OO238" s="24"/>
      <c r="OP238" s="24"/>
      <c r="OQ238" s="24"/>
      <c r="OR238" s="24"/>
      <c r="OS238" s="24"/>
      <c r="OT238" s="24"/>
      <c r="OU238" s="24"/>
      <c r="OV238" s="24"/>
      <c r="OW238" s="24"/>
      <c r="OX238" s="24"/>
      <c r="OY238" s="24"/>
      <c r="OZ238" s="24"/>
      <c r="PA238" s="24"/>
      <c r="PB238" s="24"/>
      <c r="PC238" s="24"/>
      <c r="PD238" s="24"/>
      <c r="PE238" s="24"/>
      <c r="PF238" s="24"/>
      <c r="PG238" s="24"/>
      <c r="PH238" s="24"/>
      <c r="PI238" s="24"/>
      <c r="PJ238" s="24"/>
      <c r="PK238" s="24"/>
      <c r="PL238" s="24"/>
      <c r="PM238" s="24"/>
      <c r="PN238" s="24"/>
      <c r="PO238" s="24"/>
      <c r="PP238" s="24"/>
      <c r="PQ238" s="24"/>
      <c r="PR238" s="24"/>
      <c r="PS238" s="24"/>
      <c r="PT238" s="24"/>
      <c r="PU238" s="24"/>
      <c r="PV238" s="24"/>
      <c r="PW238" s="24"/>
      <c r="PX238" s="24"/>
      <c r="PY238" s="24"/>
      <c r="PZ238" s="24"/>
      <c r="QA238" s="24"/>
      <c r="QB238" s="24"/>
      <c r="QC238" s="24"/>
      <c r="QD238" s="24"/>
      <c r="QE238" s="24"/>
      <c r="QF238" s="24"/>
      <c r="QG238" s="24"/>
      <c r="QH238" s="24"/>
      <c r="QI238" s="24"/>
      <c r="QJ238" s="24"/>
      <c r="QK238" s="24"/>
      <c r="QL238" s="24"/>
      <c r="QM238" s="24"/>
      <c r="QN238" s="24"/>
      <c r="QO238" s="24"/>
      <c r="QP238" s="24"/>
      <c r="QQ238" s="24"/>
      <c r="QR238" s="24"/>
      <c r="QS238" s="24"/>
      <c r="QT238" s="24"/>
      <c r="QU238" s="24"/>
      <c r="QV238" s="24"/>
      <c r="QW238" s="24"/>
      <c r="QX238" s="24"/>
      <c r="QY238" s="24"/>
      <c r="QZ238" s="24"/>
      <c r="RA238" s="24"/>
      <c r="RB238" s="24"/>
      <c r="RC238" s="24"/>
      <c r="RD238" s="24"/>
      <c r="RE238" s="24"/>
      <c r="RF238" s="24"/>
      <c r="RG238" s="24"/>
      <c r="RH238" s="24"/>
      <c r="RI238" s="24"/>
      <c r="RJ238" s="24"/>
      <c r="RK238" s="24"/>
      <c r="RL238" s="24"/>
      <c r="RM238" s="24"/>
      <c r="RN238" s="24"/>
      <c r="RO238" s="24"/>
      <c r="RP238" s="24"/>
      <c r="RQ238" s="24"/>
      <c r="RR238" s="24"/>
      <c r="RS238" s="24"/>
      <c r="RT238" s="24"/>
      <c r="RU238" s="24"/>
      <c r="RV238" s="24"/>
      <c r="RW238" s="24"/>
      <c r="RX238" s="24"/>
      <c r="RY238" s="24"/>
      <c r="RZ238" s="24"/>
      <c r="SA238" s="24"/>
      <c r="SB238" s="24"/>
      <c r="SC238" s="24"/>
      <c r="SD238" s="24"/>
      <c r="SE238" s="24"/>
      <c r="SF238" s="24"/>
      <c r="SG238" s="24"/>
      <c r="SH238" s="24"/>
      <c r="SI238" s="24"/>
      <c r="SJ238" s="24"/>
      <c r="SK238" s="24"/>
      <c r="SL238" s="24"/>
      <c r="SM238" s="24"/>
      <c r="SN238" s="24"/>
      <c r="SO238" s="24"/>
      <c r="SP238" s="24"/>
      <c r="SQ238" s="24"/>
      <c r="SR238" s="24"/>
      <c r="SS238" s="24"/>
      <c r="ST238" s="24"/>
      <c r="SU238" s="24"/>
      <c r="SV238" s="24"/>
      <c r="SW238" s="24"/>
      <c r="SX238" s="24"/>
      <c r="SY238" s="24"/>
      <c r="SZ238" s="24"/>
      <c r="TA238" s="24"/>
      <c r="TB238" s="24"/>
      <c r="TC238" s="24"/>
      <c r="TD238" s="24"/>
      <c r="TE238" s="24"/>
      <c r="TF238" s="24"/>
      <c r="TG238" s="24"/>
      <c r="TH238" s="24"/>
      <c r="TI238" s="24"/>
      <c r="TJ238" s="24"/>
      <c r="TK238" s="24"/>
      <c r="TL238" s="24"/>
      <c r="TM238" s="24"/>
      <c r="TN238" s="24"/>
      <c r="TO238" s="24"/>
      <c r="TP238" s="24"/>
      <c r="TQ238" s="24"/>
      <c r="TR238" s="24"/>
      <c r="TS238" s="24"/>
      <c r="TT238" s="24"/>
      <c r="TU238" s="24"/>
      <c r="TV238" s="24"/>
      <c r="TW238" s="24"/>
      <c r="TX238" s="24"/>
      <c r="TY238" s="24"/>
      <c r="TZ238" s="24"/>
      <c r="UA238" s="24"/>
      <c r="UB238" s="24"/>
      <c r="UC238" s="24"/>
      <c r="UD238" s="24"/>
      <c r="UE238" s="24"/>
      <c r="UF238" s="24"/>
      <c r="UG238" s="24"/>
      <c r="UH238" s="24"/>
      <c r="UI238" s="24"/>
      <c r="UJ238" s="24"/>
      <c r="UK238" s="24"/>
      <c r="UL238" s="24"/>
      <c r="UM238" s="24"/>
      <c r="UN238" s="24"/>
      <c r="UO238" s="24"/>
      <c r="UP238" s="24"/>
      <c r="UQ238" s="24"/>
      <c r="UR238" s="24"/>
      <c r="US238" s="24"/>
      <c r="UT238" s="24"/>
    </row>
    <row r="239" spans="1:566" x14ac:dyDescent="0.25">
      <c r="A239" s="104">
        <v>34</v>
      </c>
      <c r="B239" s="105" t="s">
        <v>470</v>
      </c>
      <c r="C239" s="105" t="s">
        <v>452</v>
      </c>
      <c r="D239" s="105" t="s">
        <v>97</v>
      </c>
      <c r="E239" s="105" t="s">
        <v>99</v>
      </c>
      <c r="F239" s="106" t="s">
        <v>453</v>
      </c>
      <c r="G239" s="115">
        <v>13425</v>
      </c>
      <c r="H239" s="104" t="s">
        <v>471</v>
      </c>
      <c r="I239" s="106" t="s">
        <v>472</v>
      </c>
      <c r="J239" s="104" t="s">
        <v>473</v>
      </c>
      <c r="K239" s="116">
        <v>45281</v>
      </c>
      <c r="L239" s="10">
        <v>3950</v>
      </c>
      <c r="M239" s="115">
        <v>13680</v>
      </c>
      <c r="N239" s="116">
        <v>45280</v>
      </c>
      <c r="O239" s="116">
        <v>45646</v>
      </c>
      <c r="P239" s="105" t="s">
        <v>287</v>
      </c>
      <c r="Q239" s="104" t="s">
        <v>100</v>
      </c>
      <c r="R239" s="104" t="s">
        <v>100</v>
      </c>
      <c r="S239" s="104" t="s">
        <v>100</v>
      </c>
      <c r="T239" s="104" t="s">
        <v>457</v>
      </c>
      <c r="U239" s="112"/>
      <c r="V239" s="112"/>
      <c r="W239" s="112"/>
      <c r="X239" s="112"/>
      <c r="Y239" s="112"/>
      <c r="Z239" s="112"/>
      <c r="AA239" s="112"/>
      <c r="AB239" s="112"/>
      <c r="AC239" s="21"/>
      <c r="AD239" s="21"/>
      <c r="AE239" s="114"/>
      <c r="AF239" s="121"/>
      <c r="AG239" s="21"/>
      <c r="AH239" s="2">
        <f t="shared" si="3"/>
        <v>3950</v>
      </c>
      <c r="AI239" s="4"/>
      <c r="AJ239" s="4"/>
      <c r="AK239" s="19">
        <f>SUM(AI239:AJ241)</f>
        <v>0</v>
      </c>
      <c r="AL239" s="123"/>
      <c r="AM239" s="123"/>
      <c r="AN239" s="123"/>
      <c r="AO239" s="123"/>
      <c r="AP239" s="123" t="s">
        <v>100</v>
      </c>
      <c r="AQ239" s="123" t="s">
        <v>100</v>
      </c>
      <c r="AR239" s="123" t="s">
        <v>100</v>
      </c>
      <c r="AS239" s="123" t="s">
        <v>100</v>
      </c>
      <c r="AT239" s="123" t="s">
        <v>100</v>
      </c>
      <c r="AU239" s="123" t="s">
        <v>100</v>
      </c>
      <c r="AV239" s="123" t="s">
        <v>100</v>
      </c>
      <c r="AW239" s="123" t="s">
        <v>100</v>
      </c>
      <c r="AX239" s="123" t="s">
        <v>100</v>
      </c>
      <c r="AY239" s="123" t="s">
        <v>100</v>
      </c>
      <c r="AZ239" s="123" t="s">
        <v>100</v>
      </c>
      <c r="BA239" s="123" t="s">
        <v>100</v>
      </c>
      <c r="BB239" s="123" t="s">
        <v>100</v>
      </c>
      <c r="BC239" s="123" t="s">
        <v>100</v>
      </c>
      <c r="BD239" s="123" t="s">
        <v>100</v>
      </c>
      <c r="BE239" s="123" t="s">
        <v>100</v>
      </c>
      <c r="BF239" s="123" t="s">
        <v>100</v>
      </c>
      <c r="BG239" s="105" t="s">
        <v>100</v>
      </c>
    </row>
    <row r="240" spans="1:566" s="153" customFormat="1" x14ac:dyDescent="0.25">
      <c r="A240" s="104"/>
      <c r="B240" s="105"/>
      <c r="C240" s="105"/>
      <c r="D240" s="105"/>
      <c r="E240" s="105"/>
      <c r="F240" s="106"/>
      <c r="G240" s="115"/>
      <c r="H240" s="104"/>
      <c r="I240" s="106"/>
      <c r="J240" s="104"/>
      <c r="K240" s="116"/>
      <c r="L240" s="10"/>
      <c r="M240" s="115"/>
      <c r="N240" s="116"/>
      <c r="O240" s="116"/>
      <c r="P240" s="105"/>
      <c r="Q240" s="104"/>
      <c r="R240" s="104"/>
      <c r="S240" s="104"/>
      <c r="T240" s="104"/>
      <c r="U240" s="112"/>
      <c r="V240" s="112"/>
      <c r="W240" s="112"/>
      <c r="X240" s="112"/>
      <c r="Y240" s="112"/>
      <c r="Z240" s="112"/>
      <c r="AA240" s="112"/>
      <c r="AB240" s="112"/>
      <c r="AC240" s="21"/>
      <c r="AD240" s="21"/>
      <c r="AE240" s="114"/>
      <c r="AF240" s="121"/>
      <c r="AG240" s="21"/>
      <c r="AH240" s="2">
        <f t="shared" si="3"/>
        <v>0</v>
      </c>
      <c r="AI240" s="4"/>
      <c r="AJ240" s="4"/>
      <c r="AK240" s="19"/>
      <c r="AL240" s="123"/>
      <c r="AM240" s="123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05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  <c r="HR240" s="24"/>
      <c r="HS240" s="24"/>
      <c r="HT240" s="24"/>
      <c r="HU240" s="24"/>
      <c r="HV240" s="24"/>
      <c r="HW240" s="24"/>
      <c r="HX240" s="24"/>
      <c r="HY240" s="24"/>
      <c r="HZ240" s="24"/>
      <c r="IA240" s="24"/>
      <c r="IB240" s="24"/>
      <c r="IC240" s="24"/>
      <c r="ID240" s="24"/>
      <c r="IE240" s="24"/>
      <c r="IF240" s="24"/>
      <c r="IG240" s="24"/>
      <c r="IH240" s="24"/>
      <c r="II240" s="24"/>
      <c r="IJ240" s="24"/>
      <c r="IK240" s="24"/>
      <c r="IL240" s="24"/>
      <c r="IM240" s="24"/>
      <c r="IN240" s="24"/>
      <c r="IO240" s="24"/>
      <c r="IP240" s="24"/>
      <c r="IQ240" s="24"/>
      <c r="IR240" s="24"/>
      <c r="IS240" s="24"/>
      <c r="IT240" s="24"/>
      <c r="IU240" s="24"/>
      <c r="IV240" s="24"/>
      <c r="IW240" s="24"/>
      <c r="IX240" s="24"/>
      <c r="IY240" s="24"/>
      <c r="IZ240" s="24"/>
      <c r="JA240" s="24"/>
      <c r="JB240" s="24"/>
      <c r="JC240" s="24"/>
      <c r="JD240" s="24"/>
      <c r="JE240" s="24"/>
      <c r="JF240" s="24"/>
      <c r="JG240" s="24"/>
      <c r="JH240" s="24"/>
      <c r="JI240" s="24"/>
      <c r="JJ240" s="24"/>
      <c r="JK240" s="24"/>
      <c r="JL240" s="24"/>
      <c r="JM240" s="24"/>
      <c r="JN240" s="24"/>
      <c r="JO240" s="24"/>
      <c r="JP240" s="24"/>
      <c r="JQ240" s="24"/>
      <c r="JR240" s="24"/>
      <c r="JS240" s="24"/>
      <c r="JT240" s="24"/>
      <c r="JU240" s="24"/>
      <c r="JV240" s="24"/>
      <c r="JW240" s="24"/>
      <c r="JX240" s="24"/>
      <c r="JY240" s="24"/>
      <c r="JZ240" s="24"/>
      <c r="KA240" s="24"/>
      <c r="KB240" s="24"/>
      <c r="KC240" s="24"/>
      <c r="KD240" s="24"/>
      <c r="KE240" s="24"/>
      <c r="KF240" s="24"/>
      <c r="KG240" s="24"/>
      <c r="KH240" s="24"/>
      <c r="KI240" s="24"/>
      <c r="KJ240" s="24"/>
      <c r="KK240" s="24"/>
      <c r="KL240" s="24"/>
      <c r="KM240" s="24"/>
      <c r="KN240" s="24"/>
      <c r="KO240" s="24"/>
      <c r="KP240" s="24"/>
      <c r="KQ240" s="24"/>
      <c r="KR240" s="24"/>
      <c r="KS240" s="24"/>
      <c r="KT240" s="24"/>
      <c r="KU240" s="24"/>
      <c r="KV240" s="24"/>
      <c r="KW240" s="24"/>
      <c r="KX240" s="24"/>
      <c r="KY240" s="24"/>
      <c r="KZ240" s="24"/>
      <c r="LA240" s="24"/>
      <c r="LB240" s="24"/>
      <c r="LC240" s="24"/>
      <c r="LD240" s="24"/>
      <c r="LE240" s="24"/>
      <c r="LF240" s="24"/>
      <c r="LG240" s="24"/>
      <c r="LH240" s="24"/>
      <c r="LI240" s="24"/>
      <c r="LJ240" s="24"/>
      <c r="LK240" s="24"/>
      <c r="LL240" s="24"/>
      <c r="LM240" s="24"/>
      <c r="LN240" s="24"/>
      <c r="LO240" s="24"/>
      <c r="LP240" s="24"/>
      <c r="LQ240" s="24"/>
      <c r="LR240" s="24"/>
      <c r="LS240" s="24"/>
      <c r="LT240" s="24"/>
      <c r="LU240" s="24"/>
      <c r="LV240" s="24"/>
      <c r="LW240" s="24"/>
      <c r="LX240" s="24"/>
      <c r="LY240" s="24"/>
      <c r="LZ240" s="24"/>
      <c r="MA240" s="24"/>
      <c r="MB240" s="24"/>
      <c r="MC240" s="24"/>
      <c r="MD240" s="24"/>
      <c r="ME240" s="24"/>
      <c r="MF240" s="24"/>
      <c r="MG240" s="24"/>
      <c r="MH240" s="24"/>
      <c r="MI240" s="24"/>
      <c r="MJ240" s="24"/>
      <c r="MK240" s="24"/>
      <c r="ML240" s="24"/>
      <c r="MM240" s="24"/>
      <c r="MN240" s="24"/>
      <c r="MO240" s="24"/>
      <c r="MP240" s="24"/>
      <c r="MQ240" s="24"/>
      <c r="MR240" s="24"/>
      <c r="MS240" s="24"/>
      <c r="MT240" s="24"/>
      <c r="MU240" s="24"/>
      <c r="MV240" s="24"/>
      <c r="MW240" s="24"/>
      <c r="MX240" s="24"/>
      <c r="MY240" s="24"/>
      <c r="MZ240" s="24"/>
      <c r="NA240" s="24"/>
      <c r="NB240" s="24"/>
      <c r="NC240" s="24"/>
      <c r="ND240" s="24"/>
      <c r="NE240" s="24"/>
      <c r="NF240" s="24"/>
      <c r="NG240" s="24"/>
      <c r="NH240" s="24"/>
      <c r="NI240" s="24"/>
      <c r="NJ240" s="24"/>
      <c r="NK240" s="24"/>
      <c r="NL240" s="24"/>
      <c r="NM240" s="24"/>
      <c r="NN240" s="24"/>
      <c r="NO240" s="24"/>
      <c r="NP240" s="24"/>
      <c r="NQ240" s="24"/>
      <c r="NR240" s="24"/>
      <c r="NS240" s="24"/>
      <c r="NT240" s="24"/>
      <c r="NU240" s="24"/>
      <c r="NV240" s="24"/>
      <c r="NW240" s="24"/>
      <c r="NX240" s="24"/>
      <c r="NY240" s="24"/>
      <c r="NZ240" s="24"/>
      <c r="OA240" s="24"/>
      <c r="OB240" s="24"/>
      <c r="OC240" s="24"/>
      <c r="OD240" s="24"/>
      <c r="OE240" s="24"/>
      <c r="OF240" s="24"/>
      <c r="OG240" s="24"/>
      <c r="OH240" s="24"/>
      <c r="OI240" s="24"/>
      <c r="OJ240" s="24"/>
      <c r="OK240" s="24"/>
      <c r="OL240" s="24"/>
      <c r="OM240" s="24"/>
      <c r="ON240" s="24"/>
      <c r="OO240" s="24"/>
      <c r="OP240" s="24"/>
      <c r="OQ240" s="24"/>
      <c r="OR240" s="24"/>
      <c r="OS240" s="24"/>
      <c r="OT240" s="24"/>
      <c r="OU240" s="24"/>
      <c r="OV240" s="24"/>
      <c r="OW240" s="24"/>
      <c r="OX240" s="24"/>
      <c r="OY240" s="24"/>
      <c r="OZ240" s="24"/>
      <c r="PA240" s="24"/>
      <c r="PB240" s="24"/>
      <c r="PC240" s="24"/>
      <c r="PD240" s="24"/>
      <c r="PE240" s="24"/>
      <c r="PF240" s="24"/>
      <c r="PG240" s="24"/>
      <c r="PH240" s="24"/>
      <c r="PI240" s="24"/>
      <c r="PJ240" s="24"/>
      <c r="PK240" s="24"/>
      <c r="PL240" s="24"/>
      <c r="PM240" s="24"/>
      <c r="PN240" s="24"/>
      <c r="PO240" s="24"/>
      <c r="PP240" s="24"/>
      <c r="PQ240" s="24"/>
      <c r="PR240" s="24"/>
      <c r="PS240" s="24"/>
      <c r="PT240" s="24"/>
      <c r="PU240" s="24"/>
      <c r="PV240" s="24"/>
      <c r="PW240" s="24"/>
      <c r="PX240" s="24"/>
      <c r="PY240" s="24"/>
      <c r="PZ240" s="24"/>
      <c r="QA240" s="24"/>
      <c r="QB240" s="24"/>
      <c r="QC240" s="24"/>
      <c r="QD240" s="24"/>
      <c r="QE240" s="24"/>
      <c r="QF240" s="24"/>
      <c r="QG240" s="24"/>
      <c r="QH240" s="24"/>
      <c r="QI240" s="24"/>
      <c r="QJ240" s="24"/>
      <c r="QK240" s="24"/>
      <c r="QL240" s="24"/>
      <c r="QM240" s="24"/>
      <c r="QN240" s="24"/>
      <c r="QO240" s="24"/>
      <c r="QP240" s="24"/>
      <c r="QQ240" s="24"/>
      <c r="QR240" s="24"/>
      <c r="QS240" s="24"/>
      <c r="QT240" s="24"/>
      <c r="QU240" s="24"/>
      <c r="QV240" s="24"/>
      <c r="QW240" s="24"/>
      <c r="QX240" s="24"/>
      <c r="QY240" s="24"/>
      <c r="QZ240" s="24"/>
      <c r="RA240" s="24"/>
      <c r="RB240" s="24"/>
      <c r="RC240" s="24"/>
      <c r="RD240" s="24"/>
      <c r="RE240" s="24"/>
      <c r="RF240" s="24"/>
      <c r="RG240" s="24"/>
      <c r="RH240" s="24"/>
      <c r="RI240" s="24"/>
      <c r="RJ240" s="24"/>
      <c r="RK240" s="24"/>
      <c r="RL240" s="24"/>
      <c r="RM240" s="24"/>
      <c r="RN240" s="24"/>
      <c r="RO240" s="24"/>
      <c r="RP240" s="24"/>
      <c r="RQ240" s="24"/>
      <c r="RR240" s="24"/>
      <c r="RS240" s="24"/>
      <c r="RT240" s="24"/>
      <c r="RU240" s="24"/>
      <c r="RV240" s="24"/>
      <c r="RW240" s="24"/>
      <c r="RX240" s="24"/>
      <c r="RY240" s="24"/>
      <c r="RZ240" s="24"/>
      <c r="SA240" s="24"/>
      <c r="SB240" s="24"/>
      <c r="SC240" s="24"/>
      <c r="SD240" s="24"/>
      <c r="SE240" s="24"/>
      <c r="SF240" s="24"/>
      <c r="SG240" s="24"/>
      <c r="SH240" s="24"/>
      <c r="SI240" s="24"/>
      <c r="SJ240" s="24"/>
      <c r="SK240" s="24"/>
      <c r="SL240" s="24"/>
      <c r="SM240" s="24"/>
      <c r="SN240" s="24"/>
      <c r="SO240" s="24"/>
      <c r="SP240" s="24"/>
      <c r="SQ240" s="24"/>
      <c r="SR240" s="24"/>
      <c r="SS240" s="24"/>
      <c r="ST240" s="24"/>
      <c r="SU240" s="24"/>
      <c r="SV240" s="24"/>
      <c r="SW240" s="24"/>
      <c r="SX240" s="24"/>
      <c r="SY240" s="24"/>
      <c r="SZ240" s="24"/>
      <c r="TA240" s="24"/>
      <c r="TB240" s="24"/>
      <c r="TC240" s="24"/>
      <c r="TD240" s="24"/>
      <c r="TE240" s="24"/>
      <c r="TF240" s="24"/>
      <c r="TG240" s="24"/>
      <c r="TH240" s="24"/>
      <c r="TI240" s="24"/>
      <c r="TJ240" s="24"/>
      <c r="TK240" s="24"/>
      <c r="TL240" s="24"/>
      <c r="TM240" s="24"/>
      <c r="TN240" s="24"/>
      <c r="TO240" s="24"/>
      <c r="TP240" s="24"/>
      <c r="TQ240" s="24"/>
      <c r="TR240" s="24"/>
      <c r="TS240" s="24"/>
      <c r="TT240" s="24"/>
      <c r="TU240" s="24"/>
      <c r="TV240" s="24"/>
      <c r="TW240" s="24"/>
      <c r="TX240" s="24"/>
      <c r="TY240" s="24"/>
      <c r="TZ240" s="24"/>
      <c r="UA240" s="24"/>
      <c r="UB240" s="24"/>
      <c r="UC240" s="24"/>
      <c r="UD240" s="24"/>
      <c r="UE240" s="24"/>
      <c r="UF240" s="24"/>
      <c r="UG240" s="24"/>
      <c r="UH240" s="24"/>
      <c r="UI240" s="24"/>
      <c r="UJ240" s="24"/>
      <c r="UK240" s="24"/>
      <c r="UL240" s="24"/>
      <c r="UM240" s="24"/>
      <c r="UN240" s="24"/>
      <c r="UO240" s="24"/>
      <c r="UP240" s="24"/>
      <c r="UQ240" s="24"/>
      <c r="UR240" s="24"/>
      <c r="US240" s="24"/>
      <c r="UT240" s="24"/>
    </row>
    <row r="241" spans="1:566" s="152" customFormat="1" ht="13.5" thickBot="1" x14ac:dyDescent="0.3">
      <c r="A241" s="104"/>
      <c r="B241" s="105"/>
      <c r="C241" s="105"/>
      <c r="D241" s="105"/>
      <c r="E241" s="105"/>
      <c r="F241" s="106"/>
      <c r="G241" s="115"/>
      <c r="H241" s="104"/>
      <c r="I241" s="106"/>
      <c r="J241" s="104"/>
      <c r="K241" s="116"/>
      <c r="L241" s="10"/>
      <c r="M241" s="115"/>
      <c r="N241" s="116"/>
      <c r="O241" s="116"/>
      <c r="P241" s="105"/>
      <c r="Q241" s="104"/>
      <c r="R241" s="104"/>
      <c r="S241" s="104"/>
      <c r="T241" s="104"/>
      <c r="U241" s="112"/>
      <c r="V241" s="112"/>
      <c r="W241" s="112"/>
      <c r="X241" s="112"/>
      <c r="Y241" s="112"/>
      <c r="Z241" s="112"/>
      <c r="AA241" s="112"/>
      <c r="AB241" s="112"/>
      <c r="AC241" s="21"/>
      <c r="AD241" s="21"/>
      <c r="AE241" s="114"/>
      <c r="AF241" s="121"/>
      <c r="AG241" s="21"/>
      <c r="AH241" s="2">
        <f t="shared" si="3"/>
        <v>0</v>
      </c>
      <c r="AI241" s="4"/>
      <c r="AJ241" s="4"/>
      <c r="AK241" s="19"/>
      <c r="AL241" s="123"/>
      <c r="AM241" s="123"/>
      <c r="AN241" s="123"/>
      <c r="AO241" s="123"/>
      <c r="AP241" s="123"/>
      <c r="AQ241" s="123"/>
      <c r="AR241" s="123"/>
      <c r="AS241" s="123"/>
      <c r="AT241" s="123"/>
      <c r="AU241" s="123"/>
      <c r="AV241" s="123"/>
      <c r="AW241" s="123"/>
      <c r="AX241" s="123"/>
      <c r="AY241" s="123"/>
      <c r="AZ241" s="123"/>
      <c r="BA241" s="123"/>
      <c r="BB241" s="123"/>
      <c r="BC241" s="123"/>
      <c r="BD241" s="123"/>
      <c r="BE241" s="123"/>
      <c r="BF241" s="123"/>
      <c r="BG241" s="105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  <c r="HR241" s="24"/>
      <c r="HS241" s="24"/>
      <c r="HT241" s="24"/>
      <c r="HU241" s="24"/>
      <c r="HV241" s="24"/>
      <c r="HW241" s="24"/>
      <c r="HX241" s="24"/>
      <c r="HY241" s="24"/>
      <c r="HZ241" s="24"/>
      <c r="IA241" s="24"/>
      <c r="IB241" s="24"/>
      <c r="IC241" s="24"/>
      <c r="ID241" s="24"/>
      <c r="IE241" s="24"/>
      <c r="IF241" s="24"/>
      <c r="IG241" s="24"/>
      <c r="IH241" s="24"/>
      <c r="II241" s="24"/>
      <c r="IJ241" s="24"/>
      <c r="IK241" s="24"/>
      <c r="IL241" s="24"/>
      <c r="IM241" s="24"/>
      <c r="IN241" s="24"/>
      <c r="IO241" s="24"/>
      <c r="IP241" s="24"/>
      <c r="IQ241" s="24"/>
      <c r="IR241" s="24"/>
      <c r="IS241" s="24"/>
      <c r="IT241" s="24"/>
      <c r="IU241" s="24"/>
      <c r="IV241" s="24"/>
      <c r="IW241" s="24"/>
      <c r="IX241" s="24"/>
      <c r="IY241" s="24"/>
      <c r="IZ241" s="24"/>
      <c r="JA241" s="24"/>
      <c r="JB241" s="24"/>
      <c r="JC241" s="24"/>
      <c r="JD241" s="24"/>
      <c r="JE241" s="24"/>
      <c r="JF241" s="24"/>
      <c r="JG241" s="24"/>
      <c r="JH241" s="24"/>
      <c r="JI241" s="24"/>
      <c r="JJ241" s="24"/>
      <c r="JK241" s="24"/>
      <c r="JL241" s="24"/>
      <c r="JM241" s="24"/>
      <c r="JN241" s="24"/>
      <c r="JO241" s="24"/>
      <c r="JP241" s="24"/>
      <c r="JQ241" s="24"/>
      <c r="JR241" s="24"/>
      <c r="JS241" s="24"/>
      <c r="JT241" s="24"/>
      <c r="JU241" s="24"/>
      <c r="JV241" s="24"/>
      <c r="JW241" s="24"/>
      <c r="JX241" s="24"/>
      <c r="JY241" s="24"/>
      <c r="JZ241" s="24"/>
      <c r="KA241" s="24"/>
      <c r="KB241" s="24"/>
      <c r="KC241" s="24"/>
      <c r="KD241" s="24"/>
      <c r="KE241" s="24"/>
      <c r="KF241" s="24"/>
      <c r="KG241" s="24"/>
      <c r="KH241" s="24"/>
      <c r="KI241" s="24"/>
      <c r="KJ241" s="24"/>
      <c r="KK241" s="24"/>
      <c r="KL241" s="24"/>
      <c r="KM241" s="24"/>
      <c r="KN241" s="24"/>
      <c r="KO241" s="24"/>
      <c r="KP241" s="24"/>
      <c r="KQ241" s="24"/>
      <c r="KR241" s="24"/>
      <c r="KS241" s="24"/>
      <c r="KT241" s="24"/>
      <c r="KU241" s="24"/>
      <c r="KV241" s="24"/>
      <c r="KW241" s="24"/>
      <c r="KX241" s="24"/>
      <c r="KY241" s="24"/>
      <c r="KZ241" s="24"/>
      <c r="LA241" s="24"/>
      <c r="LB241" s="24"/>
      <c r="LC241" s="24"/>
      <c r="LD241" s="24"/>
      <c r="LE241" s="24"/>
      <c r="LF241" s="24"/>
      <c r="LG241" s="24"/>
      <c r="LH241" s="24"/>
      <c r="LI241" s="24"/>
      <c r="LJ241" s="24"/>
      <c r="LK241" s="24"/>
      <c r="LL241" s="24"/>
      <c r="LM241" s="24"/>
      <c r="LN241" s="24"/>
      <c r="LO241" s="24"/>
      <c r="LP241" s="24"/>
      <c r="LQ241" s="24"/>
      <c r="LR241" s="24"/>
      <c r="LS241" s="24"/>
      <c r="LT241" s="24"/>
      <c r="LU241" s="24"/>
      <c r="LV241" s="24"/>
      <c r="LW241" s="24"/>
      <c r="LX241" s="24"/>
      <c r="LY241" s="24"/>
      <c r="LZ241" s="24"/>
      <c r="MA241" s="24"/>
      <c r="MB241" s="24"/>
      <c r="MC241" s="24"/>
      <c r="MD241" s="24"/>
      <c r="ME241" s="24"/>
      <c r="MF241" s="24"/>
      <c r="MG241" s="24"/>
      <c r="MH241" s="24"/>
      <c r="MI241" s="24"/>
      <c r="MJ241" s="24"/>
      <c r="MK241" s="24"/>
      <c r="ML241" s="24"/>
      <c r="MM241" s="24"/>
      <c r="MN241" s="24"/>
      <c r="MO241" s="24"/>
      <c r="MP241" s="24"/>
      <c r="MQ241" s="24"/>
      <c r="MR241" s="24"/>
      <c r="MS241" s="24"/>
      <c r="MT241" s="24"/>
      <c r="MU241" s="24"/>
      <c r="MV241" s="24"/>
      <c r="MW241" s="24"/>
      <c r="MX241" s="24"/>
      <c r="MY241" s="24"/>
      <c r="MZ241" s="24"/>
      <c r="NA241" s="24"/>
      <c r="NB241" s="24"/>
      <c r="NC241" s="24"/>
      <c r="ND241" s="24"/>
      <c r="NE241" s="24"/>
      <c r="NF241" s="24"/>
      <c r="NG241" s="24"/>
      <c r="NH241" s="24"/>
      <c r="NI241" s="24"/>
      <c r="NJ241" s="24"/>
      <c r="NK241" s="24"/>
      <c r="NL241" s="24"/>
      <c r="NM241" s="24"/>
      <c r="NN241" s="24"/>
      <c r="NO241" s="24"/>
      <c r="NP241" s="24"/>
      <c r="NQ241" s="24"/>
      <c r="NR241" s="24"/>
      <c r="NS241" s="24"/>
      <c r="NT241" s="24"/>
      <c r="NU241" s="24"/>
      <c r="NV241" s="24"/>
      <c r="NW241" s="24"/>
      <c r="NX241" s="24"/>
      <c r="NY241" s="24"/>
      <c r="NZ241" s="24"/>
      <c r="OA241" s="24"/>
      <c r="OB241" s="24"/>
      <c r="OC241" s="24"/>
      <c r="OD241" s="24"/>
      <c r="OE241" s="24"/>
      <c r="OF241" s="24"/>
      <c r="OG241" s="24"/>
      <c r="OH241" s="24"/>
      <c r="OI241" s="24"/>
      <c r="OJ241" s="24"/>
      <c r="OK241" s="24"/>
      <c r="OL241" s="24"/>
      <c r="OM241" s="24"/>
      <c r="ON241" s="24"/>
      <c r="OO241" s="24"/>
      <c r="OP241" s="24"/>
      <c r="OQ241" s="24"/>
      <c r="OR241" s="24"/>
      <c r="OS241" s="24"/>
      <c r="OT241" s="24"/>
      <c r="OU241" s="24"/>
      <c r="OV241" s="24"/>
      <c r="OW241" s="24"/>
      <c r="OX241" s="24"/>
      <c r="OY241" s="24"/>
      <c r="OZ241" s="24"/>
      <c r="PA241" s="24"/>
      <c r="PB241" s="24"/>
      <c r="PC241" s="24"/>
      <c r="PD241" s="24"/>
      <c r="PE241" s="24"/>
      <c r="PF241" s="24"/>
      <c r="PG241" s="24"/>
      <c r="PH241" s="24"/>
      <c r="PI241" s="24"/>
      <c r="PJ241" s="24"/>
      <c r="PK241" s="24"/>
      <c r="PL241" s="24"/>
      <c r="PM241" s="24"/>
      <c r="PN241" s="24"/>
      <c r="PO241" s="24"/>
      <c r="PP241" s="24"/>
      <c r="PQ241" s="24"/>
      <c r="PR241" s="24"/>
      <c r="PS241" s="24"/>
      <c r="PT241" s="24"/>
      <c r="PU241" s="24"/>
      <c r="PV241" s="24"/>
      <c r="PW241" s="24"/>
      <c r="PX241" s="24"/>
      <c r="PY241" s="24"/>
      <c r="PZ241" s="24"/>
      <c r="QA241" s="24"/>
      <c r="QB241" s="24"/>
      <c r="QC241" s="24"/>
      <c r="QD241" s="24"/>
      <c r="QE241" s="24"/>
      <c r="QF241" s="24"/>
      <c r="QG241" s="24"/>
      <c r="QH241" s="24"/>
      <c r="QI241" s="24"/>
      <c r="QJ241" s="24"/>
      <c r="QK241" s="24"/>
      <c r="QL241" s="24"/>
      <c r="QM241" s="24"/>
      <c r="QN241" s="24"/>
      <c r="QO241" s="24"/>
      <c r="QP241" s="24"/>
      <c r="QQ241" s="24"/>
      <c r="QR241" s="24"/>
      <c r="QS241" s="24"/>
      <c r="QT241" s="24"/>
      <c r="QU241" s="24"/>
      <c r="QV241" s="24"/>
      <c r="QW241" s="24"/>
      <c r="QX241" s="24"/>
      <c r="QY241" s="24"/>
      <c r="QZ241" s="24"/>
      <c r="RA241" s="24"/>
      <c r="RB241" s="24"/>
      <c r="RC241" s="24"/>
      <c r="RD241" s="24"/>
      <c r="RE241" s="24"/>
      <c r="RF241" s="24"/>
      <c r="RG241" s="24"/>
      <c r="RH241" s="24"/>
      <c r="RI241" s="24"/>
      <c r="RJ241" s="24"/>
      <c r="RK241" s="24"/>
      <c r="RL241" s="24"/>
      <c r="RM241" s="24"/>
      <c r="RN241" s="24"/>
      <c r="RO241" s="24"/>
      <c r="RP241" s="24"/>
      <c r="RQ241" s="24"/>
      <c r="RR241" s="24"/>
      <c r="RS241" s="24"/>
      <c r="RT241" s="24"/>
      <c r="RU241" s="24"/>
      <c r="RV241" s="24"/>
      <c r="RW241" s="24"/>
      <c r="RX241" s="24"/>
      <c r="RY241" s="24"/>
      <c r="RZ241" s="24"/>
      <c r="SA241" s="24"/>
      <c r="SB241" s="24"/>
      <c r="SC241" s="24"/>
      <c r="SD241" s="24"/>
      <c r="SE241" s="24"/>
      <c r="SF241" s="24"/>
      <c r="SG241" s="24"/>
      <c r="SH241" s="24"/>
      <c r="SI241" s="24"/>
      <c r="SJ241" s="24"/>
      <c r="SK241" s="24"/>
      <c r="SL241" s="24"/>
      <c r="SM241" s="24"/>
      <c r="SN241" s="24"/>
      <c r="SO241" s="24"/>
      <c r="SP241" s="24"/>
      <c r="SQ241" s="24"/>
      <c r="SR241" s="24"/>
      <c r="SS241" s="24"/>
      <c r="ST241" s="24"/>
      <c r="SU241" s="24"/>
      <c r="SV241" s="24"/>
      <c r="SW241" s="24"/>
      <c r="SX241" s="24"/>
      <c r="SY241" s="24"/>
      <c r="SZ241" s="24"/>
      <c r="TA241" s="24"/>
      <c r="TB241" s="24"/>
      <c r="TC241" s="24"/>
      <c r="TD241" s="24"/>
      <c r="TE241" s="24"/>
      <c r="TF241" s="24"/>
      <c r="TG241" s="24"/>
      <c r="TH241" s="24"/>
      <c r="TI241" s="24"/>
      <c r="TJ241" s="24"/>
      <c r="TK241" s="24"/>
      <c r="TL241" s="24"/>
      <c r="TM241" s="24"/>
      <c r="TN241" s="24"/>
      <c r="TO241" s="24"/>
      <c r="TP241" s="24"/>
      <c r="TQ241" s="24"/>
      <c r="TR241" s="24"/>
      <c r="TS241" s="24"/>
      <c r="TT241" s="24"/>
      <c r="TU241" s="24"/>
      <c r="TV241" s="24"/>
      <c r="TW241" s="24"/>
      <c r="TX241" s="24"/>
      <c r="TY241" s="24"/>
      <c r="TZ241" s="24"/>
      <c r="UA241" s="24"/>
      <c r="UB241" s="24"/>
      <c r="UC241" s="24"/>
      <c r="UD241" s="24"/>
      <c r="UE241" s="24"/>
      <c r="UF241" s="24"/>
      <c r="UG241" s="24"/>
      <c r="UH241" s="24"/>
      <c r="UI241" s="24"/>
      <c r="UJ241" s="24"/>
      <c r="UK241" s="24"/>
      <c r="UL241" s="24"/>
      <c r="UM241" s="24"/>
      <c r="UN241" s="24"/>
      <c r="UO241" s="24"/>
      <c r="UP241" s="24"/>
      <c r="UQ241" s="24"/>
      <c r="UR241" s="24"/>
      <c r="US241" s="24"/>
      <c r="UT241" s="24"/>
    </row>
    <row r="242" spans="1:566" x14ac:dyDescent="0.25">
      <c r="A242" s="105">
        <v>35</v>
      </c>
      <c r="B242" s="105" t="s">
        <v>474</v>
      </c>
      <c r="C242" s="105" t="s">
        <v>459</v>
      </c>
      <c r="D242" s="105" t="s">
        <v>97</v>
      </c>
      <c r="E242" s="105" t="s">
        <v>99</v>
      </c>
      <c r="F242" s="106" t="s">
        <v>460</v>
      </c>
      <c r="G242" s="115">
        <v>13381</v>
      </c>
      <c r="H242" s="104" t="s">
        <v>477</v>
      </c>
      <c r="I242" s="106" t="s">
        <v>472</v>
      </c>
      <c r="J242" s="104" t="s">
        <v>473</v>
      </c>
      <c r="K242" s="116">
        <v>45259</v>
      </c>
      <c r="L242" s="10">
        <v>3754</v>
      </c>
      <c r="M242" s="115">
        <v>13665</v>
      </c>
      <c r="N242" s="116">
        <v>45259</v>
      </c>
      <c r="O242" s="116">
        <v>45442</v>
      </c>
      <c r="P242" s="116" t="s">
        <v>287</v>
      </c>
      <c r="Q242" s="104" t="s">
        <v>100</v>
      </c>
      <c r="R242" s="104" t="s">
        <v>100</v>
      </c>
      <c r="S242" s="104" t="s">
        <v>100</v>
      </c>
      <c r="T242" s="104" t="s">
        <v>457</v>
      </c>
      <c r="U242" s="112"/>
      <c r="V242" s="112"/>
      <c r="W242" s="112"/>
      <c r="X242" s="112"/>
      <c r="Y242" s="112"/>
      <c r="Z242" s="112"/>
      <c r="AA242" s="112"/>
      <c r="AB242" s="112"/>
      <c r="AC242" s="21"/>
      <c r="AD242" s="21"/>
      <c r="AE242" s="114"/>
      <c r="AF242" s="121"/>
      <c r="AG242" s="21"/>
      <c r="AH242" s="2">
        <f t="shared" si="3"/>
        <v>3754</v>
      </c>
      <c r="AI242" s="4"/>
      <c r="AJ242" s="4"/>
      <c r="AK242" s="19">
        <f>SUM(AI242:AJ244)</f>
        <v>0</v>
      </c>
      <c r="AL242" s="123"/>
      <c r="AM242" s="123"/>
      <c r="AN242" s="123"/>
      <c r="AO242" s="123"/>
      <c r="AP242" s="123" t="s">
        <v>100</v>
      </c>
      <c r="AQ242" s="123" t="s">
        <v>100</v>
      </c>
      <c r="AR242" s="123" t="s">
        <v>100</v>
      </c>
      <c r="AS242" s="123" t="s">
        <v>100</v>
      </c>
      <c r="AT242" s="123" t="s">
        <v>100</v>
      </c>
      <c r="AU242" s="123" t="s">
        <v>100</v>
      </c>
      <c r="AV242" s="123" t="s">
        <v>100</v>
      </c>
      <c r="AW242" s="123" t="s">
        <v>100</v>
      </c>
      <c r="AX242" s="123" t="s">
        <v>100</v>
      </c>
      <c r="AY242" s="123" t="s">
        <v>100</v>
      </c>
      <c r="AZ242" s="123" t="s">
        <v>100</v>
      </c>
      <c r="BA242" s="123" t="s">
        <v>100</v>
      </c>
      <c r="BB242" s="123" t="s">
        <v>100</v>
      </c>
      <c r="BC242" s="123" t="s">
        <v>100</v>
      </c>
      <c r="BD242" s="123" t="s">
        <v>100</v>
      </c>
      <c r="BE242" s="123" t="s">
        <v>100</v>
      </c>
      <c r="BF242" s="123" t="s">
        <v>100</v>
      </c>
      <c r="BG242" s="105" t="s">
        <v>100</v>
      </c>
    </row>
    <row r="243" spans="1:566" s="153" customFormat="1" x14ac:dyDescent="0.25">
      <c r="A243" s="105"/>
      <c r="B243" s="105"/>
      <c r="C243" s="105"/>
      <c r="D243" s="105"/>
      <c r="E243" s="105"/>
      <c r="F243" s="106"/>
      <c r="G243" s="115"/>
      <c r="H243" s="104"/>
      <c r="I243" s="106"/>
      <c r="J243" s="104"/>
      <c r="K243" s="116"/>
      <c r="L243" s="10"/>
      <c r="M243" s="115"/>
      <c r="N243" s="116"/>
      <c r="O243" s="116"/>
      <c r="P243" s="116"/>
      <c r="Q243" s="104"/>
      <c r="R243" s="104"/>
      <c r="S243" s="104"/>
      <c r="T243" s="104"/>
      <c r="U243" s="112"/>
      <c r="V243" s="112"/>
      <c r="W243" s="112"/>
      <c r="X243" s="112"/>
      <c r="Y243" s="112"/>
      <c r="Z243" s="112"/>
      <c r="AA243" s="112"/>
      <c r="AB243" s="112"/>
      <c r="AC243" s="21"/>
      <c r="AD243" s="21"/>
      <c r="AE243" s="114"/>
      <c r="AF243" s="121"/>
      <c r="AG243" s="21"/>
      <c r="AH243" s="2">
        <f t="shared" si="3"/>
        <v>0</v>
      </c>
      <c r="AI243" s="4"/>
      <c r="AJ243" s="4"/>
      <c r="AK243" s="19"/>
      <c r="AL243" s="123"/>
      <c r="AM243" s="123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05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  <c r="HR243" s="24"/>
      <c r="HS243" s="24"/>
      <c r="HT243" s="24"/>
      <c r="HU243" s="24"/>
      <c r="HV243" s="24"/>
      <c r="HW243" s="24"/>
      <c r="HX243" s="24"/>
      <c r="HY243" s="24"/>
      <c r="HZ243" s="24"/>
      <c r="IA243" s="24"/>
      <c r="IB243" s="24"/>
      <c r="IC243" s="24"/>
      <c r="ID243" s="24"/>
      <c r="IE243" s="24"/>
      <c r="IF243" s="24"/>
      <c r="IG243" s="24"/>
      <c r="IH243" s="24"/>
      <c r="II243" s="24"/>
      <c r="IJ243" s="24"/>
      <c r="IK243" s="24"/>
      <c r="IL243" s="24"/>
      <c r="IM243" s="24"/>
      <c r="IN243" s="24"/>
      <c r="IO243" s="24"/>
      <c r="IP243" s="24"/>
      <c r="IQ243" s="24"/>
      <c r="IR243" s="24"/>
      <c r="IS243" s="24"/>
      <c r="IT243" s="24"/>
      <c r="IU243" s="24"/>
      <c r="IV243" s="24"/>
      <c r="IW243" s="24"/>
      <c r="IX243" s="24"/>
      <c r="IY243" s="24"/>
      <c r="IZ243" s="24"/>
      <c r="JA243" s="24"/>
      <c r="JB243" s="24"/>
      <c r="JC243" s="24"/>
      <c r="JD243" s="24"/>
      <c r="JE243" s="24"/>
      <c r="JF243" s="24"/>
      <c r="JG243" s="24"/>
      <c r="JH243" s="24"/>
      <c r="JI243" s="24"/>
      <c r="JJ243" s="24"/>
      <c r="JK243" s="24"/>
      <c r="JL243" s="24"/>
      <c r="JM243" s="24"/>
      <c r="JN243" s="24"/>
      <c r="JO243" s="24"/>
      <c r="JP243" s="24"/>
      <c r="JQ243" s="24"/>
      <c r="JR243" s="24"/>
      <c r="JS243" s="24"/>
      <c r="JT243" s="24"/>
      <c r="JU243" s="24"/>
      <c r="JV243" s="24"/>
      <c r="JW243" s="24"/>
      <c r="JX243" s="24"/>
      <c r="JY243" s="24"/>
      <c r="JZ243" s="24"/>
      <c r="KA243" s="24"/>
      <c r="KB243" s="24"/>
      <c r="KC243" s="24"/>
      <c r="KD243" s="24"/>
      <c r="KE243" s="24"/>
      <c r="KF243" s="24"/>
      <c r="KG243" s="24"/>
      <c r="KH243" s="24"/>
      <c r="KI243" s="24"/>
      <c r="KJ243" s="24"/>
      <c r="KK243" s="24"/>
      <c r="KL243" s="24"/>
      <c r="KM243" s="24"/>
      <c r="KN243" s="24"/>
      <c r="KO243" s="24"/>
      <c r="KP243" s="24"/>
      <c r="KQ243" s="24"/>
      <c r="KR243" s="24"/>
      <c r="KS243" s="24"/>
      <c r="KT243" s="24"/>
      <c r="KU243" s="24"/>
      <c r="KV243" s="24"/>
      <c r="KW243" s="24"/>
      <c r="KX243" s="24"/>
      <c r="KY243" s="24"/>
      <c r="KZ243" s="24"/>
      <c r="LA243" s="24"/>
      <c r="LB243" s="24"/>
      <c r="LC243" s="24"/>
      <c r="LD243" s="24"/>
      <c r="LE243" s="24"/>
      <c r="LF243" s="24"/>
      <c r="LG243" s="24"/>
      <c r="LH243" s="24"/>
      <c r="LI243" s="24"/>
      <c r="LJ243" s="24"/>
      <c r="LK243" s="24"/>
      <c r="LL243" s="24"/>
      <c r="LM243" s="24"/>
      <c r="LN243" s="24"/>
      <c r="LO243" s="24"/>
      <c r="LP243" s="24"/>
      <c r="LQ243" s="24"/>
      <c r="LR243" s="24"/>
      <c r="LS243" s="24"/>
      <c r="LT243" s="24"/>
      <c r="LU243" s="24"/>
      <c r="LV243" s="24"/>
      <c r="LW243" s="24"/>
      <c r="LX243" s="24"/>
      <c r="LY243" s="24"/>
      <c r="LZ243" s="24"/>
      <c r="MA243" s="24"/>
      <c r="MB243" s="24"/>
      <c r="MC243" s="24"/>
      <c r="MD243" s="24"/>
      <c r="ME243" s="24"/>
      <c r="MF243" s="24"/>
      <c r="MG243" s="24"/>
      <c r="MH243" s="24"/>
      <c r="MI243" s="24"/>
      <c r="MJ243" s="24"/>
      <c r="MK243" s="24"/>
      <c r="ML243" s="24"/>
      <c r="MM243" s="24"/>
      <c r="MN243" s="24"/>
      <c r="MO243" s="24"/>
      <c r="MP243" s="24"/>
      <c r="MQ243" s="24"/>
      <c r="MR243" s="24"/>
      <c r="MS243" s="24"/>
      <c r="MT243" s="24"/>
      <c r="MU243" s="24"/>
      <c r="MV243" s="24"/>
      <c r="MW243" s="24"/>
      <c r="MX243" s="24"/>
      <c r="MY243" s="24"/>
      <c r="MZ243" s="24"/>
      <c r="NA243" s="24"/>
      <c r="NB243" s="24"/>
      <c r="NC243" s="24"/>
      <c r="ND243" s="24"/>
      <c r="NE243" s="24"/>
      <c r="NF243" s="24"/>
      <c r="NG243" s="24"/>
      <c r="NH243" s="24"/>
      <c r="NI243" s="24"/>
      <c r="NJ243" s="24"/>
      <c r="NK243" s="24"/>
      <c r="NL243" s="24"/>
      <c r="NM243" s="24"/>
      <c r="NN243" s="24"/>
      <c r="NO243" s="24"/>
      <c r="NP243" s="24"/>
      <c r="NQ243" s="24"/>
      <c r="NR243" s="24"/>
      <c r="NS243" s="24"/>
      <c r="NT243" s="24"/>
      <c r="NU243" s="24"/>
      <c r="NV243" s="24"/>
      <c r="NW243" s="24"/>
      <c r="NX243" s="24"/>
      <c r="NY243" s="24"/>
      <c r="NZ243" s="24"/>
      <c r="OA243" s="24"/>
      <c r="OB243" s="24"/>
      <c r="OC243" s="24"/>
      <c r="OD243" s="24"/>
      <c r="OE243" s="24"/>
      <c r="OF243" s="24"/>
      <c r="OG243" s="24"/>
      <c r="OH243" s="24"/>
      <c r="OI243" s="24"/>
      <c r="OJ243" s="24"/>
      <c r="OK243" s="24"/>
      <c r="OL243" s="24"/>
      <c r="OM243" s="24"/>
      <c r="ON243" s="24"/>
      <c r="OO243" s="24"/>
      <c r="OP243" s="24"/>
      <c r="OQ243" s="24"/>
      <c r="OR243" s="24"/>
      <c r="OS243" s="24"/>
      <c r="OT243" s="24"/>
      <c r="OU243" s="24"/>
      <c r="OV243" s="24"/>
      <c r="OW243" s="24"/>
      <c r="OX243" s="24"/>
      <c r="OY243" s="24"/>
      <c r="OZ243" s="24"/>
      <c r="PA243" s="24"/>
      <c r="PB243" s="24"/>
      <c r="PC243" s="24"/>
      <c r="PD243" s="24"/>
      <c r="PE243" s="24"/>
      <c r="PF243" s="24"/>
      <c r="PG243" s="24"/>
      <c r="PH243" s="24"/>
      <c r="PI243" s="24"/>
      <c r="PJ243" s="24"/>
      <c r="PK243" s="24"/>
      <c r="PL243" s="24"/>
      <c r="PM243" s="24"/>
      <c r="PN243" s="24"/>
      <c r="PO243" s="24"/>
      <c r="PP243" s="24"/>
      <c r="PQ243" s="24"/>
      <c r="PR243" s="24"/>
      <c r="PS243" s="24"/>
      <c r="PT243" s="24"/>
      <c r="PU243" s="24"/>
      <c r="PV243" s="24"/>
      <c r="PW243" s="24"/>
      <c r="PX243" s="24"/>
      <c r="PY243" s="24"/>
      <c r="PZ243" s="24"/>
      <c r="QA243" s="24"/>
      <c r="QB243" s="24"/>
      <c r="QC243" s="24"/>
      <c r="QD243" s="24"/>
      <c r="QE243" s="24"/>
      <c r="QF243" s="24"/>
      <c r="QG243" s="24"/>
      <c r="QH243" s="24"/>
      <c r="QI243" s="24"/>
      <c r="QJ243" s="24"/>
      <c r="QK243" s="24"/>
      <c r="QL243" s="24"/>
      <c r="QM243" s="24"/>
      <c r="QN243" s="24"/>
      <c r="QO243" s="24"/>
      <c r="QP243" s="24"/>
      <c r="QQ243" s="24"/>
      <c r="QR243" s="24"/>
      <c r="QS243" s="24"/>
      <c r="QT243" s="24"/>
      <c r="QU243" s="24"/>
      <c r="QV243" s="24"/>
      <c r="QW243" s="24"/>
      <c r="QX243" s="24"/>
      <c r="QY243" s="24"/>
      <c r="QZ243" s="24"/>
      <c r="RA243" s="24"/>
      <c r="RB243" s="24"/>
      <c r="RC243" s="24"/>
      <c r="RD243" s="24"/>
      <c r="RE243" s="24"/>
      <c r="RF243" s="24"/>
      <c r="RG243" s="24"/>
      <c r="RH243" s="24"/>
      <c r="RI243" s="24"/>
      <c r="RJ243" s="24"/>
      <c r="RK243" s="24"/>
      <c r="RL243" s="24"/>
      <c r="RM243" s="24"/>
      <c r="RN243" s="24"/>
      <c r="RO243" s="24"/>
      <c r="RP243" s="24"/>
      <c r="RQ243" s="24"/>
      <c r="RR243" s="24"/>
      <c r="RS243" s="24"/>
      <c r="RT243" s="24"/>
      <c r="RU243" s="24"/>
      <c r="RV243" s="24"/>
      <c r="RW243" s="24"/>
      <c r="RX243" s="24"/>
      <c r="RY243" s="24"/>
      <c r="RZ243" s="24"/>
      <c r="SA243" s="24"/>
      <c r="SB243" s="24"/>
      <c r="SC243" s="24"/>
      <c r="SD243" s="24"/>
      <c r="SE243" s="24"/>
      <c r="SF243" s="24"/>
      <c r="SG243" s="24"/>
      <c r="SH243" s="24"/>
      <c r="SI243" s="24"/>
      <c r="SJ243" s="24"/>
      <c r="SK243" s="24"/>
      <c r="SL243" s="24"/>
      <c r="SM243" s="24"/>
      <c r="SN243" s="24"/>
      <c r="SO243" s="24"/>
      <c r="SP243" s="24"/>
      <c r="SQ243" s="24"/>
      <c r="SR243" s="24"/>
      <c r="SS243" s="24"/>
      <c r="ST243" s="24"/>
      <c r="SU243" s="24"/>
      <c r="SV243" s="24"/>
      <c r="SW243" s="24"/>
      <c r="SX243" s="24"/>
      <c r="SY243" s="24"/>
      <c r="SZ243" s="24"/>
      <c r="TA243" s="24"/>
      <c r="TB243" s="24"/>
      <c r="TC243" s="24"/>
      <c r="TD243" s="24"/>
      <c r="TE243" s="24"/>
      <c r="TF243" s="24"/>
      <c r="TG243" s="24"/>
      <c r="TH243" s="24"/>
      <c r="TI243" s="24"/>
      <c r="TJ243" s="24"/>
      <c r="TK243" s="24"/>
      <c r="TL243" s="24"/>
      <c r="TM243" s="24"/>
      <c r="TN243" s="24"/>
      <c r="TO243" s="24"/>
      <c r="TP243" s="24"/>
      <c r="TQ243" s="24"/>
      <c r="TR243" s="24"/>
      <c r="TS243" s="24"/>
      <c r="TT243" s="24"/>
      <c r="TU243" s="24"/>
      <c r="TV243" s="24"/>
      <c r="TW243" s="24"/>
      <c r="TX243" s="24"/>
      <c r="TY243" s="24"/>
      <c r="TZ243" s="24"/>
      <c r="UA243" s="24"/>
      <c r="UB243" s="24"/>
      <c r="UC243" s="24"/>
      <c r="UD243" s="24"/>
      <c r="UE243" s="24"/>
      <c r="UF243" s="24"/>
      <c r="UG243" s="24"/>
      <c r="UH243" s="24"/>
      <c r="UI243" s="24"/>
      <c r="UJ243" s="24"/>
      <c r="UK243" s="24"/>
      <c r="UL243" s="24"/>
      <c r="UM243" s="24"/>
      <c r="UN243" s="24"/>
      <c r="UO243" s="24"/>
      <c r="UP243" s="24"/>
      <c r="UQ243" s="24"/>
      <c r="UR243" s="24"/>
      <c r="US243" s="24"/>
      <c r="UT243" s="24"/>
    </row>
    <row r="244" spans="1:566" s="152" customFormat="1" ht="13.5" thickBot="1" x14ac:dyDescent="0.3">
      <c r="A244" s="105"/>
      <c r="B244" s="105"/>
      <c r="C244" s="105"/>
      <c r="D244" s="105"/>
      <c r="E244" s="105"/>
      <c r="F244" s="106"/>
      <c r="G244" s="115"/>
      <c r="H244" s="104"/>
      <c r="I244" s="106"/>
      <c r="J244" s="104"/>
      <c r="K244" s="116"/>
      <c r="L244" s="10"/>
      <c r="M244" s="115"/>
      <c r="N244" s="116"/>
      <c r="O244" s="116"/>
      <c r="P244" s="116"/>
      <c r="Q244" s="104"/>
      <c r="R244" s="104"/>
      <c r="S244" s="104"/>
      <c r="T244" s="104"/>
      <c r="U244" s="112"/>
      <c r="V244" s="112"/>
      <c r="W244" s="112"/>
      <c r="X244" s="112"/>
      <c r="Y244" s="112"/>
      <c r="Z244" s="112"/>
      <c r="AA244" s="112"/>
      <c r="AB244" s="112"/>
      <c r="AC244" s="21"/>
      <c r="AD244" s="21"/>
      <c r="AE244" s="114"/>
      <c r="AF244" s="121"/>
      <c r="AG244" s="21"/>
      <c r="AH244" s="2">
        <f t="shared" si="3"/>
        <v>0</v>
      </c>
      <c r="AI244" s="4"/>
      <c r="AJ244" s="4"/>
      <c r="AK244" s="19"/>
      <c r="AL244" s="123"/>
      <c r="AM244" s="123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05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  <c r="HR244" s="24"/>
      <c r="HS244" s="24"/>
      <c r="HT244" s="24"/>
      <c r="HU244" s="24"/>
      <c r="HV244" s="24"/>
      <c r="HW244" s="24"/>
      <c r="HX244" s="24"/>
      <c r="HY244" s="24"/>
      <c r="HZ244" s="24"/>
      <c r="IA244" s="24"/>
      <c r="IB244" s="24"/>
      <c r="IC244" s="24"/>
      <c r="ID244" s="24"/>
      <c r="IE244" s="24"/>
      <c r="IF244" s="24"/>
      <c r="IG244" s="24"/>
      <c r="IH244" s="24"/>
      <c r="II244" s="24"/>
      <c r="IJ244" s="24"/>
      <c r="IK244" s="24"/>
      <c r="IL244" s="24"/>
      <c r="IM244" s="24"/>
      <c r="IN244" s="24"/>
      <c r="IO244" s="24"/>
      <c r="IP244" s="24"/>
      <c r="IQ244" s="24"/>
      <c r="IR244" s="24"/>
      <c r="IS244" s="24"/>
      <c r="IT244" s="24"/>
      <c r="IU244" s="24"/>
      <c r="IV244" s="24"/>
      <c r="IW244" s="24"/>
      <c r="IX244" s="24"/>
      <c r="IY244" s="24"/>
      <c r="IZ244" s="24"/>
      <c r="JA244" s="24"/>
      <c r="JB244" s="24"/>
      <c r="JC244" s="24"/>
      <c r="JD244" s="24"/>
      <c r="JE244" s="24"/>
      <c r="JF244" s="24"/>
      <c r="JG244" s="24"/>
      <c r="JH244" s="24"/>
      <c r="JI244" s="24"/>
      <c r="JJ244" s="24"/>
      <c r="JK244" s="24"/>
      <c r="JL244" s="24"/>
      <c r="JM244" s="24"/>
      <c r="JN244" s="24"/>
      <c r="JO244" s="24"/>
      <c r="JP244" s="24"/>
      <c r="JQ244" s="24"/>
      <c r="JR244" s="24"/>
      <c r="JS244" s="24"/>
      <c r="JT244" s="24"/>
      <c r="JU244" s="24"/>
      <c r="JV244" s="24"/>
      <c r="JW244" s="24"/>
      <c r="JX244" s="24"/>
      <c r="JY244" s="24"/>
      <c r="JZ244" s="24"/>
      <c r="KA244" s="24"/>
      <c r="KB244" s="24"/>
      <c r="KC244" s="24"/>
      <c r="KD244" s="24"/>
      <c r="KE244" s="24"/>
      <c r="KF244" s="24"/>
      <c r="KG244" s="24"/>
      <c r="KH244" s="24"/>
      <c r="KI244" s="24"/>
      <c r="KJ244" s="24"/>
      <c r="KK244" s="24"/>
      <c r="KL244" s="24"/>
      <c r="KM244" s="24"/>
      <c r="KN244" s="24"/>
      <c r="KO244" s="24"/>
      <c r="KP244" s="24"/>
      <c r="KQ244" s="24"/>
      <c r="KR244" s="24"/>
      <c r="KS244" s="24"/>
      <c r="KT244" s="24"/>
      <c r="KU244" s="24"/>
      <c r="KV244" s="24"/>
      <c r="KW244" s="24"/>
      <c r="KX244" s="24"/>
      <c r="KY244" s="24"/>
      <c r="KZ244" s="24"/>
      <c r="LA244" s="24"/>
      <c r="LB244" s="24"/>
      <c r="LC244" s="24"/>
      <c r="LD244" s="24"/>
      <c r="LE244" s="24"/>
      <c r="LF244" s="24"/>
      <c r="LG244" s="24"/>
      <c r="LH244" s="24"/>
      <c r="LI244" s="24"/>
      <c r="LJ244" s="24"/>
      <c r="LK244" s="24"/>
      <c r="LL244" s="24"/>
      <c r="LM244" s="24"/>
      <c r="LN244" s="24"/>
      <c r="LO244" s="24"/>
      <c r="LP244" s="24"/>
      <c r="LQ244" s="24"/>
      <c r="LR244" s="24"/>
      <c r="LS244" s="24"/>
      <c r="LT244" s="24"/>
      <c r="LU244" s="24"/>
      <c r="LV244" s="24"/>
      <c r="LW244" s="24"/>
      <c r="LX244" s="24"/>
      <c r="LY244" s="24"/>
      <c r="LZ244" s="24"/>
      <c r="MA244" s="24"/>
      <c r="MB244" s="24"/>
      <c r="MC244" s="24"/>
      <c r="MD244" s="24"/>
      <c r="ME244" s="24"/>
      <c r="MF244" s="24"/>
      <c r="MG244" s="24"/>
      <c r="MH244" s="24"/>
      <c r="MI244" s="24"/>
      <c r="MJ244" s="24"/>
      <c r="MK244" s="24"/>
      <c r="ML244" s="24"/>
      <c r="MM244" s="24"/>
      <c r="MN244" s="24"/>
      <c r="MO244" s="24"/>
      <c r="MP244" s="24"/>
      <c r="MQ244" s="24"/>
      <c r="MR244" s="24"/>
      <c r="MS244" s="24"/>
      <c r="MT244" s="24"/>
      <c r="MU244" s="24"/>
      <c r="MV244" s="24"/>
      <c r="MW244" s="24"/>
      <c r="MX244" s="24"/>
      <c r="MY244" s="24"/>
      <c r="MZ244" s="24"/>
      <c r="NA244" s="24"/>
      <c r="NB244" s="24"/>
      <c r="NC244" s="24"/>
      <c r="ND244" s="24"/>
      <c r="NE244" s="24"/>
      <c r="NF244" s="24"/>
      <c r="NG244" s="24"/>
      <c r="NH244" s="24"/>
      <c r="NI244" s="24"/>
      <c r="NJ244" s="24"/>
      <c r="NK244" s="24"/>
      <c r="NL244" s="24"/>
      <c r="NM244" s="24"/>
      <c r="NN244" s="24"/>
      <c r="NO244" s="24"/>
      <c r="NP244" s="24"/>
      <c r="NQ244" s="24"/>
      <c r="NR244" s="24"/>
      <c r="NS244" s="24"/>
      <c r="NT244" s="24"/>
      <c r="NU244" s="24"/>
      <c r="NV244" s="24"/>
      <c r="NW244" s="24"/>
      <c r="NX244" s="24"/>
      <c r="NY244" s="24"/>
      <c r="NZ244" s="24"/>
      <c r="OA244" s="24"/>
      <c r="OB244" s="24"/>
      <c r="OC244" s="24"/>
      <c r="OD244" s="24"/>
      <c r="OE244" s="24"/>
      <c r="OF244" s="24"/>
      <c r="OG244" s="24"/>
      <c r="OH244" s="24"/>
      <c r="OI244" s="24"/>
      <c r="OJ244" s="24"/>
      <c r="OK244" s="24"/>
      <c r="OL244" s="24"/>
      <c r="OM244" s="24"/>
      <c r="ON244" s="24"/>
      <c r="OO244" s="24"/>
      <c r="OP244" s="24"/>
      <c r="OQ244" s="24"/>
      <c r="OR244" s="24"/>
      <c r="OS244" s="24"/>
      <c r="OT244" s="24"/>
      <c r="OU244" s="24"/>
      <c r="OV244" s="24"/>
      <c r="OW244" s="24"/>
      <c r="OX244" s="24"/>
      <c r="OY244" s="24"/>
      <c r="OZ244" s="24"/>
      <c r="PA244" s="24"/>
      <c r="PB244" s="24"/>
      <c r="PC244" s="24"/>
      <c r="PD244" s="24"/>
      <c r="PE244" s="24"/>
      <c r="PF244" s="24"/>
      <c r="PG244" s="24"/>
      <c r="PH244" s="24"/>
      <c r="PI244" s="24"/>
      <c r="PJ244" s="24"/>
      <c r="PK244" s="24"/>
      <c r="PL244" s="24"/>
      <c r="PM244" s="24"/>
      <c r="PN244" s="24"/>
      <c r="PO244" s="24"/>
      <c r="PP244" s="24"/>
      <c r="PQ244" s="24"/>
      <c r="PR244" s="24"/>
      <c r="PS244" s="24"/>
      <c r="PT244" s="24"/>
      <c r="PU244" s="24"/>
      <c r="PV244" s="24"/>
      <c r="PW244" s="24"/>
      <c r="PX244" s="24"/>
      <c r="PY244" s="24"/>
      <c r="PZ244" s="24"/>
      <c r="QA244" s="24"/>
      <c r="QB244" s="24"/>
      <c r="QC244" s="24"/>
      <c r="QD244" s="24"/>
      <c r="QE244" s="24"/>
      <c r="QF244" s="24"/>
      <c r="QG244" s="24"/>
      <c r="QH244" s="24"/>
      <c r="QI244" s="24"/>
      <c r="QJ244" s="24"/>
      <c r="QK244" s="24"/>
      <c r="QL244" s="24"/>
      <c r="QM244" s="24"/>
      <c r="QN244" s="24"/>
      <c r="QO244" s="24"/>
      <c r="QP244" s="24"/>
      <c r="QQ244" s="24"/>
      <c r="QR244" s="24"/>
      <c r="QS244" s="24"/>
      <c r="QT244" s="24"/>
      <c r="QU244" s="24"/>
      <c r="QV244" s="24"/>
      <c r="QW244" s="24"/>
      <c r="QX244" s="24"/>
      <c r="QY244" s="24"/>
      <c r="QZ244" s="24"/>
      <c r="RA244" s="24"/>
      <c r="RB244" s="24"/>
      <c r="RC244" s="24"/>
      <c r="RD244" s="24"/>
      <c r="RE244" s="24"/>
      <c r="RF244" s="24"/>
      <c r="RG244" s="24"/>
      <c r="RH244" s="24"/>
      <c r="RI244" s="24"/>
      <c r="RJ244" s="24"/>
      <c r="RK244" s="24"/>
      <c r="RL244" s="24"/>
      <c r="RM244" s="24"/>
      <c r="RN244" s="24"/>
      <c r="RO244" s="24"/>
      <c r="RP244" s="24"/>
      <c r="RQ244" s="24"/>
      <c r="RR244" s="24"/>
      <c r="RS244" s="24"/>
      <c r="RT244" s="24"/>
      <c r="RU244" s="24"/>
      <c r="RV244" s="24"/>
      <c r="RW244" s="24"/>
      <c r="RX244" s="24"/>
      <c r="RY244" s="24"/>
      <c r="RZ244" s="24"/>
      <c r="SA244" s="24"/>
      <c r="SB244" s="24"/>
      <c r="SC244" s="24"/>
      <c r="SD244" s="24"/>
      <c r="SE244" s="24"/>
      <c r="SF244" s="24"/>
      <c r="SG244" s="24"/>
      <c r="SH244" s="24"/>
      <c r="SI244" s="24"/>
      <c r="SJ244" s="24"/>
      <c r="SK244" s="24"/>
      <c r="SL244" s="24"/>
      <c r="SM244" s="24"/>
      <c r="SN244" s="24"/>
      <c r="SO244" s="24"/>
      <c r="SP244" s="24"/>
      <c r="SQ244" s="24"/>
      <c r="SR244" s="24"/>
      <c r="SS244" s="24"/>
      <c r="ST244" s="24"/>
      <c r="SU244" s="24"/>
      <c r="SV244" s="24"/>
      <c r="SW244" s="24"/>
      <c r="SX244" s="24"/>
      <c r="SY244" s="24"/>
      <c r="SZ244" s="24"/>
      <c r="TA244" s="24"/>
      <c r="TB244" s="24"/>
      <c r="TC244" s="24"/>
      <c r="TD244" s="24"/>
      <c r="TE244" s="24"/>
      <c r="TF244" s="24"/>
      <c r="TG244" s="24"/>
      <c r="TH244" s="24"/>
      <c r="TI244" s="24"/>
      <c r="TJ244" s="24"/>
      <c r="TK244" s="24"/>
      <c r="TL244" s="24"/>
      <c r="TM244" s="24"/>
      <c r="TN244" s="24"/>
      <c r="TO244" s="24"/>
      <c r="TP244" s="24"/>
      <c r="TQ244" s="24"/>
      <c r="TR244" s="24"/>
      <c r="TS244" s="24"/>
      <c r="TT244" s="24"/>
      <c r="TU244" s="24"/>
      <c r="TV244" s="24"/>
      <c r="TW244" s="24"/>
      <c r="TX244" s="24"/>
      <c r="TY244" s="24"/>
      <c r="TZ244" s="24"/>
      <c r="UA244" s="24"/>
      <c r="UB244" s="24"/>
      <c r="UC244" s="24"/>
      <c r="UD244" s="24"/>
      <c r="UE244" s="24"/>
      <c r="UF244" s="24"/>
      <c r="UG244" s="24"/>
      <c r="UH244" s="24"/>
      <c r="UI244" s="24"/>
      <c r="UJ244" s="24"/>
      <c r="UK244" s="24"/>
      <c r="UL244" s="24"/>
      <c r="UM244" s="24"/>
      <c r="UN244" s="24"/>
      <c r="UO244" s="24"/>
      <c r="UP244" s="24"/>
      <c r="UQ244" s="24"/>
      <c r="UR244" s="24"/>
      <c r="US244" s="24"/>
      <c r="UT244" s="24"/>
    </row>
    <row r="245" spans="1:566" x14ac:dyDescent="0.25">
      <c r="A245" s="105">
        <v>36</v>
      </c>
      <c r="B245" s="105" t="s">
        <v>475</v>
      </c>
      <c r="C245" s="105" t="s">
        <v>459</v>
      </c>
      <c r="D245" s="105" t="s">
        <v>97</v>
      </c>
      <c r="E245" s="105" t="s">
        <v>99</v>
      </c>
      <c r="F245" s="106" t="s">
        <v>460</v>
      </c>
      <c r="G245" s="115">
        <v>13381</v>
      </c>
      <c r="H245" s="104" t="s">
        <v>476</v>
      </c>
      <c r="I245" s="106" t="s">
        <v>478</v>
      </c>
      <c r="J245" s="104" t="s">
        <v>479</v>
      </c>
      <c r="K245" s="116">
        <v>45259</v>
      </c>
      <c r="L245" s="10">
        <v>2640</v>
      </c>
      <c r="M245" s="115">
        <v>13665</v>
      </c>
      <c r="N245" s="116">
        <v>45259</v>
      </c>
      <c r="O245" s="116">
        <v>45442</v>
      </c>
      <c r="P245" s="116" t="s">
        <v>287</v>
      </c>
      <c r="Q245" s="104" t="s">
        <v>100</v>
      </c>
      <c r="R245" s="104" t="s">
        <v>100</v>
      </c>
      <c r="S245" s="104" t="s">
        <v>100</v>
      </c>
      <c r="T245" s="104" t="s">
        <v>457</v>
      </c>
      <c r="U245" s="112"/>
      <c r="V245" s="112"/>
      <c r="W245" s="112"/>
      <c r="X245" s="112"/>
      <c r="Y245" s="112"/>
      <c r="Z245" s="112"/>
      <c r="AA245" s="112"/>
      <c r="AB245" s="112"/>
      <c r="AC245" s="21"/>
      <c r="AD245" s="21"/>
      <c r="AE245" s="114"/>
      <c r="AF245" s="121"/>
      <c r="AG245" s="21"/>
      <c r="AH245" s="2">
        <f t="shared" si="3"/>
        <v>2640</v>
      </c>
      <c r="AI245" s="4"/>
      <c r="AJ245" s="4"/>
      <c r="AK245" s="19">
        <f>SUM(AI245:AJ247)</f>
        <v>0</v>
      </c>
      <c r="AL245" s="123"/>
      <c r="AM245" s="123"/>
      <c r="AN245" s="123"/>
      <c r="AO245" s="123"/>
      <c r="AP245" s="123" t="s">
        <v>100</v>
      </c>
      <c r="AQ245" s="123" t="s">
        <v>100</v>
      </c>
      <c r="AR245" s="123" t="s">
        <v>100</v>
      </c>
      <c r="AS245" s="123" t="s">
        <v>100</v>
      </c>
      <c r="AT245" s="123" t="s">
        <v>100</v>
      </c>
      <c r="AU245" s="123" t="s">
        <v>100</v>
      </c>
      <c r="AV245" s="123" t="s">
        <v>100</v>
      </c>
      <c r="AW245" s="123" t="s">
        <v>100</v>
      </c>
      <c r="AX245" s="123" t="s">
        <v>100</v>
      </c>
      <c r="AY245" s="123" t="s">
        <v>100</v>
      </c>
      <c r="AZ245" s="123" t="s">
        <v>100</v>
      </c>
      <c r="BA245" s="123" t="s">
        <v>100</v>
      </c>
      <c r="BB245" s="123" t="s">
        <v>100</v>
      </c>
      <c r="BC245" s="123" t="s">
        <v>100</v>
      </c>
      <c r="BD245" s="123" t="s">
        <v>100</v>
      </c>
      <c r="BE245" s="123" t="s">
        <v>100</v>
      </c>
      <c r="BF245" s="123" t="s">
        <v>100</v>
      </c>
      <c r="BG245" s="105" t="s">
        <v>100</v>
      </c>
    </row>
    <row r="246" spans="1:566" s="153" customFormat="1" x14ac:dyDescent="0.25">
      <c r="A246" s="105"/>
      <c r="B246" s="105"/>
      <c r="C246" s="105"/>
      <c r="D246" s="105"/>
      <c r="E246" s="105"/>
      <c r="F246" s="106"/>
      <c r="G246" s="115"/>
      <c r="H246" s="104"/>
      <c r="I246" s="106"/>
      <c r="J246" s="104"/>
      <c r="K246" s="116"/>
      <c r="L246" s="10"/>
      <c r="M246" s="115"/>
      <c r="N246" s="116"/>
      <c r="O246" s="116"/>
      <c r="P246" s="116"/>
      <c r="Q246" s="104"/>
      <c r="R246" s="104"/>
      <c r="S246" s="104"/>
      <c r="T246" s="104"/>
      <c r="U246" s="112"/>
      <c r="V246" s="112"/>
      <c r="W246" s="112"/>
      <c r="X246" s="112"/>
      <c r="Y246" s="112"/>
      <c r="Z246" s="112"/>
      <c r="AA246" s="112"/>
      <c r="AB246" s="112"/>
      <c r="AC246" s="21"/>
      <c r="AD246" s="21"/>
      <c r="AE246" s="114"/>
      <c r="AF246" s="121"/>
      <c r="AG246" s="21"/>
      <c r="AH246" s="2">
        <f t="shared" si="3"/>
        <v>0</v>
      </c>
      <c r="AI246" s="4"/>
      <c r="AJ246" s="4"/>
      <c r="AK246" s="19"/>
      <c r="AL246" s="123"/>
      <c r="AM246" s="123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05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  <c r="HR246" s="24"/>
      <c r="HS246" s="24"/>
      <c r="HT246" s="24"/>
      <c r="HU246" s="24"/>
      <c r="HV246" s="24"/>
      <c r="HW246" s="24"/>
      <c r="HX246" s="24"/>
      <c r="HY246" s="24"/>
      <c r="HZ246" s="24"/>
      <c r="IA246" s="24"/>
      <c r="IB246" s="24"/>
      <c r="IC246" s="24"/>
      <c r="ID246" s="24"/>
      <c r="IE246" s="24"/>
      <c r="IF246" s="24"/>
      <c r="IG246" s="24"/>
      <c r="IH246" s="24"/>
      <c r="II246" s="24"/>
      <c r="IJ246" s="24"/>
      <c r="IK246" s="24"/>
      <c r="IL246" s="24"/>
      <c r="IM246" s="24"/>
      <c r="IN246" s="24"/>
      <c r="IO246" s="24"/>
      <c r="IP246" s="24"/>
      <c r="IQ246" s="24"/>
      <c r="IR246" s="24"/>
      <c r="IS246" s="24"/>
      <c r="IT246" s="24"/>
      <c r="IU246" s="24"/>
      <c r="IV246" s="24"/>
      <c r="IW246" s="24"/>
      <c r="IX246" s="24"/>
      <c r="IY246" s="24"/>
      <c r="IZ246" s="24"/>
      <c r="JA246" s="24"/>
      <c r="JB246" s="24"/>
      <c r="JC246" s="24"/>
      <c r="JD246" s="24"/>
      <c r="JE246" s="24"/>
      <c r="JF246" s="24"/>
      <c r="JG246" s="24"/>
      <c r="JH246" s="24"/>
      <c r="JI246" s="24"/>
      <c r="JJ246" s="24"/>
      <c r="JK246" s="24"/>
      <c r="JL246" s="24"/>
      <c r="JM246" s="24"/>
      <c r="JN246" s="24"/>
      <c r="JO246" s="24"/>
      <c r="JP246" s="24"/>
      <c r="JQ246" s="24"/>
      <c r="JR246" s="24"/>
      <c r="JS246" s="24"/>
      <c r="JT246" s="24"/>
      <c r="JU246" s="24"/>
      <c r="JV246" s="24"/>
      <c r="JW246" s="24"/>
      <c r="JX246" s="24"/>
      <c r="JY246" s="24"/>
      <c r="JZ246" s="24"/>
      <c r="KA246" s="24"/>
      <c r="KB246" s="24"/>
      <c r="KC246" s="24"/>
      <c r="KD246" s="24"/>
      <c r="KE246" s="24"/>
      <c r="KF246" s="24"/>
      <c r="KG246" s="24"/>
      <c r="KH246" s="24"/>
      <c r="KI246" s="24"/>
      <c r="KJ246" s="24"/>
      <c r="KK246" s="24"/>
      <c r="KL246" s="24"/>
      <c r="KM246" s="24"/>
      <c r="KN246" s="24"/>
      <c r="KO246" s="24"/>
      <c r="KP246" s="24"/>
      <c r="KQ246" s="24"/>
      <c r="KR246" s="24"/>
      <c r="KS246" s="24"/>
      <c r="KT246" s="24"/>
      <c r="KU246" s="24"/>
      <c r="KV246" s="24"/>
      <c r="KW246" s="24"/>
      <c r="KX246" s="24"/>
      <c r="KY246" s="24"/>
      <c r="KZ246" s="24"/>
      <c r="LA246" s="24"/>
      <c r="LB246" s="24"/>
      <c r="LC246" s="24"/>
      <c r="LD246" s="24"/>
      <c r="LE246" s="24"/>
      <c r="LF246" s="24"/>
      <c r="LG246" s="24"/>
      <c r="LH246" s="24"/>
      <c r="LI246" s="24"/>
      <c r="LJ246" s="24"/>
      <c r="LK246" s="24"/>
      <c r="LL246" s="24"/>
      <c r="LM246" s="24"/>
      <c r="LN246" s="24"/>
      <c r="LO246" s="24"/>
      <c r="LP246" s="24"/>
      <c r="LQ246" s="24"/>
      <c r="LR246" s="24"/>
      <c r="LS246" s="24"/>
      <c r="LT246" s="24"/>
      <c r="LU246" s="24"/>
      <c r="LV246" s="24"/>
      <c r="LW246" s="24"/>
      <c r="LX246" s="24"/>
      <c r="LY246" s="24"/>
      <c r="LZ246" s="24"/>
      <c r="MA246" s="24"/>
      <c r="MB246" s="24"/>
      <c r="MC246" s="24"/>
      <c r="MD246" s="24"/>
      <c r="ME246" s="24"/>
      <c r="MF246" s="24"/>
      <c r="MG246" s="24"/>
      <c r="MH246" s="24"/>
      <c r="MI246" s="24"/>
      <c r="MJ246" s="24"/>
      <c r="MK246" s="24"/>
      <c r="ML246" s="24"/>
      <c r="MM246" s="24"/>
      <c r="MN246" s="24"/>
      <c r="MO246" s="24"/>
      <c r="MP246" s="24"/>
      <c r="MQ246" s="24"/>
      <c r="MR246" s="24"/>
      <c r="MS246" s="24"/>
      <c r="MT246" s="24"/>
      <c r="MU246" s="24"/>
      <c r="MV246" s="24"/>
      <c r="MW246" s="24"/>
      <c r="MX246" s="24"/>
      <c r="MY246" s="24"/>
      <c r="MZ246" s="24"/>
      <c r="NA246" s="24"/>
      <c r="NB246" s="24"/>
      <c r="NC246" s="24"/>
      <c r="ND246" s="24"/>
      <c r="NE246" s="24"/>
      <c r="NF246" s="24"/>
      <c r="NG246" s="24"/>
      <c r="NH246" s="24"/>
      <c r="NI246" s="24"/>
      <c r="NJ246" s="24"/>
      <c r="NK246" s="24"/>
      <c r="NL246" s="24"/>
      <c r="NM246" s="24"/>
      <c r="NN246" s="24"/>
      <c r="NO246" s="24"/>
      <c r="NP246" s="24"/>
      <c r="NQ246" s="24"/>
      <c r="NR246" s="24"/>
      <c r="NS246" s="24"/>
      <c r="NT246" s="24"/>
      <c r="NU246" s="24"/>
      <c r="NV246" s="24"/>
      <c r="NW246" s="24"/>
      <c r="NX246" s="24"/>
      <c r="NY246" s="24"/>
      <c r="NZ246" s="24"/>
      <c r="OA246" s="24"/>
      <c r="OB246" s="24"/>
      <c r="OC246" s="24"/>
      <c r="OD246" s="24"/>
      <c r="OE246" s="24"/>
      <c r="OF246" s="24"/>
      <c r="OG246" s="24"/>
      <c r="OH246" s="24"/>
      <c r="OI246" s="24"/>
      <c r="OJ246" s="24"/>
      <c r="OK246" s="24"/>
      <c r="OL246" s="24"/>
      <c r="OM246" s="24"/>
      <c r="ON246" s="24"/>
      <c r="OO246" s="24"/>
      <c r="OP246" s="24"/>
      <c r="OQ246" s="24"/>
      <c r="OR246" s="24"/>
      <c r="OS246" s="24"/>
      <c r="OT246" s="24"/>
      <c r="OU246" s="24"/>
      <c r="OV246" s="24"/>
      <c r="OW246" s="24"/>
      <c r="OX246" s="24"/>
      <c r="OY246" s="24"/>
      <c r="OZ246" s="24"/>
      <c r="PA246" s="24"/>
      <c r="PB246" s="24"/>
      <c r="PC246" s="24"/>
      <c r="PD246" s="24"/>
      <c r="PE246" s="24"/>
      <c r="PF246" s="24"/>
      <c r="PG246" s="24"/>
      <c r="PH246" s="24"/>
      <c r="PI246" s="24"/>
      <c r="PJ246" s="24"/>
      <c r="PK246" s="24"/>
      <c r="PL246" s="24"/>
      <c r="PM246" s="24"/>
      <c r="PN246" s="24"/>
      <c r="PO246" s="24"/>
      <c r="PP246" s="24"/>
      <c r="PQ246" s="24"/>
      <c r="PR246" s="24"/>
      <c r="PS246" s="24"/>
      <c r="PT246" s="24"/>
      <c r="PU246" s="24"/>
      <c r="PV246" s="24"/>
      <c r="PW246" s="24"/>
      <c r="PX246" s="24"/>
      <c r="PY246" s="24"/>
      <c r="PZ246" s="24"/>
      <c r="QA246" s="24"/>
      <c r="QB246" s="24"/>
      <c r="QC246" s="24"/>
      <c r="QD246" s="24"/>
      <c r="QE246" s="24"/>
      <c r="QF246" s="24"/>
      <c r="QG246" s="24"/>
      <c r="QH246" s="24"/>
      <c r="QI246" s="24"/>
      <c r="QJ246" s="24"/>
      <c r="QK246" s="24"/>
      <c r="QL246" s="24"/>
      <c r="QM246" s="24"/>
      <c r="QN246" s="24"/>
      <c r="QO246" s="24"/>
      <c r="QP246" s="24"/>
      <c r="QQ246" s="24"/>
      <c r="QR246" s="24"/>
      <c r="QS246" s="24"/>
      <c r="QT246" s="24"/>
      <c r="QU246" s="24"/>
      <c r="QV246" s="24"/>
      <c r="QW246" s="24"/>
      <c r="QX246" s="24"/>
      <c r="QY246" s="24"/>
      <c r="QZ246" s="24"/>
      <c r="RA246" s="24"/>
      <c r="RB246" s="24"/>
      <c r="RC246" s="24"/>
      <c r="RD246" s="24"/>
      <c r="RE246" s="24"/>
      <c r="RF246" s="24"/>
      <c r="RG246" s="24"/>
      <c r="RH246" s="24"/>
      <c r="RI246" s="24"/>
      <c r="RJ246" s="24"/>
      <c r="RK246" s="24"/>
      <c r="RL246" s="24"/>
      <c r="RM246" s="24"/>
      <c r="RN246" s="24"/>
      <c r="RO246" s="24"/>
      <c r="RP246" s="24"/>
      <c r="RQ246" s="24"/>
      <c r="RR246" s="24"/>
      <c r="RS246" s="24"/>
      <c r="RT246" s="24"/>
      <c r="RU246" s="24"/>
      <c r="RV246" s="24"/>
      <c r="RW246" s="24"/>
      <c r="RX246" s="24"/>
      <c r="RY246" s="24"/>
      <c r="RZ246" s="24"/>
      <c r="SA246" s="24"/>
      <c r="SB246" s="24"/>
      <c r="SC246" s="24"/>
      <c r="SD246" s="24"/>
      <c r="SE246" s="24"/>
      <c r="SF246" s="24"/>
      <c r="SG246" s="24"/>
      <c r="SH246" s="24"/>
      <c r="SI246" s="24"/>
      <c r="SJ246" s="24"/>
      <c r="SK246" s="24"/>
      <c r="SL246" s="24"/>
      <c r="SM246" s="24"/>
      <c r="SN246" s="24"/>
      <c r="SO246" s="24"/>
      <c r="SP246" s="24"/>
      <c r="SQ246" s="24"/>
      <c r="SR246" s="24"/>
      <c r="SS246" s="24"/>
      <c r="ST246" s="24"/>
      <c r="SU246" s="24"/>
      <c r="SV246" s="24"/>
      <c r="SW246" s="24"/>
      <c r="SX246" s="24"/>
      <c r="SY246" s="24"/>
      <c r="SZ246" s="24"/>
      <c r="TA246" s="24"/>
      <c r="TB246" s="24"/>
      <c r="TC246" s="24"/>
      <c r="TD246" s="24"/>
      <c r="TE246" s="24"/>
      <c r="TF246" s="24"/>
      <c r="TG246" s="24"/>
      <c r="TH246" s="24"/>
      <c r="TI246" s="24"/>
      <c r="TJ246" s="24"/>
      <c r="TK246" s="24"/>
      <c r="TL246" s="24"/>
      <c r="TM246" s="24"/>
      <c r="TN246" s="24"/>
      <c r="TO246" s="24"/>
      <c r="TP246" s="24"/>
      <c r="TQ246" s="24"/>
      <c r="TR246" s="24"/>
      <c r="TS246" s="24"/>
      <c r="TT246" s="24"/>
      <c r="TU246" s="24"/>
      <c r="TV246" s="24"/>
      <c r="TW246" s="24"/>
      <c r="TX246" s="24"/>
      <c r="TY246" s="24"/>
      <c r="TZ246" s="24"/>
      <c r="UA246" s="24"/>
      <c r="UB246" s="24"/>
      <c r="UC246" s="24"/>
      <c r="UD246" s="24"/>
      <c r="UE246" s="24"/>
      <c r="UF246" s="24"/>
      <c r="UG246" s="24"/>
      <c r="UH246" s="24"/>
      <c r="UI246" s="24"/>
      <c r="UJ246" s="24"/>
      <c r="UK246" s="24"/>
      <c r="UL246" s="24"/>
      <c r="UM246" s="24"/>
      <c r="UN246" s="24"/>
      <c r="UO246" s="24"/>
      <c r="UP246" s="24"/>
      <c r="UQ246" s="24"/>
      <c r="UR246" s="24"/>
      <c r="US246" s="24"/>
      <c r="UT246" s="24"/>
    </row>
    <row r="247" spans="1:566" s="152" customFormat="1" ht="13.5" thickBot="1" x14ac:dyDescent="0.3">
      <c r="A247" s="105"/>
      <c r="B247" s="105"/>
      <c r="C247" s="105"/>
      <c r="D247" s="105"/>
      <c r="E247" s="105"/>
      <c r="F247" s="106"/>
      <c r="G247" s="115"/>
      <c r="H247" s="104"/>
      <c r="I247" s="106"/>
      <c r="J247" s="104"/>
      <c r="K247" s="116"/>
      <c r="L247" s="10"/>
      <c r="M247" s="115"/>
      <c r="N247" s="116"/>
      <c r="O247" s="116"/>
      <c r="P247" s="116"/>
      <c r="Q247" s="104"/>
      <c r="R247" s="104"/>
      <c r="S247" s="104"/>
      <c r="T247" s="104"/>
      <c r="U247" s="112"/>
      <c r="V247" s="112"/>
      <c r="W247" s="112"/>
      <c r="X247" s="112"/>
      <c r="Y247" s="112"/>
      <c r="Z247" s="112"/>
      <c r="AA247" s="112"/>
      <c r="AB247" s="112"/>
      <c r="AC247" s="21"/>
      <c r="AD247" s="21"/>
      <c r="AE247" s="114"/>
      <c r="AF247" s="121"/>
      <c r="AG247" s="21"/>
      <c r="AH247" s="2">
        <f t="shared" si="3"/>
        <v>0</v>
      </c>
      <c r="AI247" s="4"/>
      <c r="AJ247" s="4"/>
      <c r="AK247" s="19"/>
      <c r="AL247" s="123"/>
      <c r="AM247" s="123"/>
      <c r="AN247" s="123"/>
      <c r="AO247" s="123"/>
      <c r="AP247" s="123"/>
      <c r="AQ247" s="123"/>
      <c r="AR247" s="123"/>
      <c r="AS247" s="123"/>
      <c r="AT247" s="123"/>
      <c r="AU247" s="123"/>
      <c r="AV247" s="123"/>
      <c r="AW247" s="123"/>
      <c r="AX247" s="123"/>
      <c r="AY247" s="123"/>
      <c r="AZ247" s="123"/>
      <c r="BA247" s="123"/>
      <c r="BB247" s="123"/>
      <c r="BC247" s="123"/>
      <c r="BD247" s="123"/>
      <c r="BE247" s="123"/>
      <c r="BF247" s="123"/>
      <c r="BG247" s="105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  <c r="HR247" s="24"/>
      <c r="HS247" s="24"/>
      <c r="HT247" s="24"/>
      <c r="HU247" s="24"/>
      <c r="HV247" s="24"/>
      <c r="HW247" s="24"/>
      <c r="HX247" s="24"/>
      <c r="HY247" s="24"/>
      <c r="HZ247" s="24"/>
      <c r="IA247" s="24"/>
      <c r="IB247" s="24"/>
      <c r="IC247" s="24"/>
      <c r="ID247" s="24"/>
      <c r="IE247" s="24"/>
      <c r="IF247" s="24"/>
      <c r="IG247" s="24"/>
      <c r="IH247" s="24"/>
      <c r="II247" s="24"/>
      <c r="IJ247" s="24"/>
      <c r="IK247" s="24"/>
      <c r="IL247" s="24"/>
      <c r="IM247" s="24"/>
      <c r="IN247" s="24"/>
      <c r="IO247" s="24"/>
      <c r="IP247" s="24"/>
      <c r="IQ247" s="24"/>
      <c r="IR247" s="24"/>
      <c r="IS247" s="24"/>
      <c r="IT247" s="24"/>
      <c r="IU247" s="24"/>
      <c r="IV247" s="24"/>
      <c r="IW247" s="24"/>
      <c r="IX247" s="24"/>
      <c r="IY247" s="24"/>
      <c r="IZ247" s="24"/>
      <c r="JA247" s="24"/>
      <c r="JB247" s="24"/>
      <c r="JC247" s="24"/>
      <c r="JD247" s="24"/>
      <c r="JE247" s="24"/>
      <c r="JF247" s="24"/>
      <c r="JG247" s="24"/>
      <c r="JH247" s="24"/>
      <c r="JI247" s="24"/>
      <c r="JJ247" s="24"/>
      <c r="JK247" s="24"/>
      <c r="JL247" s="24"/>
      <c r="JM247" s="24"/>
      <c r="JN247" s="24"/>
      <c r="JO247" s="24"/>
      <c r="JP247" s="24"/>
      <c r="JQ247" s="24"/>
      <c r="JR247" s="24"/>
      <c r="JS247" s="24"/>
      <c r="JT247" s="24"/>
      <c r="JU247" s="24"/>
      <c r="JV247" s="24"/>
      <c r="JW247" s="24"/>
      <c r="JX247" s="24"/>
      <c r="JY247" s="24"/>
      <c r="JZ247" s="24"/>
      <c r="KA247" s="24"/>
      <c r="KB247" s="24"/>
      <c r="KC247" s="24"/>
      <c r="KD247" s="24"/>
      <c r="KE247" s="24"/>
      <c r="KF247" s="24"/>
      <c r="KG247" s="24"/>
      <c r="KH247" s="24"/>
      <c r="KI247" s="24"/>
      <c r="KJ247" s="24"/>
      <c r="KK247" s="24"/>
      <c r="KL247" s="24"/>
      <c r="KM247" s="24"/>
      <c r="KN247" s="24"/>
      <c r="KO247" s="24"/>
      <c r="KP247" s="24"/>
      <c r="KQ247" s="24"/>
      <c r="KR247" s="24"/>
      <c r="KS247" s="24"/>
      <c r="KT247" s="24"/>
      <c r="KU247" s="24"/>
      <c r="KV247" s="24"/>
      <c r="KW247" s="24"/>
      <c r="KX247" s="24"/>
      <c r="KY247" s="24"/>
      <c r="KZ247" s="24"/>
      <c r="LA247" s="24"/>
      <c r="LB247" s="24"/>
      <c r="LC247" s="24"/>
      <c r="LD247" s="24"/>
      <c r="LE247" s="24"/>
      <c r="LF247" s="24"/>
      <c r="LG247" s="24"/>
      <c r="LH247" s="24"/>
      <c r="LI247" s="24"/>
      <c r="LJ247" s="24"/>
      <c r="LK247" s="24"/>
      <c r="LL247" s="24"/>
      <c r="LM247" s="24"/>
      <c r="LN247" s="24"/>
      <c r="LO247" s="24"/>
      <c r="LP247" s="24"/>
      <c r="LQ247" s="24"/>
      <c r="LR247" s="24"/>
      <c r="LS247" s="24"/>
      <c r="LT247" s="24"/>
      <c r="LU247" s="24"/>
      <c r="LV247" s="24"/>
      <c r="LW247" s="24"/>
      <c r="LX247" s="24"/>
      <c r="LY247" s="24"/>
      <c r="LZ247" s="24"/>
      <c r="MA247" s="24"/>
      <c r="MB247" s="24"/>
      <c r="MC247" s="24"/>
      <c r="MD247" s="24"/>
      <c r="ME247" s="24"/>
      <c r="MF247" s="24"/>
      <c r="MG247" s="24"/>
      <c r="MH247" s="24"/>
      <c r="MI247" s="24"/>
      <c r="MJ247" s="24"/>
      <c r="MK247" s="24"/>
      <c r="ML247" s="24"/>
      <c r="MM247" s="24"/>
      <c r="MN247" s="24"/>
      <c r="MO247" s="24"/>
      <c r="MP247" s="24"/>
      <c r="MQ247" s="24"/>
      <c r="MR247" s="24"/>
      <c r="MS247" s="24"/>
      <c r="MT247" s="24"/>
      <c r="MU247" s="24"/>
      <c r="MV247" s="24"/>
      <c r="MW247" s="24"/>
      <c r="MX247" s="24"/>
      <c r="MY247" s="24"/>
      <c r="MZ247" s="24"/>
      <c r="NA247" s="24"/>
      <c r="NB247" s="24"/>
      <c r="NC247" s="24"/>
      <c r="ND247" s="24"/>
      <c r="NE247" s="24"/>
      <c r="NF247" s="24"/>
      <c r="NG247" s="24"/>
      <c r="NH247" s="24"/>
      <c r="NI247" s="24"/>
      <c r="NJ247" s="24"/>
      <c r="NK247" s="24"/>
      <c r="NL247" s="24"/>
      <c r="NM247" s="24"/>
      <c r="NN247" s="24"/>
      <c r="NO247" s="24"/>
      <c r="NP247" s="24"/>
      <c r="NQ247" s="24"/>
      <c r="NR247" s="24"/>
      <c r="NS247" s="24"/>
      <c r="NT247" s="24"/>
      <c r="NU247" s="24"/>
      <c r="NV247" s="24"/>
      <c r="NW247" s="24"/>
      <c r="NX247" s="24"/>
      <c r="NY247" s="24"/>
      <c r="NZ247" s="24"/>
      <c r="OA247" s="24"/>
      <c r="OB247" s="24"/>
      <c r="OC247" s="24"/>
      <c r="OD247" s="24"/>
      <c r="OE247" s="24"/>
      <c r="OF247" s="24"/>
      <c r="OG247" s="24"/>
      <c r="OH247" s="24"/>
      <c r="OI247" s="24"/>
      <c r="OJ247" s="24"/>
      <c r="OK247" s="24"/>
      <c r="OL247" s="24"/>
      <c r="OM247" s="24"/>
      <c r="ON247" s="24"/>
      <c r="OO247" s="24"/>
      <c r="OP247" s="24"/>
      <c r="OQ247" s="24"/>
      <c r="OR247" s="24"/>
      <c r="OS247" s="24"/>
      <c r="OT247" s="24"/>
      <c r="OU247" s="24"/>
      <c r="OV247" s="24"/>
      <c r="OW247" s="24"/>
      <c r="OX247" s="24"/>
      <c r="OY247" s="24"/>
      <c r="OZ247" s="24"/>
      <c r="PA247" s="24"/>
      <c r="PB247" s="24"/>
      <c r="PC247" s="24"/>
      <c r="PD247" s="24"/>
      <c r="PE247" s="24"/>
      <c r="PF247" s="24"/>
      <c r="PG247" s="24"/>
      <c r="PH247" s="24"/>
      <c r="PI247" s="24"/>
      <c r="PJ247" s="24"/>
      <c r="PK247" s="24"/>
      <c r="PL247" s="24"/>
      <c r="PM247" s="24"/>
      <c r="PN247" s="24"/>
      <c r="PO247" s="24"/>
      <c r="PP247" s="24"/>
      <c r="PQ247" s="24"/>
      <c r="PR247" s="24"/>
      <c r="PS247" s="24"/>
      <c r="PT247" s="24"/>
      <c r="PU247" s="24"/>
      <c r="PV247" s="24"/>
      <c r="PW247" s="24"/>
      <c r="PX247" s="24"/>
      <c r="PY247" s="24"/>
      <c r="PZ247" s="24"/>
      <c r="QA247" s="24"/>
      <c r="QB247" s="24"/>
      <c r="QC247" s="24"/>
      <c r="QD247" s="24"/>
      <c r="QE247" s="24"/>
      <c r="QF247" s="24"/>
      <c r="QG247" s="24"/>
      <c r="QH247" s="24"/>
      <c r="QI247" s="24"/>
      <c r="QJ247" s="24"/>
      <c r="QK247" s="24"/>
      <c r="QL247" s="24"/>
      <c r="QM247" s="24"/>
      <c r="QN247" s="24"/>
      <c r="QO247" s="24"/>
      <c r="QP247" s="24"/>
      <c r="QQ247" s="24"/>
      <c r="QR247" s="24"/>
      <c r="QS247" s="24"/>
      <c r="QT247" s="24"/>
      <c r="QU247" s="24"/>
      <c r="QV247" s="24"/>
      <c r="QW247" s="24"/>
      <c r="QX247" s="24"/>
      <c r="QY247" s="24"/>
      <c r="QZ247" s="24"/>
      <c r="RA247" s="24"/>
      <c r="RB247" s="24"/>
      <c r="RC247" s="24"/>
      <c r="RD247" s="24"/>
      <c r="RE247" s="24"/>
      <c r="RF247" s="24"/>
      <c r="RG247" s="24"/>
      <c r="RH247" s="24"/>
      <c r="RI247" s="24"/>
      <c r="RJ247" s="24"/>
      <c r="RK247" s="24"/>
      <c r="RL247" s="24"/>
      <c r="RM247" s="24"/>
      <c r="RN247" s="24"/>
      <c r="RO247" s="24"/>
      <c r="RP247" s="24"/>
      <c r="RQ247" s="24"/>
      <c r="RR247" s="24"/>
      <c r="RS247" s="24"/>
      <c r="RT247" s="24"/>
      <c r="RU247" s="24"/>
      <c r="RV247" s="24"/>
      <c r="RW247" s="24"/>
      <c r="RX247" s="24"/>
      <c r="RY247" s="24"/>
      <c r="RZ247" s="24"/>
      <c r="SA247" s="24"/>
      <c r="SB247" s="24"/>
      <c r="SC247" s="24"/>
      <c r="SD247" s="24"/>
      <c r="SE247" s="24"/>
      <c r="SF247" s="24"/>
      <c r="SG247" s="24"/>
      <c r="SH247" s="24"/>
      <c r="SI247" s="24"/>
      <c r="SJ247" s="24"/>
      <c r="SK247" s="24"/>
      <c r="SL247" s="24"/>
      <c r="SM247" s="24"/>
      <c r="SN247" s="24"/>
      <c r="SO247" s="24"/>
      <c r="SP247" s="24"/>
      <c r="SQ247" s="24"/>
      <c r="SR247" s="24"/>
      <c r="SS247" s="24"/>
      <c r="ST247" s="24"/>
      <c r="SU247" s="24"/>
      <c r="SV247" s="24"/>
      <c r="SW247" s="24"/>
      <c r="SX247" s="24"/>
      <c r="SY247" s="24"/>
      <c r="SZ247" s="24"/>
      <c r="TA247" s="24"/>
      <c r="TB247" s="24"/>
      <c r="TC247" s="24"/>
      <c r="TD247" s="24"/>
      <c r="TE247" s="24"/>
      <c r="TF247" s="24"/>
      <c r="TG247" s="24"/>
      <c r="TH247" s="24"/>
      <c r="TI247" s="24"/>
      <c r="TJ247" s="24"/>
      <c r="TK247" s="24"/>
      <c r="TL247" s="24"/>
      <c r="TM247" s="24"/>
      <c r="TN247" s="24"/>
      <c r="TO247" s="24"/>
      <c r="TP247" s="24"/>
      <c r="TQ247" s="24"/>
      <c r="TR247" s="24"/>
      <c r="TS247" s="24"/>
      <c r="TT247" s="24"/>
      <c r="TU247" s="24"/>
      <c r="TV247" s="24"/>
      <c r="TW247" s="24"/>
      <c r="TX247" s="24"/>
      <c r="TY247" s="24"/>
      <c r="TZ247" s="24"/>
      <c r="UA247" s="24"/>
      <c r="UB247" s="24"/>
      <c r="UC247" s="24"/>
      <c r="UD247" s="24"/>
      <c r="UE247" s="24"/>
      <c r="UF247" s="24"/>
      <c r="UG247" s="24"/>
      <c r="UH247" s="24"/>
      <c r="UI247" s="24"/>
      <c r="UJ247" s="24"/>
      <c r="UK247" s="24"/>
      <c r="UL247" s="24"/>
      <c r="UM247" s="24"/>
      <c r="UN247" s="24"/>
      <c r="UO247" s="24"/>
      <c r="UP247" s="24"/>
      <c r="UQ247" s="24"/>
      <c r="UR247" s="24"/>
      <c r="US247" s="24"/>
      <c r="UT247" s="24"/>
    </row>
    <row r="248" spans="1:566" x14ac:dyDescent="0.25">
      <c r="A248" s="105">
        <v>37</v>
      </c>
      <c r="B248" s="104" t="s">
        <v>482</v>
      </c>
      <c r="C248" s="105" t="s">
        <v>480</v>
      </c>
      <c r="D248" s="105" t="s">
        <v>97</v>
      </c>
      <c r="E248" s="105" t="s">
        <v>99</v>
      </c>
      <c r="F248" s="106" t="s">
        <v>481</v>
      </c>
      <c r="G248" s="115">
        <v>13497</v>
      </c>
      <c r="H248" s="104" t="s">
        <v>483</v>
      </c>
      <c r="I248" s="106" t="s">
        <v>484</v>
      </c>
      <c r="J248" s="104" t="s">
        <v>485</v>
      </c>
      <c r="K248" s="116">
        <v>45280</v>
      </c>
      <c r="L248" s="10">
        <v>16299</v>
      </c>
      <c r="M248" s="115">
        <v>13680</v>
      </c>
      <c r="N248" s="116">
        <v>45280</v>
      </c>
      <c r="O248" s="116">
        <v>45647</v>
      </c>
      <c r="P248" s="116" t="s">
        <v>287</v>
      </c>
      <c r="Q248" s="104" t="s">
        <v>100</v>
      </c>
      <c r="R248" s="104" t="s">
        <v>100</v>
      </c>
      <c r="S248" s="104" t="s">
        <v>100</v>
      </c>
      <c r="T248" s="104" t="s">
        <v>100</v>
      </c>
      <c r="U248" s="112"/>
      <c r="V248" s="112"/>
      <c r="W248" s="112"/>
      <c r="X248" s="112"/>
      <c r="Y248" s="112"/>
      <c r="Z248" s="112"/>
      <c r="AA248" s="112"/>
      <c r="AB248" s="112"/>
      <c r="AC248" s="21"/>
      <c r="AD248" s="21"/>
      <c r="AE248" s="114"/>
      <c r="AF248" s="121"/>
      <c r="AG248" s="21"/>
      <c r="AH248" s="2">
        <f t="shared" si="3"/>
        <v>16299</v>
      </c>
      <c r="AI248" s="4"/>
      <c r="AJ248" s="19">
        <f>16299</f>
        <v>16299</v>
      </c>
      <c r="AK248" s="19">
        <f>SUM(AI248:AJ250)</f>
        <v>16299</v>
      </c>
      <c r="AL248" s="123" t="s">
        <v>100</v>
      </c>
      <c r="AM248" s="123" t="s">
        <v>100</v>
      </c>
      <c r="AN248" s="123" t="s">
        <v>100</v>
      </c>
      <c r="AO248" s="123" t="s">
        <v>100</v>
      </c>
      <c r="AP248" s="123" t="s">
        <v>100</v>
      </c>
      <c r="AQ248" s="123" t="s">
        <v>100</v>
      </c>
      <c r="AR248" s="123" t="s">
        <v>100</v>
      </c>
      <c r="AS248" s="123" t="s">
        <v>100</v>
      </c>
      <c r="AT248" s="123" t="s">
        <v>100</v>
      </c>
      <c r="AU248" s="123" t="s">
        <v>100</v>
      </c>
      <c r="AV248" s="123" t="s">
        <v>100</v>
      </c>
      <c r="AW248" s="123" t="s">
        <v>100</v>
      </c>
      <c r="AX248" s="123" t="s">
        <v>100</v>
      </c>
      <c r="AY248" s="123" t="s">
        <v>100</v>
      </c>
      <c r="AZ248" s="123" t="s">
        <v>100</v>
      </c>
      <c r="BA248" s="123" t="s">
        <v>100</v>
      </c>
      <c r="BB248" s="123" t="s">
        <v>100</v>
      </c>
      <c r="BC248" s="123" t="s">
        <v>100</v>
      </c>
      <c r="BD248" s="123" t="s">
        <v>100</v>
      </c>
      <c r="BE248" s="123" t="s">
        <v>100</v>
      </c>
      <c r="BF248" s="123" t="s">
        <v>100</v>
      </c>
      <c r="BG248" s="105" t="s">
        <v>100</v>
      </c>
    </row>
    <row r="249" spans="1:566" s="153" customFormat="1" x14ac:dyDescent="0.25">
      <c r="A249" s="105"/>
      <c r="B249" s="104"/>
      <c r="C249" s="105"/>
      <c r="D249" s="105"/>
      <c r="E249" s="105"/>
      <c r="F249" s="106"/>
      <c r="G249" s="115"/>
      <c r="H249" s="104"/>
      <c r="I249" s="106"/>
      <c r="J249" s="104"/>
      <c r="K249" s="116"/>
      <c r="L249" s="10"/>
      <c r="M249" s="115"/>
      <c r="N249" s="116"/>
      <c r="O249" s="116"/>
      <c r="P249" s="116"/>
      <c r="Q249" s="104"/>
      <c r="R249" s="104"/>
      <c r="S249" s="104"/>
      <c r="T249" s="104"/>
      <c r="U249" s="112"/>
      <c r="V249" s="112"/>
      <c r="W249" s="112"/>
      <c r="X249" s="112"/>
      <c r="Y249" s="112"/>
      <c r="Z249" s="112"/>
      <c r="AA249" s="112"/>
      <c r="AB249" s="112"/>
      <c r="AC249" s="21"/>
      <c r="AD249" s="21"/>
      <c r="AE249" s="114"/>
      <c r="AF249" s="121"/>
      <c r="AG249" s="21"/>
      <c r="AH249" s="2">
        <f t="shared" si="3"/>
        <v>0</v>
      </c>
      <c r="AI249" s="4"/>
      <c r="AJ249" s="19"/>
      <c r="AK249" s="19"/>
      <c r="AL249" s="123"/>
      <c r="AM249" s="123"/>
      <c r="AN249" s="123"/>
      <c r="AO249" s="123"/>
      <c r="AP249" s="123"/>
      <c r="AQ249" s="123"/>
      <c r="AR249" s="123"/>
      <c r="AS249" s="123"/>
      <c r="AT249" s="123"/>
      <c r="AU249" s="123"/>
      <c r="AV249" s="123"/>
      <c r="AW249" s="123"/>
      <c r="AX249" s="123"/>
      <c r="AY249" s="123"/>
      <c r="AZ249" s="123"/>
      <c r="BA249" s="123"/>
      <c r="BB249" s="123"/>
      <c r="BC249" s="123"/>
      <c r="BD249" s="123"/>
      <c r="BE249" s="123"/>
      <c r="BF249" s="123"/>
      <c r="BG249" s="105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  <c r="HR249" s="24"/>
      <c r="HS249" s="24"/>
      <c r="HT249" s="24"/>
      <c r="HU249" s="24"/>
      <c r="HV249" s="24"/>
      <c r="HW249" s="24"/>
      <c r="HX249" s="24"/>
      <c r="HY249" s="24"/>
      <c r="HZ249" s="24"/>
      <c r="IA249" s="24"/>
      <c r="IB249" s="24"/>
      <c r="IC249" s="24"/>
      <c r="ID249" s="24"/>
      <c r="IE249" s="24"/>
      <c r="IF249" s="24"/>
      <c r="IG249" s="24"/>
      <c r="IH249" s="24"/>
      <c r="II249" s="24"/>
      <c r="IJ249" s="24"/>
      <c r="IK249" s="24"/>
      <c r="IL249" s="24"/>
      <c r="IM249" s="24"/>
      <c r="IN249" s="24"/>
      <c r="IO249" s="24"/>
      <c r="IP249" s="24"/>
      <c r="IQ249" s="24"/>
      <c r="IR249" s="24"/>
      <c r="IS249" s="24"/>
      <c r="IT249" s="24"/>
      <c r="IU249" s="24"/>
      <c r="IV249" s="24"/>
      <c r="IW249" s="24"/>
      <c r="IX249" s="24"/>
      <c r="IY249" s="24"/>
      <c r="IZ249" s="24"/>
      <c r="JA249" s="24"/>
      <c r="JB249" s="24"/>
      <c r="JC249" s="24"/>
      <c r="JD249" s="24"/>
      <c r="JE249" s="24"/>
      <c r="JF249" s="24"/>
      <c r="JG249" s="24"/>
      <c r="JH249" s="24"/>
      <c r="JI249" s="24"/>
      <c r="JJ249" s="24"/>
      <c r="JK249" s="24"/>
      <c r="JL249" s="24"/>
      <c r="JM249" s="24"/>
      <c r="JN249" s="24"/>
      <c r="JO249" s="24"/>
      <c r="JP249" s="24"/>
      <c r="JQ249" s="24"/>
      <c r="JR249" s="24"/>
      <c r="JS249" s="24"/>
      <c r="JT249" s="24"/>
      <c r="JU249" s="24"/>
      <c r="JV249" s="24"/>
      <c r="JW249" s="24"/>
      <c r="JX249" s="24"/>
      <c r="JY249" s="24"/>
      <c r="JZ249" s="24"/>
      <c r="KA249" s="24"/>
      <c r="KB249" s="24"/>
      <c r="KC249" s="24"/>
      <c r="KD249" s="24"/>
      <c r="KE249" s="24"/>
      <c r="KF249" s="24"/>
      <c r="KG249" s="24"/>
      <c r="KH249" s="24"/>
      <c r="KI249" s="24"/>
      <c r="KJ249" s="24"/>
      <c r="KK249" s="24"/>
      <c r="KL249" s="24"/>
      <c r="KM249" s="24"/>
      <c r="KN249" s="24"/>
      <c r="KO249" s="24"/>
      <c r="KP249" s="24"/>
      <c r="KQ249" s="24"/>
      <c r="KR249" s="24"/>
      <c r="KS249" s="24"/>
      <c r="KT249" s="24"/>
      <c r="KU249" s="24"/>
      <c r="KV249" s="24"/>
      <c r="KW249" s="24"/>
      <c r="KX249" s="24"/>
      <c r="KY249" s="24"/>
      <c r="KZ249" s="24"/>
      <c r="LA249" s="24"/>
      <c r="LB249" s="24"/>
      <c r="LC249" s="24"/>
      <c r="LD249" s="24"/>
      <c r="LE249" s="24"/>
      <c r="LF249" s="24"/>
      <c r="LG249" s="24"/>
      <c r="LH249" s="24"/>
      <c r="LI249" s="24"/>
      <c r="LJ249" s="24"/>
      <c r="LK249" s="24"/>
      <c r="LL249" s="24"/>
      <c r="LM249" s="24"/>
      <c r="LN249" s="24"/>
      <c r="LO249" s="24"/>
      <c r="LP249" s="24"/>
      <c r="LQ249" s="24"/>
      <c r="LR249" s="24"/>
      <c r="LS249" s="24"/>
      <c r="LT249" s="24"/>
      <c r="LU249" s="24"/>
      <c r="LV249" s="24"/>
      <c r="LW249" s="24"/>
      <c r="LX249" s="24"/>
      <c r="LY249" s="24"/>
      <c r="LZ249" s="24"/>
      <c r="MA249" s="24"/>
      <c r="MB249" s="24"/>
      <c r="MC249" s="24"/>
      <c r="MD249" s="24"/>
      <c r="ME249" s="24"/>
      <c r="MF249" s="24"/>
      <c r="MG249" s="24"/>
      <c r="MH249" s="24"/>
      <c r="MI249" s="24"/>
      <c r="MJ249" s="24"/>
      <c r="MK249" s="24"/>
      <c r="ML249" s="24"/>
      <c r="MM249" s="24"/>
      <c r="MN249" s="24"/>
      <c r="MO249" s="24"/>
      <c r="MP249" s="24"/>
      <c r="MQ249" s="24"/>
      <c r="MR249" s="24"/>
      <c r="MS249" s="24"/>
      <c r="MT249" s="24"/>
      <c r="MU249" s="24"/>
      <c r="MV249" s="24"/>
      <c r="MW249" s="24"/>
      <c r="MX249" s="24"/>
      <c r="MY249" s="24"/>
      <c r="MZ249" s="24"/>
      <c r="NA249" s="24"/>
      <c r="NB249" s="24"/>
      <c r="NC249" s="24"/>
      <c r="ND249" s="24"/>
      <c r="NE249" s="24"/>
      <c r="NF249" s="24"/>
      <c r="NG249" s="24"/>
      <c r="NH249" s="24"/>
      <c r="NI249" s="24"/>
      <c r="NJ249" s="24"/>
      <c r="NK249" s="24"/>
      <c r="NL249" s="24"/>
      <c r="NM249" s="24"/>
      <c r="NN249" s="24"/>
      <c r="NO249" s="24"/>
      <c r="NP249" s="24"/>
      <c r="NQ249" s="24"/>
      <c r="NR249" s="24"/>
      <c r="NS249" s="24"/>
      <c r="NT249" s="24"/>
      <c r="NU249" s="24"/>
      <c r="NV249" s="24"/>
      <c r="NW249" s="24"/>
      <c r="NX249" s="24"/>
      <c r="NY249" s="24"/>
      <c r="NZ249" s="24"/>
      <c r="OA249" s="24"/>
      <c r="OB249" s="24"/>
      <c r="OC249" s="24"/>
      <c r="OD249" s="24"/>
      <c r="OE249" s="24"/>
      <c r="OF249" s="24"/>
      <c r="OG249" s="24"/>
      <c r="OH249" s="24"/>
      <c r="OI249" s="24"/>
      <c r="OJ249" s="24"/>
      <c r="OK249" s="24"/>
      <c r="OL249" s="24"/>
      <c r="OM249" s="24"/>
      <c r="ON249" s="24"/>
      <c r="OO249" s="24"/>
      <c r="OP249" s="24"/>
      <c r="OQ249" s="24"/>
      <c r="OR249" s="24"/>
      <c r="OS249" s="24"/>
      <c r="OT249" s="24"/>
      <c r="OU249" s="24"/>
      <c r="OV249" s="24"/>
      <c r="OW249" s="24"/>
      <c r="OX249" s="24"/>
      <c r="OY249" s="24"/>
      <c r="OZ249" s="24"/>
      <c r="PA249" s="24"/>
      <c r="PB249" s="24"/>
      <c r="PC249" s="24"/>
      <c r="PD249" s="24"/>
      <c r="PE249" s="24"/>
      <c r="PF249" s="24"/>
      <c r="PG249" s="24"/>
      <c r="PH249" s="24"/>
      <c r="PI249" s="24"/>
      <c r="PJ249" s="24"/>
      <c r="PK249" s="24"/>
      <c r="PL249" s="24"/>
      <c r="PM249" s="24"/>
      <c r="PN249" s="24"/>
      <c r="PO249" s="24"/>
      <c r="PP249" s="24"/>
      <c r="PQ249" s="24"/>
      <c r="PR249" s="24"/>
      <c r="PS249" s="24"/>
      <c r="PT249" s="24"/>
      <c r="PU249" s="24"/>
      <c r="PV249" s="24"/>
      <c r="PW249" s="24"/>
      <c r="PX249" s="24"/>
      <c r="PY249" s="24"/>
      <c r="PZ249" s="24"/>
      <c r="QA249" s="24"/>
      <c r="QB249" s="24"/>
      <c r="QC249" s="24"/>
      <c r="QD249" s="24"/>
      <c r="QE249" s="24"/>
      <c r="QF249" s="24"/>
      <c r="QG249" s="24"/>
      <c r="QH249" s="24"/>
      <c r="QI249" s="24"/>
      <c r="QJ249" s="24"/>
      <c r="QK249" s="24"/>
      <c r="QL249" s="24"/>
      <c r="QM249" s="24"/>
      <c r="QN249" s="24"/>
      <c r="QO249" s="24"/>
      <c r="QP249" s="24"/>
      <c r="QQ249" s="24"/>
      <c r="QR249" s="24"/>
      <c r="QS249" s="24"/>
      <c r="QT249" s="24"/>
      <c r="QU249" s="24"/>
      <c r="QV249" s="24"/>
      <c r="QW249" s="24"/>
      <c r="QX249" s="24"/>
      <c r="QY249" s="24"/>
      <c r="QZ249" s="24"/>
      <c r="RA249" s="24"/>
      <c r="RB249" s="24"/>
      <c r="RC249" s="24"/>
      <c r="RD249" s="24"/>
      <c r="RE249" s="24"/>
      <c r="RF249" s="24"/>
      <c r="RG249" s="24"/>
      <c r="RH249" s="24"/>
      <c r="RI249" s="24"/>
      <c r="RJ249" s="24"/>
      <c r="RK249" s="24"/>
      <c r="RL249" s="24"/>
      <c r="RM249" s="24"/>
      <c r="RN249" s="24"/>
      <c r="RO249" s="24"/>
      <c r="RP249" s="24"/>
      <c r="RQ249" s="24"/>
      <c r="RR249" s="24"/>
      <c r="RS249" s="24"/>
      <c r="RT249" s="24"/>
      <c r="RU249" s="24"/>
      <c r="RV249" s="24"/>
      <c r="RW249" s="24"/>
      <c r="RX249" s="24"/>
      <c r="RY249" s="24"/>
      <c r="RZ249" s="24"/>
      <c r="SA249" s="24"/>
      <c r="SB249" s="24"/>
      <c r="SC249" s="24"/>
      <c r="SD249" s="24"/>
      <c r="SE249" s="24"/>
      <c r="SF249" s="24"/>
      <c r="SG249" s="24"/>
      <c r="SH249" s="24"/>
      <c r="SI249" s="24"/>
      <c r="SJ249" s="24"/>
      <c r="SK249" s="24"/>
      <c r="SL249" s="24"/>
      <c r="SM249" s="24"/>
      <c r="SN249" s="24"/>
      <c r="SO249" s="24"/>
      <c r="SP249" s="24"/>
      <c r="SQ249" s="24"/>
      <c r="SR249" s="24"/>
      <c r="SS249" s="24"/>
      <c r="ST249" s="24"/>
      <c r="SU249" s="24"/>
      <c r="SV249" s="24"/>
      <c r="SW249" s="24"/>
      <c r="SX249" s="24"/>
      <c r="SY249" s="24"/>
      <c r="SZ249" s="24"/>
      <c r="TA249" s="24"/>
      <c r="TB249" s="24"/>
      <c r="TC249" s="24"/>
      <c r="TD249" s="24"/>
      <c r="TE249" s="24"/>
      <c r="TF249" s="24"/>
      <c r="TG249" s="24"/>
      <c r="TH249" s="24"/>
      <c r="TI249" s="24"/>
      <c r="TJ249" s="24"/>
      <c r="TK249" s="24"/>
      <c r="TL249" s="24"/>
      <c r="TM249" s="24"/>
      <c r="TN249" s="24"/>
      <c r="TO249" s="24"/>
      <c r="TP249" s="24"/>
      <c r="TQ249" s="24"/>
      <c r="TR249" s="24"/>
      <c r="TS249" s="24"/>
      <c r="TT249" s="24"/>
      <c r="TU249" s="24"/>
      <c r="TV249" s="24"/>
      <c r="TW249" s="24"/>
      <c r="TX249" s="24"/>
      <c r="TY249" s="24"/>
      <c r="TZ249" s="24"/>
      <c r="UA249" s="24"/>
      <c r="UB249" s="24"/>
      <c r="UC249" s="24"/>
      <c r="UD249" s="24"/>
      <c r="UE249" s="24"/>
      <c r="UF249" s="24"/>
      <c r="UG249" s="24"/>
      <c r="UH249" s="24"/>
      <c r="UI249" s="24"/>
      <c r="UJ249" s="24"/>
      <c r="UK249" s="24"/>
      <c r="UL249" s="24"/>
      <c r="UM249" s="24"/>
      <c r="UN249" s="24"/>
      <c r="UO249" s="24"/>
      <c r="UP249" s="24"/>
      <c r="UQ249" s="24"/>
      <c r="UR249" s="24"/>
      <c r="US249" s="24"/>
      <c r="UT249" s="24"/>
    </row>
    <row r="250" spans="1:566" s="152" customFormat="1" ht="13.5" thickBot="1" x14ac:dyDescent="0.3">
      <c r="A250" s="105"/>
      <c r="B250" s="104"/>
      <c r="C250" s="105"/>
      <c r="D250" s="105"/>
      <c r="E250" s="105"/>
      <c r="F250" s="106"/>
      <c r="G250" s="115"/>
      <c r="H250" s="104"/>
      <c r="I250" s="106"/>
      <c r="J250" s="104"/>
      <c r="K250" s="116"/>
      <c r="L250" s="10"/>
      <c r="M250" s="115"/>
      <c r="N250" s="116"/>
      <c r="O250" s="116"/>
      <c r="P250" s="116"/>
      <c r="Q250" s="104"/>
      <c r="R250" s="104"/>
      <c r="S250" s="104"/>
      <c r="T250" s="104"/>
      <c r="U250" s="112"/>
      <c r="V250" s="112"/>
      <c r="W250" s="112"/>
      <c r="X250" s="112"/>
      <c r="Y250" s="112"/>
      <c r="Z250" s="112"/>
      <c r="AA250" s="112"/>
      <c r="AB250" s="112"/>
      <c r="AC250" s="21"/>
      <c r="AD250" s="21"/>
      <c r="AE250" s="114"/>
      <c r="AF250" s="121"/>
      <c r="AG250" s="21"/>
      <c r="AH250" s="2">
        <f t="shared" si="3"/>
        <v>0</v>
      </c>
      <c r="AI250" s="4"/>
      <c r="AJ250" s="19"/>
      <c r="AK250" s="19"/>
      <c r="AL250" s="123"/>
      <c r="AM250" s="123"/>
      <c r="AN250" s="123"/>
      <c r="AO250" s="123"/>
      <c r="AP250" s="123"/>
      <c r="AQ250" s="123"/>
      <c r="AR250" s="123"/>
      <c r="AS250" s="123"/>
      <c r="AT250" s="123"/>
      <c r="AU250" s="123"/>
      <c r="AV250" s="123"/>
      <c r="AW250" s="123"/>
      <c r="AX250" s="123"/>
      <c r="AY250" s="123"/>
      <c r="AZ250" s="123"/>
      <c r="BA250" s="123"/>
      <c r="BB250" s="123"/>
      <c r="BC250" s="123"/>
      <c r="BD250" s="123"/>
      <c r="BE250" s="123"/>
      <c r="BF250" s="123"/>
      <c r="BG250" s="105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  <c r="HR250" s="24"/>
      <c r="HS250" s="24"/>
      <c r="HT250" s="24"/>
      <c r="HU250" s="24"/>
      <c r="HV250" s="24"/>
      <c r="HW250" s="24"/>
      <c r="HX250" s="24"/>
      <c r="HY250" s="24"/>
      <c r="HZ250" s="24"/>
      <c r="IA250" s="24"/>
      <c r="IB250" s="24"/>
      <c r="IC250" s="24"/>
      <c r="ID250" s="24"/>
      <c r="IE250" s="24"/>
      <c r="IF250" s="24"/>
      <c r="IG250" s="24"/>
      <c r="IH250" s="24"/>
      <c r="II250" s="24"/>
      <c r="IJ250" s="24"/>
      <c r="IK250" s="24"/>
      <c r="IL250" s="24"/>
      <c r="IM250" s="24"/>
      <c r="IN250" s="24"/>
      <c r="IO250" s="24"/>
      <c r="IP250" s="24"/>
      <c r="IQ250" s="24"/>
      <c r="IR250" s="24"/>
      <c r="IS250" s="24"/>
      <c r="IT250" s="24"/>
      <c r="IU250" s="24"/>
      <c r="IV250" s="24"/>
      <c r="IW250" s="24"/>
      <c r="IX250" s="24"/>
      <c r="IY250" s="24"/>
      <c r="IZ250" s="24"/>
      <c r="JA250" s="24"/>
      <c r="JB250" s="24"/>
      <c r="JC250" s="24"/>
      <c r="JD250" s="24"/>
      <c r="JE250" s="24"/>
      <c r="JF250" s="24"/>
      <c r="JG250" s="24"/>
      <c r="JH250" s="24"/>
      <c r="JI250" s="24"/>
      <c r="JJ250" s="24"/>
      <c r="JK250" s="24"/>
      <c r="JL250" s="24"/>
      <c r="JM250" s="24"/>
      <c r="JN250" s="24"/>
      <c r="JO250" s="24"/>
      <c r="JP250" s="24"/>
      <c r="JQ250" s="24"/>
      <c r="JR250" s="24"/>
      <c r="JS250" s="24"/>
      <c r="JT250" s="24"/>
      <c r="JU250" s="24"/>
      <c r="JV250" s="24"/>
      <c r="JW250" s="24"/>
      <c r="JX250" s="24"/>
      <c r="JY250" s="24"/>
      <c r="JZ250" s="24"/>
      <c r="KA250" s="24"/>
      <c r="KB250" s="24"/>
      <c r="KC250" s="24"/>
      <c r="KD250" s="24"/>
      <c r="KE250" s="24"/>
      <c r="KF250" s="24"/>
      <c r="KG250" s="24"/>
      <c r="KH250" s="24"/>
      <c r="KI250" s="24"/>
      <c r="KJ250" s="24"/>
      <c r="KK250" s="24"/>
      <c r="KL250" s="24"/>
      <c r="KM250" s="24"/>
      <c r="KN250" s="24"/>
      <c r="KO250" s="24"/>
      <c r="KP250" s="24"/>
      <c r="KQ250" s="24"/>
      <c r="KR250" s="24"/>
      <c r="KS250" s="24"/>
      <c r="KT250" s="24"/>
      <c r="KU250" s="24"/>
      <c r="KV250" s="24"/>
      <c r="KW250" s="24"/>
      <c r="KX250" s="24"/>
      <c r="KY250" s="24"/>
      <c r="KZ250" s="24"/>
      <c r="LA250" s="24"/>
      <c r="LB250" s="24"/>
      <c r="LC250" s="24"/>
      <c r="LD250" s="24"/>
      <c r="LE250" s="24"/>
      <c r="LF250" s="24"/>
      <c r="LG250" s="24"/>
      <c r="LH250" s="24"/>
      <c r="LI250" s="24"/>
      <c r="LJ250" s="24"/>
      <c r="LK250" s="24"/>
      <c r="LL250" s="24"/>
      <c r="LM250" s="24"/>
      <c r="LN250" s="24"/>
      <c r="LO250" s="24"/>
      <c r="LP250" s="24"/>
      <c r="LQ250" s="24"/>
      <c r="LR250" s="24"/>
      <c r="LS250" s="24"/>
      <c r="LT250" s="24"/>
      <c r="LU250" s="24"/>
      <c r="LV250" s="24"/>
      <c r="LW250" s="24"/>
      <c r="LX250" s="24"/>
      <c r="LY250" s="24"/>
      <c r="LZ250" s="24"/>
      <c r="MA250" s="24"/>
      <c r="MB250" s="24"/>
      <c r="MC250" s="24"/>
      <c r="MD250" s="24"/>
      <c r="ME250" s="24"/>
      <c r="MF250" s="24"/>
      <c r="MG250" s="24"/>
      <c r="MH250" s="24"/>
      <c r="MI250" s="24"/>
      <c r="MJ250" s="24"/>
      <c r="MK250" s="24"/>
      <c r="ML250" s="24"/>
      <c r="MM250" s="24"/>
      <c r="MN250" s="24"/>
      <c r="MO250" s="24"/>
      <c r="MP250" s="24"/>
      <c r="MQ250" s="24"/>
      <c r="MR250" s="24"/>
      <c r="MS250" s="24"/>
      <c r="MT250" s="24"/>
      <c r="MU250" s="24"/>
      <c r="MV250" s="24"/>
      <c r="MW250" s="24"/>
      <c r="MX250" s="24"/>
      <c r="MY250" s="24"/>
      <c r="MZ250" s="24"/>
      <c r="NA250" s="24"/>
      <c r="NB250" s="24"/>
      <c r="NC250" s="24"/>
      <c r="ND250" s="24"/>
      <c r="NE250" s="24"/>
      <c r="NF250" s="24"/>
      <c r="NG250" s="24"/>
      <c r="NH250" s="24"/>
      <c r="NI250" s="24"/>
      <c r="NJ250" s="24"/>
      <c r="NK250" s="24"/>
      <c r="NL250" s="24"/>
      <c r="NM250" s="24"/>
      <c r="NN250" s="24"/>
      <c r="NO250" s="24"/>
      <c r="NP250" s="24"/>
      <c r="NQ250" s="24"/>
      <c r="NR250" s="24"/>
      <c r="NS250" s="24"/>
      <c r="NT250" s="24"/>
      <c r="NU250" s="24"/>
      <c r="NV250" s="24"/>
      <c r="NW250" s="24"/>
      <c r="NX250" s="24"/>
      <c r="NY250" s="24"/>
      <c r="NZ250" s="24"/>
      <c r="OA250" s="24"/>
      <c r="OB250" s="24"/>
      <c r="OC250" s="24"/>
      <c r="OD250" s="24"/>
      <c r="OE250" s="24"/>
      <c r="OF250" s="24"/>
      <c r="OG250" s="24"/>
      <c r="OH250" s="24"/>
      <c r="OI250" s="24"/>
      <c r="OJ250" s="24"/>
      <c r="OK250" s="24"/>
      <c r="OL250" s="24"/>
      <c r="OM250" s="24"/>
      <c r="ON250" s="24"/>
      <c r="OO250" s="24"/>
      <c r="OP250" s="24"/>
      <c r="OQ250" s="24"/>
      <c r="OR250" s="24"/>
      <c r="OS250" s="24"/>
      <c r="OT250" s="24"/>
      <c r="OU250" s="24"/>
      <c r="OV250" s="24"/>
      <c r="OW250" s="24"/>
      <c r="OX250" s="24"/>
      <c r="OY250" s="24"/>
      <c r="OZ250" s="24"/>
      <c r="PA250" s="24"/>
      <c r="PB250" s="24"/>
      <c r="PC250" s="24"/>
      <c r="PD250" s="24"/>
      <c r="PE250" s="24"/>
      <c r="PF250" s="24"/>
      <c r="PG250" s="24"/>
      <c r="PH250" s="24"/>
      <c r="PI250" s="24"/>
      <c r="PJ250" s="24"/>
      <c r="PK250" s="24"/>
      <c r="PL250" s="24"/>
      <c r="PM250" s="24"/>
      <c r="PN250" s="24"/>
      <c r="PO250" s="24"/>
      <c r="PP250" s="24"/>
      <c r="PQ250" s="24"/>
      <c r="PR250" s="24"/>
      <c r="PS250" s="24"/>
      <c r="PT250" s="24"/>
      <c r="PU250" s="24"/>
      <c r="PV250" s="24"/>
      <c r="PW250" s="24"/>
      <c r="PX250" s="24"/>
      <c r="PY250" s="24"/>
      <c r="PZ250" s="24"/>
      <c r="QA250" s="24"/>
      <c r="QB250" s="24"/>
      <c r="QC250" s="24"/>
      <c r="QD250" s="24"/>
      <c r="QE250" s="24"/>
      <c r="QF250" s="24"/>
      <c r="QG250" s="24"/>
      <c r="QH250" s="24"/>
      <c r="QI250" s="24"/>
      <c r="QJ250" s="24"/>
      <c r="QK250" s="24"/>
      <c r="QL250" s="24"/>
      <c r="QM250" s="24"/>
      <c r="QN250" s="24"/>
      <c r="QO250" s="24"/>
      <c r="QP250" s="24"/>
      <c r="QQ250" s="24"/>
      <c r="QR250" s="24"/>
      <c r="QS250" s="24"/>
      <c r="QT250" s="24"/>
      <c r="QU250" s="24"/>
      <c r="QV250" s="24"/>
      <c r="QW250" s="24"/>
      <c r="QX250" s="24"/>
      <c r="QY250" s="24"/>
      <c r="QZ250" s="24"/>
      <c r="RA250" s="24"/>
      <c r="RB250" s="24"/>
      <c r="RC250" s="24"/>
      <c r="RD250" s="24"/>
      <c r="RE250" s="24"/>
      <c r="RF250" s="24"/>
      <c r="RG250" s="24"/>
      <c r="RH250" s="24"/>
      <c r="RI250" s="24"/>
      <c r="RJ250" s="24"/>
      <c r="RK250" s="24"/>
      <c r="RL250" s="24"/>
      <c r="RM250" s="24"/>
      <c r="RN250" s="24"/>
      <c r="RO250" s="24"/>
      <c r="RP250" s="24"/>
      <c r="RQ250" s="24"/>
      <c r="RR250" s="24"/>
      <c r="RS250" s="24"/>
      <c r="RT250" s="24"/>
      <c r="RU250" s="24"/>
      <c r="RV250" s="24"/>
      <c r="RW250" s="24"/>
      <c r="RX250" s="24"/>
      <c r="RY250" s="24"/>
      <c r="RZ250" s="24"/>
      <c r="SA250" s="24"/>
      <c r="SB250" s="24"/>
      <c r="SC250" s="24"/>
      <c r="SD250" s="24"/>
      <c r="SE250" s="24"/>
      <c r="SF250" s="24"/>
      <c r="SG250" s="24"/>
      <c r="SH250" s="24"/>
      <c r="SI250" s="24"/>
      <c r="SJ250" s="24"/>
      <c r="SK250" s="24"/>
      <c r="SL250" s="24"/>
      <c r="SM250" s="24"/>
      <c r="SN250" s="24"/>
      <c r="SO250" s="24"/>
      <c r="SP250" s="24"/>
      <c r="SQ250" s="24"/>
      <c r="SR250" s="24"/>
      <c r="SS250" s="24"/>
      <c r="ST250" s="24"/>
      <c r="SU250" s="24"/>
      <c r="SV250" s="24"/>
      <c r="SW250" s="24"/>
      <c r="SX250" s="24"/>
      <c r="SY250" s="24"/>
      <c r="SZ250" s="24"/>
      <c r="TA250" s="24"/>
      <c r="TB250" s="24"/>
      <c r="TC250" s="24"/>
      <c r="TD250" s="24"/>
      <c r="TE250" s="24"/>
      <c r="TF250" s="24"/>
      <c r="TG250" s="24"/>
      <c r="TH250" s="24"/>
      <c r="TI250" s="24"/>
      <c r="TJ250" s="24"/>
      <c r="TK250" s="24"/>
      <c r="TL250" s="24"/>
      <c r="TM250" s="24"/>
      <c r="TN250" s="24"/>
      <c r="TO250" s="24"/>
      <c r="TP250" s="24"/>
      <c r="TQ250" s="24"/>
      <c r="TR250" s="24"/>
      <c r="TS250" s="24"/>
      <c r="TT250" s="24"/>
      <c r="TU250" s="24"/>
      <c r="TV250" s="24"/>
      <c r="TW250" s="24"/>
      <c r="TX250" s="24"/>
      <c r="TY250" s="24"/>
      <c r="TZ250" s="24"/>
      <c r="UA250" s="24"/>
      <c r="UB250" s="24"/>
      <c r="UC250" s="24"/>
      <c r="UD250" s="24"/>
      <c r="UE250" s="24"/>
      <c r="UF250" s="24"/>
      <c r="UG250" s="24"/>
      <c r="UH250" s="24"/>
      <c r="UI250" s="24"/>
      <c r="UJ250" s="24"/>
      <c r="UK250" s="24"/>
      <c r="UL250" s="24"/>
      <c r="UM250" s="24"/>
      <c r="UN250" s="24"/>
      <c r="UO250" s="24"/>
      <c r="UP250" s="24"/>
      <c r="UQ250" s="24"/>
      <c r="UR250" s="24"/>
      <c r="US250" s="24"/>
      <c r="UT250" s="24"/>
    </row>
    <row r="251" spans="1:566" s="152" customFormat="1" ht="26.25" thickBot="1" x14ac:dyDescent="0.3">
      <c r="A251" s="114">
        <v>38</v>
      </c>
      <c r="B251" s="114" t="s">
        <v>548</v>
      </c>
      <c r="C251" s="111" t="s">
        <v>486</v>
      </c>
      <c r="D251" s="111" t="s">
        <v>97</v>
      </c>
      <c r="E251" s="111" t="s">
        <v>175</v>
      </c>
      <c r="F251" s="132" t="s">
        <v>487</v>
      </c>
      <c r="G251" s="119"/>
      <c r="H251" s="114" t="s">
        <v>488</v>
      </c>
      <c r="I251" s="132" t="s">
        <v>489</v>
      </c>
      <c r="J251" s="114" t="s">
        <v>490</v>
      </c>
      <c r="K251" s="118">
        <v>44956</v>
      </c>
      <c r="L251" s="5">
        <v>238000</v>
      </c>
      <c r="M251" s="119">
        <v>13467</v>
      </c>
      <c r="N251" s="118">
        <v>44956</v>
      </c>
      <c r="O251" s="118">
        <v>45321</v>
      </c>
      <c r="P251" s="111" t="s">
        <v>314</v>
      </c>
      <c r="Q251" s="114" t="s">
        <v>100</v>
      </c>
      <c r="R251" s="114" t="s">
        <v>100</v>
      </c>
      <c r="S251" s="114" t="s">
        <v>100</v>
      </c>
      <c r="T251" s="114" t="s">
        <v>304</v>
      </c>
      <c r="U251" s="112" t="s">
        <v>100</v>
      </c>
      <c r="V251" s="112" t="s">
        <v>100</v>
      </c>
      <c r="W251" s="129" t="s">
        <v>100</v>
      </c>
      <c r="X251" s="112" t="s">
        <v>100</v>
      </c>
      <c r="Y251" s="118" t="s">
        <v>100</v>
      </c>
      <c r="Z251" s="112" t="s">
        <v>100</v>
      </c>
      <c r="AA251" s="114" t="s">
        <v>100</v>
      </c>
      <c r="AB251" s="114" t="s">
        <v>100</v>
      </c>
      <c r="AC251" s="21">
        <v>0</v>
      </c>
      <c r="AD251" s="21">
        <v>0</v>
      </c>
      <c r="AE251" s="114" t="s">
        <v>100</v>
      </c>
      <c r="AF251" s="121" t="s">
        <v>100</v>
      </c>
      <c r="AG251" s="21">
        <v>0</v>
      </c>
      <c r="AH251" s="2">
        <v>0</v>
      </c>
      <c r="AI251" s="20">
        <v>0</v>
      </c>
      <c r="AJ251" s="4">
        <f>20076.89+473.09</f>
        <v>20549.98</v>
      </c>
      <c r="AK251" s="20">
        <f>SUM(AI251:AJ251)</f>
        <v>20549.98</v>
      </c>
      <c r="AL251" s="129" t="s">
        <v>100</v>
      </c>
      <c r="AM251" s="129" t="s">
        <v>100</v>
      </c>
      <c r="AN251" s="129" t="s">
        <v>100</v>
      </c>
      <c r="AO251" s="129" t="s">
        <v>100</v>
      </c>
      <c r="AP251" s="129" t="s">
        <v>100</v>
      </c>
      <c r="AQ251" s="110" t="s">
        <v>100</v>
      </c>
      <c r="AR251" s="129" t="s">
        <v>100</v>
      </c>
      <c r="AS251" s="129" t="s">
        <v>100</v>
      </c>
      <c r="AT251" s="129" t="s">
        <v>100</v>
      </c>
      <c r="AU251" s="129" t="s">
        <v>100</v>
      </c>
      <c r="AV251" s="129" t="s">
        <v>100</v>
      </c>
      <c r="AW251" s="129" t="s">
        <v>100</v>
      </c>
      <c r="AX251" s="129" t="s">
        <v>100</v>
      </c>
      <c r="AY251" s="129" t="s">
        <v>100</v>
      </c>
      <c r="AZ251" s="129" t="s">
        <v>100</v>
      </c>
      <c r="BA251" s="129" t="s">
        <v>100</v>
      </c>
      <c r="BB251" s="129" t="s">
        <v>100</v>
      </c>
      <c r="BC251" s="129" t="s">
        <v>100</v>
      </c>
      <c r="BD251" s="129" t="s">
        <v>100</v>
      </c>
      <c r="BE251" s="129" t="s">
        <v>100</v>
      </c>
      <c r="BF251" s="129" t="s">
        <v>100</v>
      </c>
      <c r="BG251" s="111" t="s">
        <v>100</v>
      </c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  <c r="HR251" s="24"/>
      <c r="HS251" s="24"/>
      <c r="HT251" s="24"/>
      <c r="HU251" s="24"/>
      <c r="HV251" s="24"/>
      <c r="HW251" s="24"/>
      <c r="HX251" s="24"/>
      <c r="HY251" s="24"/>
      <c r="HZ251" s="24"/>
      <c r="IA251" s="24"/>
      <c r="IB251" s="24"/>
      <c r="IC251" s="24"/>
      <c r="ID251" s="24"/>
      <c r="IE251" s="24"/>
      <c r="IF251" s="24"/>
      <c r="IG251" s="24"/>
      <c r="IH251" s="24"/>
      <c r="II251" s="24"/>
      <c r="IJ251" s="24"/>
      <c r="IK251" s="24"/>
      <c r="IL251" s="24"/>
      <c r="IM251" s="24"/>
      <c r="IN251" s="24"/>
      <c r="IO251" s="24"/>
      <c r="IP251" s="24"/>
      <c r="IQ251" s="24"/>
      <c r="IR251" s="24"/>
      <c r="IS251" s="24"/>
      <c r="IT251" s="24"/>
      <c r="IU251" s="24"/>
      <c r="IV251" s="24"/>
      <c r="IW251" s="24"/>
      <c r="IX251" s="24"/>
      <c r="IY251" s="24"/>
      <c r="IZ251" s="24"/>
      <c r="JA251" s="24"/>
      <c r="JB251" s="24"/>
      <c r="JC251" s="24"/>
      <c r="JD251" s="24"/>
      <c r="JE251" s="24"/>
      <c r="JF251" s="24"/>
      <c r="JG251" s="24"/>
      <c r="JH251" s="24"/>
      <c r="JI251" s="24"/>
      <c r="JJ251" s="24"/>
      <c r="JK251" s="24"/>
      <c r="JL251" s="24"/>
      <c r="JM251" s="24"/>
      <c r="JN251" s="24"/>
      <c r="JO251" s="24"/>
      <c r="JP251" s="24"/>
      <c r="JQ251" s="24"/>
      <c r="JR251" s="24"/>
      <c r="JS251" s="24"/>
      <c r="JT251" s="24"/>
      <c r="JU251" s="24"/>
      <c r="JV251" s="24"/>
      <c r="JW251" s="24"/>
      <c r="JX251" s="24"/>
      <c r="JY251" s="24"/>
      <c r="JZ251" s="24"/>
      <c r="KA251" s="24"/>
      <c r="KB251" s="24"/>
      <c r="KC251" s="24"/>
      <c r="KD251" s="24"/>
      <c r="KE251" s="24"/>
      <c r="KF251" s="24"/>
      <c r="KG251" s="24"/>
      <c r="KH251" s="24"/>
      <c r="KI251" s="24"/>
      <c r="KJ251" s="24"/>
      <c r="KK251" s="24"/>
      <c r="KL251" s="24"/>
      <c r="KM251" s="24"/>
      <c r="KN251" s="24"/>
      <c r="KO251" s="24"/>
      <c r="KP251" s="24"/>
      <c r="KQ251" s="24"/>
      <c r="KR251" s="24"/>
      <c r="KS251" s="24"/>
      <c r="KT251" s="24"/>
      <c r="KU251" s="24"/>
      <c r="KV251" s="24"/>
      <c r="KW251" s="24"/>
      <c r="KX251" s="24"/>
      <c r="KY251" s="24"/>
      <c r="KZ251" s="24"/>
      <c r="LA251" s="24"/>
      <c r="LB251" s="24"/>
      <c r="LC251" s="24"/>
      <c r="LD251" s="24"/>
      <c r="LE251" s="24"/>
      <c r="LF251" s="24"/>
      <c r="LG251" s="24"/>
      <c r="LH251" s="24"/>
      <c r="LI251" s="24"/>
      <c r="LJ251" s="24"/>
      <c r="LK251" s="24"/>
      <c r="LL251" s="24"/>
      <c r="LM251" s="24"/>
      <c r="LN251" s="24"/>
      <c r="LO251" s="24"/>
      <c r="LP251" s="24"/>
      <c r="LQ251" s="24"/>
      <c r="LR251" s="24"/>
      <c r="LS251" s="24"/>
      <c r="LT251" s="24"/>
      <c r="LU251" s="24"/>
      <c r="LV251" s="24"/>
      <c r="LW251" s="24"/>
      <c r="LX251" s="24"/>
      <c r="LY251" s="24"/>
      <c r="LZ251" s="24"/>
      <c r="MA251" s="24"/>
      <c r="MB251" s="24"/>
      <c r="MC251" s="24"/>
      <c r="MD251" s="24"/>
      <c r="ME251" s="24"/>
      <c r="MF251" s="24"/>
      <c r="MG251" s="24"/>
      <c r="MH251" s="24"/>
      <c r="MI251" s="24"/>
      <c r="MJ251" s="24"/>
      <c r="MK251" s="24"/>
      <c r="ML251" s="24"/>
      <c r="MM251" s="24"/>
      <c r="MN251" s="24"/>
      <c r="MO251" s="24"/>
      <c r="MP251" s="24"/>
      <c r="MQ251" s="24"/>
      <c r="MR251" s="24"/>
      <c r="MS251" s="24"/>
      <c r="MT251" s="24"/>
      <c r="MU251" s="24"/>
      <c r="MV251" s="24"/>
      <c r="MW251" s="24"/>
      <c r="MX251" s="24"/>
      <c r="MY251" s="24"/>
      <c r="MZ251" s="24"/>
      <c r="NA251" s="24"/>
      <c r="NB251" s="24"/>
      <c r="NC251" s="24"/>
      <c r="ND251" s="24"/>
      <c r="NE251" s="24"/>
      <c r="NF251" s="24"/>
      <c r="NG251" s="24"/>
      <c r="NH251" s="24"/>
      <c r="NI251" s="24"/>
      <c r="NJ251" s="24"/>
      <c r="NK251" s="24"/>
      <c r="NL251" s="24"/>
      <c r="NM251" s="24"/>
      <c r="NN251" s="24"/>
      <c r="NO251" s="24"/>
      <c r="NP251" s="24"/>
      <c r="NQ251" s="24"/>
      <c r="NR251" s="24"/>
      <c r="NS251" s="24"/>
      <c r="NT251" s="24"/>
      <c r="NU251" s="24"/>
      <c r="NV251" s="24"/>
      <c r="NW251" s="24"/>
      <c r="NX251" s="24"/>
      <c r="NY251" s="24"/>
      <c r="NZ251" s="24"/>
      <c r="OA251" s="24"/>
      <c r="OB251" s="24"/>
      <c r="OC251" s="24"/>
      <c r="OD251" s="24"/>
      <c r="OE251" s="24"/>
      <c r="OF251" s="24"/>
      <c r="OG251" s="24"/>
      <c r="OH251" s="24"/>
      <c r="OI251" s="24"/>
      <c r="OJ251" s="24"/>
      <c r="OK251" s="24"/>
      <c r="OL251" s="24"/>
      <c r="OM251" s="24"/>
      <c r="ON251" s="24"/>
      <c r="OO251" s="24"/>
      <c r="OP251" s="24"/>
      <c r="OQ251" s="24"/>
      <c r="OR251" s="24"/>
      <c r="OS251" s="24"/>
      <c r="OT251" s="24"/>
      <c r="OU251" s="24"/>
      <c r="OV251" s="24"/>
      <c r="OW251" s="24"/>
      <c r="OX251" s="24"/>
      <c r="OY251" s="24"/>
      <c r="OZ251" s="24"/>
      <c r="PA251" s="24"/>
      <c r="PB251" s="24"/>
      <c r="PC251" s="24"/>
      <c r="PD251" s="24"/>
      <c r="PE251" s="24"/>
      <c r="PF251" s="24"/>
      <c r="PG251" s="24"/>
      <c r="PH251" s="24"/>
      <c r="PI251" s="24"/>
      <c r="PJ251" s="24"/>
      <c r="PK251" s="24"/>
      <c r="PL251" s="24"/>
      <c r="PM251" s="24"/>
      <c r="PN251" s="24"/>
      <c r="PO251" s="24"/>
      <c r="PP251" s="24"/>
      <c r="PQ251" s="24"/>
      <c r="PR251" s="24"/>
      <c r="PS251" s="24"/>
      <c r="PT251" s="24"/>
      <c r="PU251" s="24"/>
      <c r="PV251" s="24"/>
      <c r="PW251" s="24"/>
      <c r="PX251" s="24"/>
      <c r="PY251" s="24"/>
      <c r="PZ251" s="24"/>
      <c r="QA251" s="24"/>
      <c r="QB251" s="24"/>
      <c r="QC251" s="24"/>
      <c r="QD251" s="24"/>
      <c r="QE251" s="24"/>
      <c r="QF251" s="24"/>
      <c r="QG251" s="24"/>
      <c r="QH251" s="24"/>
      <c r="QI251" s="24"/>
      <c r="QJ251" s="24"/>
      <c r="QK251" s="24"/>
      <c r="QL251" s="24"/>
      <c r="QM251" s="24"/>
      <c r="QN251" s="24"/>
      <c r="QO251" s="24"/>
      <c r="QP251" s="24"/>
      <c r="QQ251" s="24"/>
      <c r="QR251" s="24"/>
      <c r="QS251" s="24"/>
      <c r="QT251" s="24"/>
      <c r="QU251" s="24"/>
      <c r="QV251" s="24"/>
      <c r="QW251" s="24"/>
      <c r="QX251" s="24"/>
      <c r="QY251" s="24"/>
      <c r="QZ251" s="24"/>
      <c r="RA251" s="24"/>
      <c r="RB251" s="24"/>
      <c r="RC251" s="24"/>
      <c r="RD251" s="24"/>
      <c r="RE251" s="24"/>
      <c r="RF251" s="24"/>
      <c r="RG251" s="24"/>
      <c r="RH251" s="24"/>
      <c r="RI251" s="24"/>
      <c r="RJ251" s="24"/>
      <c r="RK251" s="24"/>
      <c r="RL251" s="24"/>
      <c r="RM251" s="24"/>
      <c r="RN251" s="24"/>
      <c r="RO251" s="24"/>
      <c r="RP251" s="24"/>
      <c r="RQ251" s="24"/>
      <c r="RR251" s="24"/>
      <c r="RS251" s="24"/>
      <c r="RT251" s="24"/>
      <c r="RU251" s="24"/>
      <c r="RV251" s="24"/>
      <c r="RW251" s="24"/>
      <c r="RX251" s="24"/>
      <c r="RY251" s="24"/>
      <c r="RZ251" s="24"/>
      <c r="SA251" s="24"/>
      <c r="SB251" s="24"/>
      <c r="SC251" s="24"/>
      <c r="SD251" s="24"/>
      <c r="SE251" s="24"/>
      <c r="SF251" s="24"/>
      <c r="SG251" s="24"/>
      <c r="SH251" s="24"/>
      <c r="SI251" s="24"/>
      <c r="SJ251" s="24"/>
      <c r="SK251" s="24"/>
      <c r="SL251" s="24"/>
      <c r="SM251" s="24"/>
      <c r="SN251" s="24"/>
      <c r="SO251" s="24"/>
      <c r="SP251" s="24"/>
      <c r="SQ251" s="24"/>
      <c r="SR251" s="24"/>
      <c r="SS251" s="24"/>
      <c r="ST251" s="24"/>
      <c r="SU251" s="24"/>
      <c r="SV251" s="24"/>
      <c r="SW251" s="24"/>
      <c r="SX251" s="24"/>
      <c r="SY251" s="24"/>
      <c r="SZ251" s="24"/>
      <c r="TA251" s="24"/>
      <c r="TB251" s="24"/>
      <c r="TC251" s="24"/>
      <c r="TD251" s="24"/>
      <c r="TE251" s="24"/>
      <c r="TF251" s="24"/>
      <c r="TG251" s="24"/>
      <c r="TH251" s="24"/>
      <c r="TI251" s="24"/>
      <c r="TJ251" s="24"/>
      <c r="TK251" s="24"/>
      <c r="TL251" s="24"/>
      <c r="TM251" s="24"/>
      <c r="TN251" s="24"/>
      <c r="TO251" s="24"/>
      <c r="TP251" s="24"/>
      <c r="TQ251" s="24"/>
      <c r="TR251" s="24"/>
      <c r="TS251" s="24"/>
      <c r="TT251" s="24"/>
      <c r="TU251" s="24"/>
      <c r="TV251" s="24"/>
      <c r="TW251" s="24"/>
      <c r="TX251" s="24"/>
      <c r="TY251" s="24"/>
      <c r="TZ251" s="24"/>
      <c r="UA251" s="24"/>
      <c r="UB251" s="24"/>
      <c r="UC251" s="24"/>
      <c r="UD251" s="24"/>
      <c r="UE251" s="24"/>
      <c r="UF251" s="24"/>
      <c r="UG251" s="24"/>
      <c r="UH251" s="24"/>
      <c r="UI251" s="24"/>
      <c r="UJ251" s="24"/>
      <c r="UK251" s="24"/>
      <c r="UL251" s="24"/>
      <c r="UM251" s="24"/>
      <c r="UN251" s="24"/>
      <c r="UO251" s="24"/>
      <c r="UP251" s="24"/>
      <c r="UQ251" s="24"/>
      <c r="UR251" s="24"/>
      <c r="US251" s="24"/>
    </row>
    <row r="252" spans="1:566" s="152" customFormat="1" ht="13.5" thickBot="1" x14ac:dyDescent="0.3">
      <c r="A252" s="104">
        <v>39</v>
      </c>
      <c r="B252" s="104" t="s">
        <v>491</v>
      </c>
      <c r="C252" s="105" t="s">
        <v>492</v>
      </c>
      <c r="D252" s="105" t="s">
        <v>97</v>
      </c>
      <c r="E252" s="105" t="s">
        <v>175</v>
      </c>
      <c r="F252" s="106" t="s">
        <v>493</v>
      </c>
      <c r="G252" s="115">
        <v>13373</v>
      </c>
      <c r="H252" s="104" t="s">
        <v>494</v>
      </c>
      <c r="I252" s="106" t="s">
        <v>495</v>
      </c>
      <c r="J252" s="104" t="s">
        <v>496</v>
      </c>
      <c r="K252" s="116">
        <v>45321</v>
      </c>
      <c r="L252" s="10">
        <v>691209.14</v>
      </c>
      <c r="M252" s="115">
        <v>13707</v>
      </c>
      <c r="N252" s="116">
        <v>45322</v>
      </c>
      <c r="O252" s="116">
        <v>45689</v>
      </c>
      <c r="P252" s="116" t="s">
        <v>497</v>
      </c>
      <c r="Q252" s="104" t="s">
        <v>100</v>
      </c>
      <c r="R252" s="104" t="s">
        <v>100</v>
      </c>
      <c r="S252" s="104" t="s">
        <v>100</v>
      </c>
      <c r="T252" s="104" t="s">
        <v>304</v>
      </c>
      <c r="U252" s="112" t="s">
        <v>100</v>
      </c>
      <c r="V252" s="112" t="s">
        <v>100</v>
      </c>
      <c r="W252" s="112" t="s">
        <v>100</v>
      </c>
      <c r="X252" s="112" t="s">
        <v>100</v>
      </c>
      <c r="Y252" s="112" t="s">
        <v>100</v>
      </c>
      <c r="Z252" s="112" t="s">
        <v>100</v>
      </c>
      <c r="AA252" s="112" t="s">
        <v>100</v>
      </c>
      <c r="AB252" s="112" t="s">
        <v>100</v>
      </c>
      <c r="AC252" s="21">
        <v>0</v>
      </c>
      <c r="AD252" s="21">
        <v>0</v>
      </c>
      <c r="AE252" s="114" t="s">
        <v>100</v>
      </c>
      <c r="AF252" s="121" t="s">
        <v>100</v>
      </c>
      <c r="AG252" s="21">
        <v>0</v>
      </c>
      <c r="AH252" s="2">
        <f t="shared" si="3"/>
        <v>691209.14</v>
      </c>
      <c r="AI252" s="4">
        <v>0</v>
      </c>
      <c r="AJ252" s="4">
        <v>0</v>
      </c>
      <c r="AK252" s="19">
        <f>SUM(AI252:AJ254)</f>
        <v>27986.36</v>
      </c>
      <c r="AL252" s="123" t="s">
        <v>498</v>
      </c>
      <c r="AM252" s="123"/>
      <c r="AN252" s="123" t="s">
        <v>499</v>
      </c>
      <c r="AO252" s="123"/>
      <c r="AP252" s="123" t="s">
        <v>100</v>
      </c>
      <c r="AQ252" s="123" t="s">
        <v>100</v>
      </c>
      <c r="AR252" s="123" t="s">
        <v>100</v>
      </c>
      <c r="AS252" s="123" t="s">
        <v>100</v>
      </c>
      <c r="AT252" s="123" t="s">
        <v>100</v>
      </c>
      <c r="AU252" s="123" t="s">
        <v>100</v>
      </c>
      <c r="AV252" s="123" t="s">
        <v>100</v>
      </c>
      <c r="AW252" s="123" t="s">
        <v>100</v>
      </c>
      <c r="AX252" s="123" t="s">
        <v>100</v>
      </c>
      <c r="AY252" s="123" t="s">
        <v>100</v>
      </c>
      <c r="AZ252" s="123" t="s">
        <v>100</v>
      </c>
      <c r="BA252" s="123" t="s">
        <v>100</v>
      </c>
      <c r="BB252" s="123" t="s">
        <v>100</v>
      </c>
      <c r="BC252" s="123" t="s">
        <v>100</v>
      </c>
      <c r="BD252" s="123" t="s">
        <v>100</v>
      </c>
      <c r="BE252" s="123" t="s">
        <v>100</v>
      </c>
      <c r="BF252" s="123" t="s">
        <v>100</v>
      </c>
      <c r="BG252" s="105" t="s">
        <v>100</v>
      </c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  <c r="HR252" s="24"/>
      <c r="HS252" s="24"/>
      <c r="HT252" s="24"/>
      <c r="HU252" s="24"/>
      <c r="HV252" s="24"/>
      <c r="HW252" s="24"/>
      <c r="HX252" s="24"/>
      <c r="HY252" s="24"/>
      <c r="HZ252" s="24"/>
      <c r="IA252" s="24"/>
      <c r="IB252" s="24"/>
      <c r="IC252" s="24"/>
      <c r="ID252" s="24"/>
      <c r="IE252" s="24"/>
      <c r="IF252" s="24"/>
      <c r="IG252" s="24"/>
      <c r="IH252" s="24"/>
      <c r="II252" s="24"/>
      <c r="IJ252" s="24"/>
      <c r="IK252" s="24"/>
      <c r="IL252" s="24"/>
      <c r="IM252" s="24"/>
      <c r="IN252" s="24"/>
      <c r="IO252" s="24"/>
      <c r="IP252" s="24"/>
      <c r="IQ252" s="24"/>
      <c r="IR252" s="24"/>
      <c r="IS252" s="24"/>
      <c r="IT252" s="24"/>
      <c r="IU252" s="24"/>
      <c r="IV252" s="24"/>
      <c r="IW252" s="24"/>
      <c r="IX252" s="24"/>
      <c r="IY252" s="24"/>
      <c r="IZ252" s="24"/>
      <c r="JA252" s="24"/>
      <c r="JB252" s="24"/>
      <c r="JC252" s="24"/>
      <c r="JD252" s="24"/>
      <c r="JE252" s="24"/>
      <c r="JF252" s="24"/>
      <c r="JG252" s="24"/>
      <c r="JH252" s="24"/>
      <c r="JI252" s="24"/>
      <c r="JJ252" s="24"/>
      <c r="JK252" s="24"/>
      <c r="JL252" s="24"/>
      <c r="JM252" s="24"/>
      <c r="JN252" s="24"/>
      <c r="JO252" s="24"/>
      <c r="JP252" s="24"/>
      <c r="JQ252" s="24"/>
      <c r="JR252" s="24"/>
      <c r="JS252" s="24"/>
      <c r="JT252" s="24"/>
      <c r="JU252" s="24"/>
      <c r="JV252" s="24"/>
      <c r="JW252" s="24"/>
      <c r="JX252" s="24"/>
      <c r="JY252" s="24"/>
      <c r="JZ252" s="24"/>
      <c r="KA252" s="24"/>
      <c r="KB252" s="24"/>
      <c r="KC252" s="24"/>
      <c r="KD252" s="24"/>
      <c r="KE252" s="24"/>
      <c r="KF252" s="24"/>
      <c r="KG252" s="24"/>
      <c r="KH252" s="24"/>
      <c r="KI252" s="24"/>
      <c r="KJ252" s="24"/>
      <c r="KK252" s="24"/>
      <c r="KL252" s="24"/>
      <c r="KM252" s="24"/>
      <c r="KN252" s="24"/>
      <c r="KO252" s="24"/>
      <c r="KP252" s="24"/>
      <c r="KQ252" s="24"/>
      <c r="KR252" s="24"/>
      <c r="KS252" s="24"/>
      <c r="KT252" s="24"/>
      <c r="KU252" s="24"/>
      <c r="KV252" s="24"/>
      <c r="KW252" s="24"/>
      <c r="KX252" s="24"/>
      <c r="KY252" s="24"/>
      <c r="KZ252" s="24"/>
      <c r="LA252" s="24"/>
      <c r="LB252" s="24"/>
      <c r="LC252" s="24"/>
      <c r="LD252" s="24"/>
      <c r="LE252" s="24"/>
      <c r="LF252" s="24"/>
      <c r="LG252" s="24"/>
      <c r="LH252" s="24"/>
      <c r="LI252" s="24"/>
      <c r="LJ252" s="24"/>
      <c r="LK252" s="24"/>
      <c r="LL252" s="24"/>
      <c r="LM252" s="24"/>
      <c r="LN252" s="24"/>
      <c r="LO252" s="24"/>
      <c r="LP252" s="24"/>
      <c r="LQ252" s="24"/>
      <c r="LR252" s="24"/>
      <c r="LS252" s="24"/>
      <c r="LT252" s="24"/>
      <c r="LU252" s="24"/>
      <c r="LV252" s="24"/>
      <c r="LW252" s="24"/>
      <c r="LX252" s="24"/>
      <c r="LY252" s="24"/>
      <c r="LZ252" s="24"/>
      <c r="MA252" s="24"/>
      <c r="MB252" s="24"/>
      <c r="MC252" s="24"/>
      <c r="MD252" s="24"/>
      <c r="ME252" s="24"/>
      <c r="MF252" s="24"/>
      <c r="MG252" s="24"/>
      <c r="MH252" s="24"/>
      <c r="MI252" s="24"/>
      <c r="MJ252" s="24"/>
      <c r="MK252" s="24"/>
      <c r="ML252" s="24"/>
      <c r="MM252" s="24"/>
      <c r="MN252" s="24"/>
      <c r="MO252" s="24"/>
      <c r="MP252" s="24"/>
      <c r="MQ252" s="24"/>
      <c r="MR252" s="24"/>
      <c r="MS252" s="24"/>
      <c r="MT252" s="24"/>
      <c r="MU252" s="24"/>
      <c r="MV252" s="24"/>
      <c r="MW252" s="24"/>
      <c r="MX252" s="24"/>
      <c r="MY252" s="24"/>
      <c r="MZ252" s="24"/>
      <c r="NA252" s="24"/>
      <c r="NB252" s="24"/>
      <c r="NC252" s="24"/>
      <c r="ND252" s="24"/>
      <c r="NE252" s="24"/>
      <c r="NF252" s="24"/>
      <c r="NG252" s="24"/>
      <c r="NH252" s="24"/>
      <c r="NI252" s="24"/>
      <c r="NJ252" s="24"/>
      <c r="NK252" s="24"/>
      <c r="NL252" s="24"/>
      <c r="NM252" s="24"/>
      <c r="NN252" s="24"/>
      <c r="NO252" s="24"/>
      <c r="NP252" s="24"/>
      <c r="NQ252" s="24"/>
      <c r="NR252" s="24"/>
      <c r="NS252" s="24"/>
      <c r="NT252" s="24"/>
      <c r="NU252" s="24"/>
      <c r="NV252" s="24"/>
      <c r="NW252" s="24"/>
      <c r="NX252" s="24"/>
      <c r="NY252" s="24"/>
      <c r="NZ252" s="24"/>
      <c r="OA252" s="24"/>
      <c r="OB252" s="24"/>
      <c r="OC252" s="24"/>
      <c r="OD252" s="24"/>
      <c r="OE252" s="24"/>
      <c r="OF252" s="24"/>
      <c r="OG252" s="24"/>
      <c r="OH252" s="24"/>
      <c r="OI252" s="24"/>
      <c r="OJ252" s="24"/>
      <c r="OK252" s="24"/>
      <c r="OL252" s="24"/>
      <c r="OM252" s="24"/>
      <c r="ON252" s="24"/>
      <c r="OO252" s="24"/>
      <c r="OP252" s="24"/>
      <c r="OQ252" s="24"/>
      <c r="OR252" s="24"/>
      <c r="OS252" s="24"/>
      <c r="OT252" s="24"/>
      <c r="OU252" s="24"/>
      <c r="OV252" s="24"/>
      <c r="OW252" s="24"/>
      <c r="OX252" s="24"/>
      <c r="OY252" s="24"/>
      <c r="OZ252" s="24"/>
      <c r="PA252" s="24"/>
      <c r="PB252" s="24"/>
      <c r="PC252" s="24"/>
      <c r="PD252" s="24"/>
      <c r="PE252" s="24"/>
      <c r="PF252" s="24"/>
      <c r="PG252" s="24"/>
      <c r="PH252" s="24"/>
      <c r="PI252" s="24"/>
      <c r="PJ252" s="24"/>
      <c r="PK252" s="24"/>
      <c r="PL252" s="24"/>
      <c r="PM252" s="24"/>
      <c r="PN252" s="24"/>
      <c r="PO252" s="24"/>
      <c r="PP252" s="24"/>
      <c r="PQ252" s="24"/>
      <c r="PR252" s="24"/>
      <c r="PS252" s="24"/>
      <c r="PT252" s="24"/>
      <c r="PU252" s="24"/>
      <c r="PV252" s="24"/>
      <c r="PW252" s="24"/>
      <c r="PX252" s="24"/>
      <c r="PY252" s="24"/>
      <c r="PZ252" s="24"/>
      <c r="QA252" s="24"/>
      <c r="QB252" s="24"/>
      <c r="QC252" s="24"/>
      <c r="QD252" s="24"/>
      <c r="QE252" s="24"/>
      <c r="QF252" s="24"/>
      <c r="QG252" s="24"/>
      <c r="QH252" s="24"/>
      <c r="QI252" s="24"/>
      <c r="QJ252" s="24"/>
      <c r="QK252" s="24"/>
      <c r="QL252" s="24"/>
      <c r="QM252" s="24"/>
      <c r="QN252" s="24"/>
      <c r="QO252" s="24"/>
      <c r="QP252" s="24"/>
      <c r="QQ252" s="24"/>
      <c r="QR252" s="24"/>
      <c r="QS252" s="24"/>
      <c r="QT252" s="24"/>
      <c r="QU252" s="24"/>
      <c r="QV252" s="24"/>
      <c r="QW252" s="24"/>
      <c r="QX252" s="24"/>
      <c r="QY252" s="24"/>
      <c r="QZ252" s="24"/>
      <c r="RA252" s="24"/>
      <c r="RB252" s="24"/>
      <c r="RC252" s="24"/>
      <c r="RD252" s="24"/>
      <c r="RE252" s="24"/>
      <c r="RF252" s="24"/>
      <c r="RG252" s="24"/>
      <c r="RH252" s="24"/>
      <c r="RI252" s="24"/>
      <c r="RJ252" s="24"/>
      <c r="RK252" s="24"/>
      <c r="RL252" s="24"/>
      <c r="RM252" s="24"/>
      <c r="RN252" s="24"/>
      <c r="RO252" s="24"/>
      <c r="RP252" s="24"/>
      <c r="RQ252" s="24"/>
      <c r="RR252" s="24"/>
      <c r="RS252" s="24"/>
      <c r="RT252" s="24"/>
      <c r="RU252" s="24"/>
      <c r="RV252" s="24"/>
      <c r="RW252" s="24"/>
      <c r="RX252" s="24"/>
      <c r="RY252" s="24"/>
      <c r="RZ252" s="24"/>
      <c r="SA252" s="24"/>
      <c r="SB252" s="24"/>
      <c r="SC252" s="24"/>
      <c r="SD252" s="24"/>
      <c r="SE252" s="24"/>
      <c r="SF252" s="24"/>
      <c r="SG252" s="24"/>
      <c r="SH252" s="24"/>
      <c r="SI252" s="24"/>
      <c r="SJ252" s="24"/>
      <c r="SK252" s="24"/>
      <c r="SL252" s="24"/>
      <c r="SM252" s="24"/>
      <c r="SN252" s="24"/>
      <c r="SO252" s="24"/>
      <c r="SP252" s="24"/>
      <c r="SQ252" s="24"/>
      <c r="SR252" s="24"/>
      <c r="SS252" s="24"/>
      <c r="ST252" s="24"/>
      <c r="SU252" s="24"/>
      <c r="SV252" s="24"/>
      <c r="SW252" s="24"/>
      <c r="SX252" s="24"/>
      <c r="SY252" s="24"/>
      <c r="SZ252" s="24"/>
      <c r="TA252" s="24"/>
      <c r="TB252" s="24"/>
      <c r="TC252" s="24"/>
      <c r="TD252" s="24"/>
      <c r="TE252" s="24"/>
      <c r="TF252" s="24"/>
      <c r="TG252" s="24"/>
      <c r="TH252" s="24"/>
      <c r="TI252" s="24"/>
      <c r="TJ252" s="24"/>
      <c r="TK252" s="24"/>
      <c r="TL252" s="24"/>
      <c r="TM252" s="24"/>
      <c r="TN252" s="24"/>
      <c r="TO252" s="24"/>
      <c r="TP252" s="24"/>
      <c r="TQ252" s="24"/>
      <c r="TR252" s="24"/>
      <c r="TS252" s="24"/>
      <c r="TT252" s="24"/>
      <c r="TU252" s="24"/>
      <c r="TV252" s="24"/>
      <c r="TW252" s="24"/>
      <c r="TX252" s="24"/>
      <c r="TY252" s="24"/>
      <c r="TZ252" s="24"/>
      <c r="UA252" s="24"/>
      <c r="UB252" s="24"/>
      <c r="UC252" s="24"/>
      <c r="UD252" s="24"/>
      <c r="UE252" s="24"/>
      <c r="UF252" s="24"/>
      <c r="UG252" s="24"/>
      <c r="UH252" s="24"/>
      <c r="UI252" s="24"/>
      <c r="UJ252" s="24"/>
      <c r="UK252" s="24"/>
      <c r="UL252" s="24"/>
      <c r="UM252" s="24"/>
      <c r="UN252" s="24"/>
      <c r="UO252" s="24"/>
      <c r="UP252" s="24"/>
      <c r="UQ252" s="24"/>
      <c r="UR252" s="24"/>
      <c r="US252" s="24"/>
      <c r="UT252" s="24"/>
    </row>
    <row r="253" spans="1:566" s="152" customFormat="1" ht="13.5" thickBot="1" x14ac:dyDescent="0.3">
      <c r="A253" s="104"/>
      <c r="B253" s="104"/>
      <c r="C253" s="105"/>
      <c r="D253" s="105"/>
      <c r="E253" s="105"/>
      <c r="F253" s="106"/>
      <c r="G253" s="115"/>
      <c r="H253" s="104"/>
      <c r="I253" s="106"/>
      <c r="J253" s="104"/>
      <c r="K253" s="116"/>
      <c r="L253" s="10"/>
      <c r="M253" s="115"/>
      <c r="N253" s="116"/>
      <c r="O253" s="116"/>
      <c r="P253" s="116"/>
      <c r="Q253" s="104"/>
      <c r="R253" s="104"/>
      <c r="S253" s="104"/>
      <c r="T253" s="104"/>
      <c r="U253" s="112"/>
      <c r="V253" s="112"/>
      <c r="W253" s="112"/>
      <c r="X253" s="112"/>
      <c r="Y253" s="112"/>
      <c r="Z253" s="112"/>
      <c r="AA253" s="112"/>
      <c r="AB253" s="112"/>
      <c r="AC253" s="21"/>
      <c r="AD253" s="21"/>
      <c r="AE253" s="114"/>
      <c r="AF253" s="121"/>
      <c r="AG253" s="21"/>
      <c r="AH253" s="2">
        <f t="shared" si="3"/>
        <v>0</v>
      </c>
      <c r="AI253" s="4"/>
      <c r="AJ253" s="4">
        <f>27986.36</f>
        <v>27986.36</v>
      </c>
      <c r="AK253" s="19"/>
      <c r="AL253" s="123"/>
      <c r="AM253" s="123"/>
      <c r="AN253" s="123"/>
      <c r="AO253" s="123"/>
      <c r="AP253" s="123"/>
      <c r="AQ253" s="123"/>
      <c r="AR253" s="123"/>
      <c r="AS253" s="123"/>
      <c r="AT253" s="123"/>
      <c r="AU253" s="123"/>
      <c r="AV253" s="123"/>
      <c r="AW253" s="123"/>
      <c r="AX253" s="123"/>
      <c r="AY253" s="123"/>
      <c r="AZ253" s="123"/>
      <c r="BA253" s="123"/>
      <c r="BB253" s="123"/>
      <c r="BC253" s="123"/>
      <c r="BD253" s="123"/>
      <c r="BE253" s="123"/>
      <c r="BF253" s="123"/>
      <c r="BG253" s="105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  <c r="HR253" s="24"/>
      <c r="HS253" s="24"/>
      <c r="HT253" s="24"/>
      <c r="HU253" s="24"/>
      <c r="HV253" s="24"/>
      <c r="HW253" s="24"/>
      <c r="HX253" s="24"/>
      <c r="HY253" s="24"/>
      <c r="HZ253" s="24"/>
      <c r="IA253" s="24"/>
      <c r="IB253" s="24"/>
      <c r="IC253" s="24"/>
      <c r="ID253" s="24"/>
      <c r="IE253" s="24"/>
      <c r="IF253" s="24"/>
      <c r="IG253" s="24"/>
      <c r="IH253" s="24"/>
      <c r="II253" s="24"/>
      <c r="IJ253" s="24"/>
      <c r="IK253" s="24"/>
      <c r="IL253" s="24"/>
      <c r="IM253" s="24"/>
      <c r="IN253" s="24"/>
      <c r="IO253" s="24"/>
      <c r="IP253" s="24"/>
      <c r="IQ253" s="24"/>
      <c r="IR253" s="24"/>
      <c r="IS253" s="24"/>
      <c r="IT253" s="24"/>
      <c r="IU253" s="24"/>
      <c r="IV253" s="24"/>
      <c r="IW253" s="24"/>
      <c r="IX253" s="24"/>
      <c r="IY253" s="24"/>
      <c r="IZ253" s="24"/>
      <c r="JA253" s="24"/>
      <c r="JB253" s="24"/>
      <c r="JC253" s="24"/>
      <c r="JD253" s="24"/>
      <c r="JE253" s="24"/>
      <c r="JF253" s="24"/>
      <c r="JG253" s="24"/>
      <c r="JH253" s="24"/>
      <c r="JI253" s="24"/>
      <c r="JJ253" s="24"/>
      <c r="JK253" s="24"/>
      <c r="JL253" s="24"/>
      <c r="JM253" s="24"/>
      <c r="JN253" s="24"/>
      <c r="JO253" s="24"/>
      <c r="JP253" s="24"/>
      <c r="JQ253" s="24"/>
      <c r="JR253" s="24"/>
      <c r="JS253" s="24"/>
      <c r="JT253" s="24"/>
      <c r="JU253" s="24"/>
      <c r="JV253" s="24"/>
      <c r="JW253" s="24"/>
      <c r="JX253" s="24"/>
      <c r="JY253" s="24"/>
      <c r="JZ253" s="24"/>
      <c r="KA253" s="24"/>
      <c r="KB253" s="24"/>
      <c r="KC253" s="24"/>
      <c r="KD253" s="24"/>
      <c r="KE253" s="24"/>
      <c r="KF253" s="24"/>
      <c r="KG253" s="24"/>
      <c r="KH253" s="24"/>
      <c r="KI253" s="24"/>
      <c r="KJ253" s="24"/>
      <c r="KK253" s="24"/>
      <c r="KL253" s="24"/>
      <c r="KM253" s="24"/>
      <c r="KN253" s="24"/>
      <c r="KO253" s="24"/>
      <c r="KP253" s="24"/>
      <c r="KQ253" s="24"/>
      <c r="KR253" s="24"/>
      <c r="KS253" s="24"/>
      <c r="KT253" s="24"/>
      <c r="KU253" s="24"/>
      <c r="KV253" s="24"/>
      <c r="KW253" s="24"/>
      <c r="KX253" s="24"/>
      <c r="KY253" s="24"/>
      <c r="KZ253" s="24"/>
      <c r="LA253" s="24"/>
      <c r="LB253" s="24"/>
      <c r="LC253" s="24"/>
      <c r="LD253" s="24"/>
      <c r="LE253" s="24"/>
      <c r="LF253" s="24"/>
      <c r="LG253" s="24"/>
      <c r="LH253" s="24"/>
      <c r="LI253" s="24"/>
      <c r="LJ253" s="24"/>
      <c r="LK253" s="24"/>
      <c r="LL253" s="24"/>
      <c r="LM253" s="24"/>
      <c r="LN253" s="24"/>
      <c r="LO253" s="24"/>
      <c r="LP253" s="24"/>
      <c r="LQ253" s="24"/>
      <c r="LR253" s="24"/>
      <c r="LS253" s="24"/>
      <c r="LT253" s="24"/>
      <c r="LU253" s="24"/>
      <c r="LV253" s="24"/>
      <c r="LW253" s="24"/>
      <c r="LX253" s="24"/>
      <c r="LY253" s="24"/>
      <c r="LZ253" s="24"/>
      <c r="MA253" s="24"/>
      <c r="MB253" s="24"/>
      <c r="MC253" s="24"/>
      <c r="MD253" s="24"/>
      <c r="ME253" s="24"/>
      <c r="MF253" s="24"/>
      <c r="MG253" s="24"/>
      <c r="MH253" s="24"/>
      <c r="MI253" s="24"/>
      <c r="MJ253" s="24"/>
      <c r="MK253" s="24"/>
      <c r="ML253" s="24"/>
      <c r="MM253" s="24"/>
      <c r="MN253" s="24"/>
      <c r="MO253" s="24"/>
      <c r="MP253" s="24"/>
      <c r="MQ253" s="24"/>
      <c r="MR253" s="24"/>
      <c r="MS253" s="24"/>
      <c r="MT253" s="24"/>
      <c r="MU253" s="24"/>
      <c r="MV253" s="24"/>
      <c r="MW253" s="24"/>
      <c r="MX253" s="24"/>
      <c r="MY253" s="24"/>
      <c r="MZ253" s="24"/>
      <c r="NA253" s="24"/>
      <c r="NB253" s="24"/>
      <c r="NC253" s="24"/>
      <c r="ND253" s="24"/>
      <c r="NE253" s="24"/>
      <c r="NF253" s="24"/>
      <c r="NG253" s="24"/>
      <c r="NH253" s="24"/>
      <c r="NI253" s="24"/>
      <c r="NJ253" s="24"/>
      <c r="NK253" s="24"/>
      <c r="NL253" s="24"/>
      <c r="NM253" s="24"/>
      <c r="NN253" s="24"/>
      <c r="NO253" s="24"/>
      <c r="NP253" s="24"/>
      <c r="NQ253" s="24"/>
      <c r="NR253" s="24"/>
      <c r="NS253" s="24"/>
      <c r="NT253" s="24"/>
      <c r="NU253" s="24"/>
      <c r="NV253" s="24"/>
      <c r="NW253" s="24"/>
      <c r="NX253" s="24"/>
      <c r="NY253" s="24"/>
      <c r="NZ253" s="24"/>
      <c r="OA253" s="24"/>
      <c r="OB253" s="24"/>
      <c r="OC253" s="24"/>
      <c r="OD253" s="24"/>
      <c r="OE253" s="24"/>
      <c r="OF253" s="24"/>
      <c r="OG253" s="24"/>
      <c r="OH253" s="24"/>
      <c r="OI253" s="24"/>
      <c r="OJ253" s="24"/>
      <c r="OK253" s="24"/>
      <c r="OL253" s="24"/>
      <c r="OM253" s="24"/>
      <c r="ON253" s="24"/>
      <c r="OO253" s="24"/>
      <c r="OP253" s="24"/>
      <c r="OQ253" s="24"/>
      <c r="OR253" s="24"/>
      <c r="OS253" s="24"/>
      <c r="OT253" s="24"/>
      <c r="OU253" s="24"/>
      <c r="OV253" s="24"/>
      <c r="OW253" s="24"/>
      <c r="OX253" s="24"/>
      <c r="OY253" s="24"/>
      <c r="OZ253" s="24"/>
      <c r="PA253" s="24"/>
      <c r="PB253" s="24"/>
      <c r="PC253" s="24"/>
      <c r="PD253" s="24"/>
      <c r="PE253" s="24"/>
      <c r="PF253" s="24"/>
      <c r="PG253" s="24"/>
      <c r="PH253" s="24"/>
      <c r="PI253" s="24"/>
      <c r="PJ253" s="24"/>
      <c r="PK253" s="24"/>
      <c r="PL253" s="24"/>
      <c r="PM253" s="24"/>
      <c r="PN253" s="24"/>
      <c r="PO253" s="24"/>
      <c r="PP253" s="24"/>
      <c r="PQ253" s="24"/>
      <c r="PR253" s="24"/>
      <c r="PS253" s="24"/>
      <c r="PT253" s="24"/>
      <c r="PU253" s="24"/>
      <c r="PV253" s="24"/>
      <c r="PW253" s="24"/>
      <c r="PX253" s="24"/>
      <c r="PY253" s="24"/>
      <c r="PZ253" s="24"/>
      <c r="QA253" s="24"/>
      <c r="QB253" s="24"/>
      <c r="QC253" s="24"/>
      <c r="QD253" s="24"/>
      <c r="QE253" s="24"/>
      <c r="QF253" s="24"/>
      <c r="QG253" s="24"/>
      <c r="QH253" s="24"/>
      <c r="QI253" s="24"/>
      <c r="QJ253" s="24"/>
      <c r="QK253" s="24"/>
      <c r="QL253" s="24"/>
      <c r="QM253" s="24"/>
      <c r="QN253" s="24"/>
      <c r="QO253" s="24"/>
      <c r="QP253" s="24"/>
      <c r="QQ253" s="24"/>
      <c r="QR253" s="24"/>
      <c r="QS253" s="24"/>
      <c r="QT253" s="24"/>
      <c r="QU253" s="24"/>
      <c r="QV253" s="24"/>
      <c r="QW253" s="24"/>
      <c r="QX253" s="24"/>
      <c r="QY253" s="24"/>
      <c r="QZ253" s="24"/>
      <c r="RA253" s="24"/>
      <c r="RB253" s="24"/>
      <c r="RC253" s="24"/>
      <c r="RD253" s="24"/>
      <c r="RE253" s="24"/>
      <c r="RF253" s="24"/>
      <c r="RG253" s="24"/>
      <c r="RH253" s="24"/>
      <c r="RI253" s="24"/>
      <c r="RJ253" s="24"/>
      <c r="RK253" s="24"/>
      <c r="RL253" s="24"/>
      <c r="RM253" s="24"/>
      <c r="RN253" s="24"/>
      <c r="RO253" s="24"/>
      <c r="RP253" s="24"/>
      <c r="RQ253" s="24"/>
      <c r="RR253" s="24"/>
      <c r="RS253" s="24"/>
      <c r="RT253" s="24"/>
      <c r="RU253" s="24"/>
      <c r="RV253" s="24"/>
      <c r="RW253" s="24"/>
      <c r="RX253" s="24"/>
      <c r="RY253" s="24"/>
      <c r="RZ253" s="24"/>
      <c r="SA253" s="24"/>
      <c r="SB253" s="24"/>
      <c r="SC253" s="24"/>
      <c r="SD253" s="24"/>
      <c r="SE253" s="24"/>
      <c r="SF253" s="24"/>
      <c r="SG253" s="24"/>
      <c r="SH253" s="24"/>
      <c r="SI253" s="24"/>
      <c r="SJ253" s="24"/>
      <c r="SK253" s="24"/>
      <c r="SL253" s="24"/>
      <c r="SM253" s="24"/>
      <c r="SN253" s="24"/>
      <c r="SO253" s="24"/>
      <c r="SP253" s="24"/>
      <c r="SQ253" s="24"/>
      <c r="SR253" s="24"/>
      <c r="SS253" s="24"/>
      <c r="ST253" s="24"/>
      <c r="SU253" s="24"/>
      <c r="SV253" s="24"/>
      <c r="SW253" s="24"/>
      <c r="SX253" s="24"/>
      <c r="SY253" s="24"/>
      <c r="SZ253" s="24"/>
      <c r="TA253" s="24"/>
      <c r="TB253" s="24"/>
      <c r="TC253" s="24"/>
      <c r="TD253" s="24"/>
      <c r="TE253" s="24"/>
      <c r="TF253" s="24"/>
      <c r="TG253" s="24"/>
      <c r="TH253" s="24"/>
      <c r="TI253" s="24"/>
      <c r="TJ253" s="24"/>
      <c r="TK253" s="24"/>
      <c r="TL253" s="24"/>
      <c r="TM253" s="24"/>
      <c r="TN253" s="24"/>
      <c r="TO253" s="24"/>
      <c r="TP253" s="24"/>
      <c r="TQ253" s="24"/>
      <c r="TR253" s="24"/>
      <c r="TS253" s="24"/>
      <c r="TT253" s="24"/>
      <c r="TU253" s="24"/>
      <c r="TV253" s="24"/>
      <c r="TW253" s="24"/>
      <c r="TX253" s="24"/>
      <c r="TY253" s="24"/>
      <c r="TZ253" s="24"/>
      <c r="UA253" s="24"/>
      <c r="UB253" s="24"/>
      <c r="UC253" s="24"/>
      <c r="UD253" s="24"/>
      <c r="UE253" s="24"/>
      <c r="UF253" s="24"/>
      <c r="UG253" s="24"/>
      <c r="UH253" s="24"/>
      <c r="UI253" s="24"/>
      <c r="UJ253" s="24"/>
      <c r="UK253" s="24"/>
      <c r="UL253" s="24"/>
      <c r="UM253" s="24"/>
      <c r="UN253" s="24"/>
      <c r="UO253" s="24"/>
      <c r="UP253" s="24"/>
      <c r="UQ253" s="24"/>
      <c r="UR253" s="24"/>
      <c r="US253" s="24"/>
      <c r="UT253" s="24"/>
    </row>
    <row r="254" spans="1:566" s="152" customFormat="1" ht="13.5" thickBot="1" x14ac:dyDescent="0.3">
      <c r="A254" s="104"/>
      <c r="B254" s="104"/>
      <c r="C254" s="105"/>
      <c r="D254" s="105"/>
      <c r="E254" s="105"/>
      <c r="F254" s="106"/>
      <c r="G254" s="115"/>
      <c r="H254" s="104"/>
      <c r="I254" s="106"/>
      <c r="J254" s="104"/>
      <c r="K254" s="116"/>
      <c r="L254" s="10"/>
      <c r="M254" s="115"/>
      <c r="N254" s="116"/>
      <c r="O254" s="116"/>
      <c r="P254" s="116"/>
      <c r="Q254" s="104"/>
      <c r="R254" s="104"/>
      <c r="S254" s="104"/>
      <c r="T254" s="104"/>
      <c r="U254" s="112"/>
      <c r="V254" s="112"/>
      <c r="W254" s="112"/>
      <c r="X254" s="112"/>
      <c r="Y254" s="112"/>
      <c r="Z254" s="112"/>
      <c r="AA254" s="112"/>
      <c r="AB254" s="112"/>
      <c r="AC254" s="21"/>
      <c r="AD254" s="21"/>
      <c r="AE254" s="114"/>
      <c r="AF254" s="121"/>
      <c r="AG254" s="21"/>
      <c r="AH254" s="2">
        <f t="shared" si="3"/>
        <v>0</v>
      </c>
      <c r="AI254" s="4"/>
      <c r="AJ254" s="4"/>
      <c r="AK254" s="19"/>
      <c r="AL254" s="123"/>
      <c r="AM254" s="123"/>
      <c r="AN254" s="123"/>
      <c r="AO254" s="123"/>
      <c r="AP254" s="123"/>
      <c r="AQ254" s="123"/>
      <c r="AR254" s="123"/>
      <c r="AS254" s="123"/>
      <c r="AT254" s="123"/>
      <c r="AU254" s="123"/>
      <c r="AV254" s="123"/>
      <c r="AW254" s="123"/>
      <c r="AX254" s="123"/>
      <c r="AY254" s="123"/>
      <c r="AZ254" s="123"/>
      <c r="BA254" s="123"/>
      <c r="BB254" s="123"/>
      <c r="BC254" s="123"/>
      <c r="BD254" s="123"/>
      <c r="BE254" s="123"/>
      <c r="BF254" s="123"/>
      <c r="BG254" s="105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  <c r="HR254" s="24"/>
      <c r="HS254" s="24"/>
      <c r="HT254" s="24"/>
      <c r="HU254" s="24"/>
      <c r="HV254" s="24"/>
      <c r="HW254" s="24"/>
      <c r="HX254" s="24"/>
      <c r="HY254" s="24"/>
      <c r="HZ254" s="24"/>
      <c r="IA254" s="24"/>
      <c r="IB254" s="24"/>
      <c r="IC254" s="24"/>
      <c r="ID254" s="24"/>
      <c r="IE254" s="24"/>
      <c r="IF254" s="24"/>
      <c r="IG254" s="24"/>
      <c r="IH254" s="24"/>
      <c r="II254" s="24"/>
      <c r="IJ254" s="24"/>
      <c r="IK254" s="24"/>
      <c r="IL254" s="24"/>
      <c r="IM254" s="24"/>
      <c r="IN254" s="24"/>
      <c r="IO254" s="24"/>
      <c r="IP254" s="24"/>
      <c r="IQ254" s="24"/>
      <c r="IR254" s="24"/>
      <c r="IS254" s="24"/>
      <c r="IT254" s="24"/>
      <c r="IU254" s="24"/>
      <c r="IV254" s="24"/>
      <c r="IW254" s="24"/>
      <c r="IX254" s="24"/>
      <c r="IY254" s="24"/>
      <c r="IZ254" s="24"/>
      <c r="JA254" s="24"/>
      <c r="JB254" s="24"/>
      <c r="JC254" s="24"/>
      <c r="JD254" s="24"/>
      <c r="JE254" s="24"/>
      <c r="JF254" s="24"/>
      <c r="JG254" s="24"/>
      <c r="JH254" s="24"/>
      <c r="JI254" s="24"/>
      <c r="JJ254" s="24"/>
      <c r="JK254" s="24"/>
      <c r="JL254" s="24"/>
      <c r="JM254" s="24"/>
      <c r="JN254" s="24"/>
      <c r="JO254" s="24"/>
      <c r="JP254" s="24"/>
      <c r="JQ254" s="24"/>
      <c r="JR254" s="24"/>
      <c r="JS254" s="24"/>
      <c r="JT254" s="24"/>
      <c r="JU254" s="24"/>
      <c r="JV254" s="24"/>
      <c r="JW254" s="24"/>
      <c r="JX254" s="24"/>
      <c r="JY254" s="24"/>
      <c r="JZ254" s="24"/>
      <c r="KA254" s="24"/>
      <c r="KB254" s="24"/>
      <c r="KC254" s="24"/>
      <c r="KD254" s="24"/>
      <c r="KE254" s="24"/>
      <c r="KF254" s="24"/>
      <c r="KG254" s="24"/>
      <c r="KH254" s="24"/>
      <c r="KI254" s="24"/>
      <c r="KJ254" s="24"/>
      <c r="KK254" s="24"/>
      <c r="KL254" s="24"/>
      <c r="KM254" s="24"/>
      <c r="KN254" s="24"/>
      <c r="KO254" s="24"/>
      <c r="KP254" s="24"/>
      <c r="KQ254" s="24"/>
      <c r="KR254" s="24"/>
      <c r="KS254" s="24"/>
      <c r="KT254" s="24"/>
      <c r="KU254" s="24"/>
      <c r="KV254" s="24"/>
      <c r="KW254" s="24"/>
      <c r="KX254" s="24"/>
      <c r="KY254" s="24"/>
      <c r="KZ254" s="24"/>
      <c r="LA254" s="24"/>
      <c r="LB254" s="24"/>
      <c r="LC254" s="24"/>
      <c r="LD254" s="24"/>
      <c r="LE254" s="24"/>
      <c r="LF254" s="24"/>
      <c r="LG254" s="24"/>
      <c r="LH254" s="24"/>
      <c r="LI254" s="24"/>
      <c r="LJ254" s="24"/>
      <c r="LK254" s="24"/>
      <c r="LL254" s="24"/>
      <c r="LM254" s="24"/>
      <c r="LN254" s="24"/>
      <c r="LO254" s="24"/>
      <c r="LP254" s="24"/>
      <c r="LQ254" s="24"/>
      <c r="LR254" s="24"/>
      <c r="LS254" s="24"/>
      <c r="LT254" s="24"/>
      <c r="LU254" s="24"/>
      <c r="LV254" s="24"/>
      <c r="LW254" s="24"/>
      <c r="LX254" s="24"/>
      <c r="LY254" s="24"/>
      <c r="LZ254" s="24"/>
      <c r="MA254" s="24"/>
      <c r="MB254" s="24"/>
      <c r="MC254" s="24"/>
      <c r="MD254" s="24"/>
      <c r="ME254" s="24"/>
      <c r="MF254" s="24"/>
      <c r="MG254" s="24"/>
      <c r="MH254" s="24"/>
      <c r="MI254" s="24"/>
      <c r="MJ254" s="24"/>
      <c r="MK254" s="24"/>
      <c r="ML254" s="24"/>
      <c r="MM254" s="24"/>
      <c r="MN254" s="24"/>
      <c r="MO254" s="24"/>
      <c r="MP254" s="24"/>
      <c r="MQ254" s="24"/>
      <c r="MR254" s="24"/>
      <c r="MS254" s="24"/>
      <c r="MT254" s="24"/>
      <c r="MU254" s="24"/>
      <c r="MV254" s="24"/>
      <c r="MW254" s="24"/>
      <c r="MX254" s="24"/>
      <c r="MY254" s="24"/>
      <c r="MZ254" s="24"/>
      <c r="NA254" s="24"/>
      <c r="NB254" s="24"/>
      <c r="NC254" s="24"/>
      <c r="ND254" s="24"/>
      <c r="NE254" s="24"/>
      <c r="NF254" s="24"/>
      <c r="NG254" s="24"/>
      <c r="NH254" s="24"/>
      <c r="NI254" s="24"/>
      <c r="NJ254" s="24"/>
      <c r="NK254" s="24"/>
      <c r="NL254" s="24"/>
      <c r="NM254" s="24"/>
      <c r="NN254" s="24"/>
      <c r="NO254" s="24"/>
      <c r="NP254" s="24"/>
      <c r="NQ254" s="24"/>
      <c r="NR254" s="24"/>
      <c r="NS254" s="24"/>
      <c r="NT254" s="24"/>
      <c r="NU254" s="24"/>
      <c r="NV254" s="24"/>
      <c r="NW254" s="24"/>
      <c r="NX254" s="24"/>
      <c r="NY254" s="24"/>
      <c r="NZ254" s="24"/>
      <c r="OA254" s="24"/>
      <c r="OB254" s="24"/>
      <c r="OC254" s="24"/>
      <c r="OD254" s="24"/>
      <c r="OE254" s="24"/>
      <c r="OF254" s="24"/>
      <c r="OG254" s="24"/>
      <c r="OH254" s="24"/>
      <c r="OI254" s="24"/>
      <c r="OJ254" s="24"/>
      <c r="OK254" s="24"/>
      <c r="OL254" s="24"/>
      <c r="OM254" s="24"/>
      <c r="ON254" s="24"/>
      <c r="OO254" s="24"/>
      <c r="OP254" s="24"/>
      <c r="OQ254" s="24"/>
      <c r="OR254" s="24"/>
      <c r="OS254" s="24"/>
      <c r="OT254" s="24"/>
      <c r="OU254" s="24"/>
      <c r="OV254" s="24"/>
      <c r="OW254" s="24"/>
      <c r="OX254" s="24"/>
      <c r="OY254" s="24"/>
      <c r="OZ254" s="24"/>
      <c r="PA254" s="24"/>
      <c r="PB254" s="24"/>
      <c r="PC254" s="24"/>
      <c r="PD254" s="24"/>
      <c r="PE254" s="24"/>
      <c r="PF254" s="24"/>
      <c r="PG254" s="24"/>
      <c r="PH254" s="24"/>
      <c r="PI254" s="24"/>
      <c r="PJ254" s="24"/>
      <c r="PK254" s="24"/>
      <c r="PL254" s="24"/>
      <c r="PM254" s="24"/>
      <c r="PN254" s="24"/>
      <c r="PO254" s="24"/>
      <c r="PP254" s="24"/>
      <c r="PQ254" s="24"/>
      <c r="PR254" s="24"/>
      <c r="PS254" s="24"/>
      <c r="PT254" s="24"/>
      <c r="PU254" s="24"/>
      <c r="PV254" s="24"/>
      <c r="PW254" s="24"/>
      <c r="PX254" s="24"/>
      <c r="PY254" s="24"/>
      <c r="PZ254" s="24"/>
      <c r="QA254" s="24"/>
      <c r="QB254" s="24"/>
      <c r="QC254" s="24"/>
      <c r="QD254" s="24"/>
      <c r="QE254" s="24"/>
      <c r="QF254" s="24"/>
      <c r="QG254" s="24"/>
      <c r="QH254" s="24"/>
      <c r="QI254" s="24"/>
      <c r="QJ254" s="24"/>
      <c r="QK254" s="24"/>
      <c r="QL254" s="24"/>
      <c r="QM254" s="24"/>
      <c r="QN254" s="24"/>
      <c r="QO254" s="24"/>
      <c r="QP254" s="24"/>
      <c r="QQ254" s="24"/>
      <c r="QR254" s="24"/>
      <c r="QS254" s="24"/>
      <c r="QT254" s="24"/>
      <c r="QU254" s="24"/>
      <c r="QV254" s="24"/>
      <c r="QW254" s="24"/>
      <c r="QX254" s="24"/>
      <c r="QY254" s="24"/>
      <c r="QZ254" s="24"/>
      <c r="RA254" s="24"/>
      <c r="RB254" s="24"/>
      <c r="RC254" s="24"/>
      <c r="RD254" s="24"/>
      <c r="RE254" s="24"/>
      <c r="RF254" s="24"/>
      <c r="RG254" s="24"/>
      <c r="RH254" s="24"/>
      <c r="RI254" s="24"/>
      <c r="RJ254" s="24"/>
      <c r="RK254" s="24"/>
      <c r="RL254" s="24"/>
      <c r="RM254" s="24"/>
      <c r="RN254" s="24"/>
      <c r="RO254" s="24"/>
      <c r="RP254" s="24"/>
      <c r="RQ254" s="24"/>
      <c r="RR254" s="24"/>
      <c r="RS254" s="24"/>
      <c r="RT254" s="24"/>
      <c r="RU254" s="24"/>
      <c r="RV254" s="24"/>
      <c r="RW254" s="24"/>
      <c r="RX254" s="24"/>
      <c r="RY254" s="24"/>
      <c r="RZ254" s="24"/>
      <c r="SA254" s="24"/>
      <c r="SB254" s="24"/>
      <c r="SC254" s="24"/>
      <c r="SD254" s="24"/>
      <c r="SE254" s="24"/>
      <c r="SF254" s="24"/>
      <c r="SG254" s="24"/>
      <c r="SH254" s="24"/>
      <c r="SI254" s="24"/>
      <c r="SJ254" s="24"/>
      <c r="SK254" s="24"/>
      <c r="SL254" s="24"/>
      <c r="SM254" s="24"/>
      <c r="SN254" s="24"/>
      <c r="SO254" s="24"/>
      <c r="SP254" s="24"/>
      <c r="SQ254" s="24"/>
      <c r="SR254" s="24"/>
      <c r="SS254" s="24"/>
      <c r="ST254" s="24"/>
      <c r="SU254" s="24"/>
      <c r="SV254" s="24"/>
      <c r="SW254" s="24"/>
      <c r="SX254" s="24"/>
      <c r="SY254" s="24"/>
      <c r="SZ254" s="24"/>
      <c r="TA254" s="24"/>
      <c r="TB254" s="24"/>
      <c r="TC254" s="24"/>
      <c r="TD254" s="24"/>
      <c r="TE254" s="24"/>
      <c r="TF254" s="24"/>
      <c r="TG254" s="24"/>
      <c r="TH254" s="24"/>
      <c r="TI254" s="24"/>
      <c r="TJ254" s="24"/>
      <c r="TK254" s="24"/>
      <c r="TL254" s="24"/>
      <c r="TM254" s="24"/>
      <c r="TN254" s="24"/>
      <c r="TO254" s="24"/>
      <c r="TP254" s="24"/>
      <c r="TQ254" s="24"/>
      <c r="TR254" s="24"/>
      <c r="TS254" s="24"/>
      <c r="TT254" s="24"/>
      <c r="TU254" s="24"/>
      <c r="TV254" s="24"/>
      <c r="TW254" s="24"/>
      <c r="TX254" s="24"/>
      <c r="TY254" s="24"/>
      <c r="TZ254" s="24"/>
      <c r="UA254" s="24"/>
      <c r="UB254" s="24"/>
      <c r="UC254" s="24"/>
      <c r="UD254" s="24"/>
      <c r="UE254" s="24"/>
      <c r="UF254" s="24"/>
      <c r="UG254" s="24"/>
      <c r="UH254" s="24"/>
      <c r="UI254" s="24"/>
      <c r="UJ254" s="24"/>
      <c r="UK254" s="24"/>
      <c r="UL254" s="24"/>
      <c r="UM254" s="24"/>
      <c r="UN254" s="24"/>
      <c r="UO254" s="24"/>
      <c r="UP254" s="24"/>
      <c r="UQ254" s="24"/>
      <c r="UR254" s="24"/>
      <c r="US254" s="24"/>
      <c r="UT254" s="24"/>
    </row>
    <row r="255" spans="1:566" s="152" customFormat="1" ht="51.75" thickBot="1" x14ac:dyDescent="0.3">
      <c r="A255" s="114">
        <v>40</v>
      </c>
      <c r="B255" s="114" t="s">
        <v>504</v>
      </c>
      <c r="C255" s="111" t="s">
        <v>500</v>
      </c>
      <c r="D255" s="111" t="s">
        <v>97</v>
      </c>
      <c r="E255" s="111" t="s">
        <v>99</v>
      </c>
      <c r="F255" s="132" t="s">
        <v>501</v>
      </c>
      <c r="G255" s="119">
        <v>13425</v>
      </c>
      <c r="H255" s="114" t="s">
        <v>502</v>
      </c>
      <c r="I255" s="132" t="s">
        <v>503</v>
      </c>
      <c r="J255" s="114" t="s">
        <v>505</v>
      </c>
      <c r="K255" s="118">
        <v>45257</v>
      </c>
      <c r="L255" s="5">
        <v>1834.8</v>
      </c>
      <c r="M255" s="119">
        <v>13663</v>
      </c>
      <c r="N255" s="118">
        <v>45252</v>
      </c>
      <c r="O255" s="118">
        <v>45435</v>
      </c>
      <c r="P255" s="118" t="s">
        <v>287</v>
      </c>
      <c r="Q255" s="114" t="s">
        <v>100</v>
      </c>
      <c r="R255" s="114" t="s">
        <v>100</v>
      </c>
      <c r="S255" s="114" t="s">
        <v>100</v>
      </c>
      <c r="T255" s="114" t="s">
        <v>457</v>
      </c>
      <c r="U255" s="112" t="s">
        <v>100</v>
      </c>
      <c r="V255" s="112" t="s">
        <v>100</v>
      </c>
      <c r="W255" s="112" t="s">
        <v>100</v>
      </c>
      <c r="X255" s="112" t="s">
        <v>100</v>
      </c>
      <c r="Y255" s="112" t="s">
        <v>100</v>
      </c>
      <c r="Z255" s="112" t="s">
        <v>100</v>
      </c>
      <c r="AA255" s="112" t="s">
        <v>100</v>
      </c>
      <c r="AB255" s="112" t="s">
        <v>100</v>
      </c>
      <c r="AC255" s="21">
        <v>0</v>
      </c>
      <c r="AD255" s="21">
        <v>0</v>
      </c>
      <c r="AE255" s="114" t="s">
        <v>100</v>
      </c>
      <c r="AF255" s="121" t="s">
        <v>100</v>
      </c>
      <c r="AG255" s="21">
        <v>0</v>
      </c>
      <c r="AH255" s="2">
        <f t="shared" si="3"/>
        <v>1834.8</v>
      </c>
      <c r="AI255" s="4">
        <v>0</v>
      </c>
      <c r="AJ255" s="4">
        <f>1474.8</f>
        <v>1474.8</v>
      </c>
      <c r="AK255" s="21">
        <f t="shared" ref="AK255:AK260" si="4">SUM(AI255:AJ255)</f>
        <v>1474.8</v>
      </c>
      <c r="AL255" s="129"/>
      <c r="AM255" s="129"/>
      <c r="AN255" s="129"/>
      <c r="AO255" s="129"/>
      <c r="AP255" s="129" t="s">
        <v>100</v>
      </c>
      <c r="AQ255" s="129" t="s">
        <v>100</v>
      </c>
      <c r="AR255" s="129" t="s">
        <v>100</v>
      </c>
      <c r="AS255" s="129" t="s">
        <v>100</v>
      </c>
      <c r="AT255" s="129" t="s">
        <v>100</v>
      </c>
      <c r="AU255" s="129" t="s">
        <v>100</v>
      </c>
      <c r="AV255" s="129" t="s">
        <v>100</v>
      </c>
      <c r="AW255" s="129" t="s">
        <v>100</v>
      </c>
      <c r="AX255" s="129" t="s">
        <v>100</v>
      </c>
      <c r="AY255" s="129" t="s">
        <v>100</v>
      </c>
      <c r="AZ255" s="129" t="s">
        <v>100</v>
      </c>
      <c r="BA255" s="129" t="s">
        <v>100</v>
      </c>
      <c r="BB255" s="129" t="s">
        <v>100</v>
      </c>
      <c r="BC255" s="129" t="s">
        <v>100</v>
      </c>
      <c r="BD255" s="129" t="s">
        <v>100</v>
      </c>
      <c r="BE255" s="129" t="s">
        <v>100</v>
      </c>
      <c r="BF255" s="129" t="s">
        <v>100</v>
      </c>
      <c r="BG255" s="111" t="s">
        <v>100</v>
      </c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4"/>
      <c r="GK255" s="24"/>
      <c r="GL255" s="24"/>
      <c r="GM255" s="24"/>
      <c r="GN255" s="24"/>
      <c r="GO255" s="24"/>
      <c r="GP255" s="24"/>
      <c r="GQ255" s="24"/>
      <c r="GR255" s="24"/>
      <c r="GS255" s="24"/>
      <c r="GT255" s="24"/>
      <c r="GU255" s="24"/>
      <c r="GV255" s="24"/>
      <c r="GW255" s="24"/>
      <c r="GX255" s="24"/>
      <c r="GY255" s="24"/>
      <c r="GZ255" s="24"/>
      <c r="HA255" s="24"/>
      <c r="HB255" s="24"/>
      <c r="HC255" s="24"/>
      <c r="HD255" s="24"/>
      <c r="HE255" s="24"/>
      <c r="HF255" s="24"/>
      <c r="HG255" s="24"/>
      <c r="HH255" s="24"/>
      <c r="HI255" s="24"/>
      <c r="HJ255" s="24"/>
      <c r="HK255" s="24"/>
      <c r="HL255" s="24"/>
      <c r="HM255" s="24"/>
      <c r="HN255" s="24"/>
      <c r="HO255" s="24"/>
      <c r="HP255" s="24"/>
      <c r="HQ255" s="24"/>
      <c r="HR255" s="24"/>
      <c r="HS255" s="24"/>
      <c r="HT255" s="24"/>
      <c r="HU255" s="24"/>
      <c r="HV255" s="24"/>
      <c r="HW255" s="24"/>
      <c r="HX255" s="24"/>
      <c r="HY255" s="24"/>
      <c r="HZ255" s="24"/>
      <c r="IA255" s="24"/>
      <c r="IB255" s="24"/>
      <c r="IC255" s="24"/>
      <c r="ID255" s="24"/>
      <c r="IE255" s="24"/>
      <c r="IF255" s="24"/>
      <c r="IG255" s="24"/>
      <c r="IH255" s="24"/>
      <c r="II255" s="24"/>
      <c r="IJ255" s="24"/>
      <c r="IK255" s="24"/>
      <c r="IL255" s="24"/>
      <c r="IM255" s="24"/>
      <c r="IN255" s="24"/>
      <c r="IO255" s="24"/>
      <c r="IP255" s="24"/>
      <c r="IQ255" s="24"/>
      <c r="IR255" s="24"/>
      <c r="IS255" s="24"/>
      <c r="IT255" s="24"/>
      <c r="IU255" s="24"/>
      <c r="IV255" s="24"/>
      <c r="IW255" s="24"/>
      <c r="IX255" s="24"/>
      <c r="IY255" s="24"/>
      <c r="IZ255" s="24"/>
      <c r="JA255" s="24"/>
      <c r="JB255" s="24"/>
      <c r="JC255" s="24"/>
      <c r="JD255" s="24"/>
      <c r="JE255" s="24"/>
      <c r="JF255" s="24"/>
      <c r="JG255" s="24"/>
      <c r="JH255" s="24"/>
      <c r="JI255" s="24"/>
      <c r="JJ255" s="24"/>
      <c r="JK255" s="24"/>
      <c r="JL255" s="24"/>
      <c r="JM255" s="24"/>
      <c r="JN255" s="24"/>
      <c r="JO255" s="24"/>
      <c r="JP255" s="24"/>
      <c r="JQ255" s="24"/>
      <c r="JR255" s="24"/>
      <c r="JS255" s="24"/>
      <c r="JT255" s="24"/>
      <c r="JU255" s="24"/>
      <c r="JV255" s="24"/>
      <c r="JW255" s="24"/>
      <c r="JX255" s="24"/>
      <c r="JY255" s="24"/>
      <c r="JZ255" s="24"/>
      <c r="KA255" s="24"/>
      <c r="KB255" s="24"/>
      <c r="KC255" s="24"/>
      <c r="KD255" s="24"/>
      <c r="KE255" s="24"/>
      <c r="KF255" s="24"/>
      <c r="KG255" s="24"/>
      <c r="KH255" s="24"/>
      <c r="KI255" s="24"/>
      <c r="KJ255" s="24"/>
      <c r="KK255" s="24"/>
      <c r="KL255" s="24"/>
      <c r="KM255" s="24"/>
      <c r="KN255" s="24"/>
      <c r="KO255" s="24"/>
      <c r="KP255" s="24"/>
      <c r="KQ255" s="24"/>
      <c r="KR255" s="24"/>
      <c r="KS255" s="24"/>
      <c r="KT255" s="24"/>
      <c r="KU255" s="24"/>
      <c r="KV255" s="24"/>
      <c r="KW255" s="24"/>
      <c r="KX255" s="24"/>
      <c r="KY255" s="24"/>
      <c r="KZ255" s="24"/>
      <c r="LA255" s="24"/>
      <c r="LB255" s="24"/>
      <c r="LC255" s="24"/>
      <c r="LD255" s="24"/>
      <c r="LE255" s="24"/>
      <c r="LF255" s="24"/>
      <c r="LG255" s="24"/>
      <c r="LH255" s="24"/>
      <c r="LI255" s="24"/>
      <c r="LJ255" s="24"/>
      <c r="LK255" s="24"/>
      <c r="LL255" s="24"/>
      <c r="LM255" s="24"/>
      <c r="LN255" s="24"/>
      <c r="LO255" s="24"/>
      <c r="LP255" s="24"/>
      <c r="LQ255" s="24"/>
      <c r="LR255" s="24"/>
      <c r="LS255" s="24"/>
      <c r="LT255" s="24"/>
      <c r="LU255" s="24"/>
      <c r="LV255" s="24"/>
      <c r="LW255" s="24"/>
      <c r="LX255" s="24"/>
      <c r="LY255" s="24"/>
      <c r="LZ255" s="24"/>
      <c r="MA255" s="24"/>
      <c r="MB255" s="24"/>
      <c r="MC255" s="24"/>
      <c r="MD255" s="24"/>
      <c r="ME255" s="24"/>
      <c r="MF255" s="24"/>
      <c r="MG255" s="24"/>
      <c r="MH255" s="24"/>
      <c r="MI255" s="24"/>
      <c r="MJ255" s="24"/>
      <c r="MK255" s="24"/>
      <c r="ML255" s="24"/>
      <c r="MM255" s="24"/>
      <c r="MN255" s="24"/>
      <c r="MO255" s="24"/>
      <c r="MP255" s="24"/>
      <c r="MQ255" s="24"/>
      <c r="MR255" s="24"/>
      <c r="MS255" s="24"/>
      <c r="MT255" s="24"/>
      <c r="MU255" s="24"/>
      <c r="MV255" s="24"/>
      <c r="MW255" s="24"/>
      <c r="MX255" s="24"/>
      <c r="MY255" s="24"/>
      <c r="MZ255" s="24"/>
      <c r="NA255" s="24"/>
      <c r="NB255" s="24"/>
      <c r="NC255" s="24"/>
      <c r="ND255" s="24"/>
      <c r="NE255" s="24"/>
      <c r="NF255" s="24"/>
      <c r="NG255" s="24"/>
      <c r="NH255" s="24"/>
      <c r="NI255" s="24"/>
      <c r="NJ255" s="24"/>
      <c r="NK255" s="24"/>
      <c r="NL255" s="24"/>
      <c r="NM255" s="24"/>
      <c r="NN255" s="24"/>
      <c r="NO255" s="24"/>
      <c r="NP255" s="24"/>
      <c r="NQ255" s="24"/>
      <c r="NR255" s="24"/>
      <c r="NS255" s="24"/>
      <c r="NT255" s="24"/>
      <c r="NU255" s="24"/>
      <c r="NV255" s="24"/>
      <c r="NW255" s="24"/>
      <c r="NX255" s="24"/>
      <c r="NY255" s="24"/>
      <c r="NZ255" s="24"/>
      <c r="OA255" s="24"/>
      <c r="OB255" s="24"/>
      <c r="OC255" s="24"/>
      <c r="OD255" s="24"/>
      <c r="OE255" s="24"/>
      <c r="OF255" s="24"/>
      <c r="OG255" s="24"/>
      <c r="OH255" s="24"/>
      <c r="OI255" s="24"/>
      <c r="OJ255" s="24"/>
      <c r="OK255" s="24"/>
      <c r="OL255" s="24"/>
      <c r="OM255" s="24"/>
      <c r="ON255" s="24"/>
      <c r="OO255" s="24"/>
      <c r="OP255" s="24"/>
      <c r="OQ255" s="24"/>
      <c r="OR255" s="24"/>
      <c r="OS255" s="24"/>
      <c r="OT255" s="24"/>
      <c r="OU255" s="24"/>
      <c r="OV255" s="24"/>
      <c r="OW255" s="24"/>
      <c r="OX255" s="24"/>
      <c r="OY255" s="24"/>
      <c r="OZ255" s="24"/>
      <c r="PA255" s="24"/>
      <c r="PB255" s="24"/>
      <c r="PC255" s="24"/>
      <c r="PD255" s="24"/>
      <c r="PE255" s="24"/>
      <c r="PF255" s="24"/>
      <c r="PG255" s="24"/>
      <c r="PH255" s="24"/>
      <c r="PI255" s="24"/>
      <c r="PJ255" s="24"/>
      <c r="PK255" s="24"/>
      <c r="PL255" s="24"/>
      <c r="PM255" s="24"/>
      <c r="PN255" s="24"/>
      <c r="PO255" s="24"/>
      <c r="PP255" s="24"/>
      <c r="PQ255" s="24"/>
      <c r="PR255" s="24"/>
      <c r="PS255" s="24"/>
      <c r="PT255" s="24"/>
      <c r="PU255" s="24"/>
      <c r="PV255" s="24"/>
      <c r="PW255" s="24"/>
      <c r="PX255" s="24"/>
      <c r="PY255" s="24"/>
      <c r="PZ255" s="24"/>
      <c r="QA255" s="24"/>
      <c r="QB255" s="24"/>
      <c r="QC255" s="24"/>
      <c r="QD255" s="24"/>
      <c r="QE255" s="24"/>
      <c r="QF255" s="24"/>
      <c r="QG255" s="24"/>
      <c r="QH255" s="24"/>
      <c r="QI255" s="24"/>
      <c r="QJ255" s="24"/>
      <c r="QK255" s="24"/>
      <c r="QL255" s="24"/>
      <c r="QM255" s="24"/>
      <c r="QN255" s="24"/>
      <c r="QO255" s="24"/>
      <c r="QP255" s="24"/>
      <c r="QQ255" s="24"/>
      <c r="QR255" s="24"/>
      <c r="QS255" s="24"/>
      <c r="QT255" s="24"/>
      <c r="QU255" s="24"/>
      <c r="QV255" s="24"/>
      <c r="QW255" s="24"/>
      <c r="QX255" s="24"/>
      <c r="QY255" s="24"/>
      <c r="QZ255" s="24"/>
      <c r="RA255" s="24"/>
      <c r="RB255" s="24"/>
      <c r="RC255" s="24"/>
      <c r="RD255" s="24"/>
      <c r="RE255" s="24"/>
      <c r="RF255" s="24"/>
      <c r="RG255" s="24"/>
      <c r="RH255" s="24"/>
      <c r="RI255" s="24"/>
      <c r="RJ255" s="24"/>
      <c r="RK255" s="24"/>
      <c r="RL255" s="24"/>
      <c r="RM255" s="24"/>
      <c r="RN255" s="24"/>
      <c r="RO255" s="24"/>
      <c r="RP255" s="24"/>
      <c r="RQ255" s="24"/>
      <c r="RR255" s="24"/>
      <c r="RS255" s="24"/>
      <c r="RT255" s="24"/>
      <c r="RU255" s="24"/>
      <c r="RV255" s="24"/>
      <c r="RW255" s="24"/>
      <c r="RX255" s="24"/>
      <c r="RY255" s="24"/>
      <c r="RZ255" s="24"/>
      <c r="SA255" s="24"/>
      <c r="SB255" s="24"/>
      <c r="SC255" s="24"/>
      <c r="SD255" s="24"/>
      <c r="SE255" s="24"/>
      <c r="SF255" s="24"/>
      <c r="SG255" s="24"/>
      <c r="SH255" s="24"/>
      <c r="SI255" s="24"/>
      <c r="SJ255" s="24"/>
      <c r="SK255" s="24"/>
      <c r="SL255" s="24"/>
      <c r="SM255" s="24"/>
      <c r="SN255" s="24"/>
      <c r="SO255" s="24"/>
      <c r="SP255" s="24"/>
      <c r="SQ255" s="24"/>
      <c r="SR255" s="24"/>
      <c r="SS255" s="24"/>
      <c r="ST255" s="24"/>
      <c r="SU255" s="24"/>
      <c r="SV255" s="24"/>
      <c r="SW255" s="24"/>
      <c r="SX255" s="24"/>
      <c r="SY255" s="24"/>
      <c r="SZ255" s="24"/>
      <c r="TA255" s="24"/>
      <c r="TB255" s="24"/>
      <c r="TC255" s="24"/>
      <c r="TD255" s="24"/>
      <c r="TE255" s="24"/>
      <c r="TF255" s="24"/>
      <c r="TG255" s="24"/>
      <c r="TH255" s="24"/>
      <c r="TI255" s="24"/>
      <c r="TJ255" s="24"/>
      <c r="TK255" s="24"/>
      <c r="TL255" s="24"/>
      <c r="TM255" s="24"/>
      <c r="TN255" s="24"/>
      <c r="TO255" s="24"/>
      <c r="TP255" s="24"/>
      <c r="TQ255" s="24"/>
      <c r="TR255" s="24"/>
      <c r="TS255" s="24"/>
      <c r="TT255" s="24"/>
      <c r="TU255" s="24"/>
      <c r="TV255" s="24"/>
      <c r="TW255" s="24"/>
      <c r="TX255" s="24"/>
      <c r="TY255" s="24"/>
      <c r="TZ255" s="24"/>
      <c r="UA255" s="24"/>
      <c r="UB255" s="24"/>
      <c r="UC255" s="24"/>
      <c r="UD255" s="24"/>
      <c r="UE255" s="24"/>
      <c r="UF255" s="24"/>
      <c r="UG255" s="24"/>
      <c r="UH255" s="24"/>
      <c r="UI255" s="24"/>
      <c r="UJ255" s="24"/>
      <c r="UK255" s="24"/>
      <c r="UL255" s="24"/>
      <c r="UM255" s="24"/>
      <c r="UN255" s="24"/>
      <c r="UO255" s="24"/>
      <c r="UP255" s="24"/>
      <c r="UQ255" s="24"/>
      <c r="UR255" s="24"/>
      <c r="US255" s="24"/>
      <c r="UT255" s="24"/>
    </row>
    <row r="256" spans="1:566" s="152" customFormat="1" ht="26.25" thickBot="1" x14ac:dyDescent="0.3">
      <c r="A256" s="114">
        <v>41</v>
      </c>
      <c r="B256" s="114" t="s">
        <v>525</v>
      </c>
      <c r="C256" s="111" t="s">
        <v>506</v>
      </c>
      <c r="D256" s="111" t="s">
        <v>133</v>
      </c>
      <c r="E256" s="111" t="s">
        <v>99</v>
      </c>
      <c r="F256" s="132" t="s">
        <v>507</v>
      </c>
      <c r="G256" s="119">
        <v>13542</v>
      </c>
      <c r="H256" s="114" t="s">
        <v>508</v>
      </c>
      <c r="I256" s="132" t="s">
        <v>509</v>
      </c>
      <c r="J256" s="114" t="s">
        <v>510</v>
      </c>
      <c r="K256" s="118">
        <v>45275</v>
      </c>
      <c r="L256" s="5">
        <v>66370</v>
      </c>
      <c r="M256" s="119">
        <v>13676</v>
      </c>
      <c r="N256" s="118">
        <v>45275</v>
      </c>
      <c r="O256" s="118">
        <v>45641</v>
      </c>
      <c r="P256" s="118" t="s">
        <v>287</v>
      </c>
      <c r="Q256" s="114"/>
      <c r="R256" s="114"/>
      <c r="S256" s="114"/>
      <c r="T256" s="114"/>
      <c r="U256" s="112"/>
      <c r="V256" s="112"/>
      <c r="W256" s="112"/>
      <c r="X256" s="112"/>
      <c r="Y256" s="112"/>
      <c r="Z256" s="112"/>
      <c r="AA256" s="112"/>
      <c r="AB256" s="112"/>
      <c r="AC256" s="21"/>
      <c r="AD256" s="21"/>
      <c r="AE256" s="114"/>
      <c r="AF256" s="121"/>
      <c r="AG256" s="21"/>
      <c r="AH256" s="2">
        <f t="shared" si="3"/>
        <v>66370</v>
      </c>
      <c r="AI256" s="4"/>
      <c r="AJ256" s="4">
        <f>8428.99+17455.31</f>
        <v>25884.300000000003</v>
      </c>
      <c r="AK256" s="21">
        <f t="shared" si="4"/>
        <v>25884.300000000003</v>
      </c>
      <c r="AL256" s="129"/>
      <c r="AM256" s="129"/>
      <c r="AN256" s="129"/>
      <c r="AO256" s="129"/>
      <c r="AP256" s="129" t="s">
        <v>100</v>
      </c>
      <c r="AQ256" s="129" t="s">
        <v>100</v>
      </c>
      <c r="AR256" s="129" t="s">
        <v>100</v>
      </c>
      <c r="AS256" s="129" t="s">
        <v>100</v>
      </c>
      <c r="AT256" s="129" t="s">
        <v>100</v>
      </c>
      <c r="AU256" s="129" t="s">
        <v>100</v>
      </c>
      <c r="AV256" s="129" t="s">
        <v>100</v>
      </c>
      <c r="AW256" s="129" t="s">
        <v>100</v>
      </c>
      <c r="AX256" s="129" t="s">
        <v>100</v>
      </c>
      <c r="AY256" s="129" t="s">
        <v>100</v>
      </c>
      <c r="AZ256" s="129" t="s">
        <v>100</v>
      </c>
      <c r="BA256" s="129" t="s">
        <v>100</v>
      </c>
      <c r="BB256" s="129" t="s">
        <v>100</v>
      </c>
      <c r="BC256" s="129" t="s">
        <v>100</v>
      </c>
      <c r="BD256" s="129" t="s">
        <v>100</v>
      </c>
      <c r="BE256" s="129" t="s">
        <v>100</v>
      </c>
      <c r="BF256" s="129" t="s">
        <v>100</v>
      </c>
      <c r="BG256" s="111" t="s">
        <v>100</v>
      </c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4"/>
      <c r="GK256" s="24"/>
      <c r="GL256" s="24"/>
      <c r="GM256" s="24"/>
      <c r="GN256" s="24"/>
      <c r="GO256" s="24"/>
      <c r="GP256" s="24"/>
      <c r="GQ256" s="24"/>
      <c r="GR256" s="24"/>
      <c r="GS256" s="24"/>
      <c r="GT256" s="24"/>
      <c r="GU256" s="24"/>
      <c r="GV256" s="24"/>
      <c r="GW256" s="24"/>
      <c r="GX256" s="24"/>
      <c r="GY256" s="24"/>
      <c r="GZ256" s="24"/>
      <c r="HA256" s="24"/>
      <c r="HB256" s="24"/>
      <c r="HC256" s="24"/>
      <c r="HD256" s="24"/>
      <c r="HE256" s="24"/>
      <c r="HF256" s="24"/>
      <c r="HG256" s="24"/>
      <c r="HH256" s="24"/>
      <c r="HI256" s="24"/>
      <c r="HJ256" s="24"/>
      <c r="HK256" s="24"/>
      <c r="HL256" s="24"/>
      <c r="HM256" s="24"/>
      <c r="HN256" s="24"/>
      <c r="HO256" s="24"/>
      <c r="HP256" s="24"/>
      <c r="HQ256" s="24"/>
      <c r="HR256" s="24"/>
      <c r="HS256" s="24"/>
      <c r="HT256" s="24"/>
      <c r="HU256" s="24"/>
      <c r="HV256" s="24"/>
      <c r="HW256" s="24"/>
      <c r="HX256" s="24"/>
      <c r="HY256" s="24"/>
      <c r="HZ256" s="24"/>
      <c r="IA256" s="24"/>
      <c r="IB256" s="24"/>
      <c r="IC256" s="24"/>
      <c r="ID256" s="24"/>
      <c r="IE256" s="24"/>
      <c r="IF256" s="24"/>
      <c r="IG256" s="24"/>
      <c r="IH256" s="24"/>
      <c r="II256" s="24"/>
      <c r="IJ256" s="24"/>
      <c r="IK256" s="24"/>
      <c r="IL256" s="24"/>
      <c r="IM256" s="24"/>
      <c r="IN256" s="24"/>
      <c r="IO256" s="24"/>
      <c r="IP256" s="24"/>
      <c r="IQ256" s="24"/>
      <c r="IR256" s="24"/>
      <c r="IS256" s="24"/>
      <c r="IT256" s="24"/>
      <c r="IU256" s="24"/>
      <c r="IV256" s="24"/>
      <c r="IW256" s="24"/>
      <c r="IX256" s="24"/>
      <c r="IY256" s="24"/>
      <c r="IZ256" s="24"/>
      <c r="JA256" s="24"/>
      <c r="JB256" s="24"/>
      <c r="JC256" s="24"/>
      <c r="JD256" s="24"/>
      <c r="JE256" s="24"/>
      <c r="JF256" s="24"/>
      <c r="JG256" s="24"/>
      <c r="JH256" s="24"/>
      <c r="JI256" s="24"/>
      <c r="JJ256" s="24"/>
      <c r="JK256" s="24"/>
      <c r="JL256" s="24"/>
      <c r="JM256" s="24"/>
      <c r="JN256" s="24"/>
      <c r="JO256" s="24"/>
      <c r="JP256" s="24"/>
      <c r="JQ256" s="24"/>
      <c r="JR256" s="24"/>
      <c r="JS256" s="24"/>
      <c r="JT256" s="24"/>
      <c r="JU256" s="24"/>
      <c r="JV256" s="24"/>
      <c r="JW256" s="24"/>
      <c r="JX256" s="24"/>
      <c r="JY256" s="24"/>
      <c r="JZ256" s="24"/>
      <c r="KA256" s="24"/>
      <c r="KB256" s="24"/>
      <c r="KC256" s="24"/>
      <c r="KD256" s="24"/>
      <c r="KE256" s="24"/>
      <c r="KF256" s="24"/>
      <c r="KG256" s="24"/>
      <c r="KH256" s="24"/>
      <c r="KI256" s="24"/>
      <c r="KJ256" s="24"/>
      <c r="KK256" s="24"/>
      <c r="KL256" s="24"/>
      <c r="KM256" s="24"/>
      <c r="KN256" s="24"/>
      <c r="KO256" s="24"/>
      <c r="KP256" s="24"/>
      <c r="KQ256" s="24"/>
      <c r="KR256" s="24"/>
      <c r="KS256" s="24"/>
      <c r="KT256" s="24"/>
      <c r="KU256" s="24"/>
      <c r="KV256" s="24"/>
      <c r="KW256" s="24"/>
      <c r="KX256" s="24"/>
      <c r="KY256" s="24"/>
      <c r="KZ256" s="24"/>
      <c r="LA256" s="24"/>
      <c r="LB256" s="24"/>
      <c r="LC256" s="24"/>
      <c r="LD256" s="24"/>
      <c r="LE256" s="24"/>
      <c r="LF256" s="24"/>
      <c r="LG256" s="24"/>
      <c r="LH256" s="24"/>
      <c r="LI256" s="24"/>
      <c r="LJ256" s="24"/>
      <c r="LK256" s="24"/>
      <c r="LL256" s="24"/>
      <c r="LM256" s="24"/>
      <c r="LN256" s="24"/>
      <c r="LO256" s="24"/>
      <c r="LP256" s="24"/>
      <c r="LQ256" s="24"/>
      <c r="LR256" s="24"/>
      <c r="LS256" s="24"/>
      <c r="LT256" s="24"/>
      <c r="LU256" s="24"/>
      <c r="LV256" s="24"/>
      <c r="LW256" s="24"/>
      <c r="LX256" s="24"/>
      <c r="LY256" s="24"/>
      <c r="LZ256" s="24"/>
      <c r="MA256" s="24"/>
      <c r="MB256" s="24"/>
      <c r="MC256" s="24"/>
      <c r="MD256" s="24"/>
      <c r="ME256" s="24"/>
      <c r="MF256" s="24"/>
      <c r="MG256" s="24"/>
      <c r="MH256" s="24"/>
      <c r="MI256" s="24"/>
      <c r="MJ256" s="24"/>
      <c r="MK256" s="24"/>
      <c r="ML256" s="24"/>
      <c r="MM256" s="24"/>
      <c r="MN256" s="24"/>
      <c r="MO256" s="24"/>
      <c r="MP256" s="24"/>
      <c r="MQ256" s="24"/>
      <c r="MR256" s="24"/>
      <c r="MS256" s="24"/>
      <c r="MT256" s="24"/>
      <c r="MU256" s="24"/>
      <c r="MV256" s="24"/>
      <c r="MW256" s="24"/>
      <c r="MX256" s="24"/>
      <c r="MY256" s="24"/>
      <c r="MZ256" s="24"/>
      <c r="NA256" s="24"/>
      <c r="NB256" s="24"/>
      <c r="NC256" s="24"/>
      <c r="ND256" s="24"/>
      <c r="NE256" s="24"/>
      <c r="NF256" s="24"/>
      <c r="NG256" s="24"/>
      <c r="NH256" s="24"/>
      <c r="NI256" s="24"/>
      <c r="NJ256" s="24"/>
      <c r="NK256" s="24"/>
      <c r="NL256" s="24"/>
      <c r="NM256" s="24"/>
      <c r="NN256" s="24"/>
      <c r="NO256" s="24"/>
      <c r="NP256" s="24"/>
      <c r="NQ256" s="24"/>
      <c r="NR256" s="24"/>
      <c r="NS256" s="24"/>
      <c r="NT256" s="24"/>
      <c r="NU256" s="24"/>
      <c r="NV256" s="24"/>
      <c r="NW256" s="24"/>
      <c r="NX256" s="24"/>
      <c r="NY256" s="24"/>
      <c r="NZ256" s="24"/>
      <c r="OA256" s="24"/>
      <c r="OB256" s="24"/>
      <c r="OC256" s="24"/>
      <c r="OD256" s="24"/>
      <c r="OE256" s="24"/>
      <c r="OF256" s="24"/>
      <c r="OG256" s="24"/>
      <c r="OH256" s="24"/>
      <c r="OI256" s="24"/>
      <c r="OJ256" s="24"/>
      <c r="OK256" s="24"/>
      <c r="OL256" s="24"/>
      <c r="OM256" s="24"/>
      <c r="ON256" s="24"/>
      <c r="OO256" s="24"/>
      <c r="OP256" s="24"/>
      <c r="OQ256" s="24"/>
      <c r="OR256" s="24"/>
      <c r="OS256" s="24"/>
      <c r="OT256" s="24"/>
      <c r="OU256" s="24"/>
      <c r="OV256" s="24"/>
      <c r="OW256" s="24"/>
      <c r="OX256" s="24"/>
      <c r="OY256" s="24"/>
      <c r="OZ256" s="24"/>
      <c r="PA256" s="24"/>
      <c r="PB256" s="24"/>
      <c r="PC256" s="24"/>
      <c r="PD256" s="24"/>
      <c r="PE256" s="24"/>
      <c r="PF256" s="24"/>
      <c r="PG256" s="24"/>
      <c r="PH256" s="24"/>
      <c r="PI256" s="24"/>
      <c r="PJ256" s="24"/>
      <c r="PK256" s="24"/>
      <c r="PL256" s="24"/>
      <c r="PM256" s="24"/>
      <c r="PN256" s="24"/>
      <c r="PO256" s="24"/>
      <c r="PP256" s="24"/>
      <c r="PQ256" s="24"/>
      <c r="PR256" s="24"/>
      <c r="PS256" s="24"/>
      <c r="PT256" s="24"/>
      <c r="PU256" s="24"/>
      <c r="PV256" s="24"/>
      <c r="PW256" s="24"/>
      <c r="PX256" s="24"/>
      <c r="PY256" s="24"/>
      <c r="PZ256" s="24"/>
      <c r="QA256" s="24"/>
      <c r="QB256" s="24"/>
      <c r="QC256" s="24"/>
      <c r="QD256" s="24"/>
      <c r="QE256" s="24"/>
      <c r="QF256" s="24"/>
      <c r="QG256" s="24"/>
      <c r="QH256" s="24"/>
      <c r="QI256" s="24"/>
      <c r="QJ256" s="24"/>
      <c r="QK256" s="24"/>
      <c r="QL256" s="24"/>
      <c r="QM256" s="24"/>
      <c r="QN256" s="24"/>
      <c r="QO256" s="24"/>
      <c r="QP256" s="24"/>
      <c r="QQ256" s="24"/>
      <c r="QR256" s="24"/>
      <c r="QS256" s="24"/>
      <c r="QT256" s="24"/>
      <c r="QU256" s="24"/>
      <c r="QV256" s="24"/>
      <c r="QW256" s="24"/>
      <c r="QX256" s="24"/>
      <c r="QY256" s="24"/>
      <c r="QZ256" s="24"/>
      <c r="RA256" s="24"/>
      <c r="RB256" s="24"/>
      <c r="RC256" s="24"/>
      <c r="RD256" s="24"/>
      <c r="RE256" s="24"/>
      <c r="RF256" s="24"/>
      <c r="RG256" s="24"/>
      <c r="RH256" s="24"/>
      <c r="RI256" s="24"/>
      <c r="RJ256" s="24"/>
      <c r="RK256" s="24"/>
      <c r="RL256" s="24"/>
      <c r="RM256" s="24"/>
      <c r="RN256" s="24"/>
      <c r="RO256" s="24"/>
      <c r="RP256" s="24"/>
      <c r="RQ256" s="24"/>
      <c r="RR256" s="24"/>
      <c r="RS256" s="24"/>
      <c r="RT256" s="24"/>
      <c r="RU256" s="24"/>
      <c r="RV256" s="24"/>
      <c r="RW256" s="24"/>
      <c r="RX256" s="24"/>
      <c r="RY256" s="24"/>
      <c r="RZ256" s="24"/>
      <c r="SA256" s="24"/>
      <c r="SB256" s="24"/>
      <c r="SC256" s="24"/>
      <c r="SD256" s="24"/>
      <c r="SE256" s="24"/>
      <c r="SF256" s="24"/>
      <c r="SG256" s="24"/>
      <c r="SH256" s="24"/>
      <c r="SI256" s="24"/>
      <c r="SJ256" s="24"/>
      <c r="SK256" s="24"/>
      <c r="SL256" s="24"/>
      <c r="SM256" s="24"/>
      <c r="SN256" s="24"/>
      <c r="SO256" s="24"/>
      <c r="SP256" s="24"/>
      <c r="SQ256" s="24"/>
      <c r="SR256" s="24"/>
      <c r="SS256" s="24"/>
      <c r="ST256" s="24"/>
      <c r="SU256" s="24"/>
      <c r="SV256" s="24"/>
      <c r="SW256" s="24"/>
      <c r="SX256" s="24"/>
      <c r="SY256" s="24"/>
      <c r="SZ256" s="24"/>
      <c r="TA256" s="24"/>
      <c r="TB256" s="24"/>
      <c r="TC256" s="24"/>
      <c r="TD256" s="24"/>
      <c r="TE256" s="24"/>
      <c r="TF256" s="24"/>
      <c r="TG256" s="24"/>
      <c r="TH256" s="24"/>
      <c r="TI256" s="24"/>
      <c r="TJ256" s="24"/>
      <c r="TK256" s="24"/>
      <c r="TL256" s="24"/>
      <c r="TM256" s="24"/>
      <c r="TN256" s="24"/>
      <c r="TO256" s="24"/>
      <c r="TP256" s="24"/>
      <c r="TQ256" s="24"/>
      <c r="TR256" s="24"/>
      <c r="TS256" s="24"/>
      <c r="TT256" s="24"/>
      <c r="TU256" s="24"/>
      <c r="TV256" s="24"/>
      <c r="TW256" s="24"/>
      <c r="TX256" s="24"/>
      <c r="TY256" s="24"/>
      <c r="TZ256" s="24"/>
      <c r="UA256" s="24"/>
      <c r="UB256" s="24"/>
      <c r="UC256" s="24"/>
      <c r="UD256" s="24"/>
      <c r="UE256" s="24"/>
      <c r="UF256" s="24"/>
      <c r="UG256" s="24"/>
      <c r="UH256" s="24"/>
      <c r="UI256" s="24"/>
      <c r="UJ256" s="24"/>
      <c r="UK256" s="24"/>
      <c r="UL256" s="24"/>
      <c r="UM256" s="24"/>
      <c r="UN256" s="24"/>
      <c r="UO256" s="24"/>
      <c r="UP256" s="24"/>
      <c r="UQ256" s="24"/>
      <c r="UR256" s="24"/>
      <c r="US256" s="24"/>
      <c r="UT256" s="24"/>
    </row>
    <row r="257" spans="1:566" s="152" customFormat="1" ht="26.25" thickBot="1" x14ac:dyDescent="0.3">
      <c r="A257" s="114">
        <v>42</v>
      </c>
      <c r="B257" s="114" t="s">
        <v>524</v>
      </c>
      <c r="C257" s="111" t="s">
        <v>511</v>
      </c>
      <c r="D257" s="111" t="s">
        <v>97</v>
      </c>
      <c r="E257" s="111" t="s">
        <v>175</v>
      </c>
      <c r="F257" s="132" t="s">
        <v>512</v>
      </c>
      <c r="G257" s="119">
        <v>13629</v>
      </c>
      <c r="H257" s="114" t="s">
        <v>513</v>
      </c>
      <c r="I257" s="132" t="s">
        <v>514</v>
      </c>
      <c r="J257" s="114" t="s">
        <v>515</v>
      </c>
      <c r="K257" s="118">
        <v>45197</v>
      </c>
      <c r="L257" s="5">
        <v>140226.9</v>
      </c>
      <c r="M257" s="119">
        <v>13627</v>
      </c>
      <c r="N257" s="118">
        <v>45197</v>
      </c>
      <c r="O257" s="118">
        <v>45564</v>
      </c>
      <c r="P257" s="118"/>
      <c r="Q257" s="114"/>
      <c r="R257" s="114"/>
      <c r="S257" s="114"/>
      <c r="T257" s="114"/>
      <c r="U257" s="112"/>
      <c r="V257" s="112"/>
      <c r="W257" s="112"/>
      <c r="X257" s="112"/>
      <c r="Y257" s="112"/>
      <c r="Z257" s="112"/>
      <c r="AA257" s="112"/>
      <c r="AB257" s="112"/>
      <c r="AC257" s="21"/>
      <c r="AD257" s="21"/>
      <c r="AE257" s="114"/>
      <c r="AF257" s="121"/>
      <c r="AG257" s="21"/>
      <c r="AH257" s="2">
        <f t="shared" si="3"/>
        <v>140226.9</v>
      </c>
      <c r="AI257" s="4"/>
      <c r="AJ257" s="4">
        <f>509.68+964.18</f>
        <v>1473.86</v>
      </c>
      <c r="AK257" s="21">
        <f t="shared" si="4"/>
        <v>1473.86</v>
      </c>
      <c r="AL257" s="129"/>
      <c r="AM257" s="129"/>
      <c r="AN257" s="129"/>
      <c r="AO257" s="129"/>
      <c r="AP257" s="129" t="s">
        <v>100</v>
      </c>
      <c r="AQ257" s="129" t="s">
        <v>100</v>
      </c>
      <c r="AR257" s="129" t="s">
        <v>100</v>
      </c>
      <c r="AS257" s="129" t="s">
        <v>100</v>
      </c>
      <c r="AT257" s="129" t="s">
        <v>100</v>
      </c>
      <c r="AU257" s="129" t="s">
        <v>100</v>
      </c>
      <c r="AV257" s="129" t="s">
        <v>100</v>
      </c>
      <c r="AW257" s="129" t="s">
        <v>100</v>
      </c>
      <c r="AX257" s="129" t="s">
        <v>100</v>
      </c>
      <c r="AY257" s="129" t="s">
        <v>100</v>
      </c>
      <c r="AZ257" s="129" t="s">
        <v>100</v>
      </c>
      <c r="BA257" s="129" t="s">
        <v>100</v>
      </c>
      <c r="BB257" s="129" t="s">
        <v>100</v>
      </c>
      <c r="BC257" s="129" t="s">
        <v>100</v>
      </c>
      <c r="BD257" s="129" t="s">
        <v>100</v>
      </c>
      <c r="BE257" s="129" t="s">
        <v>100</v>
      </c>
      <c r="BF257" s="129" t="s">
        <v>100</v>
      </c>
      <c r="BG257" s="111" t="s">
        <v>100</v>
      </c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4"/>
      <c r="GK257" s="24"/>
      <c r="GL257" s="24"/>
      <c r="GM257" s="24"/>
      <c r="GN257" s="24"/>
      <c r="GO257" s="24"/>
      <c r="GP257" s="24"/>
      <c r="GQ257" s="24"/>
      <c r="GR257" s="24"/>
      <c r="GS257" s="24"/>
      <c r="GT257" s="24"/>
      <c r="GU257" s="24"/>
      <c r="GV257" s="24"/>
      <c r="GW257" s="24"/>
      <c r="GX257" s="24"/>
      <c r="GY257" s="24"/>
      <c r="GZ257" s="24"/>
      <c r="HA257" s="24"/>
      <c r="HB257" s="24"/>
      <c r="HC257" s="24"/>
      <c r="HD257" s="24"/>
      <c r="HE257" s="24"/>
      <c r="HF257" s="24"/>
      <c r="HG257" s="24"/>
      <c r="HH257" s="24"/>
      <c r="HI257" s="24"/>
      <c r="HJ257" s="24"/>
      <c r="HK257" s="24"/>
      <c r="HL257" s="24"/>
      <c r="HM257" s="24"/>
      <c r="HN257" s="24"/>
      <c r="HO257" s="24"/>
      <c r="HP257" s="24"/>
      <c r="HQ257" s="24"/>
      <c r="HR257" s="24"/>
      <c r="HS257" s="24"/>
      <c r="HT257" s="24"/>
      <c r="HU257" s="24"/>
      <c r="HV257" s="24"/>
      <c r="HW257" s="24"/>
      <c r="HX257" s="24"/>
      <c r="HY257" s="24"/>
      <c r="HZ257" s="24"/>
      <c r="IA257" s="24"/>
      <c r="IB257" s="24"/>
      <c r="IC257" s="24"/>
      <c r="ID257" s="24"/>
      <c r="IE257" s="24"/>
      <c r="IF257" s="24"/>
      <c r="IG257" s="24"/>
      <c r="IH257" s="24"/>
      <c r="II257" s="24"/>
      <c r="IJ257" s="24"/>
      <c r="IK257" s="24"/>
      <c r="IL257" s="24"/>
      <c r="IM257" s="24"/>
      <c r="IN257" s="24"/>
      <c r="IO257" s="24"/>
      <c r="IP257" s="24"/>
      <c r="IQ257" s="24"/>
      <c r="IR257" s="24"/>
      <c r="IS257" s="24"/>
      <c r="IT257" s="24"/>
      <c r="IU257" s="24"/>
      <c r="IV257" s="24"/>
      <c r="IW257" s="24"/>
      <c r="IX257" s="24"/>
      <c r="IY257" s="24"/>
      <c r="IZ257" s="24"/>
      <c r="JA257" s="24"/>
      <c r="JB257" s="24"/>
      <c r="JC257" s="24"/>
      <c r="JD257" s="24"/>
      <c r="JE257" s="24"/>
      <c r="JF257" s="24"/>
      <c r="JG257" s="24"/>
      <c r="JH257" s="24"/>
      <c r="JI257" s="24"/>
      <c r="JJ257" s="24"/>
      <c r="JK257" s="24"/>
      <c r="JL257" s="24"/>
      <c r="JM257" s="24"/>
      <c r="JN257" s="24"/>
      <c r="JO257" s="24"/>
      <c r="JP257" s="24"/>
      <c r="JQ257" s="24"/>
      <c r="JR257" s="24"/>
      <c r="JS257" s="24"/>
      <c r="JT257" s="24"/>
      <c r="JU257" s="24"/>
      <c r="JV257" s="24"/>
      <c r="JW257" s="24"/>
      <c r="JX257" s="24"/>
      <c r="JY257" s="24"/>
      <c r="JZ257" s="24"/>
      <c r="KA257" s="24"/>
      <c r="KB257" s="24"/>
      <c r="KC257" s="24"/>
      <c r="KD257" s="24"/>
      <c r="KE257" s="24"/>
      <c r="KF257" s="24"/>
      <c r="KG257" s="24"/>
      <c r="KH257" s="24"/>
      <c r="KI257" s="24"/>
      <c r="KJ257" s="24"/>
      <c r="KK257" s="24"/>
      <c r="KL257" s="24"/>
      <c r="KM257" s="24"/>
      <c r="KN257" s="24"/>
      <c r="KO257" s="24"/>
      <c r="KP257" s="24"/>
      <c r="KQ257" s="24"/>
      <c r="KR257" s="24"/>
      <c r="KS257" s="24"/>
      <c r="KT257" s="24"/>
      <c r="KU257" s="24"/>
      <c r="KV257" s="24"/>
      <c r="KW257" s="24"/>
      <c r="KX257" s="24"/>
      <c r="KY257" s="24"/>
      <c r="KZ257" s="24"/>
      <c r="LA257" s="24"/>
      <c r="LB257" s="24"/>
      <c r="LC257" s="24"/>
      <c r="LD257" s="24"/>
      <c r="LE257" s="24"/>
      <c r="LF257" s="24"/>
      <c r="LG257" s="24"/>
      <c r="LH257" s="24"/>
      <c r="LI257" s="24"/>
      <c r="LJ257" s="24"/>
      <c r="LK257" s="24"/>
      <c r="LL257" s="24"/>
      <c r="LM257" s="24"/>
      <c r="LN257" s="24"/>
      <c r="LO257" s="24"/>
      <c r="LP257" s="24"/>
      <c r="LQ257" s="24"/>
      <c r="LR257" s="24"/>
      <c r="LS257" s="24"/>
      <c r="LT257" s="24"/>
      <c r="LU257" s="24"/>
      <c r="LV257" s="24"/>
      <c r="LW257" s="24"/>
      <c r="LX257" s="24"/>
      <c r="LY257" s="24"/>
      <c r="LZ257" s="24"/>
      <c r="MA257" s="24"/>
      <c r="MB257" s="24"/>
      <c r="MC257" s="24"/>
      <c r="MD257" s="24"/>
      <c r="ME257" s="24"/>
      <c r="MF257" s="24"/>
      <c r="MG257" s="24"/>
      <c r="MH257" s="24"/>
      <c r="MI257" s="24"/>
      <c r="MJ257" s="24"/>
      <c r="MK257" s="24"/>
      <c r="ML257" s="24"/>
      <c r="MM257" s="24"/>
      <c r="MN257" s="24"/>
      <c r="MO257" s="24"/>
      <c r="MP257" s="24"/>
      <c r="MQ257" s="24"/>
      <c r="MR257" s="24"/>
      <c r="MS257" s="24"/>
      <c r="MT257" s="24"/>
      <c r="MU257" s="24"/>
      <c r="MV257" s="24"/>
      <c r="MW257" s="24"/>
      <c r="MX257" s="24"/>
      <c r="MY257" s="24"/>
      <c r="MZ257" s="24"/>
      <c r="NA257" s="24"/>
      <c r="NB257" s="24"/>
      <c r="NC257" s="24"/>
      <c r="ND257" s="24"/>
      <c r="NE257" s="24"/>
      <c r="NF257" s="24"/>
      <c r="NG257" s="24"/>
      <c r="NH257" s="24"/>
      <c r="NI257" s="24"/>
      <c r="NJ257" s="24"/>
      <c r="NK257" s="24"/>
      <c r="NL257" s="24"/>
      <c r="NM257" s="24"/>
      <c r="NN257" s="24"/>
      <c r="NO257" s="24"/>
      <c r="NP257" s="24"/>
      <c r="NQ257" s="24"/>
      <c r="NR257" s="24"/>
      <c r="NS257" s="24"/>
      <c r="NT257" s="24"/>
      <c r="NU257" s="24"/>
      <c r="NV257" s="24"/>
      <c r="NW257" s="24"/>
      <c r="NX257" s="24"/>
      <c r="NY257" s="24"/>
      <c r="NZ257" s="24"/>
      <c r="OA257" s="24"/>
      <c r="OB257" s="24"/>
      <c r="OC257" s="24"/>
      <c r="OD257" s="24"/>
      <c r="OE257" s="24"/>
      <c r="OF257" s="24"/>
      <c r="OG257" s="24"/>
      <c r="OH257" s="24"/>
      <c r="OI257" s="24"/>
      <c r="OJ257" s="24"/>
      <c r="OK257" s="24"/>
      <c r="OL257" s="24"/>
      <c r="OM257" s="24"/>
      <c r="ON257" s="24"/>
      <c r="OO257" s="24"/>
      <c r="OP257" s="24"/>
      <c r="OQ257" s="24"/>
      <c r="OR257" s="24"/>
      <c r="OS257" s="24"/>
      <c r="OT257" s="24"/>
      <c r="OU257" s="24"/>
      <c r="OV257" s="24"/>
      <c r="OW257" s="24"/>
      <c r="OX257" s="24"/>
      <c r="OY257" s="24"/>
      <c r="OZ257" s="24"/>
      <c r="PA257" s="24"/>
      <c r="PB257" s="24"/>
      <c r="PC257" s="24"/>
      <c r="PD257" s="24"/>
      <c r="PE257" s="24"/>
      <c r="PF257" s="24"/>
      <c r="PG257" s="24"/>
      <c r="PH257" s="24"/>
      <c r="PI257" s="24"/>
      <c r="PJ257" s="24"/>
      <c r="PK257" s="24"/>
      <c r="PL257" s="24"/>
      <c r="PM257" s="24"/>
      <c r="PN257" s="24"/>
      <c r="PO257" s="24"/>
      <c r="PP257" s="24"/>
      <c r="PQ257" s="24"/>
      <c r="PR257" s="24"/>
      <c r="PS257" s="24"/>
      <c r="PT257" s="24"/>
      <c r="PU257" s="24"/>
      <c r="PV257" s="24"/>
      <c r="PW257" s="24"/>
      <c r="PX257" s="24"/>
      <c r="PY257" s="24"/>
      <c r="PZ257" s="24"/>
      <c r="QA257" s="24"/>
      <c r="QB257" s="24"/>
      <c r="QC257" s="24"/>
      <c r="QD257" s="24"/>
      <c r="QE257" s="24"/>
      <c r="QF257" s="24"/>
      <c r="QG257" s="24"/>
      <c r="QH257" s="24"/>
      <c r="QI257" s="24"/>
      <c r="QJ257" s="24"/>
      <c r="QK257" s="24"/>
      <c r="QL257" s="24"/>
      <c r="QM257" s="24"/>
      <c r="QN257" s="24"/>
      <c r="QO257" s="24"/>
      <c r="QP257" s="24"/>
      <c r="QQ257" s="24"/>
      <c r="QR257" s="24"/>
      <c r="QS257" s="24"/>
      <c r="QT257" s="24"/>
      <c r="QU257" s="24"/>
      <c r="QV257" s="24"/>
      <c r="QW257" s="24"/>
      <c r="QX257" s="24"/>
      <c r="QY257" s="24"/>
      <c r="QZ257" s="24"/>
      <c r="RA257" s="24"/>
      <c r="RB257" s="24"/>
      <c r="RC257" s="24"/>
      <c r="RD257" s="24"/>
      <c r="RE257" s="24"/>
      <c r="RF257" s="24"/>
      <c r="RG257" s="24"/>
      <c r="RH257" s="24"/>
      <c r="RI257" s="24"/>
      <c r="RJ257" s="24"/>
      <c r="RK257" s="24"/>
      <c r="RL257" s="24"/>
      <c r="RM257" s="24"/>
      <c r="RN257" s="24"/>
      <c r="RO257" s="24"/>
      <c r="RP257" s="24"/>
      <c r="RQ257" s="24"/>
      <c r="RR257" s="24"/>
      <c r="RS257" s="24"/>
      <c r="RT257" s="24"/>
      <c r="RU257" s="24"/>
      <c r="RV257" s="24"/>
      <c r="RW257" s="24"/>
      <c r="RX257" s="24"/>
      <c r="RY257" s="24"/>
      <c r="RZ257" s="24"/>
      <c r="SA257" s="24"/>
      <c r="SB257" s="24"/>
      <c r="SC257" s="24"/>
      <c r="SD257" s="24"/>
      <c r="SE257" s="24"/>
      <c r="SF257" s="24"/>
      <c r="SG257" s="24"/>
      <c r="SH257" s="24"/>
      <c r="SI257" s="24"/>
      <c r="SJ257" s="24"/>
      <c r="SK257" s="24"/>
      <c r="SL257" s="24"/>
      <c r="SM257" s="24"/>
      <c r="SN257" s="24"/>
      <c r="SO257" s="24"/>
      <c r="SP257" s="24"/>
      <c r="SQ257" s="24"/>
      <c r="SR257" s="24"/>
      <c r="SS257" s="24"/>
      <c r="ST257" s="24"/>
      <c r="SU257" s="24"/>
      <c r="SV257" s="24"/>
      <c r="SW257" s="24"/>
      <c r="SX257" s="24"/>
      <c r="SY257" s="24"/>
      <c r="SZ257" s="24"/>
      <c r="TA257" s="24"/>
      <c r="TB257" s="24"/>
      <c r="TC257" s="24"/>
      <c r="TD257" s="24"/>
      <c r="TE257" s="24"/>
      <c r="TF257" s="24"/>
      <c r="TG257" s="24"/>
      <c r="TH257" s="24"/>
      <c r="TI257" s="24"/>
      <c r="TJ257" s="24"/>
      <c r="TK257" s="24"/>
      <c r="TL257" s="24"/>
      <c r="TM257" s="24"/>
      <c r="TN257" s="24"/>
      <c r="TO257" s="24"/>
      <c r="TP257" s="24"/>
      <c r="TQ257" s="24"/>
      <c r="TR257" s="24"/>
      <c r="TS257" s="24"/>
      <c r="TT257" s="24"/>
      <c r="TU257" s="24"/>
      <c r="TV257" s="24"/>
      <c r="TW257" s="24"/>
      <c r="TX257" s="24"/>
      <c r="TY257" s="24"/>
      <c r="TZ257" s="24"/>
      <c r="UA257" s="24"/>
      <c r="UB257" s="24"/>
      <c r="UC257" s="24"/>
      <c r="UD257" s="24"/>
      <c r="UE257" s="24"/>
      <c r="UF257" s="24"/>
      <c r="UG257" s="24"/>
      <c r="UH257" s="24"/>
      <c r="UI257" s="24"/>
      <c r="UJ257" s="24"/>
      <c r="UK257" s="24"/>
      <c r="UL257" s="24"/>
      <c r="UM257" s="24"/>
      <c r="UN257" s="24"/>
      <c r="UO257" s="24"/>
      <c r="UP257" s="24"/>
      <c r="UQ257" s="24"/>
      <c r="UR257" s="24"/>
      <c r="US257" s="24"/>
      <c r="UT257" s="24"/>
    </row>
    <row r="258" spans="1:566" s="152" customFormat="1" ht="26.25" thickBot="1" x14ac:dyDescent="0.3">
      <c r="A258" s="114">
        <v>43</v>
      </c>
      <c r="B258" s="114" t="s">
        <v>523</v>
      </c>
      <c r="C258" s="111" t="s">
        <v>459</v>
      </c>
      <c r="D258" s="111" t="s">
        <v>97</v>
      </c>
      <c r="E258" s="111" t="s">
        <v>175</v>
      </c>
      <c r="F258" s="132" t="s">
        <v>460</v>
      </c>
      <c r="G258" s="119">
        <v>13381</v>
      </c>
      <c r="H258" s="114" t="s">
        <v>547</v>
      </c>
      <c r="I258" s="132" t="s">
        <v>516</v>
      </c>
      <c r="J258" s="114" t="s">
        <v>517</v>
      </c>
      <c r="K258" s="118">
        <v>45006</v>
      </c>
      <c r="L258" s="5">
        <v>17964.07</v>
      </c>
      <c r="M258" s="119">
        <v>13664</v>
      </c>
      <c r="N258" s="118">
        <v>45259</v>
      </c>
      <c r="O258" s="118">
        <v>45442</v>
      </c>
      <c r="P258" s="111" t="s">
        <v>314</v>
      </c>
      <c r="Q258" s="114" t="s">
        <v>100</v>
      </c>
      <c r="R258" s="114" t="s">
        <v>100</v>
      </c>
      <c r="S258" s="114" t="s">
        <v>100</v>
      </c>
      <c r="T258" s="114" t="s">
        <v>304</v>
      </c>
      <c r="U258" s="112"/>
      <c r="V258" s="112"/>
      <c r="W258" s="112"/>
      <c r="X258" s="112"/>
      <c r="Y258" s="112"/>
      <c r="Z258" s="112"/>
      <c r="AA258" s="112"/>
      <c r="AB258" s="112"/>
      <c r="AC258" s="21"/>
      <c r="AD258" s="21"/>
      <c r="AE258" s="114"/>
      <c r="AF258" s="121"/>
      <c r="AG258" s="21"/>
      <c r="AH258" s="2">
        <f t="shared" si="3"/>
        <v>17964.07</v>
      </c>
      <c r="AI258" s="4"/>
      <c r="AJ258" s="4">
        <f>4870</f>
        <v>4870</v>
      </c>
      <c r="AK258" s="21">
        <f t="shared" si="4"/>
        <v>4870</v>
      </c>
      <c r="AL258" s="129"/>
      <c r="AM258" s="129"/>
      <c r="AN258" s="129"/>
      <c r="AO258" s="129"/>
      <c r="AP258" s="129" t="s">
        <v>100</v>
      </c>
      <c r="AQ258" s="129" t="s">
        <v>100</v>
      </c>
      <c r="AR258" s="129" t="s">
        <v>100</v>
      </c>
      <c r="AS258" s="129" t="s">
        <v>100</v>
      </c>
      <c r="AT258" s="129" t="s">
        <v>100</v>
      </c>
      <c r="AU258" s="129" t="s">
        <v>100</v>
      </c>
      <c r="AV258" s="129" t="s">
        <v>100</v>
      </c>
      <c r="AW258" s="129" t="s">
        <v>100</v>
      </c>
      <c r="AX258" s="129" t="s">
        <v>100</v>
      </c>
      <c r="AY258" s="129" t="s">
        <v>100</v>
      </c>
      <c r="AZ258" s="129" t="s">
        <v>100</v>
      </c>
      <c r="BA258" s="129" t="s">
        <v>100</v>
      </c>
      <c r="BB258" s="129" t="s">
        <v>100</v>
      </c>
      <c r="BC258" s="129" t="s">
        <v>100</v>
      </c>
      <c r="BD258" s="129" t="s">
        <v>100</v>
      </c>
      <c r="BE258" s="129" t="s">
        <v>100</v>
      </c>
      <c r="BF258" s="129" t="s">
        <v>100</v>
      </c>
      <c r="BG258" s="111" t="s">
        <v>100</v>
      </c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4"/>
      <c r="GK258" s="24"/>
      <c r="GL258" s="24"/>
      <c r="GM258" s="24"/>
      <c r="GN258" s="24"/>
      <c r="GO258" s="24"/>
      <c r="GP258" s="24"/>
      <c r="GQ258" s="24"/>
      <c r="GR258" s="24"/>
      <c r="GS258" s="24"/>
      <c r="GT258" s="24"/>
      <c r="GU258" s="24"/>
      <c r="GV258" s="24"/>
      <c r="GW258" s="24"/>
      <c r="GX258" s="24"/>
      <c r="GY258" s="24"/>
      <c r="GZ258" s="24"/>
      <c r="HA258" s="24"/>
      <c r="HB258" s="24"/>
      <c r="HC258" s="24"/>
      <c r="HD258" s="24"/>
      <c r="HE258" s="24"/>
      <c r="HF258" s="24"/>
      <c r="HG258" s="24"/>
      <c r="HH258" s="24"/>
      <c r="HI258" s="24"/>
      <c r="HJ258" s="24"/>
      <c r="HK258" s="24"/>
      <c r="HL258" s="24"/>
      <c r="HM258" s="24"/>
      <c r="HN258" s="24"/>
      <c r="HO258" s="24"/>
      <c r="HP258" s="24"/>
      <c r="HQ258" s="24"/>
      <c r="HR258" s="24"/>
      <c r="HS258" s="24"/>
      <c r="HT258" s="24"/>
      <c r="HU258" s="24"/>
      <c r="HV258" s="24"/>
      <c r="HW258" s="24"/>
      <c r="HX258" s="24"/>
      <c r="HY258" s="24"/>
      <c r="HZ258" s="24"/>
      <c r="IA258" s="24"/>
      <c r="IB258" s="24"/>
      <c r="IC258" s="24"/>
      <c r="ID258" s="24"/>
      <c r="IE258" s="24"/>
      <c r="IF258" s="24"/>
      <c r="IG258" s="24"/>
      <c r="IH258" s="24"/>
      <c r="II258" s="24"/>
      <c r="IJ258" s="24"/>
      <c r="IK258" s="24"/>
      <c r="IL258" s="24"/>
      <c r="IM258" s="24"/>
      <c r="IN258" s="24"/>
      <c r="IO258" s="24"/>
      <c r="IP258" s="24"/>
      <c r="IQ258" s="24"/>
      <c r="IR258" s="24"/>
      <c r="IS258" s="24"/>
      <c r="IT258" s="24"/>
      <c r="IU258" s="24"/>
      <c r="IV258" s="24"/>
      <c r="IW258" s="24"/>
      <c r="IX258" s="24"/>
      <c r="IY258" s="24"/>
      <c r="IZ258" s="24"/>
      <c r="JA258" s="24"/>
      <c r="JB258" s="24"/>
      <c r="JC258" s="24"/>
      <c r="JD258" s="24"/>
      <c r="JE258" s="24"/>
      <c r="JF258" s="24"/>
      <c r="JG258" s="24"/>
      <c r="JH258" s="24"/>
      <c r="JI258" s="24"/>
      <c r="JJ258" s="24"/>
      <c r="JK258" s="24"/>
      <c r="JL258" s="24"/>
      <c r="JM258" s="24"/>
      <c r="JN258" s="24"/>
      <c r="JO258" s="24"/>
      <c r="JP258" s="24"/>
      <c r="JQ258" s="24"/>
      <c r="JR258" s="24"/>
      <c r="JS258" s="24"/>
      <c r="JT258" s="24"/>
      <c r="JU258" s="24"/>
      <c r="JV258" s="24"/>
      <c r="JW258" s="24"/>
      <c r="JX258" s="24"/>
      <c r="JY258" s="24"/>
      <c r="JZ258" s="24"/>
      <c r="KA258" s="24"/>
      <c r="KB258" s="24"/>
      <c r="KC258" s="24"/>
      <c r="KD258" s="24"/>
      <c r="KE258" s="24"/>
      <c r="KF258" s="24"/>
      <c r="KG258" s="24"/>
      <c r="KH258" s="24"/>
      <c r="KI258" s="24"/>
      <c r="KJ258" s="24"/>
      <c r="KK258" s="24"/>
      <c r="KL258" s="24"/>
      <c r="KM258" s="24"/>
      <c r="KN258" s="24"/>
      <c r="KO258" s="24"/>
      <c r="KP258" s="24"/>
      <c r="KQ258" s="24"/>
      <c r="KR258" s="24"/>
      <c r="KS258" s="24"/>
      <c r="KT258" s="24"/>
      <c r="KU258" s="24"/>
      <c r="KV258" s="24"/>
      <c r="KW258" s="24"/>
      <c r="KX258" s="24"/>
      <c r="KY258" s="24"/>
      <c r="KZ258" s="24"/>
      <c r="LA258" s="24"/>
      <c r="LB258" s="24"/>
      <c r="LC258" s="24"/>
      <c r="LD258" s="24"/>
      <c r="LE258" s="24"/>
      <c r="LF258" s="24"/>
      <c r="LG258" s="24"/>
      <c r="LH258" s="24"/>
      <c r="LI258" s="24"/>
      <c r="LJ258" s="24"/>
      <c r="LK258" s="24"/>
      <c r="LL258" s="24"/>
      <c r="LM258" s="24"/>
      <c r="LN258" s="24"/>
      <c r="LO258" s="24"/>
      <c r="LP258" s="24"/>
      <c r="LQ258" s="24"/>
      <c r="LR258" s="24"/>
      <c r="LS258" s="24"/>
      <c r="LT258" s="24"/>
      <c r="LU258" s="24"/>
      <c r="LV258" s="24"/>
      <c r="LW258" s="24"/>
      <c r="LX258" s="24"/>
      <c r="LY258" s="24"/>
      <c r="LZ258" s="24"/>
      <c r="MA258" s="24"/>
      <c r="MB258" s="24"/>
      <c r="MC258" s="24"/>
      <c r="MD258" s="24"/>
      <c r="ME258" s="24"/>
      <c r="MF258" s="24"/>
      <c r="MG258" s="24"/>
      <c r="MH258" s="24"/>
      <c r="MI258" s="24"/>
      <c r="MJ258" s="24"/>
      <c r="MK258" s="24"/>
      <c r="ML258" s="24"/>
      <c r="MM258" s="24"/>
      <c r="MN258" s="24"/>
      <c r="MO258" s="24"/>
      <c r="MP258" s="24"/>
      <c r="MQ258" s="24"/>
      <c r="MR258" s="24"/>
      <c r="MS258" s="24"/>
      <c r="MT258" s="24"/>
      <c r="MU258" s="24"/>
      <c r="MV258" s="24"/>
      <c r="MW258" s="24"/>
      <c r="MX258" s="24"/>
      <c r="MY258" s="24"/>
      <c r="MZ258" s="24"/>
      <c r="NA258" s="24"/>
      <c r="NB258" s="24"/>
      <c r="NC258" s="24"/>
      <c r="ND258" s="24"/>
      <c r="NE258" s="24"/>
      <c r="NF258" s="24"/>
      <c r="NG258" s="24"/>
      <c r="NH258" s="24"/>
      <c r="NI258" s="24"/>
      <c r="NJ258" s="24"/>
      <c r="NK258" s="24"/>
      <c r="NL258" s="24"/>
      <c r="NM258" s="24"/>
      <c r="NN258" s="24"/>
      <c r="NO258" s="24"/>
      <c r="NP258" s="24"/>
      <c r="NQ258" s="24"/>
      <c r="NR258" s="24"/>
      <c r="NS258" s="24"/>
      <c r="NT258" s="24"/>
      <c r="NU258" s="24"/>
      <c r="NV258" s="24"/>
      <c r="NW258" s="24"/>
      <c r="NX258" s="24"/>
      <c r="NY258" s="24"/>
      <c r="NZ258" s="24"/>
      <c r="OA258" s="24"/>
      <c r="OB258" s="24"/>
      <c r="OC258" s="24"/>
      <c r="OD258" s="24"/>
      <c r="OE258" s="24"/>
      <c r="OF258" s="24"/>
      <c r="OG258" s="24"/>
      <c r="OH258" s="24"/>
      <c r="OI258" s="24"/>
      <c r="OJ258" s="24"/>
      <c r="OK258" s="24"/>
      <c r="OL258" s="24"/>
      <c r="OM258" s="24"/>
      <c r="ON258" s="24"/>
      <c r="OO258" s="24"/>
      <c r="OP258" s="24"/>
      <c r="OQ258" s="24"/>
      <c r="OR258" s="24"/>
      <c r="OS258" s="24"/>
      <c r="OT258" s="24"/>
      <c r="OU258" s="24"/>
      <c r="OV258" s="24"/>
      <c r="OW258" s="24"/>
      <c r="OX258" s="24"/>
      <c r="OY258" s="24"/>
      <c r="OZ258" s="24"/>
      <c r="PA258" s="24"/>
      <c r="PB258" s="24"/>
      <c r="PC258" s="24"/>
      <c r="PD258" s="24"/>
      <c r="PE258" s="24"/>
      <c r="PF258" s="24"/>
      <c r="PG258" s="24"/>
      <c r="PH258" s="24"/>
      <c r="PI258" s="24"/>
      <c r="PJ258" s="24"/>
      <c r="PK258" s="24"/>
      <c r="PL258" s="24"/>
      <c r="PM258" s="24"/>
      <c r="PN258" s="24"/>
      <c r="PO258" s="24"/>
      <c r="PP258" s="24"/>
      <c r="PQ258" s="24"/>
      <c r="PR258" s="24"/>
      <c r="PS258" s="24"/>
      <c r="PT258" s="24"/>
      <c r="PU258" s="24"/>
      <c r="PV258" s="24"/>
      <c r="PW258" s="24"/>
      <c r="PX258" s="24"/>
      <c r="PY258" s="24"/>
      <c r="PZ258" s="24"/>
      <c r="QA258" s="24"/>
      <c r="QB258" s="24"/>
      <c r="QC258" s="24"/>
      <c r="QD258" s="24"/>
      <c r="QE258" s="24"/>
      <c r="QF258" s="24"/>
      <c r="QG258" s="24"/>
      <c r="QH258" s="24"/>
      <c r="QI258" s="24"/>
      <c r="QJ258" s="24"/>
      <c r="QK258" s="24"/>
      <c r="QL258" s="24"/>
      <c r="QM258" s="24"/>
      <c r="QN258" s="24"/>
      <c r="QO258" s="24"/>
      <c r="QP258" s="24"/>
      <c r="QQ258" s="24"/>
      <c r="QR258" s="24"/>
      <c r="QS258" s="24"/>
      <c r="QT258" s="24"/>
      <c r="QU258" s="24"/>
      <c r="QV258" s="24"/>
      <c r="QW258" s="24"/>
      <c r="QX258" s="24"/>
      <c r="QY258" s="24"/>
      <c r="QZ258" s="24"/>
      <c r="RA258" s="24"/>
      <c r="RB258" s="24"/>
      <c r="RC258" s="24"/>
      <c r="RD258" s="24"/>
      <c r="RE258" s="24"/>
      <c r="RF258" s="24"/>
      <c r="RG258" s="24"/>
      <c r="RH258" s="24"/>
      <c r="RI258" s="24"/>
      <c r="RJ258" s="24"/>
      <c r="RK258" s="24"/>
      <c r="RL258" s="24"/>
      <c r="RM258" s="24"/>
      <c r="RN258" s="24"/>
      <c r="RO258" s="24"/>
      <c r="RP258" s="24"/>
      <c r="RQ258" s="24"/>
      <c r="RR258" s="24"/>
      <c r="RS258" s="24"/>
      <c r="RT258" s="24"/>
      <c r="RU258" s="24"/>
      <c r="RV258" s="24"/>
      <c r="RW258" s="24"/>
      <c r="RX258" s="24"/>
      <c r="RY258" s="24"/>
      <c r="RZ258" s="24"/>
      <c r="SA258" s="24"/>
      <c r="SB258" s="24"/>
      <c r="SC258" s="24"/>
      <c r="SD258" s="24"/>
      <c r="SE258" s="24"/>
      <c r="SF258" s="24"/>
      <c r="SG258" s="24"/>
      <c r="SH258" s="24"/>
      <c r="SI258" s="24"/>
      <c r="SJ258" s="24"/>
      <c r="SK258" s="24"/>
      <c r="SL258" s="24"/>
      <c r="SM258" s="24"/>
      <c r="SN258" s="24"/>
      <c r="SO258" s="24"/>
      <c r="SP258" s="24"/>
      <c r="SQ258" s="24"/>
      <c r="SR258" s="24"/>
      <c r="SS258" s="24"/>
      <c r="ST258" s="24"/>
      <c r="SU258" s="24"/>
      <c r="SV258" s="24"/>
      <c r="SW258" s="24"/>
      <c r="SX258" s="24"/>
      <c r="SY258" s="24"/>
      <c r="SZ258" s="24"/>
      <c r="TA258" s="24"/>
      <c r="TB258" s="24"/>
      <c r="TC258" s="24"/>
      <c r="TD258" s="24"/>
      <c r="TE258" s="24"/>
      <c r="TF258" s="24"/>
      <c r="TG258" s="24"/>
      <c r="TH258" s="24"/>
      <c r="TI258" s="24"/>
      <c r="TJ258" s="24"/>
      <c r="TK258" s="24"/>
      <c r="TL258" s="24"/>
      <c r="TM258" s="24"/>
      <c r="TN258" s="24"/>
      <c r="TO258" s="24"/>
      <c r="TP258" s="24"/>
      <c r="TQ258" s="24"/>
      <c r="TR258" s="24"/>
      <c r="TS258" s="24"/>
      <c r="TT258" s="24"/>
      <c r="TU258" s="24"/>
      <c r="TV258" s="24"/>
      <c r="TW258" s="24"/>
      <c r="TX258" s="24"/>
      <c r="TY258" s="24"/>
      <c r="TZ258" s="24"/>
      <c r="UA258" s="24"/>
      <c r="UB258" s="24"/>
      <c r="UC258" s="24"/>
      <c r="UD258" s="24"/>
      <c r="UE258" s="24"/>
      <c r="UF258" s="24"/>
      <c r="UG258" s="24"/>
      <c r="UH258" s="24"/>
      <c r="UI258" s="24"/>
      <c r="UJ258" s="24"/>
      <c r="UK258" s="24"/>
      <c r="UL258" s="24"/>
      <c r="UM258" s="24"/>
      <c r="UN258" s="24"/>
      <c r="UO258" s="24"/>
      <c r="UP258" s="24"/>
      <c r="UQ258" s="24"/>
      <c r="UR258" s="24"/>
      <c r="US258" s="24"/>
      <c r="UT258" s="24"/>
    </row>
    <row r="259" spans="1:566" s="152" customFormat="1" ht="13.5" thickBot="1" x14ac:dyDescent="0.3">
      <c r="A259" s="104">
        <v>44</v>
      </c>
      <c r="B259" s="104" t="s">
        <v>526</v>
      </c>
      <c r="C259" s="105" t="s">
        <v>518</v>
      </c>
      <c r="D259" s="105" t="s">
        <v>97</v>
      </c>
      <c r="E259" s="105" t="s">
        <v>99</v>
      </c>
      <c r="F259" s="106" t="s">
        <v>519</v>
      </c>
      <c r="G259" s="115">
        <v>13447</v>
      </c>
      <c r="H259" s="104" t="s">
        <v>520</v>
      </c>
      <c r="I259" s="106" t="s">
        <v>521</v>
      </c>
      <c r="J259" s="114"/>
      <c r="K259" s="118"/>
      <c r="L259" s="10">
        <v>17499</v>
      </c>
      <c r="M259" s="115">
        <v>13476</v>
      </c>
      <c r="N259" s="116">
        <v>44960</v>
      </c>
      <c r="O259" s="116">
        <v>45326</v>
      </c>
      <c r="P259" s="111"/>
      <c r="Q259" s="114"/>
      <c r="R259" s="114"/>
      <c r="S259" s="114"/>
      <c r="T259" s="114"/>
      <c r="U259" s="112"/>
      <c r="V259" s="112"/>
      <c r="W259" s="112"/>
      <c r="X259" s="112"/>
      <c r="Y259" s="112"/>
      <c r="Z259" s="112"/>
      <c r="AA259" s="112"/>
      <c r="AB259" s="112"/>
      <c r="AC259" s="21"/>
      <c r="AD259" s="21"/>
      <c r="AE259" s="114"/>
      <c r="AF259" s="121"/>
      <c r="AG259" s="21"/>
      <c r="AH259" s="2">
        <f t="shared" si="3"/>
        <v>17499</v>
      </c>
      <c r="AI259" s="4"/>
      <c r="AJ259" s="4"/>
      <c r="AK259" s="21">
        <f t="shared" si="4"/>
        <v>0</v>
      </c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11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4"/>
      <c r="GK259" s="24"/>
      <c r="GL259" s="24"/>
      <c r="GM259" s="24"/>
      <c r="GN259" s="24"/>
      <c r="GO259" s="24"/>
      <c r="GP259" s="24"/>
      <c r="GQ259" s="24"/>
      <c r="GR259" s="24"/>
      <c r="GS259" s="24"/>
      <c r="GT259" s="24"/>
      <c r="GU259" s="24"/>
      <c r="GV259" s="24"/>
      <c r="GW259" s="24"/>
      <c r="GX259" s="24"/>
      <c r="GY259" s="24"/>
      <c r="GZ259" s="24"/>
      <c r="HA259" s="24"/>
      <c r="HB259" s="24"/>
      <c r="HC259" s="24"/>
      <c r="HD259" s="24"/>
      <c r="HE259" s="24"/>
      <c r="HF259" s="24"/>
      <c r="HG259" s="24"/>
      <c r="HH259" s="24"/>
      <c r="HI259" s="24"/>
      <c r="HJ259" s="24"/>
      <c r="HK259" s="24"/>
      <c r="HL259" s="24"/>
      <c r="HM259" s="24"/>
      <c r="HN259" s="24"/>
      <c r="HO259" s="24"/>
      <c r="HP259" s="24"/>
      <c r="HQ259" s="24"/>
      <c r="HR259" s="24"/>
      <c r="HS259" s="24"/>
      <c r="HT259" s="24"/>
      <c r="HU259" s="24"/>
      <c r="HV259" s="24"/>
      <c r="HW259" s="24"/>
      <c r="HX259" s="24"/>
      <c r="HY259" s="24"/>
      <c r="HZ259" s="24"/>
      <c r="IA259" s="24"/>
      <c r="IB259" s="24"/>
      <c r="IC259" s="24"/>
      <c r="ID259" s="24"/>
      <c r="IE259" s="24"/>
      <c r="IF259" s="24"/>
      <c r="IG259" s="24"/>
      <c r="IH259" s="24"/>
      <c r="II259" s="24"/>
      <c r="IJ259" s="24"/>
      <c r="IK259" s="24"/>
      <c r="IL259" s="24"/>
      <c r="IM259" s="24"/>
      <c r="IN259" s="24"/>
      <c r="IO259" s="24"/>
      <c r="IP259" s="24"/>
      <c r="IQ259" s="24"/>
      <c r="IR259" s="24"/>
      <c r="IS259" s="24"/>
      <c r="IT259" s="24"/>
      <c r="IU259" s="24"/>
      <c r="IV259" s="24"/>
      <c r="IW259" s="24"/>
      <c r="IX259" s="24"/>
      <c r="IY259" s="24"/>
      <c r="IZ259" s="24"/>
      <c r="JA259" s="24"/>
      <c r="JB259" s="24"/>
      <c r="JC259" s="24"/>
      <c r="JD259" s="24"/>
      <c r="JE259" s="24"/>
      <c r="JF259" s="24"/>
      <c r="JG259" s="24"/>
      <c r="JH259" s="24"/>
      <c r="JI259" s="24"/>
      <c r="JJ259" s="24"/>
      <c r="JK259" s="24"/>
      <c r="JL259" s="24"/>
      <c r="JM259" s="24"/>
      <c r="JN259" s="24"/>
      <c r="JO259" s="24"/>
      <c r="JP259" s="24"/>
      <c r="JQ259" s="24"/>
      <c r="JR259" s="24"/>
      <c r="JS259" s="24"/>
      <c r="JT259" s="24"/>
      <c r="JU259" s="24"/>
      <c r="JV259" s="24"/>
      <c r="JW259" s="24"/>
      <c r="JX259" s="24"/>
      <c r="JY259" s="24"/>
      <c r="JZ259" s="24"/>
      <c r="KA259" s="24"/>
      <c r="KB259" s="24"/>
      <c r="KC259" s="24"/>
      <c r="KD259" s="24"/>
      <c r="KE259" s="24"/>
      <c r="KF259" s="24"/>
      <c r="KG259" s="24"/>
      <c r="KH259" s="24"/>
      <c r="KI259" s="24"/>
      <c r="KJ259" s="24"/>
      <c r="KK259" s="24"/>
      <c r="KL259" s="24"/>
      <c r="KM259" s="24"/>
      <c r="KN259" s="24"/>
      <c r="KO259" s="24"/>
      <c r="KP259" s="24"/>
      <c r="KQ259" s="24"/>
      <c r="KR259" s="24"/>
      <c r="KS259" s="24"/>
      <c r="KT259" s="24"/>
      <c r="KU259" s="24"/>
      <c r="KV259" s="24"/>
      <c r="KW259" s="24"/>
      <c r="KX259" s="24"/>
      <c r="KY259" s="24"/>
      <c r="KZ259" s="24"/>
      <c r="LA259" s="24"/>
      <c r="LB259" s="24"/>
      <c r="LC259" s="24"/>
      <c r="LD259" s="24"/>
      <c r="LE259" s="24"/>
      <c r="LF259" s="24"/>
      <c r="LG259" s="24"/>
      <c r="LH259" s="24"/>
      <c r="LI259" s="24"/>
      <c r="LJ259" s="24"/>
      <c r="LK259" s="24"/>
      <c r="LL259" s="24"/>
      <c r="LM259" s="24"/>
      <c r="LN259" s="24"/>
      <c r="LO259" s="24"/>
      <c r="LP259" s="24"/>
      <c r="LQ259" s="24"/>
      <c r="LR259" s="24"/>
      <c r="LS259" s="24"/>
      <c r="LT259" s="24"/>
      <c r="LU259" s="24"/>
      <c r="LV259" s="24"/>
      <c r="LW259" s="24"/>
      <c r="LX259" s="24"/>
      <c r="LY259" s="24"/>
      <c r="LZ259" s="24"/>
      <c r="MA259" s="24"/>
      <c r="MB259" s="24"/>
      <c r="MC259" s="24"/>
      <c r="MD259" s="24"/>
      <c r="ME259" s="24"/>
      <c r="MF259" s="24"/>
      <c r="MG259" s="24"/>
      <c r="MH259" s="24"/>
      <c r="MI259" s="24"/>
      <c r="MJ259" s="24"/>
      <c r="MK259" s="24"/>
      <c r="ML259" s="24"/>
      <c r="MM259" s="24"/>
      <c r="MN259" s="24"/>
      <c r="MO259" s="24"/>
      <c r="MP259" s="24"/>
      <c r="MQ259" s="24"/>
      <c r="MR259" s="24"/>
      <c r="MS259" s="24"/>
      <c r="MT259" s="24"/>
      <c r="MU259" s="24"/>
      <c r="MV259" s="24"/>
      <c r="MW259" s="24"/>
      <c r="MX259" s="24"/>
      <c r="MY259" s="24"/>
      <c r="MZ259" s="24"/>
      <c r="NA259" s="24"/>
      <c r="NB259" s="24"/>
      <c r="NC259" s="24"/>
      <c r="ND259" s="24"/>
      <c r="NE259" s="24"/>
      <c r="NF259" s="24"/>
      <c r="NG259" s="24"/>
      <c r="NH259" s="24"/>
      <c r="NI259" s="24"/>
      <c r="NJ259" s="24"/>
      <c r="NK259" s="24"/>
      <c r="NL259" s="24"/>
      <c r="NM259" s="24"/>
      <c r="NN259" s="24"/>
      <c r="NO259" s="24"/>
      <c r="NP259" s="24"/>
      <c r="NQ259" s="24"/>
      <c r="NR259" s="24"/>
      <c r="NS259" s="24"/>
      <c r="NT259" s="24"/>
      <c r="NU259" s="24"/>
      <c r="NV259" s="24"/>
      <c r="NW259" s="24"/>
      <c r="NX259" s="24"/>
      <c r="NY259" s="24"/>
      <c r="NZ259" s="24"/>
      <c r="OA259" s="24"/>
      <c r="OB259" s="24"/>
      <c r="OC259" s="24"/>
      <c r="OD259" s="24"/>
      <c r="OE259" s="24"/>
      <c r="OF259" s="24"/>
      <c r="OG259" s="24"/>
      <c r="OH259" s="24"/>
      <c r="OI259" s="24"/>
      <c r="OJ259" s="24"/>
      <c r="OK259" s="24"/>
      <c r="OL259" s="24"/>
      <c r="OM259" s="24"/>
      <c r="ON259" s="24"/>
      <c r="OO259" s="24"/>
      <c r="OP259" s="24"/>
      <c r="OQ259" s="24"/>
      <c r="OR259" s="24"/>
      <c r="OS259" s="24"/>
      <c r="OT259" s="24"/>
      <c r="OU259" s="24"/>
      <c r="OV259" s="24"/>
      <c r="OW259" s="24"/>
      <c r="OX259" s="24"/>
      <c r="OY259" s="24"/>
      <c r="OZ259" s="24"/>
      <c r="PA259" s="24"/>
      <c r="PB259" s="24"/>
      <c r="PC259" s="24"/>
      <c r="PD259" s="24"/>
      <c r="PE259" s="24"/>
      <c r="PF259" s="24"/>
      <c r="PG259" s="24"/>
      <c r="PH259" s="24"/>
      <c r="PI259" s="24"/>
      <c r="PJ259" s="24"/>
      <c r="PK259" s="24"/>
      <c r="PL259" s="24"/>
      <c r="PM259" s="24"/>
      <c r="PN259" s="24"/>
      <c r="PO259" s="24"/>
      <c r="PP259" s="24"/>
      <c r="PQ259" s="24"/>
      <c r="PR259" s="24"/>
      <c r="PS259" s="24"/>
      <c r="PT259" s="24"/>
      <c r="PU259" s="24"/>
      <c r="PV259" s="24"/>
      <c r="PW259" s="24"/>
      <c r="PX259" s="24"/>
      <c r="PY259" s="24"/>
      <c r="PZ259" s="24"/>
      <c r="QA259" s="24"/>
      <c r="QB259" s="24"/>
      <c r="QC259" s="24"/>
      <c r="QD259" s="24"/>
      <c r="QE259" s="24"/>
      <c r="QF259" s="24"/>
      <c r="QG259" s="24"/>
      <c r="QH259" s="24"/>
      <c r="QI259" s="24"/>
      <c r="QJ259" s="24"/>
      <c r="QK259" s="24"/>
      <c r="QL259" s="24"/>
      <c r="QM259" s="24"/>
      <c r="QN259" s="24"/>
      <c r="QO259" s="24"/>
      <c r="QP259" s="24"/>
      <c r="QQ259" s="24"/>
      <c r="QR259" s="24"/>
      <c r="QS259" s="24"/>
      <c r="QT259" s="24"/>
      <c r="QU259" s="24"/>
      <c r="QV259" s="24"/>
      <c r="QW259" s="24"/>
      <c r="QX259" s="24"/>
      <c r="QY259" s="24"/>
      <c r="QZ259" s="24"/>
      <c r="RA259" s="24"/>
      <c r="RB259" s="24"/>
      <c r="RC259" s="24"/>
      <c r="RD259" s="24"/>
      <c r="RE259" s="24"/>
      <c r="RF259" s="24"/>
      <c r="RG259" s="24"/>
      <c r="RH259" s="24"/>
      <c r="RI259" s="24"/>
      <c r="RJ259" s="24"/>
      <c r="RK259" s="24"/>
      <c r="RL259" s="24"/>
      <c r="RM259" s="24"/>
      <c r="RN259" s="24"/>
      <c r="RO259" s="24"/>
      <c r="RP259" s="24"/>
      <c r="RQ259" s="24"/>
      <c r="RR259" s="24"/>
      <c r="RS259" s="24"/>
      <c r="RT259" s="24"/>
      <c r="RU259" s="24"/>
      <c r="RV259" s="24"/>
      <c r="RW259" s="24"/>
      <c r="RX259" s="24"/>
      <c r="RY259" s="24"/>
      <c r="RZ259" s="24"/>
      <c r="SA259" s="24"/>
      <c r="SB259" s="24"/>
      <c r="SC259" s="24"/>
      <c r="SD259" s="24"/>
      <c r="SE259" s="24"/>
      <c r="SF259" s="24"/>
      <c r="SG259" s="24"/>
      <c r="SH259" s="24"/>
      <c r="SI259" s="24"/>
      <c r="SJ259" s="24"/>
      <c r="SK259" s="24"/>
      <c r="SL259" s="24"/>
      <c r="SM259" s="24"/>
      <c r="SN259" s="24"/>
      <c r="SO259" s="24"/>
      <c r="SP259" s="24"/>
      <c r="SQ259" s="24"/>
      <c r="SR259" s="24"/>
      <c r="SS259" s="24"/>
      <c r="ST259" s="24"/>
      <c r="SU259" s="24"/>
      <c r="SV259" s="24"/>
      <c r="SW259" s="24"/>
      <c r="SX259" s="24"/>
      <c r="SY259" s="24"/>
      <c r="SZ259" s="24"/>
      <c r="TA259" s="24"/>
      <c r="TB259" s="24"/>
      <c r="TC259" s="24"/>
      <c r="TD259" s="24"/>
      <c r="TE259" s="24"/>
      <c r="TF259" s="24"/>
      <c r="TG259" s="24"/>
      <c r="TH259" s="24"/>
      <c r="TI259" s="24"/>
      <c r="TJ259" s="24"/>
      <c r="TK259" s="24"/>
      <c r="TL259" s="24"/>
      <c r="TM259" s="24"/>
      <c r="TN259" s="24"/>
      <c r="TO259" s="24"/>
      <c r="TP259" s="24"/>
      <c r="TQ259" s="24"/>
      <c r="TR259" s="24"/>
      <c r="TS259" s="24"/>
      <c r="TT259" s="24"/>
      <c r="TU259" s="24"/>
      <c r="TV259" s="24"/>
      <c r="TW259" s="24"/>
      <c r="TX259" s="24"/>
      <c r="TY259" s="24"/>
      <c r="TZ259" s="24"/>
      <c r="UA259" s="24"/>
      <c r="UB259" s="24"/>
      <c r="UC259" s="24"/>
      <c r="UD259" s="24"/>
      <c r="UE259" s="24"/>
      <c r="UF259" s="24"/>
      <c r="UG259" s="24"/>
      <c r="UH259" s="24"/>
      <c r="UI259" s="24"/>
      <c r="UJ259" s="24"/>
      <c r="UK259" s="24"/>
      <c r="UL259" s="24"/>
      <c r="UM259" s="24"/>
      <c r="UN259" s="24"/>
      <c r="UO259" s="24"/>
      <c r="UP259" s="24"/>
      <c r="UQ259" s="24"/>
      <c r="UR259" s="24"/>
      <c r="US259" s="24"/>
      <c r="UT259" s="24"/>
    </row>
    <row r="260" spans="1:566" s="152" customFormat="1" ht="13.5" thickBot="1" x14ac:dyDescent="0.3">
      <c r="A260" s="104"/>
      <c r="B260" s="104"/>
      <c r="C260" s="105"/>
      <c r="D260" s="105"/>
      <c r="E260" s="105"/>
      <c r="F260" s="106"/>
      <c r="G260" s="115"/>
      <c r="H260" s="104"/>
      <c r="I260" s="106"/>
      <c r="J260" s="114" t="s">
        <v>522</v>
      </c>
      <c r="K260" s="118">
        <v>44960</v>
      </c>
      <c r="L260" s="10"/>
      <c r="M260" s="115"/>
      <c r="N260" s="116"/>
      <c r="O260" s="116"/>
      <c r="P260" s="111" t="s">
        <v>287</v>
      </c>
      <c r="Q260" s="114" t="s">
        <v>100</v>
      </c>
      <c r="R260" s="114" t="s">
        <v>100</v>
      </c>
      <c r="S260" s="114" t="s">
        <v>100</v>
      </c>
      <c r="T260" s="114" t="s">
        <v>457</v>
      </c>
      <c r="U260" s="112"/>
      <c r="V260" s="112"/>
      <c r="W260" s="112"/>
      <c r="X260" s="112"/>
      <c r="Y260" s="112"/>
      <c r="Z260" s="112"/>
      <c r="AA260" s="112"/>
      <c r="AB260" s="112"/>
      <c r="AC260" s="21"/>
      <c r="AD260" s="21"/>
      <c r="AE260" s="114"/>
      <c r="AF260" s="121"/>
      <c r="AG260" s="21"/>
      <c r="AH260" s="2">
        <f t="shared" si="3"/>
        <v>0</v>
      </c>
      <c r="AI260" s="4"/>
      <c r="AJ260" s="4">
        <f>6999.6</f>
        <v>6999.6</v>
      </c>
      <c r="AK260" s="21">
        <f t="shared" si="4"/>
        <v>6999.6</v>
      </c>
      <c r="AL260" s="129"/>
      <c r="AM260" s="129"/>
      <c r="AN260" s="129"/>
      <c r="AO260" s="129"/>
      <c r="AP260" s="129" t="s">
        <v>100</v>
      </c>
      <c r="AQ260" s="129" t="s">
        <v>100</v>
      </c>
      <c r="AR260" s="129" t="s">
        <v>100</v>
      </c>
      <c r="AS260" s="129" t="s">
        <v>100</v>
      </c>
      <c r="AT260" s="129" t="s">
        <v>100</v>
      </c>
      <c r="AU260" s="129" t="s">
        <v>100</v>
      </c>
      <c r="AV260" s="129" t="s">
        <v>100</v>
      </c>
      <c r="AW260" s="129" t="s">
        <v>100</v>
      </c>
      <c r="AX260" s="129" t="s">
        <v>100</v>
      </c>
      <c r="AY260" s="129" t="s">
        <v>100</v>
      </c>
      <c r="AZ260" s="129" t="s">
        <v>100</v>
      </c>
      <c r="BA260" s="129" t="s">
        <v>100</v>
      </c>
      <c r="BB260" s="129" t="s">
        <v>100</v>
      </c>
      <c r="BC260" s="129" t="s">
        <v>100</v>
      </c>
      <c r="BD260" s="129" t="s">
        <v>100</v>
      </c>
      <c r="BE260" s="129" t="s">
        <v>100</v>
      </c>
      <c r="BF260" s="129" t="s">
        <v>100</v>
      </c>
      <c r="BG260" s="111" t="s">
        <v>100</v>
      </c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4"/>
      <c r="GK260" s="24"/>
      <c r="GL260" s="24"/>
      <c r="GM260" s="24"/>
      <c r="GN260" s="24"/>
      <c r="GO260" s="24"/>
      <c r="GP260" s="24"/>
      <c r="GQ260" s="24"/>
      <c r="GR260" s="24"/>
      <c r="GS260" s="24"/>
      <c r="GT260" s="24"/>
      <c r="GU260" s="24"/>
      <c r="GV260" s="24"/>
      <c r="GW260" s="24"/>
      <c r="GX260" s="24"/>
      <c r="GY260" s="24"/>
      <c r="GZ260" s="24"/>
      <c r="HA260" s="24"/>
      <c r="HB260" s="24"/>
      <c r="HC260" s="24"/>
      <c r="HD260" s="24"/>
      <c r="HE260" s="24"/>
      <c r="HF260" s="24"/>
      <c r="HG260" s="24"/>
      <c r="HH260" s="24"/>
      <c r="HI260" s="24"/>
      <c r="HJ260" s="24"/>
      <c r="HK260" s="24"/>
      <c r="HL260" s="24"/>
      <c r="HM260" s="24"/>
      <c r="HN260" s="24"/>
      <c r="HO260" s="24"/>
      <c r="HP260" s="24"/>
      <c r="HQ260" s="24"/>
      <c r="HR260" s="24"/>
      <c r="HS260" s="24"/>
      <c r="HT260" s="24"/>
      <c r="HU260" s="24"/>
      <c r="HV260" s="24"/>
      <c r="HW260" s="24"/>
      <c r="HX260" s="24"/>
      <c r="HY260" s="24"/>
      <c r="HZ260" s="24"/>
      <c r="IA260" s="24"/>
      <c r="IB260" s="24"/>
      <c r="IC260" s="24"/>
      <c r="ID260" s="24"/>
      <c r="IE260" s="24"/>
      <c r="IF260" s="24"/>
      <c r="IG260" s="24"/>
      <c r="IH260" s="24"/>
      <c r="II260" s="24"/>
      <c r="IJ260" s="24"/>
      <c r="IK260" s="24"/>
      <c r="IL260" s="24"/>
      <c r="IM260" s="24"/>
      <c r="IN260" s="24"/>
      <c r="IO260" s="24"/>
      <c r="IP260" s="24"/>
      <c r="IQ260" s="24"/>
      <c r="IR260" s="24"/>
      <c r="IS260" s="24"/>
      <c r="IT260" s="24"/>
      <c r="IU260" s="24"/>
      <c r="IV260" s="24"/>
      <c r="IW260" s="24"/>
      <c r="IX260" s="24"/>
      <c r="IY260" s="24"/>
      <c r="IZ260" s="24"/>
      <c r="JA260" s="24"/>
      <c r="JB260" s="24"/>
      <c r="JC260" s="24"/>
      <c r="JD260" s="24"/>
      <c r="JE260" s="24"/>
      <c r="JF260" s="24"/>
      <c r="JG260" s="24"/>
      <c r="JH260" s="24"/>
      <c r="JI260" s="24"/>
      <c r="JJ260" s="24"/>
      <c r="JK260" s="24"/>
      <c r="JL260" s="24"/>
      <c r="JM260" s="24"/>
      <c r="JN260" s="24"/>
      <c r="JO260" s="24"/>
      <c r="JP260" s="24"/>
      <c r="JQ260" s="24"/>
      <c r="JR260" s="24"/>
      <c r="JS260" s="24"/>
      <c r="JT260" s="24"/>
      <c r="JU260" s="24"/>
      <c r="JV260" s="24"/>
      <c r="JW260" s="24"/>
      <c r="JX260" s="24"/>
      <c r="JY260" s="24"/>
      <c r="JZ260" s="24"/>
      <c r="KA260" s="24"/>
      <c r="KB260" s="24"/>
      <c r="KC260" s="24"/>
      <c r="KD260" s="24"/>
      <c r="KE260" s="24"/>
      <c r="KF260" s="24"/>
      <c r="KG260" s="24"/>
      <c r="KH260" s="24"/>
      <c r="KI260" s="24"/>
      <c r="KJ260" s="24"/>
      <c r="KK260" s="24"/>
      <c r="KL260" s="24"/>
      <c r="KM260" s="24"/>
      <c r="KN260" s="24"/>
      <c r="KO260" s="24"/>
      <c r="KP260" s="24"/>
      <c r="KQ260" s="24"/>
      <c r="KR260" s="24"/>
      <c r="KS260" s="24"/>
      <c r="KT260" s="24"/>
      <c r="KU260" s="24"/>
      <c r="KV260" s="24"/>
      <c r="KW260" s="24"/>
      <c r="KX260" s="24"/>
      <c r="KY260" s="24"/>
      <c r="KZ260" s="24"/>
      <c r="LA260" s="24"/>
      <c r="LB260" s="24"/>
      <c r="LC260" s="24"/>
      <c r="LD260" s="24"/>
      <c r="LE260" s="24"/>
      <c r="LF260" s="24"/>
      <c r="LG260" s="24"/>
      <c r="LH260" s="24"/>
      <c r="LI260" s="24"/>
      <c r="LJ260" s="24"/>
      <c r="LK260" s="24"/>
      <c r="LL260" s="24"/>
      <c r="LM260" s="24"/>
      <c r="LN260" s="24"/>
      <c r="LO260" s="24"/>
      <c r="LP260" s="24"/>
      <c r="LQ260" s="24"/>
      <c r="LR260" s="24"/>
      <c r="LS260" s="24"/>
      <c r="LT260" s="24"/>
      <c r="LU260" s="24"/>
      <c r="LV260" s="24"/>
      <c r="LW260" s="24"/>
      <c r="LX260" s="24"/>
      <c r="LY260" s="24"/>
      <c r="LZ260" s="24"/>
      <c r="MA260" s="24"/>
      <c r="MB260" s="24"/>
      <c r="MC260" s="24"/>
      <c r="MD260" s="24"/>
      <c r="ME260" s="24"/>
      <c r="MF260" s="24"/>
      <c r="MG260" s="24"/>
      <c r="MH260" s="24"/>
      <c r="MI260" s="24"/>
      <c r="MJ260" s="24"/>
      <c r="MK260" s="24"/>
      <c r="ML260" s="24"/>
      <c r="MM260" s="24"/>
      <c r="MN260" s="24"/>
      <c r="MO260" s="24"/>
      <c r="MP260" s="24"/>
      <c r="MQ260" s="24"/>
      <c r="MR260" s="24"/>
      <c r="MS260" s="24"/>
      <c r="MT260" s="24"/>
      <c r="MU260" s="24"/>
      <c r="MV260" s="24"/>
      <c r="MW260" s="24"/>
      <c r="MX260" s="24"/>
      <c r="MY260" s="24"/>
      <c r="MZ260" s="24"/>
      <c r="NA260" s="24"/>
      <c r="NB260" s="24"/>
      <c r="NC260" s="24"/>
      <c r="ND260" s="24"/>
      <c r="NE260" s="24"/>
      <c r="NF260" s="24"/>
      <c r="NG260" s="24"/>
      <c r="NH260" s="24"/>
      <c r="NI260" s="24"/>
      <c r="NJ260" s="24"/>
      <c r="NK260" s="24"/>
      <c r="NL260" s="24"/>
      <c r="NM260" s="24"/>
      <c r="NN260" s="24"/>
      <c r="NO260" s="24"/>
      <c r="NP260" s="24"/>
      <c r="NQ260" s="24"/>
      <c r="NR260" s="24"/>
      <c r="NS260" s="24"/>
      <c r="NT260" s="24"/>
      <c r="NU260" s="24"/>
      <c r="NV260" s="24"/>
      <c r="NW260" s="24"/>
      <c r="NX260" s="24"/>
      <c r="NY260" s="24"/>
      <c r="NZ260" s="24"/>
      <c r="OA260" s="24"/>
      <c r="OB260" s="24"/>
      <c r="OC260" s="24"/>
      <c r="OD260" s="24"/>
      <c r="OE260" s="24"/>
      <c r="OF260" s="24"/>
      <c r="OG260" s="24"/>
      <c r="OH260" s="24"/>
      <c r="OI260" s="24"/>
      <c r="OJ260" s="24"/>
      <c r="OK260" s="24"/>
      <c r="OL260" s="24"/>
      <c r="OM260" s="24"/>
      <c r="ON260" s="24"/>
      <c r="OO260" s="24"/>
      <c r="OP260" s="24"/>
      <c r="OQ260" s="24"/>
      <c r="OR260" s="24"/>
      <c r="OS260" s="24"/>
      <c r="OT260" s="24"/>
      <c r="OU260" s="24"/>
      <c r="OV260" s="24"/>
      <c r="OW260" s="24"/>
      <c r="OX260" s="24"/>
      <c r="OY260" s="24"/>
      <c r="OZ260" s="24"/>
      <c r="PA260" s="24"/>
      <c r="PB260" s="24"/>
      <c r="PC260" s="24"/>
      <c r="PD260" s="24"/>
      <c r="PE260" s="24"/>
      <c r="PF260" s="24"/>
      <c r="PG260" s="24"/>
      <c r="PH260" s="24"/>
      <c r="PI260" s="24"/>
      <c r="PJ260" s="24"/>
      <c r="PK260" s="24"/>
      <c r="PL260" s="24"/>
      <c r="PM260" s="24"/>
      <c r="PN260" s="24"/>
      <c r="PO260" s="24"/>
      <c r="PP260" s="24"/>
      <c r="PQ260" s="24"/>
      <c r="PR260" s="24"/>
      <c r="PS260" s="24"/>
      <c r="PT260" s="24"/>
      <c r="PU260" s="24"/>
      <c r="PV260" s="24"/>
      <c r="PW260" s="24"/>
      <c r="PX260" s="24"/>
      <c r="PY260" s="24"/>
      <c r="PZ260" s="24"/>
      <c r="QA260" s="24"/>
      <c r="QB260" s="24"/>
      <c r="QC260" s="24"/>
      <c r="QD260" s="24"/>
      <c r="QE260" s="24"/>
      <c r="QF260" s="24"/>
      <c r="QG260" s="24"/>
      <c r="QH260" s="24"/>
      <c r="QI260" s="24"/>
      <c r="QJ260" s="24"/>
      <c r="QK260" s="24"/>
      <c r="QL260" s="24"/>
      <c r="QM260" s="24"/>
      <c r="QN260" s="24"/>
      <c r="QO260" s="24"/>
      <c r="QP260" s="24"/>
      <c r="QQ260" s="24"/>
      <c r="QR260" s="24"/>
      <c r="QS260" s="24"/>
      <c r="QT260" s="24"/>
      <c r="QU260" s="24"/>
      <c r="QV260" s="24"/>
      <c r="QW260" s="24"/>
      <c r="QX260" s="24"/>
      <c r="QY260" s="24"/>
      <c r="QZ260" s="24"/>
      <c r="RA260" s="24"/>
      <c r="RB260" s="24"/>
      <c r="RC260" s="24"/>
      <c r="RD260" s="24"/>
      <c r="RE260" s="24"/>
      <c r="RF260" s="24"/>
      <c r="RG260" s="24"/>
      <c r="RH260" s="24"/>
      <c r="RI260" s="24"/>
      <c r="RJ260" s="24"/>
      <c r="RK260" s="24"/>
      <c r="RL260" s="24"/>
      <c r="RM260" s="24"/>
      <c r="RN260" s="24"/>
      <c r="RO260" s="24"/>
      <c r="RP260" s="24"/>
      <c r="RQ260" s="24"/>
      <c r="RR260" s="24"/>
      <c r="RS260" s="24"/>
      <c r="RT260" s="24"/>
      <c r="RU260" s="24"/>
      <c r="RV260" s="24"/>
      <c r="RW260" s="24"/>
      <c r="RX260" s="24"/>
      <c r="RY260" s="24"/>
      <c r="RZ260" s="24"/>
      <c r="SA260" s="24"/>
      <c r="SB260" s="24"/>
      <c r="SC260" s="24"/>
      <c r="SD260" s="24"/>
      <c r="SE260" s="24"/>
      <c r="SF260" s="24"/>
      <c r="SG260" s="24"/>
      <c r="SH260" s="24"/>
      <c r="SI260" s="24"/>
      <c r="SJ260" s="24"/>
      <c r="SK260" s="24"/>
      <c r="SL260" s="24"/>
      <c r="SM260" s="24"/>
      <c r="SN260" s="24"/>
      <c r="SO260" s="24"/>
      <c r="SP260" s="24"/>
      <c r="SQ260" s="24"/>
      <c r="SR260" s="24"/>
      <c r="SS260" s="24"/>
      <c r="ST260" s="24"/>
      <c r="SU260" s="24"/>
      <c r="SV260" s="24"/>
      <c r="SW260" s="24"/>
      <c r="SX260" s="24"/>
      <c r="SY260" s="24"/>
      <c r="SZ260" s="24"/>
      <c r="TA260" s="24"/>
      <c r="TB260" s="24"/>
      <c r="TC260" s="24"/>
      <c r="TD260" s="24"/>
      <c r="TE260" s="24"/>
      <c r="TF260" s="24"/>
      <c r="TG260" s="24"/>
      <c r="TH260" s="24"/>
      <c r="TI260" s="24"/>
      <c r="TJ260" s="24"/>
      <c r="TK260" s="24"/>
      <c r="TL260" s="24"/>
      <c r="TM260" s="24"/>
      <c r="TN260" s="24"/>
      <c r="TO260" s="24"/>
      <c r="TP260" s="24"/>
      <c r="TQ260" s="24"/>
      <c r="TR260" s="24"/>
      <c r="TS260" s="24"/>
      <c r="TT260" s="24"/>
      <c r="TU260" s="24"/>
      <c r="TV260" s="24"/>
      <c r="TW260" s="24"/>
      <c r="TX260" s="24"/>
      <c r="TY260" s="24"/>
      <c r="TZ260" s="24"/>
      <c r="UA260" s="24"/>
      <c r="UB260" s="24"/>
      <c r="UC260" s="24"/>
      <c r="UD260" s="24"/>
      <c r="UE260" s="24"/>
      <c r="UF260" s="24"/>
      <c r="UG260" s="24"/>
      <c r="UH260" s="24"/>
      <c r="UI260" s="24"/>
      <c r="UJ260" s="24"/>
      <c r="UK260" s="24"/>
      <c r="UL260" s="24"/>
      <c r="UM260" s="24"/>
      <c r="UN260" s="24"/>
      <c r="UO260" s="24"/>
      <c r="UP260" s="24"/>
      <c r="UQ260" s="24"/>
      <c r="UR260" s="24"/>
      <c r="US260" s="24"/>
      <c r="UT260" s="24"/>
    </row>
    <row r="261" spans="1:566" s="152" customFormat="1" ht="13.5" thickBot="1" x14ac:dyDescent="0.3">
      <c r="A261" s="104">
        <v>45</v>
      </c>
      <c r="B261" s="104" t="s">
        <v>527</v>
      </c>
      <c r="C261" s="105" t="s">
        <v>518</v>
      </c>
      <c r="D261" s="105" t="s">
        <v>97</v>
      </c>
      <c r="E261" s="105" t="s">
        <v>99</v>
      </c>
      <c r="F261" s="106" t="s">
        <v>528</v>
      </c>
      <c r="G261" s="115"/>
      <c r="H261" s="104" t="s">
        <v>529</v>
      </c>
      <c r="I261" s="106" t="s">
        <v>530</v>
      </c>
      <c r="J261" s="104" t="s">
        <v>531</v>
      </c>
      <c r="K261" s="116">
        <v>45281</v>
      </c>
      <c r="L261" s="10">
        <v>910</v>
      </c>
      <c r="M261" s="115">
        <v>13680</v>
      </c>
      <c r="N261" s="116">
        <v>45280</v>
      </c>
      <c r="O261" s="116">
        <v>45646</v>
      </c>
      <c r="P261" s="116" t="s">
        <v>287</v>
      </c>
      <c r="Q261" s="104" t="s">
        <v>100</v>
      </c>
      <c r="R261" s="104" t="s">
        <v>100</v>
      </c>
      <c r="S261" s="104" t="s">
        <v>100</v>
      </c>
      <c r="T261" s="104" t="s">
        <v>532</v>
      </c>
      <c r="U261" s="112"/>
      <c r="V261" s="112"/>
      <c r="W261" s="112"/>
      <c r="X261" s="112"/>
      <c r="Y261" s="112"/>
      <c r="Z261" s="112"/>
      <c r="AA261" s="112"/>
      <c r="AB261" s="112"/>
      <c r="AC261" s="21"/>
      <c r="AD261" s="21"/>
      <c r="AE261" s="114"/>
      <c r="AF261" s="121"/>
      <c r="AG261" s="21"/>
      <c r="AH261" s="2">
        <f t="shared" si="3"/>
        <v>910</v>
      </c>
      <c r="AI261" s="4"/>
      <c r="AJ261" s="4">
        <v>0</v>
      </c>
      <c r="AK261" s="19">
        <f>SUM(AI261:AJ262)</f>
        <v>1250</v>
      </c>
      <c r="AL261" s="123"/>
      <c r="AM261" s="123"/>
      <c r="AN261" s="123"/>
      <c r="AO261" s="123"/>
      <c r="AP261" s="123" t="s">
        <v>100</v>
      </c>
      <c r="AQ261" s="123" t="s">
        <v>100</v>
      </c>
      <c r="AR261" s="123" t="s">
        <v>100</v>
      </c>
      <c r="AS261" s="123" t="s">
        <v>100</v>
      </c>
      <c r="AT261" s="123" t="s">
        <v>100</v>
      </c>
      <c r="AU261" s="123" t="s">
        <v>100</v>
      </c>
      <c r="AV261" s="123" t="s">
        <v>100</v>
      </c>
      <c r="AW261" s="123" t="s">
        <v>100</v>
      </c>
      <c r="AX261" s="123" t="s">
        <v>100</v>
      </c>
      <c r="AY261" s="123" t="s">
        <v>100</v>
      </c>
      <c r="AZ261" s="123" t="s">
        <v>100</v>
      </c>
      <c r="BA261" s="123" t="s">
        <v>100</v>
      </c>
      <c r="BB261" s="123" t="s">
        <v>100</v>
      </c>
      <c r="BC261" s="123" t="s">
        <v>100</v>
      </c>
      <c r="BD261" s="123" t="s">
        <v>100</v>
      </c>
      <c r="BE261" s="123" t="s">
        <v>100</v>
      </c>
      <c r="BF261" s="123" t="s">
        <v>100</v>
      </c>
      <c r="BG261" s="105" t="s">
        <v>100</v>
      </c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  <c r="GF261" s="24"/>
      <c r="GG261" s="24"/>
      <c r="GH261" s="24"/>
      <c r="GI261" s="24"/>
      <c r="GJ261" s="24"/>
      <c r="GK261" s="24"/>
      <c r="GL261" s="24"/>
      <c r="GM261" s="24"/>
      <c r="GN261" s="24"/>
      <c r="GO261" s="24"/>
      <c r="GP261" s="24"/>
      <c r="GQ261" s="24"/>
      <c r="GR261" s="24"/>
      <c r="GS261" s="24"/>
      <c r="GT261" s="24"/>
      <c r="GU261" s="24"/>
      <c r="GV261" s="24"/>
      <c r="GW261" s="24"/>
      <c r="GX261" s="24"/>
      <c r="GY261" s="24"/>
      <c r="GZ261" s="24"/>
      <c r="HA261" s="24"/>
      <c r="HB261" s="24"/>
      <c r="HC261" s="24"/>
      <c r="HD261" s="24"/>
      <c r="HE261" s="24"/>
      <c r="HF261" s="24"/>
      <c r="HG261" s="24"/>
      <c r="HH261" s="24"/>
      <c r="HI261" s="24"/>
      <c r="HJ261" s="24"/>
      <c r="HK261" s="24"/>
      <c r="HL261" s="24"/>
      <c r="HM261" s="24"/>
      <c r="HN261" s="24"/>
      <c r="HO261" s="24"/>
      <c r="HP261" s="24"/>
      <c r="HQ261" s="24"/>
      <c r="HR261" s="24"/>
      <c r="HS261" s="24"/>
      <c r="HT261" s="24"/>
      <c r="HU261" s="24"/>
      <c r="HV261" s="24"/>
      <c r="HW261" s="24"/>
      <c r="HX261" s="24"/>
      <c r="HY261" s="24"/>
      <c r="HZ261" s="24"/>
      <c r="IA261" s="24"/>
      <c r="IB261" s="24"/>
      <c r="IC261" s="24"/>
      <c r="ID261" s="24"/>
      <c r="IE261" s="24"/>
      <c r="IF261" s="24"/>
      <c r="IG261" s="24"/>
      <c r="IH261" s="24"/>
      <c r="II261" s="24"/>
      <c r="IJ261" s="24"/>
      <c r="IK261" s="24"/>
      <c r="IL261" s="24"/>
      <c r="IM261" s="24"/>
      <c r="IN261" s="24"/>
      <c r="IO261" s="24"/>
      <c r="IP261" s="24"/>
      <c r="IQ261" s="24"/>
      <c r="IR261" s="24"/>
      <c r="IS261" s="24"/>
      <c r="IT261" s="24"/>
      <c r="IU261" s="24"/>
      <c r="IV261" s="24"/>
      <c r="IW261" s="24"/>
      <c r="IX261" s="24"/>
      <c r="IY261" s="24"/>
      <c r="IZ261" s="24"/>
      <c r="JA261" s="24"/>
      <c r="JB261" s="24"/>
      <c r="JC261" s="24"/>
      <c r="JD261" s="24"/>
      <c r="JE261" s="24"/>
      <c r="JF261" s="24"/>
      <c r="JG261" s="24"/>
      <c r="JH261" s="24"/>
      <c r="JI261" s="24"/>
      <c r="JJ261" s="24"/>
      <c r="JK261" s="24"/>
      <c r="JL261" s="24"/>
      <c r="JM261" s="24"/>
      <c r="JN261" s="24"/>
      <c r="JO261" s="24"/>
      <c r="JP261" s="24"/>
      <c r="JQ261" s="24"/>
      <c r="JR261" s="24"/>
      <c r="JS261" s="24"/>
      <c r="JT261" s="24"/>
      <c r="JU261" s="24"/>
      <c r="JV261" s="24"/>
      <c r="JW261" s="24"/>
      <c r="JX261" s="24"/>
      <c r="JY261" s="24"/>
      <c r="JZ261" s="24"/>
      <c r="KA261" s="24"/>
      <c r="KB261" s="24"/>
      <c r="KC261" s="24"/>
      <c r="KD261" s="24"/>
      <c r="KE261" s="24"/>
      <c r="KF261" s="24"/>
      <c r="KG261" s="24"/>
      <c r="KH261" s="24"/>
      <c r="KI261" s="24"/>
      <c r="KJ261" s="24"/>
      <c r="KK261" s="24"/>
      <c r="KL261" s="24"/>
      <c r="KM261" s="24"/>
      <c r="KN261" s="24"/>
      <c r="KO261" s="24"/>
      <c r="KP261" s="24"/>
      <c r="KQ261" s="24"/>
      <c r="KR261" s="24"/>
      <c r="KS261" s="24"/>
      <c r="KT261" s="24"/>
      <c r="KU261" s="24"/>
      <c r="KV261" s="24"/>
      <c r="KW261" s="24"/>
      <c r="KX261" s="24"/>
      <c r="KY261" s="24"/>
      <c r="KZ261" s="24"/>
      <c r="LA261" s="24"/>
      <c r="LB261" s="24"/>
      <c r="LC261" s="24"/>
      <c r="LD261" s="24"/>
      <c r="LE261" s="24"/>
      <c r="LF261" s="24"/>
      <c r="LG261" s="24"/>
      <c r="LH261" s="24"/>
      <c r="LI261" s="24"/>
      <c r="LJ261" s="24"/>
      <c r="LK261" s="24"/>
      <c r="LL261" s="24"/>
      <c r="LM261" s="24"/>
      <c r="LN261" s="24"/>
      <c r="LO261" s="24"/>
      <c r="LP261" s="24"/>
      <c r="LQ261" s="24"/>
      <c r="LR261" s="24"/>
      <c r="LS261" s="24"/>
      <c r="LT261" s="24"/>
      <c r="LU261" s="24"/>
      <c r="LV261" s="24"/>
      <c r="LW261" s="24"/>
      <c r="LX261" s="24"/>
      <c r="LY261" s="24"/>
      <c r="LZ261" s="24"/>
      <c r="MA261" s="24"/>
      <c r="MB261" s="24"/>
      <c r="MC261" s="24"/>
      <c r="MD261" s="24"/>
      <c r="ME261" s="24"/>
      <c r="MF261" s="24"/>
      <c r="MG261" s="24"/>
      <c r="MH261" s="24"/>
      <c r="MI261" s="24"/>
      <c r="MJ261" s="24"/>
      <c r="MK261" s="24"/>
      <c r="ML261" s="24"/>
      <c r="MM261" s="24"/>
      <c r="MN261" s="24"/>
      <c r="MO261" s="24"/>
      <c r="MP261" s="24"/>
      <c r="MQ261" s="24"/>
      <c r="MR261" s="24"/>
      <c r="MS261" s="24"/>
      <c r="MT261" s="24"/>
      <c r="MU261" s="24"/>
      <c r="MV261" s="24"/>
      <c r="MW261" s="24"/>
      <c r="MX261" s="24"/>
      <c r="MY261" s="24"/>
      <c r="MZ261" s="24"/>
      <c r="NA261" s="24"/>
      <c r="NB261" s="24"/>
      <c r="NC261" s="24"/>
      <c r="ND261" s="24"/>
      <c r="NE261" s="24"/>
      <c r="NF261" s="24"/>
      <c r="NG261" s="24"/>
      <c r="NH261" s="24"/>
      <c r="NI261" s="24"/>
      <c r="NJ261" s="24"/>
      <c r="NK261" s="24"/>
      <c r="NL261" s="24"/>
      <c r="NM261" s="24"/>
      <c r="NN261" s="24"/>
      <c r="NO261" s="24"/>
      <c r="NP261" s="24"/>
      <c r="NQ261" s="24"/>
      <c r="NR261" s="24"/>
      <c r="NS261" s="24"/>
      <c r="NT261" s="24"/>
      <c r="NU261" s="24"/>
      <c r="NV261" s="24"/>
      <c r="NW261" s="24"/>
      <c r="NX261" s="24"/>
      <c r="NY261" s="24"/>
      <c r="NZ261" s="24"/>
      <c r="OA261" s="24"/>
      <c r="OB261" s="24"/>
      <c r="OC261" s="24"/>
      <c r="OD261" s="24"/>
      <c r="OE261" s="24"/>
      <c r="OF261" s="24"/>
      <c r="OG261" s="24"/>
      <c r="OH261" s="24"/>
      <c r="OI261" s="24"/>
      <c r="OJ261" s="24"/>
      <c r="OK261" s="24"/>
      <c r="OL261" s="24"/>
      <c r="OM261" s="24"/>
      <c r="ON261" s="24"/>
      <c r="OO261" s="24"/>
      <c r="OP261" s="24"/>
      <c r="OQ261" s="24"/>
      <c r="OR261" s="24"/>
      <c r="OS261" s="24"/>
      <c r="OT261" s="24"/>
      <c r="OU261" s="24"/>
      <c r="OV261" s="24"/>
      <c r="OW261" s="24"/>
      <c r="OX261" s="24"/>
      <c r="OY261" s="24"/>
      <c r="OZ261" s="24"/>
      <c r="PA261" s="24"/>
      <c r="PB261" s="24"/>
      <c r="PC261" s="24"/>
      <c r="PD261" s="24"/>
      <c r="PE261" s="24"/>
      <c r="PF261" s="24"/>
      <c r="PG261" s="24"/>
      <c r="PH261" s="24"/>
      <c r="PI261" s="24"/>
      <c r="PJ261" s="24"/>
      <c r="PK261" s="24"/>
      <c r="PL261" s="24"/>
      <c r="PM261" s="24"/>
      <c r="PN261" s="24"/>
      <c r="PO261" s="24"/>
      <c r="PP261" s="24"/>
      <c r="PQ261" s="24"/>
      <c r="PR261" s="24"/>
      <c r="PS261" s="24"/>
      <c r="PT261" s="24"/>
      <c r="PU261" s="24"/>
      <c r="PV261" s="24"/>
      <c r="PW261" s="24"/>
      <c r="PX261" s="24"/>
      <c r="PY261" s="24"/>
      <c r="PZ261" s="24"/>
      <c r="QA261" s="24"/>
      <c r="QB261" s="24"/>
      <c r="QC261" s="24"/>
      <c r="QD261" s="24"/>
      <c r="QE261" s="24"/>
      <c r="QF261" s="24"/>
      <c r="QG261" s="24"/>
      <c r="QH261" s="24"/>
      <c r="QI261" s="24"/>
      <c r="QJ261" s="24"/>
      <c r="QK261" s="24"/>
      <c r="QL261" s="24"/>
      <c r="QM261" s="24"/>
      <c r="QN261" s="24"/>
      <c r="QO261" s="24"/>
      <c r="QP261" s="24"/>
      <c r="QQ261" s="24"/>
      <c r="QR261" s="24"/>
      <c r="QS261" s="24"/>
      <c r="QT261" s="24"/>
      <c r="QU261" s="24"/>
      <c r="QV261" s="24"/>
      <c r="QW261" s="24"/>
      <c r="QX261" s="24"/>
      <c r="QY261" s="24"/>
      <c r="QZ261" s="24"/>
      <c r="RA261" s="24"/>
      <c r="RB261" s="24"/>
      <c r="RC261" s="24"/>
      <c r="RD261" s="24"/>
      <c r="RE261" s="24"/>
      <c r="RF261" s="24"/>
      <c r="RG261" s="24"/>
      <c r="RH261" s="24"/>
      <c r="RI261" s="24"/>
      <c r="RJ261" s="24"/>
      <c r="RK261" s="24"/>
      <c r="RL261" s="24"/>
      <c r="RM261" s="24"/>
      <c r="RN261" s="24"/>
      <c r="RO261" s="24"/>
      <c r="RP261" s="24"/>
      <c r="RQ261" s="24"/>
      <c r="RR261" s="24"/>
      <c r="RS261" s="24"/>
      <c r="RT261" s="24"/>
      <c r="RU261" s="24"/>
      <c r="RV261" s="24"/>
      <c r="RW261" s="24"/>
      <c r="RX261" s="24"/>
      <c r="RY261" s="24"/>
      <c r="RZ261" s="24"/>
      <c r="SA261" s="24"/>
      <c r="SB261" s="24"/>
      <c r="SC261" s="24"/>
      <c r="SD261" s="24"/>
      <c r="SE261" s="24"/>
      <c r="SF261" s="24"/>
      <c r="SG261" s="24"/>
      <c r="SH261" s="24"/>
      <c r="SI261" s="24"/>
      <c r="SJ261" s="24"/>
      <c r="SK261" s="24"/>
      <c r="SL261" s="24"/>
      <c r="SM261" s="24"/>
      <c r="SN261" s="24"/>
      <c r="SO261" s="24"/>
      <c r="SP261" s="24"/>
      <c r="SQ261" s="24"/>
      <c r="SR261" s="24"/>
      <c r="SS261" s="24"/>
      <c r="ST261" s="24"/>
      <c r="SU261" s="24"/>
      <c r="SV261" s="24"/>
      <c r="SW261" s="24"/>
      <c r="SX261" s="24"/>
      <c r="SY261" s="24"/>
      <c r="SZ261" s="24"/>
      <c r="TA261" s="24"/>
      <c r="TB261" s="24"/>
      <c r="TC261" s="24"/>
      <c r="TD261" s="24"/>
      <c r="TE261" s="24"/>
      <c r="TF261" s="24"/>
      <c r="TG261" s="24"/>
      <c r="TH261" s="24"/>
      <c r="TI261" s="24"/>
      <c r="TJ261" s="24"/>
      <c r="TK261" s="24"/>
      <c r="TL261" s="24"/>
      <c r="TM261" s="24"/>
      <c r="TN261" s="24"/>
      <c r="TO261" s="24"/>
      <c r="TP261" s="24"/>
      <c r="TQ261" s="24"/>
      <c r="TR261" s="24"/>
      <c r="TS261" s="24"/>
      <c r="TT261" s="24"/>
      <c r="TU261" s="24"/>
      <c r="TV261" s="24"/>
      <c r="TW261" s="24"/>
      <c r="TX261" s="24"/>
      <c r="TY261" s="24"/>
      <c r="TZ261" s="24"/>
      <c r="UA261" s="24"/>
      <c r="UB261" s="24"/>
      <c r="UC261" s="24"/>
      <c r="UD261" s="24"/>
      <c r="UE261" s="24"/>
      <c r="UF261" s="24"/>
      <c r="UG261" s="24"/>
      <c r="UH261" s="24"/>
      <c r="UI261" s="24"/>
      <c r="UJ261" s="24"/>
      <c r="UK261" s="24"/>
      <c r="UL261" s="24"/>
      <c r="UM261" s="24"/>
      <c r="UN261" s="24"/>
      <c r="UO261" s="24"/>
      <c r="UP261" s="24"/>
      <c r="UQ261" s="24"/>
      <c r="UR261" s="24"/>
      <c r="US261" s="24"/>
      <c r="UT261" s="24"/>
    </row>
    <row r="262" spans="1:566" s="152" customFormat="1" ht="13.5" thickBot="1" x14ac:dyDescent="0.3">
      <c r="A262" s="104"/>
      <c r="B262" s="104"/>
      <c r="C262" s="105" t="s">
        <v>518</v>
      </c>
      <c r="D262" s="105" t="s">
        <v>97</v>
      </c>
      <c r="E262" s="105" t="s">
        <v>99</v>
      </c>
      <c r="F262" s="106"/>
      <c r="G262" s="115"/>
      <c r="H262" s="104"/>
      <c r="I262" s="106"/>
      <c r="J262" s="104"/>
      <c r="K262" s="116"/>
      <c r="L262" s="10"/>
      <c r="M262" s="115"/>
      <c r="N262" s="116"/>
      <c r="O262" s="116"/>
      <c r="P262" s="116" t="s">
        <v>287</v>
      </c>
      <c r="Q262" s="104" t="s">
        <v>100</v>
      </c>
      <c r="R262" s="104" t="s">
        <v>100</v>
      </c>
      <c r="S262" s="104" t="s">
        <v>100</v>
      </c>
      <c r="T262" s="104" t="s">
        <v>457</v>
      </c>
      <c r="U262" s="112"/>
      <c r="V262" s="112"/>
      <c r="W262" s="112"/>
      <c r="X262" s="112"/>
      <c r="Y262" s="112"/>
      <c r="Z262" s="112"/>
      <c r="AA262" s="112"/>
      <c r="AB262" s="112"/>
      <c r="AC262" s="21"/>
      <c r="AD262" s="21"/>
      <c r="AE262" s="114"/>
      <c r="AF262" s="121"/>
      <c r="AG262" s="21"/>
      <c r="AH262" s="2">
        <f t="shared" si="3"/>
        <v>0</v>
      </c>
      <c r="AI262" s="4"/>
      <c r="AJ262" s="4">
        <f>1250</f>
        <v>1250</v>
      </c>
      <c r="AK262" s="19"/>
      <c r="AL262" s="123"/>
      <c r="AM262" s="123"/>
      <c r="AN262" s="123"/>
      <c r="AO262" s="123"/>
      <c r="AP262" s="123"/>
      <c r="AQ262" s="123"/>
      <c r="AR262" s="123"/>
      <c r="AS262" s="123"/>
      <c r="AT262" s="123"/>
      <c r="AU262" s="123"/>
      <c r="AV262" s="123"/>
      <c r="AW262" s="123"/>
      <c r="AX262" s="123"/>
      <c r="AY262" s="123"/>
      <c r="AZ262" s="123"/>
      <c r="BA262" s="123"/>
      <c r="BB262" s="123"/>
      <c r="BC262" s="123"/>
      <c r="BD262" s="123"/>
      <c r="BE262" s="123"/>
      <c r="BF262" s="123"/>
      <c r="BG262" s="105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  <c r="CP262" s="24"/>
      <c r="CQ262" s="24"/>
      <c r="CR262" s="24"/>
      <c r="CS262" s="24"/>
      <c r="CT262" s="24"/>
      <c r="CU262" s="24"/>
      <c r="CV262" s="24"/>
      <c r="CW262" s="24"/>
      <c r="CX262" s="24"/>
      <c r="CY262" s="24"/>
      <c r="CZ262" s="24"/>
      <c r="DA262" s="24"/>
      <c r="DB262" s="24"/>
      <c r="DC262" s="24"/>
      <c r="DD262" s="24"/>
      <c r="DE262" s="24"/>
      <c r="DF262" s="24"/>
      <c r="DG262" s="24"/>
      <c r="DH262" s="24"/>
      <c r="DI262" s="24"/>
      <c r="DJ262" s="24"/>
      <c r="DK262" s="24"/>
      <c r="DL262" s="24"/>
      <c r="DM262" s="24"/>
      <c r="DN262" s="24"/>
      <c r="DO262" s="24"/>
      <c r="DP262" s="24"/>
      <c r="DQ262" s="24"/>
      <c r="DR262" s="24"/>
      <c r="DS262" s="24"/>
      <c r="DT262" s="24"/>
      <c r="DU262" s="24"/>
      <c r="DV262" s="24"/>
      <c r="DW262" s="24"/>
      <c r="DX262" s="24"/>
      <c r="DY262" s="24"/>
      <c r="DZ262" s="24"/>
      <c r="EA262" s="24"/>
      <c r="EB262" s="24"/>
      <c r="EC262" s="24"/>
      <c r="ED262" s="24"/>
      <c r="EE262" s="24"/>
      <c r="EF262" s="24"/>
      <c r="EG262" s="24"/>
      <c r="EH262" s="24"/>
      <c r="EI262" s="24"/>
      <c r="EJ262" s="24"/>
      <c r="EK262" s="24"/>
      <c r="EL262" s="24"/>
      <c r="EM262" s="24"/>
      <c r="EN262" s="24"/>
      <c r="EO262" s="24"/>
      <c r="EP262" s="24"/>
      <c r="EQ262" s="24"/>
      <c r="ER262" s="24"/>
      <c r="ES262" s="24"/>
      <c r="ET262" s="24"/>
      <c r="EU262" s="24"/>
      <c r="EV262" s="24"/>
      <c r="EW262" s="24"/>
      <c r="EX262" s="24"/>
      <c r="EY262" s="24"/>
      <c r="EZ262" s="24"/>
      <c r="FA262" s="24"/>
      <c r="FB262" s="24"/>
      <c r="FC262" s="24"/>
      <c r="FD262" s="24"/>
      <c r="FE262" s="24"/>
      <c r="FF262" s="24"/>
      <c r="FG262" s="24"/>
      <c r="FH262" s="24"/>
      <c r="FI262" s="24"/>
      <c r="FJ262" s="24"/>
      <c r="FK262" s="24"/>
      <c r="FL262" s="24"/>
      <c r="FM262" s="24"/>
      <c r="FN262" s="24"/>
      <c r="FO262" s="24"/>
      <c r="FP262" s="24"/>
      <c r="FQ262" s="24"/>
      <c r="FR262" s="24"/>
      <c r="FS262" s="24"/>
      <c r="FT262" s="24"/>
      <c r="FU262" s="24"/>
      <c r="FV262" s="24"/>
      <c r="FW262" s="24"/>
      <c r="FX262" s="24"/>
      <c r="FY262" s="24"/>
      <c r="FZ262" s="24"/>
      <c r="GA262" s="24"/>
      <c r="GB262" s="24"/>
      <c r="GC262" s="24"/>
      <c r="GD262" s="24"/>
      <c r="GE262" s="24"/>
      <c r="GF262" s="24"/>
      <c r="GG262" s="24"/>
      <c r="GH262" s="24"/>
      <c r="GI262" s="24"/>
      <c r="GJ262" s="24"/>
      <c r="GK262" s="24"/>
      <c r="GL262" s="24"/>
      <c r="GM262" s="24"/>
      <c r="GN262" s="24"/>
      <c r="GO262" s="24"/>
      <c r="GP262" s="24"/>
      <c r="GQ262" s="24"/>
      <c r="GR262" s="24"/>
      <c r="GS262" s="24"/>
      <c r="GT262" s="24"/>
      <c r="GU262" s="24"/>
      <c r="GV262" s="24"/>
      <c r="GW262" s="24"/>
      <c r="GX262" s="24"/>
      <c r="GY262" s="24"/>
      <c r="GZ262" s="24"/>
      <c r="HA262" s="24"/>
      <c r="HB262" s="24"/>
      <c r="HC262" s="24"/>
      <c r="HD262" s="24"/>
      <c r="HE262" s="24"/>
      <c r="HF262" s="24"/>
      <c r="HG262" s="24"/>
      <c r="HH262" s="24"/>
      <c r="HI262" s="24"/>
      <c r="HJ262" s="24"/>
      <c r="HK262" s="24"/>
      <c r="HL262" s="24"/>
      <c r="HM262" s="24"/>
      <c r="HN262" s="24"/>
      <c r="HO262" s="24"/>
      <c r="HP262" s="24"/>
      <c r="HQ262" s="24"/>
      <c r="HR262" s="24"/>
      <c r="HS262" s="24"/>
      <c r="HT262" s="24"/>
      <c r="HU262" s="24"/>
      <c r="HV262" s="24"/>
      <c r="HW262" s="24"/>
      <c r="HX262" s="24"/>
      <c r="HY262" s="24"/>
      <c r="HZ262" s="24"/>
      <c r="IA262" s="24"/>
      <c r="IB262" s="24"/>
      <c r="IC262" s="24"/>
      <c r="ID262" s="24"/>
      <c r="IE262" s="24"/>
      <c r="IF262" s="24"/>
      <c r="IG262" s="24"/>
      <c r="IH262" s="24"/>
      <c r="II262" s="24"/>
      <c r="IJ262" s="24"/>
      <c r="IK262" s="24"/>
      <c r="IL262" s="24"/>
      <c r="IM262" s="24"/>
      <c r="IN262" s="24"/>
      <c r="IO262" s="24"/>
      <c r="IP262" s="24"/>
      <c r="IQ262" s="24"/>
      <c r="IR262" s="24"/>
      <c r="IS262" s="24"/>
      <c r="IT262" s="24"/>
      <c r="IU262" s="24"/>
      <c r="IV262" s="24"/>
      <c r="IW262" s="24"/>
      <c r="IX262" s="24"/>
      <c r="IY262" s="24"/>
      <c r="IZ262" s="24"/>
      <c r="JA262" s="24"/>
      <c r="JB262" s="24"/>
      <c r="JC262" s="24"/>
      <c r="JD262" s="24"/>
      <c r="JE262" s="24"/>
      <c r="JF262" s="24"/>
      <c r="JG262" s="24"/>
      <c r="JH262" s="24"/>
      <c r="JI262" s="24"/>
      <c r="JJ262" s="24"/>
      <c r="JK262" s="24"/>
      <c r="JL262" s="24"/>
      <c r="JM262" s="24"/>
      <c r="JN262" s="24"/>
      <c r="JO262" s="24"/>
      <c r="JP262" s="24"/>
      <c r="JQ262" s="24"/>
      <c r="JR262" s="24"/>
      <c r="JS262" s="24"/>
      <c r="JT262" s="24"/>
      <c r="JU262" s="24"/>
      <c r="JV262" s="24"/>
      <c r="JW262" s="24"/>
      <c r="JX262" s="24"/>
      <c r="JY262" s="24"/>
      <c r="JZ262" s="24"/>
      <c r="KA262" s="24"/>
      <c r="KB262" s="24"/>
      <c r="KC262" s="24"/>
      <c r="KD262" s="24"/>
      <c r="KE262" s="24"/>
      <c r="KF262" s="24"/>
      <c r="KG262" s="24"/>
      <c r="KH262" s="24"/>
      <c r="KI262" s="24"/>
      <c r="KJ262" s="24"/>
      <c r="KK262" s="24"/>
      <c r="KL262" s="24"/>
      <c r="KM262" s="24"/>
      <c r="KN262" s="24"/>
      <c r="KO262" s="24"/>
      <c r="KP262" s="24"/>
      <c r="KQ262" s="24"/>
      <c r="KR262" s="24"/>
      <c r="KS262" s="24"/>
      <c r="KT262" s="24"/>
      <c r="KU262" s="24"/>
      <c r="KV262" s="24"/>
      <c r="KW262" s="24"/>
      <c r="KX262" s="24"/>
      <c r="KY262" s="24"/>
      <c r="KZ262" s="24"/>
      <c r="LA262" s="24"/>
      <c r="LB262" s="24"/>
      <c r="LC262" s="24"/>
      <c r="LD262" s="24"/>
      <c r="LE262" s="24"/>
      <c r="LF262" s="24"/>
      <c r="LG262" s="24"/>
      <c r="LH262" s="24"/>
      <c r="LI262" s="24"/>
      <c r="LJ262" s="24"/>
      <c r="LK262" s="24"/>
      <c r="LL262" s="24"/>
      <c r="LM262" s="24"/>
      <c r="LN262" s="24"/>
      <c r="LO262" s="24"/>
      <c r="LP262" s="24"/>
      <c r="LQ262" s="24"/>
      <c r="LR262" s="24"/>
      <c r="LS262" s="24"/>
      <c r="LT262" s="24"/>
      <c r="LU262" s="24"/>
      <c r="LV262" s="24"/>
      <c r="LW262" s="24"/>
      <c r="LX262" s="24"/>
      <c r="LY262" s="24"/>
      <c r="LZ262" s="24"/>
      <c r="MA262" s="24"/>
      <c r="MB262" s="24"/>
      <c r="MC262" s="24"/>
      <c r="MD262" s="24"/>
      <c r="ME262" s="24"/>
      <c r="MF262" s="24"/>
      <c r="MG262" s="24"/>
      <c r="MH262" s="24"/>
      <c r="MI262" s="24"/>
      <c r="MJ262" s="24"/>
      <c r="MK262" s="24"/>
      <c r="ML262" s="24"/>
      <c r="MM262" s="24"/>
      <c r="MN262" s="24"/>
      <c r="MO262" s="24"/>
      <c r="MP262" s="24"/>
      <c r="MQ262" s="24"/>
      <c r="MR262" s="24"/>
      <c r="MS262" s="24"/>
      <c r="MT262" s="24"/>
      <c r="MU262" s="24"/>
      <c r="MV262" s="24"/>
      <c r="MW262" s="24"/>
      <c r="MX262" s="24"/>
      <c r="MY262" s="24"/>
      <c r="MZ262" s="24"/>
      <c r="NA262" s="24"/>
      <c r="NB262" s="24"/>
      <c r="NC262" s="24"/>
      <c r="ND262" s="24"/>
      <c r="NE262" s="24"/>
      <c r="NF262" s="24"/>
      <c r="NG262" s="24"/>
      <c r="NH262" s="24"/>
      <c r="NI262" s="24"/>
      <c r="NJ262" s="24"/>
      <c r="NK262" s="24"/>
      <c r="NL262" s="24"/>
      <c r="NM262" s="24"/>
      <c r="NN262" s="24"/>
      <c r="NO262" s="24"/>
      <c r="NP262" s="24"/>
      <c r="NQ262" s="24"/>
      <c r="NR262" s="24"/>
      <c r="NS262" s="24"/>
      <c r="NT262" s="24"/>
      <c r="NU262" s="24"/>
      <c r="NV262" s="24"/>
      <c r="NW262" s="24"/>
      <c r="NX262" s="24"/>
      <c r="NY262" s="24"/>
      <c r="NZ262" s="24"/>
      <c r="OA262" s="24"/>
      <c r="OB262" s="24"/>
      <c r="OC262" s="24"/>
      <c r="OD262" s="24"/>
      <c r="OE262" s="24"/>
      <c r="OF262" s="24"/>
      <c r="OG262" s="24"/>
      <c r="OH262" s="24"/>
      <c r="OI262" s="24"/>
      <c r="OJ262" s="24"/>
      <c r="OK262" s="24"/>
      <c r="OL262" s="24"/>
      <c r="OM262" s="24"/>
      <c r="ON262" s="24"/>
      <c r="OO262" s="24"/>
      <c r="OP262" s="24"/>
      <c r="OQ262" s="24"/>
      <c r="OR262" s="24"/>
      <c r="OS262" s="24"/>
      <c r="OT262" s="24"/>
      <c r="OU262" s="24"/>
      <c r="OV262" s="24"/>
      <c r="OW262" s="24"/>
      <c r="OX262" s="24"/>
      <c r="OY262" s="24"/>
      <c r="OZ262" s="24"/>
      <c r="PA262" s="24"/>
      <c r="PB262" s="24"/>
      <c r="PC262" s="24"/>
      <c r="PD262" s="24"/>
      <c r="PE262" s="24"/>
      <c r="PF262" s="24"/>
      <c r="PG262" s="24"/>
      <c r="PH262" s="24"/>
      <c r="PI262" s="24"/>
      <c r="PJ262" s="24"/>
      <c r="PK262" s="24"/>
      <c r="PL262" s="24"/>
      <c r="PM262" s="24"/>
      <c r="PN262" s="24"/>
      <c r="PO262" s="24"/>
      <c r="PP262" s="24"/>
      <c r="PQ262" s="24"/>
      <c r="PR262" s="24"/>
      <c r="PS262" s="24"/>
      <c r="PT262" s="24"/>
      <c r="PU262" s="24"/>
      <c r="PV262" s="24"/>
      <c r="PW262" s="24"/>
      <c r="PX262" s="24"/>
      <c r="PY262" s="24"/>
      <c r="PZ262" s="24"/>
      <c r="QA262" s="24"/>
      <c r="QB262" s="24"/>
      <c r="QC262" s="24"/>
      <c r="QD262" s="24"/>
      <c r="QE262" s="24"/>
      <c r="QF262" s="24"/>
      <c r="QG262" s="24"/>
      <c r="QH262" s="24"/>
      <c r="QI262" s="24"/>
      <c r="QJ262" s="24"/>
      <c r="QK262" s="24"/>
      <c r="QL262" s="24"/>
      <c r="QM262" s="24"/>
      <c r="QN262" s="24"/>
      <c r="QO262" s="24"/>
      <c r="QP262" s="24"/>
      <c r="QQ262" s="24"/>
      <c r="QR262" s="24"/>
      <c r="QS262" s="24"/>
      <c r="QT262" s="24"/>
      <c r="QU262" s="24"/>
      <c r="QV262" s="24"/>
      <c r="QW262" s="24"/>
      <c r="QX262" s="24"/>
      <c r="QY262" s="24"/>
      <c r="QZ262" s="24"/>
      <c r="RA262" s="24"/>
      <c r="RB262" s="24"/>
      <c r="RC262" s="24"/>
      <c r="RD262" s="24"/>
      <c r="RE262" s="24"/>
      <c r="RF262" s="24"/>
      <c r="RG262" s="24"/>
      <c r="RH262" s="24"/>
      <c r="RI262" s="24"/>
      <c r="RJ262" s="24"/>
      <c r="RK262" s="24"/>
      <c r="RL262" s="24"/>
      <c r="RM262" s="24"/>
      <c r="RN262" s="24"/>
      <c r="RO262" s="24"/>
      <c r="RP262" s="24"/>
      <c r="RQ262" s="24"/>
      <c r="RR262" s="24"/>
      <c r="RS262" s="24"/>
      <c r="RT262" s="24"/>
      <c r="RU262" s="24"/>
      <c r="RV262" s="24"/>
      <c r="RW262" s="24"/>
      <c r="RX262" s="24"/>
      <c r="RY262" s="24"/>
      <c r="RZ262" s="24"/>
      <c r="SA262" s="24"/>
      <c r="SB262" s="24"/>
      <c r="SC262" s="24"/>
      <c r="SD262" s="24"/>
      <c r="SE262" s="24"/>
      <c r="SF262" s="24"/>
      <c r="SG262" s="24"/>
      <c r="SH262" s="24"/>
      <c r="SI262" s="24"/>
      <c r="SJ262" s="24"/>
      <c r="SK262" s="24"/>
      <c r="SL262" s="24"/>
      <c r="SM262" s="24"/>
      <c r="SN262" s="24"/>
      <c r="SO262" s="24"/>
      <c r="SP262" s="24"/>
      <c r="SQ262" s="24"/>
      <c r="SR262" s="24"/>
      <c r="SS262" s="24"/>
      <c r="ST262" s="24"/>
      <c r="SU262" s="24"/>
      <c r="SV262" s="24"/>
      <c r="SW262" s="24"/>
      <c r="SX262" s="24"/>
      <c r="SY262" s="24"/>
      <c r="SZ262" s="24"/>
      <c r="TA262" s="24"/>
      <c r="TB262" s="24"/>
      <c r="TC262" s="24"/>
      <c r="TD262" s="24"/>
      <c r="TE262" s="24"/>
      <c r="TF262" s="24"/>
      <c r="TG262" s="24"/>
      <c r="TH262" s="24"/>
      <c r="TI262" s="24"/>
      <c r="TJ262" s="24"/>
      <c r="TK262" s="24"/>
      <c r="TL262" s="24"/>
      <c r="TM262" s="24"/>
      <c r="TN262" s="24"/>
      <c r="TO262" s="24"/>
      <c r="TP262" s="24"/>
      <c r="TQ262" s="24"/>
      <c r="TR262" s="24"/>
      <c r="TS262" s="24"/>
      <c r="TT262" s="24"/>
      <c r="TU262" s="24"/>
      <c r="TV262" s="24"/>
      <c r="TW262" s="24"/>
      <c r="TX262" s="24"/>
      <c r="TY262" s="24"/>
      <c r="TZ262" s="24"/>
      <c r="UA262" s="24"/>
      <c r="UB262" s="24"/>
      <c r="UC262" s="24"/>
      <c r="UD262" s="24"/>
      <c r="UE262" s="24"/>
      <c r="UF262" s="24"/>
      <c r="UG262" s="24"/>
      <c r="UH262" s="24"/>
      <c r="UI262" s="24"/>
      <c r="UJ262" s="24"/>
      <c r="UK262" s="24"/>
      <c r="UL262" s="24"/>
      <c r="UM262" s="24"/>
      <c r="UN262" s="24"/>
      <c r="UO262" s="24"/>
      <c r="UP262" s="24"/>
      <c r="UQ262" s="24"/>
      <c r="UR262" s="24"/>
      <c r="US262" s="24"/>
      <c r="UT262" s="24"/>
    </row>
    <row r="263" spans="1:566" s="152" customFormat="1" ht="13.5" thickBot="1" x14ac:dyDescent="0.3">
      <c r="A263" s="104">
        <v>46</v>
      </c>
      <c r="B263" s="104" t="s">
        <v>538</v>
      </c>
      <c r="C263" s="105" t="s">
        <v>533</v>
      </c>
      <c r="D263" s="105" t="s">
        <v>97</v>
      </c>
      <c r="E263" s="105" t="s">
        <v>99</v>
      </c>
      <c r="F263" s="106" t="s">
        <v>534</v>
      </c>
      <c r="G263" s="115">
        <v>13450</v>
      </c>
      <c r="H263" s="104" t="s">
        <v>535</v>
      </c>
      <c r="I263" s="106" t="s">
        <v>536</v>
      </c>
      <c r="J263" s="104" t="s">
        <v>537</v>
      </c>
      <c r="K263" s="116">
        <v>45035</v>
      </c>
      <c r="L263" s="10">
        <v>225000</v>
      </c>
      <c r="M263" s="115">
        <v>13517</v>
      </c>
      <c r="N263" s="116">
        <v>45035</v>
      </c>
      <c r="O263" s="116">
        <v>45402</v>
      </c>
      <c r="P263" s="116" t="s">
        <v>287</v>
      </c>
      <c r="Q263" s="104" t="s">
        <v>100</v>
      </c>
      <c r="R263" s="104" t="s">
        <v>100</v>
      </c>
      <c r="S263" s="104" t="s">
        <v>100</v>
      </c>
      <c r="T263" s="104" t="s">
        <v>457</v>
      </c>
      <c r="U263" s="112"/>
      <c r="V263" s="112"/>
      <c r="W263" s="112"/>
      <c r="X263" s="112"/>
      <c r="Y263" s="112"/>
      <c r="Z263" s="112"/>
      <c r="AA263" s="112"/>
      <c r="AB263" s="112"/>
      <c r="AC263" s="21"/>
      <c r="AD263" s="21"/>
      <c r="AE263" s="114"/>
      <c r="AF263" s="121"/>
      <c r="AG263" s="21"/>
      <c r="AH263" s="2">
        <f t="shared" si="3"/>
        <v>225000</v>
      </c>
      <c r="AI263" s="4"/>
      <c r="AJ263" s="4"/>
      <c r="AK263" s="4">
        <f>SUM(AI263:AJ263)</f>
        <v>0</v>
      </c>
      <c r="AL263" s="129"/>
      <c r="AM263" s="129"/>
      <c r="AN263" s="129"/>
      <c r="AO263" s="129"/>
      <c r="AP263" s="129" t="s">
        <v>100</v>
      </c>
      <c r="AQ263" s="129" t="s">
        <v>100</v>
      </c>
      <c r="AR263" s="129" t="s">
        <v>100</v>
      </c>
      <c r="AS263" s="129" t="s">
        <v>100</v>
      </c>
      <c r="AT263" s="129" t="s">
        <v>100</v>
      </c>
      <c r="AU263" s="129" t="s">
        <v>100</v>
      </c>
      <c r="AV263" s="129" t="s">
        <v>100</v>
      </c>
      <c r="AW263" s="129" t="s">
        <v>100</v>
      </c>
      <c r="AX263" s="129" t="s">
        <v>100</v>
      </c>
      <c r="AY263" s="129" t="s">
        <v>100</v>
      </c>
      <c r="AZ263" s="129" t="s">
        <v>100</v>
      </c>
      <c r="BA263" s="129" t="s">
        <v>100</v>
      </c>
      <c r="BB263" s="129" t="s">
        <v>100</v>
      </c>
      <c r="BC263" s="129" t="s">
        <v>100</v>
      </c>
      <c r="BD263" s="129" t="s">
        <v>100</v>
      </c>
      <c r="BE263" s="129" t="s">
        <v>100</v>
      </c>
      <c r="BF263" s="129" t="s">
        <v>100</v>
      </c>
      <c r="BG263" s="111" t="s">
        <v>100</v>
      </c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  <c r="CP263" s="24"/>
      <c r="CQ263" s="24"/>
      <c r="CR263" s="24"/>
      <c r="CS263" s="24"/>
      <c r="CT263" s="24"/>
      <c r="CU263" s="24"/>
      <c r="CV263" s="24"/>
      <c r="CW263" s="24"/>
      <c r="CX263" s="24"/>
      <c r="CY263" s="24"/>
      <c r="CZ263" s="24"/>
      <c r="DA263" s="24"/>
      <c r="DB263" s="24"/>
      <c r="DC263" s="24"/>
      <c r="DD263" s="24"/>
      <c r="DE263" s="24"/>
      <c r="DF263" s="24"/>
      <c r="DG263" s="24"/>
      <c r="DH263" s="24"/>
      <c r="DI263" s="24"/>
      <c r="DJ263" s="24"/>
      <c r="DK263" s="24"/>
      <c r="DL263" s="24"/>
      <c r="DM263" s="24"/>
      <c r="DN263" s="24"/>
      <c r="DO263" s="24"/>
      <c r="DP263" s="24"/>
      <c r="DQ263" s="24"/>
      <c r="DR263" s="24"/>
      <c r="DS263" s="24"/>
      <c r="DT263" s="24"/>
      <c r="DU263" s="24"/>
      <c r="DV263" s="24"/>
      <c r="DW263" s="24"/>
      <c r="DX263" s="24"/>
      <c r="DY263" s="24"/>
      <c r="DZ263" s="24"/>
      <c r="EA263" s="24"/>
      <c r="EB263" s="24"/>
      <c r="EC263" s="24"/>
      <c r="ED263" s="24"/>
      <c r="EE263" s="24"/>
      <c r="EF263" s="24"/>
      <c r="EG263" s="24"/>
      <c r="EH263" s="24"/>
      <c r="EI263" s="24"/>
      <c r="EJ263" s="24"/>
      <c r="EK263" s="24"/>
      <c r="EL263" s="24"/>
      <c r="EM263" s="24"/>
      <c r="EN263" s="24"/>
      <c r="EO263" s="24"/>
      <c r="EP263" s="24"/>
      <c r="EQ263" s="24"/>
      <c r="ER263" s="24"/>
      <c r="ES263" s="24"/>
      <c r="ET263" s="24"/>
      <c r="EU263" s="24"/>
      <c r="EV263" s="24"/>
      <c r="EW263" s="24"/>
      <c r="EX263" s="24"/>
      <c r="EY263" s="24"/>
      <c r="EZ263" s="24"/>
      <c r="FA263" s="24"/>
      <c r="FB263" s="24"/>
      <c r="FC263" s="24"/>
      <c r="FD263" s="24"/>
      <c r="FE263" s="24"/>
      <c r="FF263" s="24"/>
      <c r="FG263" s="24"/>
      <c r="FH263" s="24"/>
      <c r="FI263" s="24"/>
      <c r="FJ263" s="24"/>
      <c r="FK263" s="24"/>
      <c r="FL263" s="24"/>
      <c r="FM263" s="24"/>
      <c r="FN263" s="24"/>
      <c r="FO263" s="24"/>
      <c r="FP263" s="24"/>
      <c r="FQ263" s="24"/>
      <c r="FR263" s="24"/>
      <c r="FS263" s="24"/>
      <c r="FT263" s="24"/>
      <c r="FU263" s="24"/>
      <c r="FV263" s="24"/>
      <c r="FW263" s="24"/>
      <c r="FX263" s="24"/>
      <c r="FY263" s="24"/>
      <c r="FZ263" s="24"/>
      <c r="GA263" s="24"/>
      <c r="GB263" s="24"/>
      <c r="GC263" s="24"/>
      <c r="GD263" s="24"/>
      <c r="GE263" s="24"/>
      <c r="GF263" s="24"/>
      <c r="GG263" s="24"/>
      <c r="GH263" s="24"/>
      <c r="GI263" s="24"/>
      <c r="GJ263" s="24"/>
      <c r="GK263" s="24"/>
      <c r="GL263" s="24"/>
      <c r="GM263" s="24"/>
      <c r="GN263" s="24"/>
      <c r="GO263" s="24"/>
      <c r="GP263" s="24"/>
      <c r="GQ263" s="24"/>
      <c r="GR263" s="24"/>
      <c r="GS263" s="24"/>
      <c r="GT263" s="24"/>
      <c r="GU263" s="24"/>
      <c r="GV263" s="24"/>
      <c r="GW263" s="24"/>
      <c r="GX263" s="24"/>
      <c r="GY263" s="24"/>
      <c r="GZ263" s="24"/>
      <c r="HA263" s="24"/>
      <c r="HB263" s="24"/>
      <c r="HC263" s="24"/>
      <c r="HD263" s="24"/>
      <c r="HE263" s="24"/>
      <c r="HF263" s="24"/>
      <c r="HG263" s="24"/>
      <c r="HH263" s="24"/>
      <c r="HI263" s="24"/>
      <c r="HJ263" s="24"/>
      <c r="HK263" s="24"/>
      <c r="HL263" s="24"/>
      <c r="HM263" s="24"/>
      <c r="HN263" s="24"/>
      <c r="HO263" s="24"/>
      <c r="HP263" s="24"/>
      <c r="HQ263" s="24"/>
      <c r="HR263" s="24"/>
      <c r="HS263" s="24"/>
      <c r="HT263" s="24"/>
      <c r="HU263" s="24"/>
      <c r="HV263" s="24"/>
      <c r="HW263" s="24"/>
      <c r="HX263" s="24"/>
      <c r="HY263" s="24"/>
      <c r="HZ263" s="24"/>
      <c r="IA263" s="24"/>
      <c r="IB263" s="24"/>
      <c r="IC263" s="24"/>
      <c r="ID263" s="24"/>
      <c r="IE263" s="24"/>
      <c r="IF263" s="24"/>
      <c r="IG263" s="24"/>
      <c r="IH263" s="24"/>
      <c r="II263" s="24"/>
      <c r="IJ263" s="24"/>
      <c r="IK263" s="24"/>
      <c r="IL263" s="24"/>
      <c r="IM263" s="24"/>
      <c r="IN263" s="24"/>
      <c r="IO263" s="24"/>
      <c r="IP263" s="24"/>
      <c r="IQ263" s="24"/>
      <c r="IR263" s="24"/>
      <c r="IS263" s="24"/>
      <c r="IT263" s="24"/>
      <c r="IU263" s="24"/>
      <c r="IV263" s="24"/>
      <c r="IW263" s="24"/>
      <c r="IX263" s="24"/>
      <c r="IY263" s="24"/>
      <c r="IZ263" s="24"/>
      <c r="JA263" s="24"/>
      <c r="JB263" s="24"/>
      <c r="JC263" s="24"/>
      <c r="JD263" s="24"/>
      <c r="JE263" s="24"/>
      <c r="JF263" s="24"/>
      <c r="JG263" s="24"/>
      <c r="JH263" s="24"/>
      <c r="JI263" s="24"/>
      <c r="JJ263" s="24"/>
      <c r="JK263" s="24"/>
      <c r="JL263" s="24"/>
      <c r="JM263" s="24"/>
      <c r="JN263" s="24"/>
      <c r="JO263" s="24"/>
      <c r="JP263" s="24"/>
      <c r="JQ263" s="24"/>
      <c r="JR263" s="24"/>
      <c r="JS263" s="24"/>
      <c r="JT263" s="24"/>
      <c r="JU263" s="24"/>
      <c r="JV263" s="24"/>
      <c r="JW263" s="24"/>
      <c r="JX263" s="24"/>
      <c r="JY263" s="24"/>
      <c r="JZ263" s="24"/>
      <c r="KA263" s="24"/>
      <c r="KB263" s="24"/>
      <c r="KC263" s="24"/>
      <c r="KD263" s="24"/>
      <c r="KE263" s="24"/>
      <c r="KF263" s="24"/>
      <c r="KG263" s="24"/>
      <c r="KH263" s="24"/>
      <c r="KI263" s="24"/>
      <c r="KJ263" s="24"/>
      <c r="KK263" s="24"/>
      <c r="KL263" s="24"/>
      <c r="KM263" s="24"/>
      <c r="KN263" s="24"/>
      <c r="KO263" s="24"/>
      <c r="KP263" s="24"/>
      <c r="KQ263" s="24"/>
      <c r="KR263" s="24"/>
      <c r="KS263" s="24"/>
      <c r="KT263" s="24"/>
      <c r="KU263" s="24"/>
      <c r="KV263" s="24"/>
      <c r="KW263" s="24"/>
      <c r="KX263" s="24"/>
      <c r="KY263" s="24"/>
      <c r="KZ263" s="24"/>
      <c r="LA263" s="24"/>
      <c r="LB263" s="24"/>
      <c r="LC263" s="24"/>
      <c r="LD263" s="24"/>
      <c r="LE263" s="24"/>
      <c r="LF263" s="24"/>
      <c r="LG263" s="24"/>
      <c r="LH263" s="24"/>
      <c r="LI263" s="24"/>
      <c r="LJ263" s="24"/>
      <c r="LK263" s="24"/>
      <c r="LL263" s="24"/>
      <c r="LM263" s="24"/>
      <c r="LN263" s="24"/>
      <c r="LO263" s="24"/>
      <c r="LP263" s="24"/>
      <c r="LQ263" s="24"/>
      <c r="LR263" s="24"/>
      <c r="LS263" s="24"/>
      <c r="LT263" s="24"/>
      <c r="LU263" s="24"/>
      <c r="LV263" s="24"/>
      <c r="LW263" s="24"/>
      <c r="LX263" s="24"/>
      <c r="LY263" s="24"/>
      <c r="LZ263" s="24"/>
      <c r="MA263" s="24"/>
      <c r="MB263" s="24"/>
      <c r="MC263" s="24"/>
      <c r="MD263" s="24"/>
      <c r="ME263" s="24"/>
      <c r="MF263" s="24"/>
      <c r="MG263" s="24"/>
      <c r="MH263" s="24"/>
      <c r="MI263" s="24"/>
      <c r="MJ263" s="24"/>
      <c r="MK263" s="24"/>
      <c r="ML263" s="24"/>
      <c r="MM263" s="24"/>
      <c r="MN263" s="24"/>
      <c r="MO263" s="24"/>
      <c r="MP263" s="24"/>
      <c r="MQ263" s="24"/>
      <c r="MR263" s="24"/>
      <c r="MS263" s="24"/>
      <c r="MT263" s="24"/>
      <c r="MU263" s="24"/>
      <c r="MV263" s="24"/>
      <c r="MW263" s="24"/>
      <c r="MX263" s="24"/>
      <c r="MY263" s="24"/>
      <c r="MZ263" s="24"/>
      <c r="NA263" s="24"/>
      <c r="NB263" s="24"/>
      <c r="NC263" s="24"/>
      <c r="ND263" s="24"/>
      <c r="NE263" s="24"/>
      <c r="NF263" s="24"/>
      <c r="NG263" s="24"/>
      <c r="NH263" s="24"/>
      <c r="NI263" s="24"/>
      <c r="NJ263" s="24"/>
      <c r="NK263" s="24"/>
      <c r="NL263" s="24"/>
      <c r="NM263" s="24"/>
      <c r="NN263" s="24"/>
      <c r="NO263" s="24"/>
      <c r="NP263" s="24"/>
      <c r="NQ263" s="24"/>
      <c r="NR263" s="24"/>
      <c r="NS263" s="24"/>
      <c r="NT263" s="24"/>
      <c r="NU263" s="24"/>
      <c r="NV263" s="24"/>
      <c r="NW263" s="24"/>
      <c r="NX263" s="24"/>
      <c r="NY263" s="24"/>
      <c r="NZ263" s="24"/>
      <c r="OA263" s="24"/>
      <c r="OB263" s="24"/>
      <c r="OC263" s="24"/>
      <c r="OD263" s="24"/>
      <c r="OE263" s="24"/>
      <c r="OF263" s="24"/>
      <c r="OG263" s="24"/>
      <c r="OH263" s="24"/>
      <c r="OI263" s="24"/>
      <c r="OJ263" s="24"/>
      <c r="OK263" s="24"/>
      <c r="OL263" s="24"/>
      <c r="OM263" s="24"/>
      <c r="ON263" s="24"/>
      <c r="OO263" s="24"/>
      <c r="OP263" s="24"/>
      <c r="OQ263" s="24"/>
      <c r="OR263" s="24"/>
      <c r="OS263" s="24"/>
      <c r="OT263" s="24"/>
      <c r="OU263" s="24"/>
      <c r="OV263" s="24"/>
      <c r="OW263" s="24"/>
      <c r="OX263" s="24"/>
      <c r="OY263" s="24"/>
      <c r="OZ263" s="24"/>
      <c r="PA263" s="24"/>
      <c r="PB263" s="24"/>
      <c r="PC263" s="24"/>
      <c r="PD263" s="24"/>
      <c r="PE263" s="24"/>
      <c r="PF263" s="24"/>
      <c r="PG263" s="24"/>
      <c r="PH263" s="24"/>
      <c r="PI263" s="24"/>
      <c r="PJ263" s="24"/>
      <c r="PK263" s="24"/>
      <c r="PL263" s="24"/>
      <c r="PM263" s="24"/>
      <c r="PN263" s="24"/>
      <c r="PO263" s="24"/>
      <c r="PP263" s="24"/>
      <c r="PQ263" s="24"/>
      <c r="PR263" s="24"/>
      <c r="PS263" s="24"/>
      <c r="PT263" s="24"/>
      <c r="PU263" s="24"/>
      <c r="PV263" s="24"/>
      <c r="PW263" s="24"/>
      <c r="PX263" s="24"/>
      <c r="PY263" s="24"/>
      <c r="PZ263" s="24"/>
      <c r="QA263" s="24"/>
      <c r="QB263" s="24"/>
      <c r="QC263" s="24"/>
      <c r="QD263" s="24"/>
      <c r="QE263" s="24"/>
      <c r="QF263" s="24"/>
      <c r="QG263" s="24"/>
      <c r="QH263" s="24"/>
      <c r="QI263" s="24"/>
      <c r="QJ263" s="24"/>
      <c r="QK263" s="24"/>
      <c r="QL263" s="24"/>
      <c r="QM263" s="24"/>
      <c r="QN263" s="24"/>
      <c r="QO263" s="24"/>
      <c r="QP263" s="24"/>
      <c r="QQ263" s="24"/>
      <c r="QR263" s="24"/>
      <c r="QS263" s="24"/>
      <c r="QT263" s="24"/>
      <c r="QU263" s="24"/>
      <c r="QV263" s="24"/>
      <c r="QW263" s="24"/>
      <c r="QX263" s="24"/>
      <c r="QY263" s="24"/>
      <c r="QZ263" s="24"/>
      <c r="RA263" s="24"/>
      <c r="RB263" s="24"/>
      <c r="RC263" s="24"/>
      <c r="RD263" s="24"/>
      <c r="RE263" s="24"/>
      <c r="RF263" s="24"/>
      <c r="RG263" s="24"/>
      <c r="RH263" s="24"/>
      <c r="RI263" s="24"/>
      <c r="RJ263" s="24"/>
      <c r="RK263" s="24"/>
      <c r="RL263" s="24"/>
      <c r="RM263" s="24"/>
      <c r="RN263" s="24"/>
      <c r="RO263" s="24"/>
      <c r="RP263" s="24"/>
      <c r="RQ263" s="24"/>
      <c r="RR263" s="24"/>
      <c r="RS263" s="24"/>
      <c r="RT263" s="24"/>
      <c r="RU263" s="24"/>
      <c r="RV263" s="24"/>
      <c r="RW263" s="24"/>
      <c r="RX263" s="24"/>
      <c r="RY263" s="24"/>
      <c r="RZ263" s="24"/>
      <c r="SA263" s="24"/>
      <c r="SB263" s="24"/>
      <c r="SC263" s="24"/>
      <c r="SD263" s="24"/>
      <c r="SE263" s="24"/>
      <c r="SF263" s="24"/>
      <c r="SG263" s="24"/>
      <c r="SH263" s="24"/>
      <c r="SI263" s="24"/>
      <c r="SJ263" s="24"/>
      <c r="SK263" s="24"/>
      <c r="SL263" s="24"/>
      <c r="SM263" s="24"/>
      <c r="SN263" s="24"/>
      <c r="SO263" s="24"/>
      <c r="SP263" s="24"/>
      <c r="SQ263" s="24"/>
      <c r="SR263" s="24"/>
      <c r="SS263" s="24"/>
      <c r="ST263" s="24"/>
      <c r="SU263" s="24"/>
      <c r="SV263" s="24"/>
      <c r="SW263" s="24"/>
      <c r="SX263" s="24"/>
      <c r="SY263" s="24"/>
      <c r="SZ263" s="24"/>
      <c r="TA263" s="24"/>
      <c r="TB263" s="24"/>
      <c r="TC263" s="24"/>
      <c r="TD263" s="24"/>
      <c r="TE263" s="24"/>
      <c r="TF263" s="24"/>
      <c r="TG263" s="24"/>
      <c r="TH263" s="24"/>
      <c r="TI263" s="24"/>
      <c r="TJ263" s="24"/>
      <c r="TK263" s="24"/>
      <c r="TL263" s="24"/>
      <c r="TM263" s="24"/>
      <c r="TN263" s="24"/>
      <c r="TO263" s="24"/>
      <c r="TP263" s="24"/>
      <c r="TQ263" s="24"/>
      <c r="TR263" s="24"/>
      <c r="TS263" s="24"/>
      <c r="TT263" s="24"/>
      <c r="TU263" s="24"/>
      <c r="TV263" s="24"/>
      <c r="TW263" s="24"/>
      <c r="TX263" s="24"/>
      <c r="TY263" s="24"/>
      <c r="TZ263" s="24"/>
      <c r="UA263" s="24"/>
      <c r="UB263" s="24"/>
      <c r="UC263" s="24"/>
      <c r="UD263" s="24"/>
      <c r="UE263" s="24"/>
      <c r="UF263" s="24"/>
      <c r="UG263" s="24"/>
      <c r="UH263" s="24"/>
      <c r="UI263" s="24"/>
      <c r="UJ263" s="24"/>
      <c r="UK263" s="24"/>
      <c r="UL263" s="24"/>
      <c r="UM263" s="24"/>
      <c r="UN263" s="24"/>
      <c r="UO263" s="24"/>
      <c r="UP263" s="24"/>
      <c r="UQ263" s="24"/>
      <c r="UR263" s="24"/>
      <c r="US263" s="24"/>
      <c r="UT263" s="24"/>
    </row>
    <row r="264" spans="1:566" s="152" customFormat="1" ht="13.5" thickBot="1" x14ac:dyDescent="0.3">
      <c r="A264" s="104"/>
      <c r="B264" s="104"/>
      <c r="C264" s="105"/>
      <c r="D264" s="105"/>
      <c r="E264" s="105"/>
      <c r="F264" s="106"/>
      <c r="G264" s="115"/>
      <c r="H264" s="104"/>
      <c r="I264" s="106"/>
      <c r="J264" s="104"/>
      <c r="K264" s="116"/>
      <c r="L264" s="10"/>
      <c r="M264" s="115"/>
      <c r="N264" s="116"/>
      <c r="O264" s="116"/>
      <c r="P264" s="116"/>
      <c r="Q264" s="104"/>
      <c r="R264" s="104"/>
      <c r="S264" s="104"/>
      <c r="T264" s="104"/>
      <c r="U264" s="112"/>
      <c r="V264" s="112"/>
      <c r="W264" s="112"/>
      <c r="X264" s="112"/>
      <c r="Y264" s="112"/>
      <c r="Z264" s="112"/>
      <c r="AA264" s="112"/>
      <c r="AB264" s="112"/>
      <c r="AC264" s="21"/>
      <c r="AD264" s="21"/>
      <c r="AE264" s="114"/>
      <c r="AF264" s="121"/>
      <c r="AG264" s="21"/>
      <c r="AH264" s="2">
        <f t="shared" si="3"/>
        <v>0</v>
      </c>
      <c r="AI264" s="4"/>
      <c r="AJ264" s="4">
        <f>4380.93+128.3+468.79</f>
        <v>4978.0200000000004</v>
      </c>
      <c r="AK264" s="4">
        <f>SUM(AI264:AJ264)</f>
        <v>4978.0200000000004</v>
      </c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11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  <c r="CP264" s="24"/>
      <c r="CQ264" s="24"/>
      <c r="CR264" s="24"/>
      <c r="CS264" s="24"/>
      <c r="CT264" s="24"/>
      <c r="CU264" s="24"/>
      <c r="CV264" s="24"/>
      <c r="CW264" s="24"/>
      <c r="CX264" s="24"/>
      <c r="CY264" s="24"/>
      <c r="CZ264" s="24"/>
      <c r="DA264" s="24"/>
      <c r="DB264" s="24"/>
      <c r="DC264" s="24"/>
      <c r="DD264" s="24"/>
      <c r="DE264" s="24"/>
      <c r="DF264" s="24"/>
      <c r="DG264" s="24"/>
      <c r="DH264" s="24"/>
      <c r="DI264" s="24"/>
      <c r="DJ264" s="24"/>
      <c r="DK264" s="24"/>
      <c r="DL264" s="24"/>
      <c r="DM264" s="24"/>
      <c r="DN264" s="24"/>
      <c r="DO264" s="24"/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  <c r="EJ264" s="24"/>
      <c r="EK264" s="24"/>
      <c r="EL264" s="24"/>
      <c r="EM264" s="24"/>
      <c r="EN264" s="24"/>
      <c r="EO264" s="24"/>
      <c r="EP264" s="24"/>
      <c r="EQ264" s="24"/>
      <c r="ER264" s="24"/>
      <c r="ES264" s="24"/>
      <c r="ET264" s="24"/>
      <c r="EU264" s="24"/>
      <c r="EV264" s="24"/>
      <c r="EW264" s="24"/>
      <c r="EX264" s="24"/>
      <c r="EY264" s="24"/>
      <c r="EZ264" s="24"/>
      <c r="FA264" s="24"/>
      <c r="FB264" s="24"/>
      <c r="FC264" s="24"/>
      <c r="FD264" s="24"/>
      <c r="FE264" s="24"/>
      <c r="FF264" s="24"/>
      <c r="FG264" s="24"/>
      <c r="FH264" s="24"/>
      <c r="FI264" s="24"/>
      <c r="FJ264" s="24"/>
      <c r="FK264" s="24"/>
      <c r="FL264" s="24"/>
      <c r="FM264" s="24"/>
      <c r="FN264" s="24"/>
      <c r="FO264" s="24"/>
      <c r="FP264" s="24"/>
      <c r="FQ264" s="24"/>
      <c r="FR264" s="24"/>
      <c r="FS264" s="24"/>
      <c r="FT264" s="24"/>
      <c r="FU264" s="24"/>
      <c r="FV264" s="24"/>
      <c r="FW264" s="24"/>
      <c r="FX264" s="24"/>
      <c r="FY264" s="24"/>
      <c r="FZ264" s="24"/>
      <c r="GA264" s="24"/>
      <c r="GB264" s="24"/>
      <c r="GC264" s="24"/>
      <c r="GD264" s="24"/>
      <c r="GE264" s="24"/>
      <c r="GF264" s="24"/>
      <c r="GG264" s="24"/>
      <c r="GH264" s="24"/>
      <c r="GI264" s="24"/>
      <c r="GJ264" s="24"/>
      <c r="GK264" s="24"/>
      <c r="GL264" s="24"/>
      <c r="GM264" s="24"/>
      <c r="GN264" s="24"/>
      <c r="GO264" s="24"/>
      <c r="GP264" s="24"/>
      <c r="GQ264" s="24"/>
      <c r="GR264" s="24"/>
      <c r="GS264" s="24"/>
      <c r="GT264" s="24"/>
      <c r="GU264" s="24"/>
      <c r="GV264" s="24"/>
      <c r="GW264" s="24"/>
      <c r="GX264" s="24"/>
      <c r="GY264" s="24"/>
      <c r="GZ264" s="24"/>
      <c r="HA264" s="24"/>
      <c r="HB264" s="24"/>
      <c r="HC264" s="24"/>
      <c r="HD264" s="24"/>
      <c r="HE264" s="24"/>
      <c r="HF264" s="24"/>
      <c r="HG264" s="24"/>
      <c r="HH264" s="24"/>
      <c r="HI264" s="24"/>
      <c r="HJ264" s="24"/>
      <c r="HK264" s="24"/>
      <c r="HL264" s="24"/>
      <c r="HM264" s="24"/>
      <c r="HN264" s="24"/>
      <c r="HO264" s="24"/>
      <c r="HP264" s="24"/>
      <c r="HQ264" s="24"/>
      <c r="HR264" s="24"/>
      <c r="HS264" s="24"/>
      <c r="HT264" s="24"/>
      <c r="HU264" s="24"/>
      <c r="HV264" s="24"/>
      <c r="HW264" s="24"/>
      <c r="HX264" s="24"/>
      <c r="HY264" s="24"/>
      <c r="HZ264" s="24"/>
      <c r="IA264" s="24"/>
      <c r="IB264" s="24"/>
      <c r="IC264" s="24"/>
      <c r="ID264" s="24"/>
      <c r="IE264" s="24"/>
      <c r="IF264" s="24"/>
      <c r="IG264" s="24"/>
      <c r="IH264" s="24"/>
      <c r="II264" s="24"/>
      <c r="IJ264" s="24"/>
      <c r="IK264" s="24"/>
      <c r="IL264" s="24"/>
      <c r="IM264" s="24"/>
      <c r="IN264" s="24"/>
      <c r="IO264" s="24"/>
      <c r="IP264" s="24"/>
      <c r="IQ264" s="24"/>
      <c r="IR264" s="24"/>
      <c r="IS264" s="24"/>
      <c r="IT264" s="24"/>
      <c r="IU264" s="24"/>
      <c r="IV264" s="24"/>
      <c r="IW264" s="24"/>
      <c r="IX264" s="24"/>
      <c r="IY264" s="24"/>
      <c r="IZ264" s="24"/>
      <c r="JA264" s="24"/>
      <c r="JB264" s="24"/>
      <c r="JC264" s="24"/>
      <c r="JD264" s="24"/>
      <c r="JE264" s="24"/>
      <c r="JF264" s="24"/>
      <c r="JG264" s="24"/>
      <c r="JH264" s="24"/>
      <c r="JI264" s="24"/>
      <c r="JJ264" s="24"/>
      <c r="JK264" s="24"/>
      <c r="JL264" s="24"/>
      <c r="JM264" s="24"/>
      <c r="JN264" s="24"/>
      <c r="JO264" s="24"/>
      <c r="JP264" s="24"/>
      <c r="JQ264" s="24"/>
      <c r="JR264" s="24"/>
      <c r="JS264" s="24"/>
      <c r="JT264" s="24"/>
      <c r="JU264" s="24"/>
      <c r="JV264" s="24"/>
      <c r="JW264" s="24"/>
      <c r="JX264" s="24"/>
      <c r="JY264" s="24"/>
      <c r="JZ264" s="24"/>
      <c r="KA264" s="24"/>
      <c r="KB264" s="24"/>
      <c r="KC264" s="24"/>
      <c r="KD264" s="24"/>
      <c r="KE264" s="24"/>
      <c r="KF264" s="24"/>
      <c r="KG264" s="24"/>
      <c r="KH264" s="24"/>
      <c r="KI264" s="24"/>
      <c r="KJ264" s="24"/>
      <c r="KK264" s="24"/>
      <c r="KL264" s="24"/>
      <c r="KM264" s="24"/>
      <c r="KN264" s="24"/>
      <c r="KO264" s="24"/>
      <c r="KP264" s="24"/>
      <c r="KQ264" s="24"/>
      <c r="KR264" s="24"/>
      <c r="KS264" s="24"/>
      <c r="KT264" s="24"/>
      <c r="KU264" s="24"/>
      <c r="KV264" s="24"/>
      <c r="KW264" s="24"/>
      <c r="KX264" s="24"/>
      <c r="KY264" s="24"/>
      <c r="KZ264" s="24"/>
      <c r="LA264" s="24"/>
      <c r="LB264" s="24"/>
      <c r="LC264" s="24"/>
      <c r="LD264" s="24"/>
      <c r="LE264" s="24"/>
      <c r="LF264" s="24"/>
      <c r="LG264" s="24"/>
      <c r="LH264" s="24"/>
      <c r="LI264" s="24"/>
      <c r="LJ264" s="24"/>
      <c r="LK264" s="24"/>
      <c r="LL264" s="24"/>
      <c r="LM264" s="24"/>
      <c r="LN264" s="24"/>
      <c r="LO264" s="24"/>
      <c r="LP264" s="24"/>
      <c r="LQ264" s="24"/>
      <c r="LR264" s="24"/>
      <c r="LS264" s="24"/>
      <c r="LT264" s="24"/>
      <c r="LU264" s="24"/>
      <c r="LV264" s="24"/>
      <c r="LW264" s="24"/>
      <c r="LX264" s="24"/>
      <c r="LY264" s="24"/>
      <c r="LZ264" s="24"/>
      <c r="MA264" s="24"/>
      <c r="MB264" s="24"/>
      <c r="MC264" s="24"/>
      <c r="MD264" s="24"/>
      <c r="ME264" s="24"/>
      <c r="MF264" s="24"/>
      <c r="MG264" s="24"/>
      <c r="MH264" s="24"/>
      <c r="MI264" s="24"/>
      <c r="MJ264" s="24"/>
      <c r="MK264" s="24"/>
      <c r="ML264" s="24"/>
      <c r="MM264" s="24"/>
      <c r="MN264" s="24"/>
      <c r="MO264" s="24"/>
      <c r="MP264" s="24"/>
      <c r="MQ264" s="24"/>
      <c r="MR264" s="24"/>
      <c r="MS264" s="24"/>
      <c r="MT264" s="24"/>
      <c r="MU264" s="24"/>
      <c r="MV264" s="24"/>
      <c r="MW264" s="24"/>
      <c r="MX264" s="24"/>
      <c r="MY264" s="24"/>
      <c r="MZ264" s="24"/>
      <c r="NA264" s="24"/>
      <c r="NB264" s="24"/>
      <c r="NC264" s="24"/>
      <c r="ND264" s="24"/>
      <c r="NE264" s="24"/>
      <c r="NF264" s="24"/>
      <c r="NG264" s="24"/>
      <c r="NH264" s="24"/>
      <c r="NI264" s="24"/>
      <c r="NJ264" s="24"/>
      <c r="NK264" s="24"/>
      <c r="NL264" s="24"/>
      <c r="NM264" s="24"/>
      <c r="NN264" s="24"/>
      <c r="NO264" s="24"/>
      <c r="NP264" s="24"/>
      <c r="NQ264" s="24"/>
      <c r="NR264" s="24"/>
      <c r="NS264" s="24"/>
      <c r="NT264" s="24"/>
      <c r="NU264" s="24"/>
      <c r="NV264" s="24"/>
      <c r="NW264" s="24"/>
      <c r="NX264" s="24"/>
      <c r="NY264" s="24"/>
      <c r="NZ264" s="24"/>
      <c r="OA264" s="24"/>
      <c r="OB264" s="24"/>
      <c r="OC264" s="24"/>
      <c r="OD264" s="24"/>
      <c r="OE264" s="24"/>
      <c r="OF264" s="24"/>
      <c r="OG264" s="24"/>
      <c r="OH264" s="24"/>
      <c r="OI264" s="24"/>
      <c r="OJ264" s="24"/>
      <c r="OK264" s="24"/>
      <c r="OL264" s="24"/>
      <c r="OM264" s="24"/>
      <c r="ON264" s="24"/>
      <c r="OO264" s="24"/>
      <c r="OP264" s="24"/>
      <c r="OQ264" s="24"/>
      <c r="OR264" s="24"/>
      <c r="OS264" s="24"/>
      <c r="OT264" s="24"/>
      <c r="OU264" s="24"/>
      <c r="OV264" s="24"/>
      <c r="OW264" s="24"/>
      <c r="OX264" s="24"/>
      <c r="OY264" s="24"/>
      <c r="OZ264" s="24"/>
      <c r="PA264" s="24"/>
      <c r="PB264" s="24"/>
      <c r="PC264" s="24"/>
      <c r="PD264" s="24"/>
      <c r="PE264" s="24"/>
      <c r="PF264" s="24"/>
      <c r="PG264" s="24"/>
      <c r="PH264" s="24"/>
      <c r="PI264" s="24"/>
      <c r="PJ264" s="24"/>
      <c r="PK264" s="24"/>
      <c r="PL264" s="24"/>
      <c r="PM264" s="24"/>
      <c r="PN264" s="24"/>
      <c r="PO264" s="24"/>
      <c r="PP264" s="24"/>
      <c r="PQ264" s="24"/>
      <c r="PR264" s="24"/>
      <c r="PS264" s="24"/>
      <c r="PT264" s="24"/>
      <c r="PU264" s="24"/>
      <c r="PV264" s="24"/>
      <c r="PW264" s="24"/>
      <c r="PX264" s="24"/>
      <c r="PY264" s="24"/>
      <c r="PZ264" s="24"/>
      <c r="QA264" s="24"/>
      <c r="QB264" s="24"/>
      <c r="QC264" s="24"/>
      <c r="QD264" s="24"/>
      <c r="QE264" s="24"/>
      <c r="QF264" s="24"/>
      <c r="QG264" s="24"/>
      <c r="QH264" s="24"/>
      <c r="QI264" s="24"/>
      <c r="QJ264" s="24"/>
      <c r="QK264" s="24"/>
      <c r="QL264" s="24"/>
      <c r="QM264" s="24"/>
      <c r="QN264" s="24"/>
      <c r="QO264" s="24"/>
      <c r="QP264" s="24"/>
      <c r="QQ264" s="24"/>
      <c r="QR264" s="24"/>
      <c r="QS264" s="24"/>
      <c r="QT264" s="24"/>
      <c r="QU264" s="24"/>
      <c r="QV264" s="24"/>
      <c r="QW264" s="24"/>
      <c r="QX264" s="24"/>
      <c r="QY264" s="24"/>
      <c r="QZ264" s="24"/>
      <c r="RA264" s="24"/>
      <c r="RB264" s="24"/>
      <c r="RC264" s="24"/>
      <c r="RD264" s="24"/>
      <c r="RE264" s="24"/>
      <c r="RF264" s="24"/>
      <c r="RG264" s="24"/>
      <c r="RH264" s="24"/>
      <c r="RI264" s="24"/>
      <c r="RJ264" s="24"/>
      <c r="RK264" s="24"/>
      <c r="RL264" s="24"/>
      <c r="RM264" s="24"/>
      <c r="RN264" s="24"/>
      <c r="RO264" s="24"/>
      <c r="RP264" s="24"/>
      <c r="RQ264" s="24"/>
      <c r="RR264" s="24"/>
      <c r="RS264" s="24"/>
      <c r="RT264" s="24"/>
      <c r="RU264" s="24"/>
      <c r="RV264" s="24"/>
      <c r="RW264" s="24"/>
      <c r="RX264" s="24"/>
      <c r="RY264" s="24"/>
      <c r="RZ264" s="24"/>
      <c r="SA264" s="24"/>
      <c r="SB264" s="24"/>
      <c r="SC264" s="24"/>
      <c r="SD264" s="24"/>
      <c r="SE264" s="24"/>
      <c r="SF264" s="24"/>
      <c r="SG264" s="24"/>
      <c r="SH264" s="24"/>
      <c r="SI264" s="24"/>
      <c r="SJ264" s="24"/>
      <c r="SK264" s="24"/>
      <c r="SL264" s="24"/>
      <c r="SM264" s="24"/>
      <c r="SN264" s="24"/>
      <c r="SO264" s="24"/>
      <c r="SP264" s="24"/>
      <c r="SQ264" s="24"/>
      <c r="SR264" s="24"/>
      <c r="SS264" s="24"/>
      <c r="ST264" s="24"/>
      <c r="SU264" s="24"/>
      <c r="SV264" s="24"/>
      <c r="SW264" s="24"/>
      <c r="SX264" s="24"/>
      <c r="SY264" s="24"/>
      <c r="SZ264" s="24"/>
      <c r="TA264" s="24"/>
      <c r="TB264" s="24"/>
      <c r="TC264" s="24"/>
      <c r="TD264" s="24"/>
      <c r="TE264" s="24"/>
      <c r="TF264" s="24"/>
      <c r="TG264" s="24"/>
      <c r="TH264" s="24"/>
      <c r="TI264" s="24"/>
      <c r="TJ264" s="24"/>
      <c r="TK264" s="24"/>
      <c r="TL264" s="24"/>
      <c r="TM264" s="24"/>
      <c r="TN264" s="24"/>
      <c r="TO264" s="24"/>
      <c r="TP264" s="24"/>
      <c r="TQ264" s="24"/>
      <c r="TR264" s="24"/>
      <c r="TS264" s="24"/>
      <c r="TT264" s="24"/>
      <c r="TU264" s="24"/>
      <c r="TV264" s="24"/>
      <c r="TW264" s="24"/>
      <c r="TX264" s="24"/>
      <c r="TY264" s="24"/>
      <c r="TZ264" s="24"/>
      <c r="UA264" s="24"/>
      <c r="UB264" s="24"/>
      <c r="UC264" s="24"/>
      <c r="UD264" s="24"/>
      <c r="UE264" s="24"/>
      <c r="UF264" s="24"/>
      <c r="UG264" s="24"/>
      <c r="UH264" s="24"/>
      <c r="UI264" s="24"/>
      <c r="UJ264" s="24"/>
      <c r="UK264" s="24"/>
      <c r="UL264" s="24"/>
      <c r="UM264" s="24"/>
      <c r="UN264" s="24"/>
      <c r="UO264" s="24"/>
      <c r="UP264" s="24"/>
      <c r="UQ264" s="24"/>
      <c r="UR264" s="24"/>
      <c r="US264" s="24"/>
      <c r="UT264" s="24"/>
    </row>
    <row r="265" spans="1:566" s="152" customFormat="1" ht="13.5" thickBot="1" x14ac:dyDescent="0.3">
      <c r="A265" s="104"/>
      <c r="B265" s="104"/>
      <c r="C265" s="105"/>
      <c r="D265" s="105"/>
      <c r="E265" s="105"/>
      <c r="F265" s="106"/>
      <c r="G265" s="115"/>
      <c r="H265" s="104"/>
      <c r="I265" s="106"/>
      <c r="J265" s="104"/>
      <c r="K265" s="116"/>
      <c r="L265" s="10"/>
      <c r="M265" s="115"/>
      <c r="N265" s="116"/>
      <c r="O265" s="116"/>
      <c r="P265" s="116"/>
      <c r="Q265" s="104"/>
      <c r="R265" s="104"/>
      <c r="S265" s="104"/>
      <c r="T265" s="104"/>
      <c r="U265" s="112"/>
      <c r="V265" s="112"/>
      <c r="W265" s="112"/>
      <c r="X265" s="112"/>
      <c r="Y265" s="112"/>
      <c r="Z265" s="112"/>
      <c r="AA265" s="112"/>
      <c r="AB265" s="112"/>
      <c r="AC265" s="21"/>
      <c r="AD265" s="21"/>
      <c r="AE265" s="114"/>
      <c r="AF265" s="121"/>
      <c r="AG265" s="21"/>
      <c r="AH265" s="2">
        <f t="shared" si="3"/>
        <v>0</v>
      </c>
      <c r="AI265" s="4"/>
      <c r="AJ265" s="4"/>
      <c r="AK265" s="4">
        <f>SUM(AI265:AJ265)</f>
        <v>0</v>
      </c>
      <c r="AL265" s="129"/>
      <c r="AM265" s="129"/>
      <c r="AN265" s="129"/>
      <c r="AO265" s="129"/>
      <c r="AP265" s="129" t="s">
        <v>100</v>
      </c>
      <c r="AQ265" s="129" t="s">
        <v>100</v>
      </c>
      <c r="AR265" s="129" t="s">
        <v>100</v>
      </c>
      <c r="AS265" s="129" t="s">
        <v>100</v>
      </c>
      <c r="AT265" s="129" t="s">
        <v>100</v>
      </c>
      <c r="AU265" s="129" t="s">
        <v>100</v>
      </c>
      <c r="AV265" s="129" t="s">
        <v>100</v>
      </c>
      <c r="AW265" s="129" t="s">
        <v>100</v>
      </c>
      <c r="AX265" s="129" t="s">
        <v>100</v>
      </c>
      <c r="AY265" s="129" t="s">
        <v>100</v>
      </c>
      <c r="AZ265" s="129" t="s">
        <v>100</v>
      </c>
      <c r="BA265" s="129" t="s">
        <v>100</v>
      </c>
      <c r="BB265" s="129" t="s">
        <v>100</v>
      </c>
      <c r="BC265" s="129" t="s">
        <v>100</v>
      </c>
      <c r="BD265" s="129" t="s">
        <v>100</v>
      </c>
      <c r="BE265" s="129" t="s">
        <v>100</v>
      </c>
      <c r="BF265" s="129" t="s">
        <v>100</v>
      </c>
      <c r="BG265" s="111" t="s">
        <v>100</v>
      </c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  <c r="CP265" s="24"/>
      <c r="CQ265" s="24"/>
      <c r="CR265" s="24"/>
      <c r="CS265" s="24"/>
      <c r="CT265" s="24"/>
      <c r="CU265" s="24"/>
      <c r="CV265" s="24"/>
      <c r="CW265" s="24"/>
      <c r="CX265" s="24"/>
      <c r="CY265" s="24"/>
      <c r="CZ265" s="24"/>
      <c r="DA265" s="24"/>
      <c r="DB265" s="24"/>
      <c r="DC265" s="24"/>
      <c r="DD265" s="24"/>
      <c r="DE265" s="24"/>
      <c r="DF265" s="24"/>
      <c r="DG265" s="24"/>
      <c r="DH265" s="24"/>
      <c r="DI265" s="24"/>
      <c r="DJ265" s="24"/>
      <c r="DK265" s="24"/>
      <c r="DL265" s="24"/>
      <c r="DM265" s="24"/>
      <c r="DN265" s="24"/>
      <c r="DO265" s="24"/>
      <c r="DP265" s="24"/>
      <c r="DQ265" s="24"/>
      <c r="DR265" s="24"/>
      <c r="DS265" s="24"/>
      <c r="DT265" s="24"/>
      <c r="DU265" s="24"/>
      <c r="DV265" s="24"/>
      <c r="DW265" s="24"/>
      <c r="DX265" s="24"/>
      <c r="DY265" s="24"/>
      <c r="DZ265" s="24"/>
      <c r="EA265" s="24"/>
      <c r="EB265" s="24"/>
      <c r="EC265" s="24"/>
      <c r="ED265" s="24"/>
      <c r="EE265" s="24"/>
      <c r="EF265" s="24"/>
      <c r="EG265" s="24"/>
      <c r="EH265" s="24"/>
      <c r="EI265" s="24"/>
      <c r="EJ265" s="24"/>
      <c r="EK265" s="24"/>
      <c r="EL265" s="24"/>
      <c r="EM265" s="24"/>
      <c r="EN265" s="24"/>
      <c r="EO265" s="24"/>
      <c r="EP265" s="24"/>
      <c r="EQ265" s="24"/>
      <c r="ER265" s="24"/>
      <c r="ES265" s="24"/>
      <c r="ET265" s="24"/>
      <c r="EU265" s="24"/>
      <c r="EV265" s="24"/>
      <c r="EW265" s="24"/>
      <c r="EX265" s="24"/>
      <c r="EY265" s="24"/>
      <c r="EZ265" s="24"/>
      <c r="FA265" s="24"/>
      <c r="FB265" s="24"/>
      <c r="FC265" s="24"/>
      <c r="FD265" s="24"/>
      <c r="FE265" s="24"/>
      <c r="FF265" s="24"/>
      <c r="FG265" s="24"/>
      <c r="FH265" s="24"/>
      <c r="FI265" s="24"/>
      <c r="FJ265" s="24"/>
      <c r="FK265" s="24"/>
      <c r="FL265" s="24"/>
      <c r="FM265" s="24"/>
      <c r="FN265" s="24"/>
      <c r="FO265" s="24"/>
      <c r="FP265" s="24"/>
      <c r="FQ265" s="24"/>
      <c r="FR265" s="24"/>
      <c r="FS265" s="24"/>
      <c r="FT265" s="24"/>
      <c r="FU265" s="24"/>
      <c r="FV265" s="24"/>
      <c r="FW265" s="24"/>
      <c r="FX265" s="24"/>
      <c r="FY265" s="24"/>
      <c r="FZ265" s="24"/>
      <c r="GA265" s="24"/>
      <c r="GB265" s="24"/>
      <c r="GC265" s="24"/>
      <c r="GD265" s="24"/>
      <c r="GE265" s="24"/>
      <c r="GF265" s="24"/>
      <c r="GG265" s="24"/>
      <c r="GH265" s="24"/>
      <c r="GI265" s="24"/>
      <c r="GJ265" s="24"/>
      <c r="GK265" s="24"/>
      <c r="GL265" s="24"/>
      <c r="GM265" s="24"/>
      <c r="GN265" s="24"/>
      <c r="GO265" s="24"/>
      <c r="GP265" s="24"/>
      <c r="GQ265" s="24"/>
      <c r="GR265" s="24"/>
      <c r="GS265" s="24"/>
      <c r="GT265" s="24"/>
      <c r="GU265" s="24"/>
      <c r="GV265" s="24"/>
      <c r="GW265" s="24"/>
      <c r="GX265" s="24"/>
      <c r="GY265" s="24"/>
      <c r="GZ265" s="24"/>
      <c r="HA265" s="24"/>
      <c r="HB265" s="24"/>
      <c r="HC265" s="24"/>
      <c r="HD265" s="24"/>
      <c r="HE265" s="24"/>
      <c r="HF265" s="24"/>
      <c r="HG265" s="24"/>
      <c r="HH265" s="24"/>
      <c r="HI265" s="24"/>
      <c r="HJ265" s="24"/>
      <c r="HK265" s="24"/>
      <c r="HL265" s="24"/>
      <c r="HM265" s="24"/>
      <c r="HN265" s="24"/>
      <c r="HO265" s="24"/>
      <c r="HP265" s="24"/>
      <c r="HQ265" s="24"/>
      <c r="HR265" s="24"/>
      <c r="HS265" s="24"/>
      <c r="HT265" s="24"/>
      <c r="HU265" s="24"/>
      <c r="HV265" s="24"/>
      <c r="HW265" s="24"/>
      <c r="HX265" s="24"/>
      <c r="HY265" s="24"/>
      <c r="HZ265" s="24"/>
      <c r="IA265" s="24"/>
      <c r="IB265" s="24"/>
      <c r="IC265" s="24"/>
      <c r="ID265" s="24"/>
      <c r="IE265" s="24"/>
      <c r="IF265" s="24"/>
      <c r="IG265" s="24"/>
      <c r="IH265" s="24"/>
      <c r="II265" s="24"/>
      <c r="IJ265" s="24"/>
      <c r="IK265" s="24"/>
      <c r="IL265" s="24"/>
      <c r="IM265" s="24"/>
      <c r="IN265" s="24"/>
      <c r="IO265" s="24"/>
      <c r="IP265" s="24"/>
      <c r="IQ265" s="24"/>
      <c r="IR265" s="24"/>
      <c r="IS265" s="24"/>
      <c r="IT265" s="24"/>
      <c r="IU265" s="24"/>
      <c r="IV265" s="24"/>
      <c r="IW265" s="24"/>
      <c r="IX265" s="24"/>
      <c r="IY265" s="24"/>
      <c r="IZ265" s="24"/>
      <c r="JA265" s="24"/>
      <c r="JB265" s="24"/>
      <c r="JC265" s="24"/>
      <c r="JD265" s="24"/>
      <c r="JE265" s="24"/>
      <c r="JF265" s="24"/>
      <c r="JG265" s="24"/>
      <c r="JH265" s="24"/>
      <c r="JI265" s="24"/>
      <c r="JJ265" s="24"/>
      <c r="JK265" s="24"/>
      <c r="JL265" s="24"/>
      <c r="JM265" s="24"/>
      <c r="JN265" s="24"/>
      <c r="JO265" s="24"/>
      <c r="JP265" s="24"/>
      <c r="JQ265" s="24"/>
      <c r="JR265" s="24"/>
      <c r="JS265" s="24"/>
      <c r="JT265" s="24"/>
      <c r="JU265" s="24"/>
      <c r="JV265" s="24"/>
      <c r="JW265" s="24"/>
      <c r="JX265" s="24"/>
      <c r="JY265" s="24"/>
      <c r="JZ265" s="24"/>
      <c r="KA265" s="24"/>
      <c r="KB265" s="24"/>
      <c r="KC265" s="24"/>
      <c r="KD265" s="24"/>
      <c r="KE265" s="24"/>
      <c r="KF265" s="24"/>
      <c r="KG265" s="24"/>
      <c r="KH265" s="24"/>
      <c r="KI265" s="24"/>
      <c r="KJ265" s="24"/>
      <c r="KK265" s="24"/>
      <c r="KL265" s="24"/>
      <c r="KM265" s="24"/>
      <c r="KN265" s="24"/>
      <c r="KO265" s="24"/>
      <c r="KP265" s="24"/>
      <c r="KQ265" s="24"/>
      <c r="KR265" s="24"/>
      <c r="KS265" s="24"/>
      <c r="KT265" s="24"/>
      <c r="KU265" s="24"/>
      <c r="KV265" s="24"/>
      <c r="KW265" s="24"/>
      <c r="KX265" s="24"/>
      <c r="KY265" s="24"/>
      <c r="KZ265" s="24"/>
      <c r="LA265" s="24"/>
      <c r="LB265" s="24"/>
      <c r="LC265" s="24"/>
      <c r="LD265" s="24"/>
      <c r="LE265" s="24"/>
      <c r="LF265" s="24"/>
      <c r="LG265" s="24"/>
      <c r="LH265" s="24"/>
      <c r="LI265" s="24"/>
      <c r="LJ265" s="24"/>
      <c r="LK265" s="24"/>
      <c r="LL265" s="24"/>
      <c r="LM265" s="24"/>
      <c r="LN265" s="24"/>
      <c r="LO265" s="24"/>
      <c r="LP265" s="24"/>
      <c r="LQ265" s="24"/>
      <c r="LR265" s="24"/>
      <c r="LS265" s="24"/>
      <c r="LT265" s="24"/>
      <c r="LU265" s="24"/>
      <c r="LV265" s="24"/>
      <c r="LW265" s="24"/>
      <c r="LX265" s="24"/>
      <c r="LY265" s="24"/>
      <c r="LZ265" s="24"/>
      <c r="MA265" s="24"/>
      <c r="MB265" s="24"/>
      <c r="MC265" s="24"/>
      <c r="MD265" s="24"/>
      <c r="ME265" s="24"/>
      <c r="MF265" s="24"/>
      <c r="MG265" s="24"/>
      <c r="MH265" s="24"/>
      <c r="MI265" s="24"/>
      <c r="MJ265" s="24"/>
      <c r="MK265" s="24"/>
      <c r="ML265" s="24"/>
      <c r="MM265" s="24"/>
      <c r="MN265" s="24"/>
      <c r="MO265" s="24"/>
      <c r="MP265" s="24"/>
      <c r="MQ265" s="24"/>
      <c r="MR265" s="24"/>
      <c r="MS265" s="24"/>
      <c r="MT265" s="24"/>
      <c r="MU265" s="24"/>
      <c r="MV265" s="24"/>
      <c r="MW265" s="24"/>
      <c r="MX265" s="24"/>
      <c r="MY265" s="24"/>
      <c r="MZ265" s="24"/>
      <c r="NA265" s="24"/>
      <c r="NB265" s="24"/>
      <c r="NC265" s="24"/>
      <c r="ND265" s="24"/>
      <c r="NE265" s="24"/>
      <c r="NF265" s="24"/>
      <c r="NG265" s="24"/>
      <c r="NH265" s="24"/>
      <c r="NI265" s="24"/>
      <c r="NJ265" s="24"/>
      <c r="NK265" s="24"/>
      <c r="NL265" s="24"/>
      <c r="NM265" s="24"/>
      <c r="NN265" s="24"/>
      <c r="NO265" s="24"/>
      <c r="NP265" s="24"/>
      <c r="NQ265" s="24"/>
      <c r="NR265" s="24"/>
      <c r="NS265" s="24"/>
      <c r="NT265" s="24"/>
      <c r="NU265" s="24"/>
      <c r="NV265" s="24"/>
      <c r="NW265" s="24"/>
      <c r="NX265" s="24"/>
      <c r="NY265" s="24"/>
      <c r="NZ265" s="24"/>
      <c r="OA265" s="24"/>
      <c r="OB265" s="24"/>
      <c r="OC265" s="24"/>
      <c r="OD265" s="24"/>
      <c r="OE265" s="24"/>
      <c r="OF265" s="24"/>
      <c r="OG265" s="24"/>
      <c r="OH265" s="24"/>
      <c r="OI265" s="24"/>
      <c r="OJ265" s="24"/>
      <c r="OK265" s="24"/>
      <c r="OL265" s="24"/>
      <c r="OM265" s="24"/>
      <c r="ON265" s="24"/>
      <c r="OO265" s="24"/>
      <c r="OP265" s="24"/>
      <c r="OQ265" s="24"/>
      <c r="OR265" s="24"/>
      <c r="OS265" s="24"/>
      <c r="OT265" s="24"/>
      <c r="OU265" s="24"/>
      <c r="OV265" s="24"/>
      <c r="OW265" s="24"/>
      <c r="OX265" s="24"/>
      <c r="OY265" s="24"/>
      <c r="OZ265" s="24"/>
      <c r="PA265" s="24"/>
      <c r="PB265" s="24"/>
      <c r="PC265" s="24"/>
      <c r="PD265" s="24"/>
      <c r="PE265" s="24"/>
      <c r="PF265" s="24"/>
      <c r="PG265" s="24"/>
      <c r="PH265" s="24"/>
      <c r="PI265" s="24"/>
      <c r="PJ265" s="24"/>
      <c r="PK265" s="24"/>
      <c r="PL265" s="24"/>
      <c r="PM265" s="24"/>
      <c r="PN265" s="24"/>
      <c r="PO265" s="24"/>
      <c r="PP265" s="24"/>
      <c r="PQ265" s="24"/>
      <c r="PR265" s="24"/>
      <c r="PS265" s="24"/>
      <c r="PT265" s="24"/>
      <c r="PU265" s="24"/>
      <c r="PV265" s="24"/>
      <c r="PW265" s="24"/>
      <c r="PX265" s="24"/>
      <c r="PY265" s="24"/>
      <c r="PZ265" s="24"/>
      <c r="QA265" s="24"/>
      <c r="QB265" s="24"/>
      <c r="QC265" s="24"/>
      <c r="QD265" s="24"/>
      <c r="QE265" s="24"/>
      <c r="QF265" s="24"/>
      <c r="QG265" s="24"/>
      <c r="QH265" s="24"/>
      <c r="QI265" s="24"/>
      <c r="QJ265" s="24"/>
      <c r="QK265" s="24"/>
      <c r="QL265" s="24"/>
      <c r="QM265" s="24"/>
      <c r="QN265" s="24"/>
      <c r="QO265" s="24"/>
      <c r="QP265" s="24"/>
      <c r="QQ265" s="24"/>
      <c r="QR265" s="24"/>
      <c r="QS265" s="24"/>
      <c r="QT265" s="24"/>
      <c r="QU265" s="24"/>
      <c r="QV265" s="24"/>
      <c r="QW265" s="24"/>
      <c r="QX265" s="24"/>
      <c r="QY265" s="24"/>
      <c r="QZ265" s="24"/>
      <c r="RA265" s="24"/>
      <c r="RB265" s="24"/>
      <c r="RC265" s="24"/>
      <c r="RD265" s="24"/>
      <c r="RE265" s="24"/>
      <c r="RF265" s="24"/>
      <c r="RG265" s="24"/>
      <c r="RH265" s="24"/>
      <c r="RI265" s="24"/>
      <c r="RJ265" s="24"/>
      <c r="RK265" s="24"/>
      <c r="RL265" s="24"/>
      <c r="RM265" s="24"/>
      <c r="RN265" s="24"/>
      <c r="RO265" s="24"/>
      <c r="RP265" s="24"/>
      <c r="RQ265" s="24"/>
      <c r="RR265" s="24"/>
      <c r="RS265" s="24"/>
      <c r="RT265" s="24"/>
      <c r="RU265" s="24"/>
      <c r="RV265" s="24"/>
      <c r="RW265" s="24"/>
      <c r="RX265" s="24"/>
      <c r="RY265" s="24"/>
      <c r="RZ265" s="24"/>
      <c r="SA265" s="24"/>
      <c r="SB265" s="24"/>
      <c r="SC265" s="24"/>
      <c r="SD265" s="24"/>
      <c r="SE265" s="24"/>
      <c r="SF265" s="24"/>
      <c r="SG265" s="24"/>
      <c r="SH265" s="24"/>
      <c r="SI265" s="24"/>
      <c r="SJ265" s="24"/>
      <c r="SK265" s="24"/>
      <c r="SL265" s="24"/>
      <c r="SM265" s="24"/>
      <c r="SN265" s="24"/>
      <c r="SO265" s="24"/>
      <c r="SP265" s="24"/>
      <c r="SQ265" s="24"/>
      <c r="SR265" s="24"/>
      <c r="SS265" s="24"/>
      <c r="ST265" s="24"/>
      <c r="SU265" s="24"/>
      <c r="SV265" s="24"/>
      <c r="SW265" s="24"/>
      <c r="SX265" s="24"/>
      <c r="SY265" s="24"/>
      <c r="SZ265" s="24"/>
      <c r="TA265" s="24"/>
      <c r="TB265" s="24"/>
      <c r="TC265" s="24"/>
      <c r="TD265" s="24"/>
      <c r="TE265" s="24"/>
      <c r="TF265" s="24"/>
      <c r="TG265" s="24"/>
      <c r="TH265" s="24"/>
      <c r="TI265" s="24"/>
      <c r="TJ265" s="24"/>
      <c r="TK265" s="24"/>
      <c r="TL265" s="24"/>
      <c r="TM265" s="24"/>
      <c r="TN265" s="24"/>
      <c r="TO265" s="24"/>
      <c r="TP265" s="24"/>
      <c r="TQ265" s="24"/>
      <c r="TR265" s="24"/>
      <c r="TS265" s="24"/>
      <c r="TT265" s="24"/>
      <c r="TU265" s="24"/>
      <c r="TV265" s="24"/>
      <c r="TW265" s="24"/>
      <c r="TX265" s="24"/>
      <c r="TY265" s="24"/>
      <c r="TZ265" s="24"/>
      <c r="UA265" s="24"/>
      <c r="UB265" s="24"/>
      <c r="UC265" s="24"/>
      <c r="UD265" s="24"/>
      <c r="UE265" s="24"/>
      <c r="UF265" s="24"/>
      <c r="UG265" s="24"/>
      <c r="UH265" s="24"/>
      <c r="UI265" s="24"/>
      <c r="UJ265" s="24"/>
      <c r="UK265" s="24"/>
      <c r="UL265" s="24"/>
      <c r="UM265" s="24"/>
      <c r="UN265" s="24"/>
      <c r="UO265" s="24"/>
      <c r="UP265" s="24"/>
      <c r="UQ265" s="24"/>
      <c r="UR265" s="24"/>
      <c r="US265" s="24"/>
      <c r="UT265" s="24"/>
    </row>
    <row r="266" spans="1:566" s="152" customFormat="1" ht="39" thickBot="1" x14ac:dyDescent="0.3">
      <c r="A266" s="133">
        <v>47</v>
      </c>
      <c r="B266" s="133" t="s">
        <v>539</v>
      </c>
      <c r="C266" s="134" t="s">
        <v>540</v>
      </c>
      <c r="D266" s="134" t="s">
        <v>541</v>
      </c>
      <c r="E266" s="134" t="s">
        <v>99</v>
      </c>
      <c r="F266" s="135" t="s">
        <v>542</v>
      </c>
      <c r="G266" s="136">
        <v>13678</v>
      </c>
      <c r="H266" s="133" t="s">
        <v>543</v>
      </c>
      <c r="I266" s="135" t="s">
        <v>544</v>
      </c>
      <c r="J266" s="133" t="s">
        <v>545</v>
      </c>
      <c r="K266" s="137">
        <v>45279</v>
      </c>
      <c r="L266" s="7">
        <v>5950</v>
      </c>
      <c r="M266" s="136">
        <v>13678</v>
      </c>
      <c r="N266" s="137">
        <v>45279</v>
      </c>
      <c r="O266" s="137">
        <v>45371</v>
      </c>
      <c r="P266" s="137" t="s">
        <v>287</v>
      </c>
      <c r="Q266" s="133" t="s">
        <v>100</v>
      </c>
      <c r="R266" s="133" t="s">
        <v>100</v>
      </c>
      <c r="S266" s="133" t="s">
        <v>100</v>
      </c>
      <c r="T266" s="133" t="s">
        <v>457</v>
      </c>
      <c r="U266" s="138"/>
      <c r="V266" s="138"/>
      <c r="W266" s="138"/>
      <c r="X266" s="138"/>
      <c r="Y266" s="138"/>
      <c r="Z266" s="138"/>
      <c r="AA266" s="138"/>
      <c r="AB266" s="138"/>
      <c r="AC266" s="167"/>
      <c r="AD266" s="167"/>
      <c r="AE266" s="133"/>
      <c r="AF266" s="139"/>
      <c r="AG266" s="167"/>
      <c r="AH266" s="8">
        <f t="shared" si="3"/>
        <v>5950</v>
      </c>
      <c r="AI266" s="22"/>
      <c r="AJ266" s="22">
        <v>5950</v>
      </c>
      <c r="AK266" s="22">
        <f>SUM(AI266:AJ266)</f>
        <v>5950</v>
      </c>
      <c r="AL266" s="140"/>
      <c r="AM266" s="140"/>
      <c r="AN266" s="140"/>
      <c r="AO266" s="140"/>
      <c r="AP266" s="140" t="s">
        <v>299</v>
      </c>
      <c r="AQ266" s="140" t="s">
        <v>300</v>
      </c>
      <c r="AR266" s="140" t="s">
        <v>546</v>
      </c>
      <c r="AS266" s="140" t="s">
        <v>100</v>
      </c>
      <c r="AT266" s="140" t="s">
        <v>100</v>
      </c>
      <c r="AU266" s="140" t="s">
        <v>297</v>
      </c>
      <c r="AV266" s="140" t="s">
        <v>100</v>
      </c>
      <c r="AW266" s="140" t="s">
        <v>100</v>
      </c>
      <c r="AX266" s="140" t="s">
        <v>100</v>
      </c>
      <c r="AY266" s="140" t="s">
        <v>100</v>
      </c>
      <c r="AZ266" s="140" t="s">
        <v>100</v>
      </c>
      <c r="BA266" s="140" t="s">
        <v>100</v>
      </c>
      <c r="BB266" s="140" t="s">
        <v>100</v>
      </c>
      <c r="BC266" s="140" t="s">
        <v>100</v>
      </c>
      <c r="BD266" s="140" t="s">
        <v>100</v>
      </c>
      <c r="BE266" s="140" t="s">
        <v>100</v>
      </c>
      <c r="BF266" s="140" t="s">
        <v>100</v>
      </c>
      <c r="BG266" s="134" t="s">
        <v>100</v>
      </c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  <c r="CP266" s="24"/>
      <c r="CQ266" s="24"/>
      <c r="CR266" s="24"/>
      <c r="CS266" s="24"/>
      <c r="CT266" s="24"/>
      <c r="CU266" s="24"/>
      <c r="CV266" s="24"/>
      <c r="CW266" s="24"/>
      <c r="CX266" s="24"/>
      <c r="CY266" s="24"/>
      <c r="CZ266" s="24"/>
      <c r="DA266" s="24"/>
      <c r="DB266" s="24"/>
      <c r="DC266" s="24"/>
      <c r="DD266" s="24"/>
      <c r="DE266" s="24"/>
      <c r="DF266" s="24"/>
      <c r="DG266" s="24"/>
      <c r="DH266" s="24"/>
      <c r="DI266" s="24"/>
      <c r="DJ266" s="24"/>
      <c r="DK266" s="24"/>
      <c r="DL266" s="24"/>
      <c r="DM266" s="24"/>
      <c r="DN266" s="24"/>
      <c r="DO266" s="24"/>
      <c r="DP266" s="24"/>
      <c r="DQ266" s="24"/>
      <c r="DR266" s="24"/>
      <c r="DS266" s="24"/>
      <c r="DT266" s="24"/>
      <c r="DU266" s="24"/>
      <c r="DV266" s="24"/>
      <c r="DW266" s="24"/>
      <c r="DX266" s="24"/>
      <c r="DY266" s="24"/>
      <c r="DZ266" s="24"/>
      <c r="EA266" s="24"/>
      <c r="EB266" s="24"/>
      <c r="EC266" s="24"/>
      <c r="ED266" s="24"/>
      <c r="EE266" s="24"/>
      <c r="EF266" s="24"/>
      <c r="EG266" s="24"/>
      <c r="EH266" s="24"/>
      <c r="EI266" s="24"/>
      <c r="EJ266" s="24"/>
      <c r="EK266" s="24"/>
      <c r="EL266" s="24"/>
      <c r="EM266" s="24"/>
      <c r="EN266" s="24"/>
      <c r="EO266" s="24"/>
      <c r="EP266" s="24"/>
      <c r="EQ266" s="24"/>
      <c r="ER266" s="24"/>
      <c r="ES266" s="24"/>
      <c r="ET266" s="24"/>
      <c r="EU266" s="24"/>
      <c r="EV266" s="24"/>
      <c r="EW266" s="24"/>
      <c r="EX266" s="24"/>
      <c r="EY266" s="24"/>
      <c r="EZ266" s="24"/>
      <c r="FA266" s="24"/>
      <c r="FB266" s="24"/>
      <c r="FC266" s="24"/>
      <c r="FD266" s="24"/>
      <c r="FE266" s="24"/>
      <c r="FF266" s="24"/>
      <c r="FG266" s="24"/>
      <c r="FH266" s="24"/>
      <c r="FI266" s="24"/>
      <c r="FJ266" s="24"/>
      <c r="FK266" s="24"/>
      <c r="FL266" s="24"/>
      <c r="FM266" s="24"/>
      <c r="FN266" s="24"/>
      <c r="FO266" s="24"/>
      <c r="FP266" s="24"/>
      <c r="FQ266" s="24"/>
      <c r="FR266" s="24"/>
      <c r="FS266" s="24"/>
      <c r="FT266" s="24"/>
      <c r="FU266" s="24"/>
      <c r="FV266" s="24"/>
      <c r="FW266" s="24"/>
      <c r="FX266" s="24"/>
      <c r="FY266" s="24"/>
      <c r="FZ266" s="24"/>
      <c r="GA266" s="24"/>
      <c r="GB266" s="24"/>
      <c r="GC266" s="24"/>
      <c r="GD266" s="24"/>
      <c r="GE266" s="24"/>
      <c r="GF266" s="24"/>
      <c r="GG266" s="24"/>
      <c r="GH266" s="24"/>
      <c r="GI266" s="24"/>
      <c r="GJ266" s="24"/>
      <c r="GK266" s="24"/>
      <c r="GL266" s="24"/>
      <c r="GM266" s="24"/>
      <c r="GN266" s="24"/>
      <c r="GO266" s="24"/>
      <c r="GP266" s="24"/>
      <c r="GQ266" s="24"/>
      <c r="GR266" s="24"/>
      <c r="GS266" s="24"/>
      <c r="GT266" s="24"/>
      <c r="GU266" s="24"/>
      <c r="GV266" s="24"/>
      <c r="GW266" s="24"/>
      <c r="GX266" s="24"/>
      <c r="GY266" s="24"/>
      <c r="GZ266" s="24"/>
      <c r="HA266" s="24"/>
      <c r="HB266" s="24"/>
      <c r="HC266" s="24"/>
      <c r="HD266" s="24"/>
      <c r="HE266" s="24"/>
      <c r="HF266" s="24"/>
      <c r="HG266" s="24"/>
      <c r="HH266" s="24"/>
      <c r="HI266" s="24"/>
      <c r="HJ266" s="24"/>
      <c r="HK266" s="24"/>
      <c r="HL266" s="24"/>
      <c r="HM266" s="24"/>
      <c r="HN266" s="24"/>
      <c r="HO266" s="24"/>
      <c r="HP266" s="24"/>
      <c r="HQ266" s="24"/>
      <c r="HR266" s="24"/>
      <c r="HS266" s="24"/>
      <c r="HT266" s="24"/>
      <c r="HU266" s="24"/>
      <c r="HV266" s="24"/>
      <c r="HW266" s="24"/>
      <c r="HX266" s="24"/>
      <c r="HY266" s="24"/>
      <c r="HZ266" s="24"/>
      <c r="IA266" s="24"/>
      <c r="IB266" s="24"/>
      <c r="IC266" s="24"/>
      <c r="ID266" s="24"/>
      <c r="IE266" s="24"/>
      <c r="IF266" s="24"/>
      <c r="IG266" s="24"/>
      <c r="IH266" s="24"/>
      <c r="II266" s="24"/>
      <c r="IJ266" s="24"/>
      <c r="IK266" s="24"/>
      <c r="IL266" s="24"/>
      <c r="IM266" s="24"/>
      <c r="IN266" s="24"/>
      <c r="IO266" s="24"/>
      <c r="IP266" s="24"/>
      <c r="IQ266" s="24"/>
      <c r="IR266" s="24"/>
      <c r="IS266" s="24"/>
      <c r="IT266" s="24"/>
      <c r="IU266" s="24"/>
      <c r="IV266" s="24"/>
      <c r="IW266" s="24"/>
      <c r="IX266" s="24"/>
      <c r="IY266" s="24"/>
      <c r="IZ266" s="24"/>
      <c r="JA266" s="24"/>
      <c r="JB266" s="24"/>
      <c r="JC266" s="24"/>
      <c r="JD266" s="24"/>
      <c r="JE266" s="24"/>
      <c r="JF266" s="24"/>
      <c r="JG266" s="24"/>
      <c r="JH266" s="24"/>
      <c r="JI266" s="24"/>
      <c r="JJ266" s="24"/>
      <c r="JK266" s="24"/>
      <c r="JL266" s="24"/>
      <c r="JM266" s="24"/>
      <c r="JN266" s="24"/>
      <c r="JO266" s="24"/>
      <c r="JP266" s="24"/>
      <c r="JQ266" s="24"/>
      <c r="JR266" s="24"/>
      <c r="JS266" s="24"/>
      <c r="JT266" s="24"/>
      <c r="JU266" s="24"/>
      <c r="JV266" s="24"/>
      <c r="JW266" s="24"/>
      <c r="JX266" s="24"/>
      <c r="JY266" s="24"/>
      <c r="JZ266" s="24"/>
      <c r="KA266" s="24"/>
      <c r="KB266" s="24"/>
      <c r="KC266" s="24"/>
      <c r="KD266" s="24"/>
      <c r="KE266" s="24"/>
      <c r="KF266" s="24"/>
      <c r="KG266" s="24"/>
      <c r="KH266" s="24"/>
      <c r="KI266" s="24"/>
      <c r="KJ266" s="24"/>
      <c r="KK266" s="24"/>
      <c r="KL266" s="24"/>
      <c r="KM266" s="24"/>
      <c r="KN266" s="24"/>
      <c r="KO266" s="24"/>
      <c r="KP266" s="24"/>
      <c r="KQ266" s="24"/>
      <c r="KR266" s="24"/>
      <c r="KS266" s="24"/>
      <c r="KT266" s="24"/>
      <c r="KU266" s="24"/>
      <c r="KV266" s="24"/>
      <c r="KW266" s="24"/>
      <c r="KX266" s="24"/>
      <c r="KY266" s="24"/>
      <c r="KZ266" s="24"/>
      <c r="LA266" s="24"/>
      <c r="LB266" s="24"/>
      <c r="LC266" s="24"/>
      <c r="LD266" s="24"/>
      <c r="LE266" s="24"/>
      <c r="LF266" s="24"/>
      <c r="LG266" s="24"/>
      <c r="LH266" s="24"/>
      <c r="LI266" s="24"/>
      <c r="LJ266" s="24"/>
      <c r="LK266" s="24"/>
      <c r="LL266" s="24"/>
      <c r="LM266" s="24"/>
      <c r="LN266" s="24"/>
      <c r="LO266" s="24"/>
      <c r="LP266" s="24"/>
      <c r="LQ266" s="24"/>
      <c r="LR266" s="24"/>
      <c r="LS266" s="24"/>
      <c r="LT266" s="24"/>
      <c r="LU266" s="24"/>
      <c r="LV266" s="24"/>
      <c r="LW266" s="24"/>
      <c r="LX266" s="24"/>
      <c r="LY266" s="24"/>
      <c r="LZ266" s="24"/>
      <c r="MA266" s="24"/>
      <c r="MB266" s="24"/>
      <c r="MC266" s="24"/>
      <c r="MD266" s="24"/>
      <c r="ME266" s="24"/>
      <c r="MF266" s="24"/>
      <c r="MG266" s="24"/>
      <c r="MH266" s="24"/>
      <c r="MI266" s="24"/>
      <c r="MJ266" s="24"/>
      <c r="MK266" s="24"/>
      <c r="ML266" s="24"/>
      <c r="MM266" s="24"/>
      <c r="MN266" s="24"/>
      <c r="MO266" s="24"/>
      <c r="MP266" s="24"/>
      <c r="MQ266" s="24"/>
      <c r="MR266" s="24"/>
      <c r="MS266" s="24"/>
      <c r="MT266" s="24"/>
      <c r="MU266" s="24"/>
      <c r="MV266" s="24"/>
      <c r="MW266" s="24"/>
      <c r="MX266" s="24"/>
      <c r="MY266" s="24"/>
      <c r="MZ266" s="24"/>
      <c r="NA266" s="24"/>
      <c r="NB266" s="24"/>
      <c r="NC266" s="24"/>
      <c r="ND266" s="24"/>
      <c r="NE266" s="24"/>
      <c r="NF266" s="24"/>
      <c r="NG266" s="24"/>
      <c r="NH266" s="24"/>
      <c r="NI266" s="24"/>
      <c r="NJ266" s="24"/>
      <c r="NK266" s="24"/>
      <c r="NL266" s="24"/>
      <c r="NM266" s="24"/>
      <c r="NN266" s="24"/>
      <c r="NO266" s="24"/>
      <c r="NP266" s="24"/>
      <c r="NQ266" s="24"/>
      <c r="NR266" s="24"/>
      <c r="NS266" s="24"/>
      <c r="NT266" s="24"/>
      <c r="NU266" s="24"/>
      <c r="NV266" s="24"/>
      <c r="NW266" s="24"/>
      <c r="NX266" s="24"/>
      <c r="NY266" s="24"/>
      <c r="NZ266" s="24"/>
      <c r="OA266" s="24"/>
      <c r="OB266" s="24"/>
      <c r="OC266" s="24"/>
      <c r="OD266" s="24"/>
      <c r="OE266" s="24"/>
      <c r="OF266" s="24"/>
      <c r="OG266" s="24"/>
      <c r="OH266" s="24"/>
      <c r="OI266" s="24"/>
      <c r="OJ266" s="24"/>
      <c r="OK266" s="24"/>
      <c r="OL266" s="24"/>
      <c r="OM266" s="24"/>
      <c r="ON266" s="24"/>
      <c r="OO266" s="24"/>
      <c r="OP266" s="24"/>
      <c r="OQ266" s="24"/>
      <c r="OR266" s="24"/>
      <c r="OS266" s="24"/>
      <c r="OT266" s="24"/>
      <c r="OU266" s="24"/>
      <c r="OV266" s="24"/>
      <c r="OW266" s="24"/>
      <c r="OX266" s="24"/>
      <c r="OY266" s="24"/>
      <c r="OZ266" s="24"/>
      <c r="PA266" s="24"/>
      <c r="PB266" s="24"/>
      <c r="PC266" s="24"/>
      <c r="PD266" s="24"/>
      <c r="PE266" s="24"/>
      <c r="PF266" s="24"/>
      <c r="PG266" s="24"/>
      <c r="PH266" s="24"/>
      <c r="PI266" s="24"/>
      <c r="PJ266" s="24"/>
      <c r="PK266" s="24"/>
      <c r="PL266" s="24"/>
      <c r="PM266" s="24"/>
      <c r="PN266" s="24"/>
      <c r="PO266" s="24"/>
      <c r="PP266" s="24"/>
      <c r="PQ266" s="24"/>
      <c r="PR266" s="24"/>
      <c r="PS266" s="24"/>
      <c r="PT266" s="24"/>
      <c r="PU266" s="24"/>
      <c r="PV266" s="24"/>
      <c r="PW266" s="24"/>
      <c r="PX266" s="24"/>
      <c r="PY266" s="24"/>
      <c r="PZ266" s="24"/>
      <c r="QA266" s="24"/>
      <c r="QB266" s="24"/>
      <c r="QC266" s="24"/>
      <c r="QD266" s="24"/>
      <c r="QE266" s="24"/>
      <c r="QF266" s="24"/>
      <c r="QG266" s="24"/>
      <c r="QH266" s="24"/>
      <c r="QI266" s="24"/>
      <c r="QJ266" s="24"/>
      <c r="QK266" s="24"/>
      <c r="QL266" s="24"/>
      <c r="QM266" s="24"/>
      <c r="QN266" s="24"/>
      <c r="QO266" s="24"/>
      <c r="QP266" s="24"/>
      <c r="QQ266" s="24"/>
      <c r="QR266" s="24"/>
      <c r="QS266" s="24"/>
      <c r="QT266" s="24"/>
      <c r="QU266" s="24"/>
      <c r="QV266" s="24"/>
      <c r="QW266" s="24"/>
      <c r="QX266" s="24"/>
      <c r="QY266" s="24"/>
      <c r="QZ266" s="24"/>
      <c r="RA266" s="24"/>
      <c r="RB266" s="24"/>
      <c r="RC266" s="24"/>
      <c r="RD266" s="24"/>
      <c r="RE266" s="24"/>
      <c r="RF266" s="24"/>
      <c r="RG266" s="24"/>
      <c r="RH266" s="24"/>
      <c r="RI266" s="24"/>
      <c r="RJ266" s="24"/>
      <c r="RK266" s="24"/>
      <c r="RL266" s="24"/>
      <c r="RM266" s="24"/>
      <c r="RN266" s="24"/>
      <c r="RO266" s="24"/>
      <c r="RP266" s="24"/>
      <c r="RQ266" s="24"/>
      <c r="RR266" s="24"/>
      <c r="RS266" s="24"/>
      <c r="RT266" s="24"/>
      <c r="RU266" s="24"/>
      <c r="RV266" s="24"/>
      <c r="RW266" s="24"/>
      <c r="RX266" s="24"/>
      <c r="RY266" s="24"/>
      <c r="RZ266" s="24"/>
      <c r="SA266" s="24"/>
      <c r="SB266" s="24"/>
      <c r="SC266" s="24"/>
      <c r="SD266" s="24"/>
      <c r="SE266" s="24"/>
      <c r="SF266" s="24"/>
      <c r="SG266" s="24"/>
      <c r="SH266" s="24"/>
      <c r="SI266" s="24"/>
      <c r="SJ266" s="24"/>
      <c r="SK266" s="24"/>
      <c r="SL266" s="24"/>
      <c r="SM266" s="24"/>
      <c r="SN266" s="24"/>
      <c r="SO266" s="24"/>
      <c r="SP266" s="24"/>
      <c r="SQ266" s="24"/>
      <c r="SR266" s="24"/>
      <c r="SS266" s="24"/>
      <c r="ST266" s="24"/>
      <c r="SU266" s="24"/>
      <c r="SV266" s="24"/>
      <c r="SW266" s="24"/>
      <c r="SX266" s="24"/>
      <c r="SY266" s="24"/>
      <c r="SZ266" s="24"/>
      <c r="TA266" s="24"/>
      <c r="TB266" s="24"/>
      <c r="TC266" s="24"/>
      <c r="TD266" s="24"/>
      <c r="TE266" s="24"/>
      <c r="TF266" s="24"/>
      <c r="TG266" s="24"/>
      <c r="TH266" s="24"/>
      <c r="TI266" s="24"/>
      <c r="TJ266" s="24"/>
      <c r="TK266" s="24"/>
      <c r="TL266" s="24"/>
      <c r="TM266" s="24"/>
      <c r="TN266" s="24"/>
      <c r="TO266" s="24"/>
      <c r="TP266" s="24"/>
      <c r="TQ266" s="24"/>
      <c r="TR266" s="24"/>
      <c r="TS266" s="24"/>
      <c r="TT266" s="24"/>
      <c r="TU266" s="24"/>
      <c r="TV266" s="24"/>
      <c r="TW266" s="24"/>
      <c r="TX266" s="24"/>
      <c r="TY266" s="24"/>
      <c r="TZ266" s="24"/>
      <c r="UA266" s="24"/>
      <c r="UB266" s="24"/>
      <c r="UC266" s="24"/>
      <c r="UD266" s="24"/>
      <c r="UE266" s="24"/>
      <c r="UF266" s="24"/>
      <c r="UG266" s="24"/>
      <c r="UH266" s="24"/>
      <c r="UI266" s="24"/>
      <c r="UJ266" s="24"/>
      <c r="UK266" s="24"/>
      <c r="UL266" s="24"/>
      <c r="UM266" s="24"/>
      <c r="UN266" s="24"/>
      <c r="UO266" s="24"/>
      <c r="UP266" s="24"/>
      <c r="UQ266" s="24"/>
      <c r="UR266" s="24"/>
      <c r="US266" s="24"/>
      <c r="UT266" s="24"/>
    </row>
    <row r="267" spans="1:566" s="155" customFormat="1" ht="13.5" thickBot="1" x14ac:dyDescent="0.3">
      <c r="A267" s="141" t="s">
        <v>336</v>
      </c>
      <c r="B267" s="142"/>
      <c r="C267" s="142"/>
      <c r="D267" s="142"/>
      <c r="E267" s="142"/>
      <c r="F267" s="142"/>
      <c r="G267" s="142"/>
      <c r="H267" s="142"/>
      <c r="I267" s="143"/>
      <c r="J267" s="144"/>
      <c r="K267" s="144"/>
      <c r="L267" s="1">
        <f>SUM(L20:L266)</f>
        <v>11558975.260000002</v>
      </c>
      <c r="M267" s="1"/>
      <c r="N267" s="1"/>
      <c r="O267" s="1"/>
      <c r="P267" s="1">
        <f>SUM(P20:P266)</f>
        <v>0</v>
      </c>
      <c r="Q267" s="1">
        <f>SUM(Q20:Q266)</f>
        <v>0</v>
      </c>
      <c r="R267" s="1">
        <f>SUM(R20:R266)</f>
        <v>0</v>
      </c>
      <c r="S267" s="1">
        <f>SUM(S20:S266)</f>
        <v>0</v>
      </c>
      <c r="T267" s="1">
        <f>SUM(T20:T266)</f>
        <v>0</v>
      </c>
      <c r="U267" s="1"/>
      <c r="V267" s="1"/>
      <c r="W267" s="1"/>
      <c r="X267" s="1"/>
      <c r="Y267" s="1"/>
      <c r="Z267" s="1"/>
      <c r="AA267" s="1"/>
      <c r="AB267" s="1"/>
      <c r="AC267" s="9">
        <f>SUM(AC20:AC266)</f>
        <v>412591.24</v>
      </c>
      <c r="AD267" s="9"/>
      <c r="AE267" s="1"/>
      <c r="AF267" s="1"/>
      <c r="AG267" s="9"/>
      <c r="AH267" s="9">
        <f>SUM(AH20:AH266)</f>
        <v>11797984.770000001</v>
      </c>
      <c r="AI267" s="9">
        <f>SUM(AI20:AI266)</f>
        <v>24960393.450000007</v>
      </c>
      <c r="AJ267" s="9">
        <f>SUM(AJ20:AJ266)</f>
        <v>2741212.1399999997</v>
      </c>
      <c r="AK267" s="9">
        <f>SUM(AK20:AK266)</f>
        <v>27701605.590000007</v>
      </c>
      <c r="AL267" s="145" t="s">
        <v>100</v>
      </c>
      <c r="AM267" s="146" t="s">
        <v>100</v>
      </c>
      <c r="AN267" s="146" t="s">
        <v>100</v>
      </c>
      <c r="AO267" s="147" t="s">
        <v>100</v>
      </c>
      <c r="AP267" s="145" t="s">
        <v>100</v>
      </c>
      <c r="AQ267" s="146" t="s">
        <v>100</v>
      </c>
      <c r="AR267" s="146" t="s">
        <v>100</v>
      </c>
      <c r="AS267" s="146" t="s">
        <v>100</v>
      </c>
      <c r="AT267" s="146" t="s">
        <v>100</v>
      </c>
      <c r="AU267" s="147" t="s">
        <v>100</v>
      </c>
      <c r="AV267" s="145" t="s">
        <v>100</v>
      </c>
      <c r="AW267" s="144" t="s">
        <v>100</v>
      </c>
      <c r="AX267" s="144" t="s">
        <v>100</v>
      </c>
      <c r="AY267" s="144" t="s">
        <v>100</v>
      </c>
      <c r="AZ267" s="144" t="s">
        <v>100</v>
      </c>
      <c r="BA267" s="144" t="s">
        <v>100</v>
      </c>
      <c r="BB267" s="144" t="s">
        <v>100</v>
      </c>
      <c r="BC267" s="144" t="s">
        <v>100</v>
      </c>
      <c r="BD267" s="144" t="s">
        <v>100</v>
      </c>
      <c r="BE267" s="144" t="s">
        <v>100</v>
      </c>
      <c r="BF267" s="144" t="s">
        <v>100</v>
      </c>
      <c r="BG267" s="148" t="s">
        <v>100</v>
      </c>
      <c r="BH267" s="154"/>
      <c r="BI267" s="154"/>
      <c r="BJ267" s="154"/>
      <c r="BK267" s="154"/>
      <c r="BL267" s="154"/>
      <c r="BM267" s="154"/>
      <c r="BN267" s="154"/>
      <c r="BO267" s="154"/>
      <c r="BP267" s="154"/>
      <c r="BQ267" s="154"/>
      <c r="BR267" s="154"/>
      <c r="BS267" s="154"/>
      <c r="BT267" s="154"/>
      <c r="BU267" s="154"/>
      <c r="BV267" s="154"/>
      <c r="BW267" s="154"/>
      <c r="BX267" s="154"/>
      <c r="BY267" s="154"/>
      <c r="BZ267" s="154"/>
      <c r="CA267" s="154"/>
      <c r="CB267" s="154"/>
      <c r="CC267" s="154"/>
      <c r="CD267" s="154"/>
      <c r="CE267" s="154"/>
      <c r="CF267" s="154"/>
      <c r="CG267" s="154"/>
      <c r="CH267" s="154"/>
      <c r="CI267" s="154"/>
      <c r="CJ267" s="154"/>
      <c r="CK267" s="154"/>
      <c r="CL267" s="154"/>
      <c r="CM267" s="154"/>
      <c r="CN267" s="154"/>
      <c r="CO267" s="154"/>
      <c r="CP267" s="154"/>
      <c r="CQ267" s="154"/>
      <c r="CR267" s="154"/>
      <c r="CS267" s="154"/>
      <c r="CT267" s="154"/>
      <c r="CU267" s="154"/>
      <c r="CV267" s="154"/>
      <c r="CW267" s="154"/>
      <c r="CX267" s="154"/>
      <c r="CY267" s="154"/>
      <c r="CZ267" s="154"/>
      <c r="DA267" s="154"/>
      <c r="DB267" s="154"/>
      <c r="DC267" s="154"/>
      <c r="DD267" s="154"/>
      <c r="DE267" s="154"/>
      <c r="DF267" s="154"/>
      <c r="DG267" s="154"/>
      <c r="DH267" s="154"/>
      <c r="DI267" s="154"/>
      <c r="DJ267" s="154"/>
      <c r="DK267" s="154"/>
      <c r="DL267" s="154"/>
      <c r="DM267" s="154"/>
      <c r="DN267" s="154"/>
      <c r="DO267" s="154"/>
      <c r="DP267" s="154"/>
      <c r="DQ267" s="154"/>
      <c r="DR267" s="154"/>
      <c r="DS267" s="154"/>
      <c r="DT267" s="154"/>
      <c r="DU267" s="154"/>
      <c r="DV267" s="154"/>
      <c r="DW267" s="154"/>
      <c r="DX267" s="154"/>
      <c r="DY267" s="154"/>
      <c r="DZ267" s="154"/>
      <c r="EA267" s="154"/>
      <c r="EB267" s="154"/>
      <c r="EC267" s="154"/>
      <c r="ED267" s="154"/>
      <c r="EE267" s="154"/>
      <c r="EF267" s="154"/>
      <c r="EG267" s="154"/>
      <c r="EH267" s="154"/>
      <c r="EI267" s="154"/>
      <c r="EJ267" s="154"/>
      <c r="EK267" s="154"/>
      <c r="EL267" s="154"/>
      <c r="EM267" s="154"/>
      <c r="EN267" s="154"/>
      <c r="EO267" s="154"/>
      <c r="EP267" s="154"/>
      <c r="EQ267" s="154"/>
      <c r="ER267" s="154"/>
      <c r="ES267" s="154"/>
      <c r="ET267" s="154"/>
      <c r="EU267" s="154"/>
      <c r="EV267" s="154"/>
      <c r="EW267" s="154"/>
      <c r="EX267" s="154"/>
      <c r="EY267" s="154"/>
      <c r="EZ267" s="154"/>
      <c r="FA267" s="154"/>
      <c r="FB267" s="154"/>
      <c r="FC267" s="154"/>
      <c r="FD267" s="154"/>
      <c r="FE267" s="154"/>
      <c r="FF267" s="154"/>
      <c r="FG267" s="154"/>
      <c r="FH267" s="154"/>
      <c r="FI267" s="154"/>
      <c r="FJ267" s="154"/>
      <c r="FK267" s="154"/>
      <c r="FL267" s="154"/>
      <c r="FM267" s="154"/>
      <c r="FN267" s="154"/>
      <c r="FO267" s="154"/>
      <c r="FP267" s="154"/>
      <c r="FQ267" s="154"/>
      <c r="FR267" s="154"/>
      <c r="FS267" s="154"/>
      <c r="FT267" s="154"/>
      <c r="FU267" s="154"/>
      <c r="FV267" s="154"/>
      <c r="FW267" s="154"/>
      <c r="FX267" s="154"/>
      <c r="FY267" s="154"/>
      <c r="FZ267" s="154"/>
      <c r="GA267" s="154"/>
      <c r="GB267" s="154"/>
      <c r="GC267" s="154"/>
      <c r="GD267" s="154"/>
      <c r="GE267" s="154"/>
      <c r="GF267" s="154"/>
      <c r="GG267" s="154"/>
      <c r="GH267" s="154"/>
      <c r="GI267" s="154"/>
      <c r="GJ267" s="154"/>
      <c r="GK267" s="154"/>
      <c r="GL267" s="154"/>
      <c r="GM267" s="154"/>
      <c r="GN267" s="154"/>
      <c r="GO267" s="154"/>
      <c r="GP267" s="154"/>
      <c r="GQ267" s="154"/>
      <c r="GR267" s="154"/>
      <c r="GS267" s="154"/>
      <c r="GT267" s="154"/>
      <c r="GU267" s="154"/>
      <c r="GV267" s="154"/>
      <c r="GW267" s="154"/>
      <c r="GX267" s="154"/>
      <c r="GY267" s="154"/>
      <c r="GZ267" s="154"/>
      <c r="HA267" s="154"/>
      <c r="HB267" s="154"/>
      <c r="HC267" s="154"/>
      <c r="HD267" s="154"/>
      <c r="HE267" s="154"/>
      <c r="HF267" s="154"/>
      <c r="HG267" s="154"/>
      <c r="HH267" s="154"/>
      <c r="HI267" s="154"/>
      <c r="HJ267" s="154"/>
      <c r="HK267" s="154"/>
      <c r="HL267" s="154"/>
      <c r="HM267" s="154"/>
      <c r="HN267" s="154"/>
      <c r="HO267" s="154"/>
      <c r="HP267" s="154"/>
      <c r="HQ267" s="154"/>
      <c r="HR267" s="154"/>
      <c r="HS267" s="154"/>
      <c r="HT267" s="154"/>
      <c r="HU267" s="154"/>
      <c r="HV267" s="154"/>
      <c r="HW267" s="154"/>
      <c r="HX267" s="154"/>
      <c r="HY267" s="154"/>
      <c r="HZ267" s="154"/>
      <c r="IA267" s="154"/>
      <c r="IB267" s="154"/>
      <c r="IC267" s="154"/>
      <c r="ID267" s="154"/>
      <c r="IE267" s="154"/>
      <c r="IF267" s="154"/>
      <c r="IG267" s="154"/>
      <c r="IH267" s="154"/>
      <c r="II267" s="154"/>
      <c r="IJ267" s="154"/>
      <c r="IK267" s="154"/>
      <c r="IL267" s="154"/>
      <c r="IM267" s="154"/>
      <c r="IN267" s="154"/>
      <c r="IO267" s="154"/>
      <c r="IP267" s="154"/>
      <c r="IQ267" s="154"/>
      <c r="IR267" s="154"/>
      <c r="IS267" s="154"/>
      <c r="IT267" s="154"/>
      <c r="IU267" s="154"/>
      <c r="IV267" s="154"/>
      <c r="IW267" s="154"/>
      <c r="IX267" s="154"/>
      <c r="IY267" s="154"/>
      <c r="IZ267" s="154"/>
      <c r="JA267" s="154"/>
      <c r="JB267" s="154"/>
      <c r="JC267" s="154"/>
      <c r="JD267" s="154"/>
      <c r="JE267" s="154"/>
      <c r="JF267" s="154"/>
      <c r="JG267" s="154"/>
      <c r="JH267" s="154"/>
      <c r="JI267" s="154"/>
      <c r="JJ267" s="154"/>
      <c r="JK267" s="154"/>
      <c r="JL267" s="154"/>
      <c r="JM267" s="154"/>
      <c r="JN267" s="154"/>
      <c r="JO267" s="154"/>
      <c r="JP267" s="154"/>
      <c r="JQ267" s="154"/>
      <c r="JR267" s="154"/>
      <c r="JS267" s="154"/>
      <c r="JT267" s="154"/>
      <c r="JU267" s="154"/>
      <c r="JV267" s="154"/>
      <c r="JW267" s="154"/>
      <c r="JX267" s="154"/>
      <c r="JY267" s="154"/>
      <c r="JZ267" s="154"/>
      <c r="KA267" s="154"/>
      <c r="KB267" s="154"/>
      <c r="KC267" s="154"/>
      <c r="KD267" s="154"/>
      <c r="KE267" s="154"/>
      <c r="KF267" s="154"/>
      <c r="KG267" s="154"/>
      <c r="KH267" s="154"/>
      <c r="KI267" s="154"/>
      <c r="KJ267" s="154"/>
      <c r="KK267" s="154"/>
      <c r="KL267" s="154"/>
      <c r="KM267" s="154"/>
      <c r="KN267" s="154"/>
      <c r="KO267" s="154"/>
      <c r="KP267" s="154"/>
      <c r="KQ267" s="154"/>
      <c r="KR267" s="154"/>
      <c r="KS267" s="154"/>
      <c r="KT267" s="154"/>
      <c r="KU267" s="154"/>
      <c r="KV267" s="154"/>
      <c r="KW267" s="154"/>
      <c r="KX267" s="154"/>
      <c r="KY267" s="154"/>
      <c r="KZ267" s="154"/>
      <c r="LA267" s="154"/>
      <c r="LB267" s="154"/>
      <c r="LC267" s="154"/>
      <c r="LD267" s="154"/>
      <c r="LE267" s="154"/>
      <c r="LF267" s="154"/>
      <c r="LG267" s="154"/>
      <c r="LH267" s="154"/>
      <c r="LI267" s="154"/>
      <c r="LJ267" s="154"/>
      <c r="LK267" s="154"/>
      <c r="LL267" s="154"/>
      <c r="LM267" s="154"/>
      <c r="LN267" s="154"/>
      <c r="LO267" s="154"/>
      <c r="LP267" s="154"/>
      <c r="LQ267" s="154"/>
      <c r="LR267" s="154"/>
      <c r="LS267" s="154"/>
      <c r="LT267" s="154"/>
      <c r="LU267" s="154"/>
      <c r="LV267" s="154"/>
      <c r="LW267" s="154"/>
      <c r="LX267" s="154"/>
      <c r="LY267" s="154"/>
      <c r="LZ267" s="154"/>
      <c r="MA267" s="154"/>
      <c r="MB267" s="154"/>
      <c r="MC267" s="154"/>
      <c r="MD267" s="154"/>
      <c r="ME267" s="154"/>
      <c r="MF267" s="154"/>
      <c r="MG267" s="154"/>
      <c r="MH267" s="154"/>
      <c r="MI267" s="154"/>
      <c r="MJ267" s="154"/>
      <c r="MK267" s="154"/>
      <c r="ML267" s="154"/>
      <c r="MM267" s="154"/>
      <c r="MN267" s="154"/>
      <c r="MO267" s="154"/>
      <c r="MP267" s="154"/>
      <c r="MQ267" s="154"/>
      <c r="MR267" s="154"/>
      <c r="MS267" s="154"/>
      <c r="MT267" s="154"/>
      <c r="MU267" s="154"/>
      <c r="MV267" s="154"/>
      <c r="MW267" s="154"/>
      <c r="MX267" s="154"/>
      <c r="MY267" s="154"/>
      <c r="MZ267" s="154"/>
      <c r="NA267" s="154"/>
      <c r="NB267" s="154"/>
      <c r="NC267" s="154"/>
      <c r="ND267" s="154"/>
      <c r="NE267" s="154"/>
      <c r="NF267" s="154"/>
      <c r="NG267" s="154"/>
      <c r="NH267" s="154"/>
      <c r="NI267" s="154"/>
      <c r="NJ267" s="154"/>
      <c r="NK267" s="154"/>
      <c r="NL267" s="154"/>
      <c r="NM267" s="154"/>
      <c r="NN267" s="154"/>
      <c r="NO267" s="154"/>
      <c r="NP267" s="154"/>
      <c r="NQ267" s="154"/>
      <c r="NR267" s="154"/>
      <c r="NS267" s="154"/>
      <c r="NT267" s="154"/>
      <c r="NU267" s="154"/>
      <c r="NV267" s="154"/>
      <c r="NW267" s="154"/>
      <c r="NX267" s="154"/>
      <c r="NY267" s="154"/>
      <c r="NZ267" s="154"/>
      <c r="OA267" s="154"/>
      <c r="OB267" s="154"/>
      <c r="OC267" s="154"/>
      <c r="OD267" s="154"/>
      <c r="OE267" s="154"/>
      <c r="OF267" s="154"/>
      <c r="OG267" s="154"/>
      <c r="OH267" s="154"/>
      <c r="OI267" s="154"/>
      <c r="OJ267" s="154"/>
      <c r="OK267" s="154"/>
      <c r="OL267" s="154"/>
      <c r="OM267" s="154"/>
      <c r="ON267" s="154"/>
      <c r="OO267" s="154"/>
      <c r="OP267" s="154"/>
      <c r="OQ267" s="154"/>
      <c r="OR267" s="154"/>
      <c r="OS267" s="154"/>
      <c r="OT267" s="154"/>
      <c r="OU267" s="154"/>
      <c r="OV267" s="154"/>
      <c r="OW267" s="154"/>
      <c r="OX267" s="154"/>
      <c r="OY267" s="154"/>
      <c r="OZ267" s="154"/>
      <c r="PA267" s="154"/>
      <c r="PB267" s="154"/>
      <c r="PC267" s="154"/>
      <c r="PD267" s="154"/>
      <c r="PE267" s="154"/>
      <c r="PF267" s="154"/>
      <c r="PG267" s="154"/>
      <c r="PH267" s="154"/>
      <c r="PI267" s="154"/>
      <c r="PJ267" s="154"/>
      <c r="PK267" s="154"/>
      <c r="PL267" s="154"/>
      <c r="PM267" s="154"/>
      <c r="PN267" s="154"/>
      <c r="PO267" s="154"/>
      <c r="PP267" s="154"/>
      <c r="PQ267" s="154"/>
      <c r="PR267" s="154"/>
      <c r="PS267" s="154"/>
      <c r="PT267" s="154"/>
      <c r="PU267" s="154"/>
      <c r="PV267" s="154"/>
      <c r="PW267" s="154"/>
      <c r="PX267" s="154"/>
      <c r="PY267" s="154"/>
      <c r="PZ267" s="154"/>
      <c r="QA267" s="154"/>
      <c r="QB267" s="154"/>
      <c r="QC267" s="154"/>
      <c r="QD267" s="154"/>
      <c r="QE267" s="154"/>
      <c r="QF267" s="154"/>
      <c r="QG267" s="154"/>
      <c r="QH267" s="154"/>
      <c r="QI267" s="154"/>
      <c r="QJ267" s="154"/>
      <c r="QK267" s="154"/>
      <c r="QL267" s="154"/>
      <c r="QM267" s="154"/>
      <c r="QN267" s="154"/>
      <c r="QO267" s="154"/>
      <c r="QP267" s="154"/>
      <c r="QQ267" s="154"/>
      <c r="QR267" s="154"/>
      <c r="QS267" s="154"/>
      <c r="QT267" s="154"/>
      <c r="QU267" s="154"/>
      <c r="QV267" s="154"/>
      <c r="QW267" s="154"/>
      <c r="QX267" s="154"/>
      <c r="QY267" s="154"/>
      <c r="QZ267" s="154"/>
      <c r="RA267" s="154"/>
      <c r="RB267" s="154"/>
      <c r="RC267" s="154"/>
      <c r="RD267" s="154"/>
      <c r="RE267" s="154"/>
      <c r="RF267" s="154"/>
      <c r="RG267" s="154"/>
      <c r="RH267" s="154"/>
      <c r="RI267" s="154"/>
      <c r="RJ267" s="154"/>
      <c r="RK267" s="154"/>
      <c r="RL267" s="154"/>
      <c r="RM267" s="154"/>
      <c r="RN267" s="154"/>
      <c r="RO267" s="154"/>
      <c r="RP267" s="154"/>
      <c r="RQ267" s="154"/>
      <c r="RR267" s="154"/>
      <c r="RS267" s="154"/>
      <c r="RT267" s="154"/>
      <c r="RU267" s="154"/>
      <c r="RV267" s="154"/>
      <c r="RW267" s="154"/>
      <c r="RX267" s="154"/>
      <c r="RY267" s="154"/>
      <c r="RZ267" s="154"/>
      <c r="SA267" s="154"/>
      <c r="SB267" s="154"/>
      <c r="SC267" s="154"/>
      <c r="SD267" s="154"/>
      <c r="SE267" s="154"/>
      <c r="SF267" s="154"/>
      <c r="SG267" s="154"/>
      <c r="SH267" s="154"/>
      <c r="SI267" s="154"/>
      <c r="SJ267" s="154"/>
      <c r="SK267" s="154"/>
      <c r="SL267" s="154"/>
      <c r="SM267" s="154"/>
      <c r="SN267" s="154"/>
      <c r="SO267" s="154"/>
      <c r="SP267" s="154"/>
      <c r="SQ267" s="154"/>
      <c r="SR267" s="154"/>
      <c r="SS267" s="154"/>
      <c r="ST267" s="154"/>
      <c r="SU267" s="154"/>
      <c r="SV267" s="154"/>
      <c r="SW267" s="154"/>
      <c r="SX267" s="154"/>
      <c r="SY267" s="154"/>
      <c r="SZ267" s="154"/>
      <c r="TA267" s="154"/>
      <c r="TB267" s="154"/>
      <c r="TC267" s="154"/>
      <c r="TD267" s="154"/>
      <c r="TE267" s="154"/>
      <c r="TF267" s="154"/>
      <c r="TG267" s="154"/>
      <c r="TH267" s="154"/>
      <c r="TI267" s="154"/>
      <c r="TJ267" s="154"/>
      <c r="TK267" s="154"/>
      <c r="TL267" s="154"/>
      <c r="TM267" s="154"/>
      <c r="TN267" s="154"/>
      <c r="TO267" s="154"/>
      <c r="TP267" s="154"/>
      <c r="TQ267" s="154"/>
      <c r="TR267" s="154"/>
      <c r="TS267" s="154"/>
      <c r="TT267" s="154"/>
      <c r="TU267" s="154"/>
      <c r="TV267" s="154"/>
      <c r="TW267" s="154"/>
      <c r="TX267" s="154"/>
      <c r="TY267" s="154"/>
      <c r="TZ267" s="154"/>
      <c r="UA267" s="154"/>
      <c r="UB267" s="154"/>
      <c r="UC267" s="154"/>
      <c r="UD267" s="154"/>
      <c r="UE267" s="154"/>
      <c r="UF267" s="154"/>
      <c r="UG267" s="154"/>
      <c r="UH267" s="154"/>
      <c r="UI267" s="154"/>
      <c r="UJ267" s="154"/>
      <c r="UK267" s="154"/>
      <c r="UL267" s="154"/>
      <c r="UM267" s="154"/>
      <c r="UN267" s="154"/>
      <c r="UO267" s="154"/>
      <c r="UP267" s="154"/>
      <c r="UQ267" s="154"/>
      <c r="UR267" s="154"/>
      <c r="US267" s="154"/>
      <c r="UT267" s="154"/>
    </row>
    <row r="268" spans="1:566" x14ac:dyDescent="0.25">
      <c r="A268" s="24"/>
      <c r="B268" s="26"/>
      <c r="C268" s="26"/>
      <c r="D268" s="26"/>
      <c r="E268" s="26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168"/>
      <c r="AD268" s="168"/>
      <c r="AE268" s="26"/>
      <c r="AF268" s="26"/>
      <c r="AG268" s="168"/>
      <c r="AH268" s="170"/>
      <c r="AK268" s="157"/>
      <c r="AR268" s="24"/>
      <c r="AS268" s="24"/>
      <c r="AT268" s="24"/>
      <c r="AU268" s="24"/>
    </row>
    <row r="269" spans="1:566" s="30" customFormat="1" x14ac:dyDescent="0.25">
      <c r="A269" s="29" t="s">
        <v>549</v>
      </c>
      <c r="F269" s="29"/>
      <c r="I269" s="32"/>
      <c r="V269" s="33"/>
      <c r="W269" s="33"/>
      <c r="X269" s="33"/>
      <c r="Y269" s="33"/>
      <c r="Z269" s="33"/>
      <c r="AC269" s="159"/>
      <c r="AD269" s="159"/>
      <c r="AG269" s="159"/>
      <c r="AH269" s="157"/>
      <c r="AI269" s="157"/>
      <c r="AJ269" s="157"/>
      <c r="AK269" s="157"/>
      <c r="AL269" s="33"/>
      <c r="AM269" s="149"/>
      <c r="AN269" s="33"/>
      <c r="AO269" s="149"/>
      <c r="AP269" s="33"/>
      <c r="AQ269" s="33"/>
    </row>
    <row r="270" spans="1:566" s="30" customFormat="1" x14ac:dyDescent="0.25">
      <c r="A270" s="30" t="s">
        <v>356</v>
      </c>
      <c r="F270" s="29"/>
      <c r="I270" s="32"/>
      <c r="V270" s="33"/>
      <c r="W270" s="33"/>
      <c r="X270" s="33"/>
      <c r="Y270" s="33"/>
      <c r="Z270" s="33"/>
      <c r="AC270" s="159"/>
      <c r="AD270" s="159"/>
      <c r="AG270" s="159"/>
      <c r="AH270" s="157"/>
      <c r="AI270" s="157"/>
      <c r="AJ270" s="157"/>
      <c r="AK270" s="157"/>
      <c r="AL270" s="33"/>
      <c r="AM270" s="149"/>
      <c r="AN270" s="33"/>
      <c r="AO270" s="149"/>
      <c r="AP270" s="33"/>
      <c r="AQ270" s="33"/>
    </row>
    <row r="271" spans="1:566" s="30" customFormat="1" x14ac:dyDescent="0.25">
      <c r="A271" s="30" t="s">
        <v>550</v>
      </c>
      <c r="D271" s="150"/>
      <c r="F271" s="29"/>
      <c r="I271" s="32"/>
      <c r="L271" s="13"/>
      <c r="V271" s="33"/>
      <c r="W271" s="33"/>
      <c r="X271" s="33"/>
      <c r="Y271" s="33"/>
      <c r="Z271" s="33"/>
      <c r="AA271" s="33"/>
      <c r="AB271" s="33"/>
      <c r="AC271" s="159"/>
      <c r="AD271" s="159"/>
      <c r="AE271" s="33"/>
      <c r="AF271" s="33"/>
      <c r="AG271" s="159"/>
      <c r="AH271" s="157"/>
      <c r="AI271" s="157"/>
      <c r="AJ271" s="157"/>
      <c r="AK271" s="157"/>
      <c r="AL271" s="33"/>
      <c r="AM271" s="149"/>
      <c r="AN271" s="33"/>
      <c r="AO271" s="149"/>
      <c r="AP271" s="33"/>
      <c r="AQ271" s="33"/>
    </row>
    <row r="272" spans="1:566" x14ac:dyDescent="0.25">
      <c r="A272" s="24"/>
      <c r="AH272" s="170"/>
      <c r="AK272" s="157"/>
      <c r="AR272" s="24"/>
      <c r="AS272" s="24"/>
      <c r="AT272" s="24"/>
      <c r="AU272" s="24"/>
    </row>
    <row r="273" spans="1:47" x14ac:dyDescent="0.25">
      <c r="A273" s="24"/>
      <c r="AH273" s="170"/>
      <c r="AK273" s="157"/>
      <c r="AR273" s="24"/>
      <c r="AS273" s="24"/>
      <c r="AT273" s="24"/>
      <c r="AU273" s="24"/>
    </row>
    <row r="274" spans="1:47" x14ac:dyDescent="0.25">
      <c r="A274" s="24"/>
      <c r="AH274" s="170"/>
      <c r="AK274" s="157"/>
      <c r="AR274" s="24"/>
      <c r="AS274" s="24"/>
      <c r="AT274" s="24"/>
      <c r="AU274" s="24"/>
    </row>
    <row r="275" spans="1:47" x14ac:dyDescent="0.25">
      <c r="A275" s="24"/>
      <c r="AH275" s="170"/>
      <c r="AK275" s="157"/>
      <c r="AR275" s="24"/>
      <c r="AS275" s="24"/>
      <c r="AT275" s="24"/>
      <c r="AU275" s="24"/>
    </row>
    <row r="276" spans="1:47" x14ac:dyDescent="0.25">
      <c r="A276" s="24"/>
      <c r="AH276" s="170"/>
      <c r="AK276" s="157"/>
      <c r="AR276" s="24"/>
      <c r="AS276" s="24"/>
      <c r="AT276" s="24"/>
      <c r="AU276" s="24"/>
    </row>
    <row r="277" spans="1:47" x14ac:dyDescent="0.25">
      <c r="A277" s="24"/>
      <c r="AH277" s="170"/>
      <c r="AK277" s="157"/>
      <c r="AR277" s="24"/>
      <c r="AS277" s="24"/>
      <c r="AT277" s="24"/>
      <c r="AU277" s="24"/>
    </row>
    <row r="278" spans="1:47" x14ac:dyDescent="0.25">
      <c r="A278" s="24"/>
      <c r="AH278" s="170"/>
      <c r="AK278" s="157"/>
      <c r="AR278" s="24"/>
      <c r="AS278" s="24"/>
      <c r="AT278" s="24"/>
      <c r="AU278" s="24"/>
    </row>
    <row r="279" spans="1:47" x14ac:dyDescent="0.25">
      <c r="A279" s="24"/>
      <c r="AH279" s="170"/>
      <c r="AK279" s="157"/>
      <c r="AR279" s="24"/>
      <c r="AS279" s="24"/>
      <c r="AT279" s="24"/>
      <c r="AU279" s="24"/>
    </row>
    <row r="280" spans="1:47" x14ac:dyDescent="0.25">
      <c r="A280" s="24"/>
      <c r="AH280" s="170"/>
      <c r="AK280" s="157"/>
      <c r="AR280" s="24"/>
      <c r="AS280" s="24"/>
      <c r="AT280" s="24"/>
      <c r="AU280" s="24"/>
    </row>
    <row r="281" spans="1:47" x14ac:dyDescent="0.25">
      <c r="A281" s="24"/>
      <c r="AH281" s="170"/>
      <c r="AK281" s="157"/>
      <c r="AR281" s="24"/>
      <c r="AS281" s="24"/>
      <c r="AT281" s="24"/>
      <c r="AU281" s="24"/>
    </row>
    <row r="282" spans="1:47" x14ac:dyDescent="0.25">
      <c r="A282" s="24"/>
      <c r="AH282" s="170"/>
      <c r="AK282" s="157"/>
      <c r="AR282" s="24"/>
      <c r="AS282" s="24"/>
      <c r="AT282" s="24"/>
      <c r="AU282" s="24"/>
    </row>
    <row r="283" spans="1:47" x14ac:dyDescent="0.25">
      <c r="A283" s="24"/>
      <c r="AH283" s="170"/>
      <c r="AK283" s="157"/>
      <c r="AR283" s="24"/>
      <c r="AS283" s="24"/>
      <c r="AT283" s="24"/>
      <c r="AU283" s="24"/>
    </row>
    <row r="284" spans="1:47" x14ac:dyDescent="0.25">
      <c r="A284" s="24"/>
      <c r="AH284" s="170"/>
      <c r="AK284" s="157"/>
      <c r="AR284" s="24"/>
      <c r="AS284" s="24"/>
      <c r="AT284" s="24"/>
      <c r="AU284" s="24"/>
    </row>
    <row r="285" spans="1:47" x14ac:dyDescent="0.25">
      <c r="A285" s="24"/>
      <c r="AH285" s="170"/>
      <c r="AK285" s="157"/>
      <c r="AR285" s="24"/>
      <c r="AS285" s="24"/>
      <c r="AT285" s="24"/>
      <c r="AU285" s="24"/>
    </row>
    <row r="286" spans="1:47" x14ac:dyDescent="0.25">
      <c r="A286" s="24"/>
      <c r="AH286" s="170"/>
      <c r="AK286" s="157"/>
      <c r="AR286" s="24"/>
      <c r="AS286" s="24"/>
      <c r="AT286" s="24"/>
      <c r="AU286" s="24"/>
    </row>
    <row r="287" spans="1:47" x14ac:dyDescent="0.25">
      <c r="A287" s="24"/>
      <c r="AH287" s="170"/>
      <c r="AK287" s="157"/>
      <c r="AR287" s="24"/>
      <c r="AS287" s="24"/>
      <c r="AT287" s="24"/>
      <c r="AU287" s="24"/>
    </row>
    <row r="288" spans="1:47" x14ac:dyDescent="0.25">
      <c r="A288" s="24"/>
      <c r="AH288" s="170"/>
      <c r="AK288" s="157"/>
      <c r="AR288" s="24"/>
      <c r="AS288" s="24"/>
      <c r="AT288" s="24"/>
      <c r="AU288" s="24"/>
    </row>
    <row r="289" spans="1:47" x14ac:dyDescent="0.25">
      <c r="A289" s="24"/>
      <c r="AH289" s="170"/>
      <c r="AK289" s="157"/>
      <c r="AR289" s="24"/>
      <c r="AS289" s="24"/>
      <c r="AT289" s="24"/>
      <c r="AU289" s="24"/>
    </row>
    <row r="290" spans="1:47" x14ac:dyDescent="0.25">
      <c r="A290" s="24"/>
      <c r="AH290" s="170"/>
      <c r="AK290" s="157"/>
      <c r="AR290" s="24"/>
      <c r="AS290" s="24"/>
      <c r="AT290" s="24"/>
      <c r="AU290" s="24"/>
    </row>
    <row r="291" spans="1:47" x14ac:dyDescent="0.25">
      <c r="A291" s="24"/>
      <c r="AH291" s="170"/>
      <c r="AK291" s="157"/>
      <c r="AR291" s="24"/>
      <c r="AS291" s="24"/>
      <c r="AT291" s="24"/>
      <c r="AU291" s="24"/>
    </row>
    <row r="292" spans="1:47" x14ac:dyDescent="0.25">
      <c r="A292" s="24"/>
      <c r="AH292" s="170"/>
      <c r="AK292" s="157"/>
      <c r="AR292" s="24"/>
      <c r="AS292" s="24"/>
      <c r="AT292" s="24"/>
      <c r="AU292" s="24"/>
    </row>
    <row r="293" spans="1:47" x14ac:dyDescent="0.25">
      <c r="A293" s="24"/>
      <c r="AH293" s="170"/>
      <c r="AK293" s="157"/>
      <c r="AR293" s="24"/>
      <c r="AS293" s="24"/>
      <c r="AT293" s="24"/>
      <c r="AU293" s="24"/>
    </row>
    <row r="294" spans="1:47" x14ac:dyDescent="0.25">
      <c r="A294" s="24"/>
      <c r="AH294" s="170"/>
      <c r="AK294" s="157"/>
      <c r="AR294" s="24"/>
      <c r="AS294" s="24"/>
      <c r="AT294" s="24"/>
      <c r="AU294" s="24"/>
    </row>
    <row r="295" spans="1:47" x14ac:dyDescent="0.25">
      <c r="A295" s="24"/>
      <c r="AH295" s="170"/>
      <c r="AK295" s="157"/>
      <c r="AR295" s="24"/>
      <c r="AS295" s="24"/>
      <c r="AT295" s="24"/>
      <c r="AU295" s="24"/>
    </row>
    <row r="296" spans="1:47" x14ac:dyDescent="0.25">
      <c r="A296" s="24"/>
      <c r="AH296" s="170"/>
      <c r="AK296" s="157"/>
      <c r="AR296" s="24"/>
      <c r="AS296" s="24"/>
      <c r="AT296" s="24"/>
      <c r="AU296" s="24"/>
    </row>
    <row r="297" spans="1:47" x14ac:dyDescent="0.25">
      <c r="A297" s="24"/>
      <c r="AH297" s="170"/>
      <c r="AK297" s="157"/>
      <c r="AR297" s="24"/>
      <c r="AS297" s="24"/>
      <c r="AT297" s="24"/>
      <c r="AU297" s="24"/>
    </row>
    <row r="298" spans="1:47" x14ac:dyDescent="0.25">
      <c r="A298" s="24"/>
      <c r="AH298" s="170"/>
      <c r="AK298" s="157"/>
      <c r="AR298" s="24"/>
      <c r="AS298" s="24"/>
      <c r="AT298" s="24"/>
      <c r="AU298" s="24"/>
    </row>
    <row r="299" spans="1:47" x14ac:dyDescent="0.25">
      <c r="A299" s="24"/>
      <c r="AH299" s="170"/>
      <c r="AK299" s="157"/>
      <c r="AR299" s="24"/>
      <c r="AS299" s="24"/>
      <c r="AT299" s="24"/>
      <c r="AU299" s="24"/>
    </row>
    <row r="300" spans="1:47" x14ac:dyDescent="0.25">
      <c r="A300" s="24"/>
      <c r="AH300" s="170"/>
      <c r="AK300" s="157"/>
      <c r="AR300" s="24"/>
      <c r="AS300" s="24"/>
      <c r="AT300" s="24"/>
      <c r="AU300" s="24"/>
    </row>
    <row r="301" spans="1:47" x14ac:dyDescent="0.25">
      <c r="A301" s="24"/>
      <c r="AH301" s="170"/>
      <c r="AK301" s="157"/>
      <c r="AR301" s="24"/>
      <c r="AS301" s="24"/>
      <c r="AT301" s="24"/>
      <c r="AU301" s="24"/>
    </row>
    <row r="302" spans="1:47" x14ac:dyDescent="0.25">
      <c r="A302" s="24"/>
      <c r="AH302" s="170"/>
      <c r="AK302" s="157"/>
      <c r="AR302" s="24"/>
      <c r="AS302" s="24"/>
      <c r="AT302" s="24"/>
      <c r="AU302" s="24"/>
    </row>
    <row r="303" spans="1:47" x14ac:dyDescent="0.25">
      <c r="A303" s="24"/>
      <c r="AH303" s="170"/>
      <c r="AK303" s="157"/>
      <c r="AR303" s="24"/>
      <c r="AS303" s="24"/>
      <c r="AT303" s="24"/>
      <c r="AU303" s="24"/>
    </row>
    <row r="304" spans="1:47" x14ac:dyDescent="0.25">
      <c r="A304" s="24"/>
      <c r="AH304" s="170"/>
      <c r="AK304" s="157"/>
      <c r="AR304" s="24"/>
      <c r="AS304" s="24"/>
      <c r="AT304" s="24"/>
      <c r="AU304" s="24"/>
    </row>
    <row r="305" spans="1:47" x14ac:dyDescent="0.25">
      <c r="A305" s="24"/>
      <c r="AH305" s="170"/>
      <c r="AK305" s="157"/>
      <c r="AR305" s="24"/>
      <c r="AS305" s="24"/>
      <c r="AT305" s="24"/>
      <c r="AU305" s="24"/>
    </row>
    <row r="306" spans="1:47" x14ac:dyDescent="0.25">
      <c r="A306" s="24"/>
      <c r="AH306" s="170"/>
      <c r="AK306" s="157"/>
      <c r="AR306" s="24"/>
      <c r="AS306" s="24"/>
      <c r="AT306" s="24"/>
      <c r="AU306" s="24"/>
    </row>
    <row r="307" spans="1:47" x14ac:dyDescent="0.25">
      <c r="A307" s="24"/>
      <c r="AH307" s="170"/>
      <c r="AK307" s="157"/>
      <c r="AR307" s="24"/>
      <c r="AS307" s="24"/>
      <c r="AT307" s="24"/>
      <c r="AU307" s="24"/>
    </row>
    <row r="308" spans="1:47" x14ac:dyDescent="0.25">
      <c r="A308" s="24"/>
      <c r="AH308" s="170"/>
      <c r="AK308" s="157"/>
      <c r="AR308" s="24"/>
      <c r="AS308" s="24"/>
      <c r="AT308" s="24"/>
      <c r="AU308" s="24"/>
    </row>
    <row r="309" spans="1:47" x14ac:dyDescent="0.25">
      <c r="A309" s="24"/>
      <c r="AH309" s="170"/>
      <c r="AK309" s="157"/>
      <c r="AR309" s="24"/>
      <c r="AS309" s="24"/>
      <c r="AT309" s="24"/>
      <c r="AU309" s="24"/>
    </row>
    <row r="310" spans="1:47" x14ac:dyDescent="0.25">
      <c r="A310" s="24"/>
      <c r="AH310" s="170"/>
      <c r="AK310" s="157"/>
      <c r="AR310" s="24"/>
      <c r="AS310" s="24"/>
      <c r="AT310" s="24"/>
      <c r="AU310" s="24"/>
    </row>
    <row r="311" spans="1:47" x14ac:dyDescent="0.25">
      <c r="A311" s="24"/>
      <c r="AH311" s="170"/>
      <c r="AK311" s="157"/>
      <c r="AR311" s="24"/>
      <c r="AS311" s="24"/>
      <c r="AT311" s="24"/>
      <c r="AU311" s="24"/>
    </row>
    <row r="312" spans="1:47" x14ac:dyDescent="0.25">
      <c r="A312" s="24"/>
      <c r="AH312" s="170"/>
      <c r="AK312" s="157"/>
      <c r="AR312" s="24"/>
      <c r="AS312" s="24"/>
      <c r="AT312" s="24"/>
      <c r="AU312" s="24"/>
    </row>
    <row r="313" spans="1:47" x14ac:dyDescent="0.25">
      <c r="A313" s="24"/>
      <c r="AH313" s="170"/>
      <c r="AK313" s="157"/>
      <c r="AR313" s="24"/>
      <c r="AS313" s="24"/>
      <c r="AT313" s="24"/>
      <c r="AU313" s="24"/>
    </row>
    <row r="314" spans="1:47" x14ac:dyDescent="0.25">
      <c r="A314" s="24"/>
      <c r="AH314" s="170"/>
      <c r="AK314" s="157"/>
      <c r="AR314" s="24"/>
      <c r="AS314" s="24"/>
      <c r="AT314" s="24"/>
      <c r="AU314" s="24"/>
    </row>
    <row r="315" spans="1:47" x14ac:dyDescent="0.25">
      <c r="A315" s="24"/>
      <c r="AH315" s="170"/>
      <c r="AK315" s="157"/>
      <c r="AR315" s="24"/>
      <c r="AS315" s="24"/>
      <c r="AT315" s="24"/>
      <c r="AU315" s="24"/>
    </row>
    <row r="316" spans="1:47" x14ac:dyDescent="0.25">
      <c r="A316" s="24"/>
      <c r="AH316" s="170"/>
      <c r="AK316" s="157"/>
      <c r="AR316" s="24"/>
      <c r="AS316" s="24"/>
      <c r="AT316" s="24"/>
      <c r="AU316" s="24"/>
    </row>
    <row r="317" spans="1:47" x14ac:dyDescent="0.25">
      <c r="A317" s="24"/>
      <c r="AH317" s="170"/>
      <c r="AK317" s="157"/>
      <c r="AR317" s="24"/>
      <c r="AS317" s="24"/>
      <c r="AT317" s="24"/>
      <c r="AU317" s="24"/>
    </row>
    <row r="318" spans="1:47" x14ac:dyDescent="0.25">
      <c r="A318" s="24"/>
      <c r="AH318" s="170"/>
      <c r="AK318" s="157"/>
      <c r="AR318" s="24"/>
      <c r="AS318" s="24"/>
      <c r="AT318" s="24"/>
      <c r="AU318" s="24"/>
    </row>
    <row r="319" spans="1:47" x14ac:dyDescent="0.25">
      <c r="A319" s="24"/>
      <c r="AH319" s="170"/>
      <c r="AK319" s="157"/>
      <c r="AR319" s="24"/>
      <c r="AS319" s="24"/>
      <c r="AT319" s="24"/>
      <c r="AU319" s="24"/>
    </row>
    <row r="320" spans="1:47" x14ac:dyDescent="0.25">
      <c r="A320" s="24"/>
      <c r="AH320" s="170"/>
      <c r="AK320" s="157"/>
      <c r="AR320" s="24"/>
      <c r="AS320" s="24"/>
      <c r="AT320" s="24"/>
      <c r="AU320" s="24"/>
    </row>
    <row r="321" spans="1:47" x14ac:dyDescent="0.25">
      <c r="A321" s="24"/>
      <c r="AH321" s="170"/>
      <c r="AK321" s="157"/>
      <c r="AR321" s="24"/>
      <c r="AS321" s="24"/>
      <c r="AT321" s="24"/>
      <c r="AU321" s="24"/>
    </row>
    <row r="322" spans="1:47" x14ac:dyDescent="0.25">
      <c r="A322" s="24"/>
      <c r="AH322" s="170"/>
      <c r="AK322" s="157"/>
      <c r="AR322" s="24"/>
      <c r="AS322" s="24"/>
      <c r="AT322" s="24"/>
      <c r="AU322" s="24"/>
    </row>
    <row r="323" spans="1:47" x14ac:dyDescent="0.25">
      <c r="A323" s="24"/>
      <c r="AH323" s="170"/>
      <c r="AK323" s="157"/>
      <c r="AR323" s="24"/>
      <c r="AS323" s="24"/>
      <c r="AT323" s="24"/>
      <c r="AU323" s="24"/>
    </row>
    <row r="324" spans="1:47" x14ac:dyDescent="0.25">
      <c r="A324" s="24"/>
      <c r="AH324" s="170"/>
      <c r="AK324" s="157"/>
      <c r="AR324" s="24"/>
      <c r="AS324" s="24"/>
      <c r="AT324" s="24"/>
      <c r="AU324" s="24"/>
    </row>
    <row r="325" spans="1:47" x14ac:dyDescent="0.25">
      <c r="A325" s="24"/>
      <c r="AH325" s="170"/>
      <c r="AK325" s="157"/>
      <c r="AR325" s="24"/>
      <c r="AS325" s="24"/>
      <c r="AT325" s="24"/>
      <c r="AU325" s="24"/>
    </row>
    <row r="326" spans="1:47" x14ac:dyDescent="0.25">
      <c r="A326" s="24"/>
      <c r="AH326" s="170"/>
      <c r="AK326" s="157"/>
      <c r="AR326" s="24"/>
      <c r="AS326" s="24"/>
      <c r="AT326" s="24"/>
      <c r="AU326" s="24"/>
    </row>
    <row r="327" spans="1:47" x14ac:dyDescent="0.25">
      <c r="A327" s="24"/>
      <c r="AH327" s="170"/>
      <c r="AK327" s="157"/>
      <c r="AR327" s="24"/>
      <c r="AS327" s="24"/>
      <c r="AT327" s="24"/>
      <c r="AU327" s="24"/>
    </row>
    <row r="328" spans="1:47" x14ac:dyDescent="0.25">
      <c r="A328" s="24"/>
      <c r="AH328" s="170"/>
      <c r="AK328" s="157"/>
    </row>
    <row r="329" spans="1:47" x14ac:dyDescent="0.25">
      <c r="AH329" s="170"/>
      <c r="AK329" s="157"/>
    </row>
    <row r="330" spans="1:47" x14ac:dyDescent="0.25">
      <c r="AH330" s="170"/>
      <c r="AK330" s="157"/>
    </row>
    <row r="331" spans="1:47" x14ac:dyDescent="0.25">
      <c r="AH331" s="170"/>
      <c r="AK331" s="157"/>
    </row>
    <row r="332" spans="1:47" x14ac:dyDescent="0.25">
      <c r="AH332" s="170"/>
      <c r="AK332" s="157"/>
    </row>
    <row r="333" spans="1:47" x14ac:dyDescent="0.25">
      <c r="AH333" s="170"/>
      <c r="AK333" s="157"/>
    </row>
    <row r="334" spans="1:47" x14ac:dyDescent="0.25">
      <c r="AH334" s="170"/>
      <c r="AK334" s="157"/>
    </row>
    <row r="335" spans="1:47" x14ac:dyDescent="0.25">
      <c r="AH335" s="170"/>
      <c r="AK335" s="157"/>
    </row>
    <row r="336" spans="1:47" x14ac:dyDescent="0.25">
      <c r="AH336" s="170"/>
      <c r="AK336" s="157"/>
    </row>
    <row r="337" spans="34:37" x14ac:dyDescent="0.25">
      <c r="AH337" s="170"/>
      <c r="AK337" s="157"/>
    </row>
    <row r="338" spans="34:37" x14ac:dyDescent="0.25">
      <c r="AH338" s="170"/>
      <c r="AK338" s="157"/>
    </row>
    <row r="339" spans="34:37" x14ac:dyDescent="0.25">
      <c r="AH339" s="170"/>
      <c r="AK339" s="157"/>
    </row>
    <row r="340" spans="34:37" x14ac:dyDescent="0.25">
      <c r="AH340" s="170"/>
      <c r="AK340" s="157"/>
    </row>
    <row r="341" spans="34:37" x14ac:dyDescent="0.25">
      <c r="AH341" s="170"/>
      <c r="AK341" s="157"/>
    </row>
    <row r="342" spans="34:37" x14ac:dyDescent="0.25">
      <c r="AH342" s="170"/>
      <c r="AK342" s="157"/>
    </row>
    <row r="343" spans="34:37" x14ac:dyDescent="0.25">
      <c r="AH343" s="170"/>
      <c r="AK343" s="157"/>
    </row>
    <row r="344" spans="34:37" x14ac:dyDescent="0.25">
      <c r="AH344" s="170"/>
      <c r="AK344" s="157"/>
    </row>
    <row r="345" spans="34:37" x14ac:dyDescent="0.25">
      <c r="AH345" s="170"/>
      <c r="AK345" s="157"/>
    </row>
    <row r="346" spans="34:37" x14ac:dyDescent="0.25">
      <c r="AH346" s="170"/>
      <c r="AK346" s="157"/>
    </row>
    <row r="347" spans="34:37" x14ac:dyDescent="0.25">
      <c r="AH347" s="170"/>
      <c r="AK347" s="157"/>
    </row>
    <row r="348" spans="34:37" x14ac:dyDescent="0.25">
      <c r="AH348" s="170"/>
      <c r="AK348" s="157"/>
    </row>
    <row r="349" spans="34:37" x14ac:dyDescent="0.25">
      <c r="AH349" s="170"/>
      <c r="AK349" s="157"/>
    </row>
    <row r="350" spans="34:37" x14ac:dyDescent="0.25">
      <c r="AH350" s="170"/>
      <c r="AK350" s="157"/>
    </row>
    <row r="351" spans="34:37" x14ac:dyDescent="0.25">
      <c r="AH351" s="170"/>
      <c r="AK351" s="157"/>
    </row>
    <row r="352" spans="34:37" x14ac:dyDescent="0.25">
      <c r="AH352" s="170"/>
      <c r="AK352" s="157"/>
    </row>
    <row r="353" spans="34:37" x14ac:dyDescent="0.25">
      <c r="AH353" s="170"/>
      <c r="AK353" s="157"/>
    </row>
    <row r="354" spans="34:37" x14ac:dyDescent="0.25">
      <c r="AH354" s="170"/>
      <c r="AK354" s="157"/>
    </row>
    <row r="355" spans="34:37" x14ac:dyDescent="0.25">
      <c r="AH355" s="170"/>
      <c r="AK355" s="157"/>
    </row>
    <row r="356" spans="34:37" x14ac:dyDescent="0.25">
      <c r="AH356" s="170"/>
      <c r="AK356" s="157"/>
    </row>
    <row r="357" spans="34:37" x14ac:dyDescent="0.25">
      <c r="AH357" s="170"/>
      <c r="AK357" s="157"/>
    </row>
    <row r="358" spans="34:37" x14ac:dyDescent="0.25">
      <c r="AH358" s="170"/>
      <c r="AK358" s="157"/>
    </row>
    <row r="359" spans="34:37" x14ac:dyDescent="0.25">
      <c r="AH359" s="170"/>
      <c r="AK359" s="157"/>
    </row>
    <row r="360" spans="34:37" x14ac:dyDescent="0.25">
      <c r="AH360" s="170"/>
      <c r="AK360" s="157"/>
    </row>
    <row r="361" spans="34:37" x14ac:dyDescent="0.25">
      <c r="AH361" s="170"/>
      <c r="AK361" s="157"/>
    </row>
    <row r="362" spans="34:37" x14ac:dyDescent="0.25">
      <c r="AH362" s="170"/>
      <c r="AK362" s="157"/>
    </row>
    <row r="363" spans="34:37" x14ac:dyDescent="0.25">
      <c r="AH363" s="170"/>
      <c r="AK363" s="157"/>
    </row>
    <row r="364" spans="34:37" x14ac:dyDescent="0.25">
      <c r="AH364" s="170"/>
      <c r="AK364" s="157"/>
    </row>
    <row r="365" spans="34:37" x14ac:dyDescent="0.25">
      <c r="AH365" s="170"/>
      <c r="AK365" s="157"/>
    </row>
    <row r="366" spans="34:37" x14ac:dyDescent="0.25">
      <c r="AH366" s="170"/>
      <c r="AK366" s="157"/>
    </row>
    <row r="367" spans="34:37" x14ac:dyDescent="0.25">
      <c r="AH367" s="170"/>
      <c r="AK367" s="157"/>
    </row>
    <row r="368" spans="34:37" x14ac:dyDescent="0.25">
      <c r="AH368" s="170"/>
      <c r="AK368" s="157"/>
    </row>
    <row r="369" spans="34:37" x14ac:dyDescent="0.25">
      <c r="AH369" s="170"/>
      <c r="AK369" s="157"/>
    </row>
    <row r="370" spans="34:37" x14ac:dyDescent="0.25">
      <c r="AH370" s="170"/>
      <c r="AK370" s="157"/>
    </row>
    <row r="371" spans="34:37" x14ac:dyDescent="0.25">
      <c r="AH371" s="170"/>
      <c r="AK371" s="157"/>
    </row>
    <row r="372" spans="34:37" x14ac:dyDescent="0.25">
      <c r="AH372" s="170"/>
      <c r="AK372" s="157"/>
    </row>
    <row r="373" spans="34:37" x14ac:dyDescent="0.25">
      <c r="AH373" s="170"/>
      <c r="AK373" s="157"/>
    </row>
    <row r="374" spans="34:37" x14ac:dyDescent="0.25">
      <c r="AH374" s="170"/>
      <c r="AK374" s="157"/>
    </row>
    <row r="375" spans="34:37" x14ac:dyDescent="0.25">
      <c r="AH375" s="170"/>
      <c r="AK375" s="157"/>
    </row>
    <row r="376" spans="34:37" x14ac:dyDescent="0.25">
      <c r="AH376" s="170"/>
      <c r="AK376" s="157"/>
    </row>
    <row r="377" spans="34:37" x14ac:dyDescent="0.25">
      <c r="AH377" s="170"/>
      <c r="AK377" s="157"/>
    </row>
    <row r="378" spans="34:37" x14ac:dyDescent="0.25">
      <c r="AH378" s="170"/>
      <c r="AK378" s="157"/>
    </row>
    <row r="379" spans="34:37" x14ac:dyDescent="0.25">
      <c r="AH379" s="170"/>
      <c r="AK379" s="157"/>
    </row>
    <row r="380" spans="34:37" x14ac:dyDescent="0.25">
      <c r="AH380" s="170"/>
      <c r="AK380" s="157"/>
    </row>
    <row r="381" spans="34:37" x14ac:dyDescent="0.25">
      <c r="AH381" s="170"/>
      <c r="AK381" s="157"/>
    </row>
    <row r="382" spans="34:37" x14ac:dyDescent="0.25">
      <c r="AH382" s="170"/>
      <c r="AK382" s="157"/>
    </row>
    <row r="383" spans="34:37" x14ac:dyDescent="0.25">
      <c r="AH383" s="170"/>
      <c r="AK383" s="157"/>
    </row>
    <row r="384" spans="34:37" x14ac:dyDescent="0.25">
      <c r="AH384" s="170"/>
      <c r="AK384" s="157"/>
    </row>
    <row r="385" spans="34:37" x14ac:dyDescent="0.25">
      <c r="AH385" s="170"/>
      <c r="AK385" s="157"/>
    </row>
    <row r="386" spans="34:37" x14ac:dyDescent="0.25">
      <c r="AH386" s="170"/>
      <c r="AK386" s="157"/>
    </row>
    <row r="387" spans="34:37" x14ac:dyDescent="0.25">
      <c r="AH387" s="170"/>
      <c r="AK387" s="157"/>
    </row>
    <row r="388" spans="34:37" x14ac:dyDescent="0.25">
      <c r="AH388" s="170"/>
      <c r="AK388" s="157"/>
    </row>
    <row r="389" spans="34:37" x14ac:dyDescent="0.25">
      <c r="AH389" s="170"/>
      <c r="AK389" s="157"/>
    </row>
    <row r="390" spans="34:37" x14ac:dyDescent="0.25">
      <c r="AH390" s="170"/>
      <c r="AK390" s="157"/>
    </row>
    <row r="391" spans="34:37" x14ac:dyDescent="0.25">
      <c r="AH391" s="170"/>
      <c r="AK391" s="157"/>
    </row>
    <row r="392" spans="34:37" x14ac:dyDescent="0.25">
      <c r="AH392" s="170"/>
      <c r="AK392" s="157"/>
    </row>
    <row r="393" spans="34:37" x14ac:dyDescent="0.25">
      <c r="AH393" s="170"/>
      <c r="AK393" s="157"/>
    </row>
    <row r="394" spans="34:37" x14ac:dyDescent="0.25">
      <c r="AH394" s="170"/>
      <c r="AK394" s="157"/>
    </row>
    <row r="395" spans="34:37" x14ac:dyDescent="0.25">
      <c r="AH395" s="170"/>
      <c r="AK395" s="157"/>
    </row>
    <row r="396" spans="34:37" x14ac:dyDescent="0.25">
      <c r="AH396" s="170"/>
      <c r="AK396" s="157"/>
    </row>
    <row r="397" spans="34:37" x14ac:dyDescent="0.25">
      <c r="AH397" s="170"/>
      <c r="AK397" s="157"/>
    </row>
    <row r="398" spans="34:37" x14ac:dyDescent="0.25">
      <c r="AH398" s="170"/>
      <c r="AK398" s="157"/>
    </row>
    <row r="399" spans="34:37" x14ac:dyDescent="0.25">
      <c r="AH399" s="170"/>
      <c r="AK399" s="157"/>
    </row>
    <row r="400" spans="34:37" x14ac:dyDescent="0.25">
      <c r="AH400" s="170"/>
      <c r="AK400" s="157"/>
    </row>
    <row r="401" spans="34:37" x14ac:dyDescent="0.25">
      <c r="AH401" s="170"/>
      <c r="AK401" s="157"/>
    </row>
    <row r="402" spans="34:37" x14ac:dyDescent="0.25">
      <c r="AH402" s="170"/>
      <c r="AK402" s="157"/>
    </row>
    <row r="403" spans="34:37" x14ac:dyDescent="0.25">
      <c r="AH403" s="170"/>
      <c r="AK403" s="157"/>
    </row>
    <row r="404" spans="34:37" x14ac:dyDescent="0.25">
      <c r="AH404" s="170"/>
      <c r="AK404" s="157"/>
    </row>
    <row r="405" spans="34:37" x14ac:dyDescent="0.25">
      <c r="AH405" s="170"/>
      <c r="AK405" s="157"/>
    </row>
    <row r="406" spans="34:37" x14ac:dyDescent="0.25">
      <c r="AH406" s="170"/>
      <c r="AK406" s="157"/>
    </row>
    <row r="407" spans="34:37" x14ac:dyDescent="0.25">
      <c r="AH407" s="170"/>
      <c r="AK407" s="157"/>
    </row>
    <row r="408" spans="34:37" x14ac:dyDescent="0.25">
      <c r="AH408" s="170"/>
      <c r="AK408" s="157"/>
    </row>
    <row r="409" spans="34:37" x14ac:dyDescent="0.25">
      <c r="AH409" s="170"/>
      <c r="AK409" s="157"/>
    </row>
    <row r="410" spans="34:37" x14ac:dyDescent="0.25">
      <c r="AH410" s="170"/>
      <c r="AK410" s="157"/>
    </row>
    <row r="411" spans="34:37" x14ac:dyDescent="0.25">
      <c r="AH411" s="170"/>
      <c r="AK411" s="157"/>
    </row>
    <row r="412" spans="34:37" x14ac:dyDescent="0.25">
      <c r="AH412" s="170"/>
      <c r="AK412" s="157"/>
    </row>
    <row r="413" spans="34:37" x14ac:dyDescent="0.25">
      <c r="AH413" s="170"/>
      <c r="AK413" s="157"/>
    </row>
    <row r="414" spans="34:37" x14ac:dyDescent="0.25">
      <c r="AH414" s="170"/>
      <c r="AK414" s="157"/>
    </row>
    <row r="415" spans="34:37" x14ac:dyDescent="0.25">
      <c r="AH415" s="170"/>
      <c r="AK415" s="157"/>
    </row>
    <row r="416" spans="34:37" x14ac:dyDescent="0.25">
      <c r="AH416" s="170"/>
      <c r="AK416" s="157"/>
    </row>
    <row r="417" spans="34:37" x14ac:dyDescent="0.25">
      <c r="AH417" s="170"/>
      <c r="AK417" s="157"/>
    </row>
    <row r="418" spans="34:37" x14ac:dyDescent="0.25">
      <c r="AH418" s="170"/>
      <c r="AK418" s="157"/>
    </row>
    <row r="419" spans="34:37" x14ac:dyDescent="0.25">
      <c r="AH419" s="170"/>
      <c r="AK419" s="157"/>
    </row>
    <row r="420" spans="34:37" x14ac:dyDescent="0.25">
      <c r="AH420" s="170"/>
      <c r="AK420" s="157"/>
    </row>
    <row r="421" spans="34:37" x14ac:dyDescent="0.25">
      <c r="AH421" s="170"/>
      <c r="AK421" s="157"/>
    </row>
    <row r="422" spans="34:37" x14ac:dyDescent="0.25">
      <c r="AH422" s="170"/>
      <c r="AK422" s="157"/>
    </row>
    <row r="423" spans="34:37" x14ac:dyDescent="0.25">
      <c r="AH423" s="170"/>
      <c r="AK423" s="157"/>
    </row>
    <row r="424" spans="34:37" x14ac:dyDescent="0.25">
      <c r="AH424" s="170"/>
      <c r="AK424" s="157"/>
    </row>
    <row r="425" spans="34:37" x14ac:dyDescent="0.25">
      <c r="AH425" s="170"/>
      <c r="AK425" s="157"/>
    </row>
    <row r="426" spans="34:37" x14ac:dyDescent="0.25">
      <c r="AH426" s="170"/>
      <c r="AK426" s="157"/>
    </row>
    <row r="427" spans="34:37" x14ac:dyDescent="0.25">
      <c r="AH427" s="170"/>
      <c r="AK427" s="157"/>
    </row>
    <row r="428" spans="34:37" x14ac:dyDescent="0.25">
      <c r="AH428" s="170"/>
      <c r="AK428" s="157"/>
    </row>
    <row r="429" spans="34:37" x14ac:dyDescent="0.25">
      <c r="AH429" s="170"/>
      <c r="AK429" s="157"/>
    </row>
    <row r="430" spans="34:37" x14ac:dyDescent="0.25">
      <c r="AH430" s="170"/>
      <c r="AK430" s="157"/>
    </row>
    <row r="431" spans="34:37" x14ac:dyDescent="0.25">
      <c r="AH431" s="170"/>
      <c r="AK431" s="157"/>
    </row>
    <row r="432" spans="34:37" x14ac:dyDescent="0.25">
      <c r="AH432" s="170"/>
      <c r="AK432" s="157"/>
    </row>
    <row r="433" spans="34:37" x14ac:dyDescent="0.25">
      <c r="AH433" s="170"/>
      <c r="AK433" s="157"/>
    </row>
    <row r="434" spans="34:37" x14ac:dyDescent="0.25">
      <c r="AH434" s="170"/>
      <c r="AK434" s="157"/>
    </row>
    <row r="435" spans="34:37" x14ac:dyDescent="0.25">
      <c r="AH435" s="170"/>
      <c r="AK435" s="157"/>
    </row>
    <row r="436" spans="34:37" x14ac:dyDescent="0.25">
      <c r="AH436" s="170"/>
      <c r="AK436" s="157"/>
    </row>
    <row r="437" spans="34:37" x14ac:dyDescent="0.25">
      <c r="AH437" s="170"/>
      <c r="AK437" s="157"/>
    </row>
    <row r="438" spans="34:37" x14ac:dyDescent="0.25">
      <c r="AH438" s="170"/>
      <c r="AK438" s="157"/>
    </row>
    <row r="439" spans="34:37" x14ac:dyDescent="0.25">
      <c r="AH439" s="170"/>
      <c r="AK439" s="157"/>
    </row>
    <row r="440" spans="34:37" x14ac:dyDescent="0.25">
      <c r="AH440" s="170"/>
      <c r="AK440" s="157"/>
    </row>
    <row r="441" spans="34:37" x14ac:dyDescent="0.25">
      <c r="AH441" s="170"/>
      <c r="AK441" s="157"/>
    </row>
    <row r="442" spans="34:37" x14ac:dyDescent="0.25">
      <c r="AH442" s="170"/>
      <c r="AK442" s="157"/>
    </row>
    <row r="443" spans="34:37" x14ac:dyDescent="0.25">
      <c r="AH443" s="170"/>
      <c r="AK443" s="157"/>
    </row>
    <row r="444" spans="34:37" x14ac:dyDescent="0.25">
      <c r="AH444" s="170"/>
      <c r="AK444" s="157"/>
    </row>
    <row r="445" spans="34:37" x14ac:dyDescent="0.25">
      <c r="AH445" s="170"/>
      <c r="AK445" s="157"/>
    </row>
    <row r="446" spans="34:37" x14ac:dyDescent="0.25">
      <c r="AH446" s="170"/>
      <c r="AK446" s="157"/>
    </row>
    <row r="447" spans="34:37" x14ac:dyDescent="0.25">
      <c r="AH447" s="170"/>
      <c r="AK447" s="157"/>
    </row>
    <row r="448" spans="34:37" x14ac:dyDescent="0.25">
      <c r="AH448" s="170"/>
      <c r="AK448" s="157"/>
    </row>
    <row r="449" spans="34:37" x14ac:dyDescent="0.25">
      <c r="AH449" s="170"/>
      <c r="AK449" s="157"/>
    </row>
    <row r="450" spans="34:37" x14ac:dyDescent="0.25">
      <c r="AH450" s="170"/>
      <c r="AK450" s="157"/>
    </row>
    <row r="451" spans="34:37" x14ac:dyDescent="0.25">
      <c r="AH451" s="170"/>
      <c r="AK451" s="157"/>
    </row>
    <row r="452" spans="34:37" x14ac:dyDescent="0.25">
      <c r="AH452" s="170"/>
      <c r="AK452" s="157"/>
    </row>
    <row r="453" spans="34:37" x14ac:dyDescent="0.25">
      <c r="AH453" s="170"/>
      <c r="AK453" s="157"/>
    </row>
    <row r="454" spans="34:37" x14ac:dyDescent="0.25">
      <c r="AH454" s="170"/>
      <c r="AK454" s="157"/>
    </row>
    <row r="455" spans="34:37" x14ac:dyDescent="0.25">
      <c r="AH455" s="170"/>
      <c r="AK455" s="157"/>
    </row>
    <row r="456" spans="34:37" x14ac:dyDescent="0.25">
      <c r="AH456" s="170"/>
      <c r="AK456" s="157"/>
    </row>
    <row r="457" spans="34:37" x14ac:dyDescent="0.25">
      <c r="AH457" s="170"/>
      <c r="AK457" s="157"/>
    </row>
    <row r="458" spans="34:37" x14ac:dyDescent="0.25">
      <c r="AH458" s="170"/>
      <c r="AK458" s="157"/>
    </row>
    <row r="459" spans="34:37" x14ac:dyDescent="0.25">
      <c r="AH459" s="170"/>
      <c r="AK459" s="157"/>
    </row>
    <row r="460" spans="34:37" x14ac:dyDescent="0.25">
      <c r="AH460" s="170"/>
      <c r="AK460" s="157"/>
    </row>
    <row r="461" spans="34:37" x14ac:dyDescent="0.25">
      <c r="AH461" s="170"/>
      <c r="AK461" s="157"/>
    </row>
    <row r="462" spans="34:37" x14ac:dyDescent="0.25">
      <c r="AH462" s="170"/>
      <c r="AK462" s="157"/>
    </row>
    <row r="463" spans="34:37" x14ac:dyDescent="0.25">
      <c r="AH463" s="170"/>
      <c r="AK463" s="157"/>
    </row>
    <row r="464" spans="34:37" x14ac:dyDescent="0.25">
      <c r="AH464" s="170"/>
      <c r="AK464" s="157"/>
    </row>
    <row r="465" spans="34:37" x14ac:dyDescent="0.25">
      <c r="AH465" s="170"/>
      <c r="AK465" s="157"/>
    </row>
    <row r="466" spans="34:37" x14ac:dyDescent="0.25">
      <c r="AH466" s="170"/>
      <c r="AK466" s="157"/>
    </row>
    <row r="467" spans="34:37" x14ac:dyDescent="0.25">
      <c r="AH467" s="170"/>
      <c r="AK467" s="157"/>
    </row>
    <row r="468" spans="34:37" x14ac:dyDescent="0.25">
      <c r="AH468" s="170"/>
      <c r="AK468" s="157"/>
    </row>
    <row r="469" spans="34:37" x14ac:dyDescent="0.25">
      <c r="AH469" s="170"/>
      <c r="AK469" s="157"/>
    </row>
    <row r="470" spans="34:37" x14ac:dyDescent="0.25">
      <c r="AH470" s="170"/>
      <c r="AK470" s="157"/>
    </row>
    <row r="471" spans="34:37" x14ac:dyDescent="0.25">
      <c r="AH471" s="170"/>
      <c r="AK471" s="157"/>
    </row>
    <row r="472" spans="34:37" x14ac:dyDescent="0.25">
      <c r="AH472" s="170"/>
      <c r="AK472" s="157"/>
    </row>
    <row r="473" spans="34:37" x14ac:dyDescent="0.25">
      <c r="AH473" s="170"/>
      <c r="AK473" s="157"/>
    </row>
    <row r="474" spans="34:37" x14ac:dyDescent="0.25">
      <c r="AH474" s="170"/>
      <c r="AK474" s="157"/>
    </row>
    <row r="475" spans="34:37" x14ac:dyDescent="0.25">
      <c r="AH475" s="170"/>
      <c r="AK475" s="157"/>
    </row>
    <row r="476" spans="34:37" x14ac:dyDescent="0.25">
      <c r="AH476" s="170"/>
      <c r="AK476" s="157"/>
    </row>
    <row r="477" spans="34:37" x14ac:dyDescent="0.25">
      <c r="AH477" s="170"/>
      <c r="AK477" s="157"/>
    </row>
    <row r="478" spans="34:37" x14ac:dyDescent="0.25">
      <c r="AH478" s="170"/>
      <c r="AK478" s="157"/>
    </row>
    <row r="479" spans="34:37" x14ac:dyDescent="0.25">
      <c r="AH479" s="170"/>
      <c r="AK479" s="157"/>
    </row>
    <row r="480" spans="34:37" x14ac:dyDescent="0.25">
      <c r="AH480" s="170"/>
      <c r="AK480" s="157"/>
    </row>
    <row r="481" spans="34:37" x14ac:dyDescent="0.25">
      <c r="AH481" s="170"/>
      <c r="AK481" s="157"/>
    </row>
    <row r="482" spans="34:37" x14ac:dyDescent="0.25">
      <c r="AH482" s="170"/>
      <c r="AK482" s="157"/>
    </row>
    <row r="483" spans="34:37" x14ac:dyDescent="0.25">
      <c r="AH483" s="170"/>
      <c r="AK483" s="157"/>
    </row>
    <row r="484" spans="34:37" x14ac:dyDescent="0.25">
      <c r="AH484" s="170"/>
      <c r="AK484" s="157"/>
    </row>
    <row r="485" spans="34:37" x14ac:dyDescent="0.25">
      <c r="AH485" s="170"/>
      <c r="AK485" s="157"/>
    </row>
    <row r="486" spans="34:37" x14ac:dyDescent="0.25">
      <c r="AH486" s="170"/>
      <c r="AK486" s="157"/>
    </row>
    <row r="487" spans="34:37" x14ac:dyDescent="0.25">
      <c r="AH487" s="170"/>
      <c r="AK487" s="157"/>
    </row>
    <row r="488" spans="34:37" x14ac:dyDescent="0.25">
      <c r="AH488" s="170"/>
      <c r="AK488" s="157"/>
    </row>
    <row r="489" spans="34:37" x14ac:dyDescent="0.25">
      <c r="AH489" s="170"/>
      <c r="AK489" s="157"/>
    </row>
    <row r="490" spans="34:37" x14ac:dyDescent="0.25">
      <c r="AH490" s="170"/>
      <c r="AK490" s="157"/>
    </row>
    <row r="491" spans="34:37" x14ac:dyDescent="0.25">
      <c r="AH491" s="170"/>
      <c r="AK491" s="157"/>
    </row>
    <row r="492" spans="34:37" x14ac:dyDescent="0.25">
      <c r="AH492" s="170"/>
      <c r="AK492" s="157"/>
    </row>
    <row r="493" spans="34:37" x14ac:dyDescent="0.25">
      <c r="AH493" s="170"/>
      <c r="AK493" s="157"/>
    </row>
    <row r="494" spans="34:37" x14ac:dyDescent="0.25">
      <c r="AH494" s="170"/>
      <c r="AK494" s="157"/>
    </row>
    <row r="495" spans="34:37" x14ac:dyDescent="0.25">
      <c r="AH495" s="170"/>
      <c r="AK495" s="157"/>
    </row>
    <row r="496" spans="34:37" x14ac:dyDescent="0.25">
      <c r="AH496" s="170"/>
      <c r="AK496" s="157"/>
    </row>
    <row r="497" spans="34:37" x14ac:dyDescent="0.25">
      <c r="AH497" s="170"/>
      <c r="AK497" s="157"/>
    </row>
    <row r="498" spans="34:37" x14ac:dyDescent="0.25">
      <c r="AH498" s="170"/>
      <c r="AK498" s="157"/>
    </row>
    <row r="499" spans="34:37" x14ac:dyDescent="0.25">
      <c r="AH499" s="170"/>
      <c r="AK499" s="157"/>
    </row>
    <row r="500" spans="34:37" x14ac:dyDescent="0.25">
      <c r="AH500" s="170"/>
      <c r="AK500" s="157"/>
    </row>
    <row r="501" spans="34:37" x14ac:dyDescent="0.25">
      <c r="AH501" s="170"/>
      <c r="AK501" s="157"/>
    </row>
    <row r="502" spans="34:37" x14ac:dyDescent="0.25">
      <c r="AH502" s="170"/>
      <c r="AK502" s="157"/>
    </row>
    <row r="503" spans="34:37" x14ac:dyDescent="0.25">
      <c r="AH503" s="170"/>
      <c r="AK503" s="157"/>
    </row>
    <row r="504" spans="34:37" x14ac:dyDescent="0.25">
      <c r="AH504" s="170"/>
      <c r="AK504" s="157"/>
    </row>
    <row r="505" spans="34:37" x14ac:dyDescent="0.25">
      <c r="AH505" s="170"/>
      <c r="AK505" s="157"/>
    </row>
    <row r="506" spans="34:37" x14ac:dyDescent="0.25">
      <c r="AH506" s="170"/>
      <c r="AK506" s="157"/>
    </row>
    <row r="507" spans="34:37" x14ac:dyDescent="0.25">
      <c r="AH507" s="170"/>
      <c r="AK507" s="157"/>
    </row>
    <row r="508" spans="34:37" x14ac:dyDescent="0.25">
      <c r="AH508" s="170"/>
      <c r="AK508" s="157"/>
    </row>
    <row r="509" spans="34:37" x14ac:dyDescent="0.25">
      <c r="AH509" s="170"/>
      <c r="AK509" s="157"/>
    </row>
    <row r="510" spans="34:37" x14ac:dyDescent="0.25">
      <c r="AH510" s="170"/>
      <c r="AK510" s="157"/>
    </row>
    <row r="511" spans="34:37" x14ac:dyDescent="0.25">
      <c r="AH511" s="170"/>
      <c r="AK511" s="157"/>
    </row>
    <row r="512" spans="34:37" x14ac:dyDescent="0.25">
      <c r="AH512" s="170"/>
      <c r="AK512" s="157"/>
    </row>
    <row r="513" spans="34:37" x14ac:dyDescent="0.25">
      <c r="AH513" s="170"/>
      <c r="AK513" s="157"/>
    </row>
    <row r="514" spans="34:37" x14ac:dyDescent="0.25">
      <c r="AH514" s="170"/>
      <c r="AK514" s="157"/>
    </row>
    <row r="515" spans="34:37" x14ac:dyDescent="0.25">
      <c r="AH515" s="170"/>
      <c r="AK515" s="157"/>
    </row>
    <row r="516" spans="34:37" x14ac:dyDescent="0.25">
      <c r="AH516" s="170"/>
      <c r="AK516" s="157"/>
    </row>
    <row r="517" spans="34:37" x14ac:dyDescent="0.25">
      <c r="AH517" s="170"/>
      <c r="AK517" s="157"/>
    </row>
    <row r="518" spans="34:37" x14ac:dyDescent="0.25">
      <c r="AH518" s="170"/>
      <c r="AK518" s="157"/>
    </row>
    <row r="519" spans="34:37" x14ac:dyDescent="0.25">
      <c r="AH519" s="170"/>
      <c r="AK519" s="157"/>
    </row>
    <row r="520" spans="34:37" x14ac:dyDescent="0.25">
      <c r="AH520" s="170"/>
      <c r="AK520" s="157"/>
    </row>
    <row r="521" spans="34:37" x14ac:dyDescent="0.25">
      <c r="AH521" s="170"/>
      <c r="AK521" s="157"/>
    </row>
    <row r="522" spans="34:37" x14ac:dyDescent="0.25">
      <c r="AH522" s="170"/>
      <c r="AK522" s="157"/>
    </row>
    <row r="523" spans="34:37" x14ac:dyDescent="0.25">
      <c r="AH523" s="170"/>
      <c r="AK523" s="157"/>
    </row>
    <row r="524" spans="34:37" x14ac:dyDescent="0.25">
      <c r="AH524" s="170"/>
      <c r="AK524" s="157"/>
    </row>
    <row r="525" spans="34:37" x14ac:dyDescent="0.25">
      <c r="AH525" s="170"/>
      <c r="AK525" s="157"/>
    </row>
    <row r="526" spans="34:37" x14ac:dyDescent="0.25">
      <c r="AH526" s="170"/>
      <c r="AK526" s="157"/>
    </row>
    <row r="527" spans="34:37" x14ac:dyDescent="0.25">
      <c r="AH527" s="170"/>
      <c r="AK527" s="157"/>
    </row>
    <row r="528" spans="34:37" x14ac:dyDescent="0.25">
      <c r="AH528" s="170"/>
      <c r="AK528" s="157"/>
    </row>
    <row r="529" spans="34:37" x14ac:dyDescent="0.25">
      <c r="AH529" s="170"/>
      <c r="AK529" s="157"/>
    </row>
    <row r="530" spans="34:37" x14ac:dyDescent="0.25">
      <c r="AH530" s="170"/>
      <c r="AK530" s="157"/>
    </row>
    <row r="531" spans="34:37" x14ac:dyDescent="0.25">
      <c r="AH531" s="170"/>
      <c r="AK531" s="157"/>
    </row>
    <row r="532" spans="34:37" x14ac:dyDescent="0.25">
      <c r="AH532" s="170"/>
      <c r="AK532" s="157"/>
    </row>
    <row r="533" spans="34:37" x14ac:dyDescent="0.25">
      <c r="AH533" s="170"/>
      <c r="AK533" s="157"/>
    </row>
    <row r="534" spans="34:37" x14ac:dyDescent="0.25">
      <c r="AH534" s="170"/>
      <c r="AK534" s="157"/>
    </row>
    <row r="535" spans="34:37" x14ac:dyDescent="0.25">
      <c r="AH535" s="170"/>
      <c r="AK535" s="157"/>
    </row>
    <row r="536" spans="34:37" x14ac:dyDescent="0.25">
      <c r="AH536" s="170"/>
      <c r="AK536" s="157"/>
    </row>
    <row r="537" spans="34:37" x14ac:dyDescent="0.25">
      <c r="AH537" s="170"/>
      <c r="AK537" s="157"/>
    </row>
    <row r="538" spans="34:37" x14ac:dyDescent="0.25">
      <c r="AH538" s="170"/>
      <c r="AK538" s="157"/>
    </row>
    <row r="539" spans="34:37" x14ac:dyDescent="0.25">
      <c r="AH539" s="170"/>
      <c r="AK539" s="157"/>
    </row>
    <row r="540" spans="34:37" x14ac:dyDescent="0.25">
      <c r="AH540" s="170"/>
      <c r="AK540" s="157"/>
    </row>
    <row r="541" spans="34:37" x14ac:dyDescent="0.25">
      <c r="AH541" s="170"/>
      <c r="AK541" s="157"/>
    </row>
    <row r="542" spans="34:37" x14ac:dyDescent="0.25">
      <c r="AH542" s="170"/>
      <c r="AK542" s="157"/>
    </row>
    <row r="543" spans="34:37" x14ac:dyDescent="0.25">
      <c r="AH543" s="170"/>
      <c r="AK543" s="157"/>
    </row>
    <row r="544" spans="34:37" x14ac:dyDescent="0.25">
      <c r="AH544" s="170"/>
      <c r="AK544" s="157"/>
    </row>
    <row r="545" spans="34:37" x14ac:dyDescent="0.25">
      <c r="AH545" s="170"/>
      <c r="AK545" s="157"/>
    </row>
    <row r="546" spans="34:37" x14ac:dyDescent="0.25">
      <c r="AH546" s="170"/>
      <c r="AK546" s="157"/>
    </row>
    <row r="547" spans="34:37" x14ac:dyDescent="0.25">
      <c r="AH547" s="170"/>
      <c r="AK547" s="157"/>
    </row>
    <row r="548" spans="34:37" x14ac:dyDescent="0.25">
      <c r="AH548" s="170"/>
      <c r="AK548" s="157"/>
    </row>
    <row r="549" spans="34:37" x14ac:dyDescent="0.25">
      <c r="AH549" s="170"/>
      <c r="AK549" s="157"/>
    </row>
    <row r="550" spans="34:37" x14ac:dyDescent="0.25">
      <c r="AH550" s="170"/>
      <c r="AK550" s="157"/>
    </row>
    <row r="551" spans="34:37" x14ac:dyDescent="0.25">
      <c r="AH551" s="170"/>
      <c r="AK551" s="157"/>
    </row>
    <row r="552" spans="34:37" x14ac:dyDescent="0.25">
      <c r="AH552" s="170"/>
      <c r="AK552" s="157"/>
    </row>
    <row r="553" spans="34:37" x14ac:dyDescent="0.25">
      <c r="AH553" s="170"/>
      <c r="AK553" s="157"/>
    </row>
    <row r="554" spans="34:37" x14ac:dyDescent="0.25">
      <c r="AH554" s="170"/>
      <c r="AK554" s="157"/>
    </row>
    <row r="555" spans="34:37" x14ac:dyDescent="0.25">
      <c r="AH555" s="170"/>
      <c r="AK555" s="157"/>
    </row>
    <row r="556" spans="34:37" x14ac:dyDescent="0.25">
      <c r="AH556" s="170"/>
      <c r="AK556" s="157"/>
    </row>
    <row r="557" spans="34:37" x14ac:dyDescent="0.25">
      <c r="AH557" s="170"/>
      <c r="AK557" s="157"/>
    </row>
    <row r="558" spans="34:37" x14ac:dyDescent="0.25">
      <c r="AH558" s="170"/>
      <c r="AK558" s="157"/>
    </row>
    <row r="559" spans="34:37" x14ac:dyDescent="0.25">
      <c r="AH559" s="170"/>
      <c r="AK559" s="157"/>
    </row>
    <row r="560" spans="34:37" x14ac:dyDescent="0.25">
      <c r="AH560" s="170"/>
      <c r="AK560" s="157"/>
    </row>
    <row r="561" spans="34:37" x14ac:dyDescent="0.25">
      <c r="AH561" s="170"/>
      <c r="AK561" s="157"/>
    </row>
    <row r="562" spans="34:37" x14ac:dyDescent="0.25">
      <c r="AH562" s="170"/>
      <c r="AK562" s="157"/>
    </row>
    <row r="563" spans="34:37" x14ac:dyDescent="0.25">
      <c r="AH563" s="170"/>
      <c r="AK563" s="157"/>
    </row>
    <row r="564" spans="34:37" x14ac:dyDescent="0.25">
      <c r="AH564" s="170"/>
      <c r="AK564" s="157"/>
    </row>
    <row r="565" spans="34:37" x14ac:dyDescent="0.25">
      <c r="AH565" s="170"/>
      <c r="AK565" s="157"/>
    </row>
    <row r="566" spans="34:37" x14ac:dyDescent="0.25">
      <c r="AH566" s="170"/>
      <c r="AK566" s="157"/>
    </row>
    <row r="567" spans="34:37" x14ac:dyDescent="0.25">
      <c r="AH567" s="170"/>
      <c r="AK567" s="157"/>
    </row>
    <row r="568" spans="34:37" x14ac:dyDescent="0.25">
      <c r="AH568" s="170"/>
      <c r="AK568" s="157"/>
    </row>
    <row r="569" spans="34:37" x14ac:dyDescent="0.25">
      <c r="AH569" s="170"/>
      <c r="AK569" s="157"/>
    </row>
    <row r="570" spans="34:37" x14ac:dyDescent="0.25">
      <c r="AH570" s="170"/>
      <c r="AK570" s="157"/>
    </row>
    <row r="571" spans="34:37" x14ac:dyDescent="0.25">
      <c r="AH571" s="170"/>
      <c r="AK571" s="157"/>
    </row>
    <row r="572" spans="34:37" x14ac:dyDescent="0.25">
      <c r="AH572" s="170"/>
      <c r="AK572" s="157"/>
    </row>
    <row r="573" spans="34:37" x14ac:dyDescent="0.25">
      <c r="AH573" s="170"/>
      <c r="AK573" s="157"/>
    </row>
    <row r="574" spans="34:37" x14ac:dyDescent="0.25">
      <c r="AH574" s="170"/>
      <c r="AK574" s="157"/>
    </row>
    <row r="575" spans="34:37" x14ac:dyDescent="0.25">
      <c r="AH575" s="170"/>
      <c r="AK575" s="157"/>
    </row>
    <row r="576" spans="34:37" x14ac:dyDescent="0.25">
      <c r="AH576" s="170"/>
      <c r="AK576" s="157"/>
    </row>
    <row r="577" spans="34:37" x14ac:dyDescent="0.25">
      <c r="AH577" s="170"/>
      <c r="AK577" s="157"/>
    </row>
    <row r="578" spans="34:37" x14ac:dyDescent="0.25">
      <c r="AH578" s="170"/>
      <c r="AK578" s="157"/>
    </row>
    <row r="579" spans="34:37" x14ac:dyDescent="0.25">
      <c r="AH579" s="170"/>
      <c r="AK579" s="157"/>
    </row>
    <row r="580" spans="34:37" x14ac:dyDescent="0.25">
      <c r="AH580" s="170"/>
      <c r="AK580" s="157"/>
    </row>
    <row r="581" spans="34:37" x14ac:dyDescent="0.25">
      <c r="AH581" s="170"/>
      <c r="AK581" s="157"/>
    </row>
    <row r="582" spans="34:37" x14ac:dyDescent="0.25">
      <c r="AH582" s="170"/>
      <c r="AK582" s="157"/>
    </row>
    <row r="583" spans="34:37" x14ac:dyDescent="0.25">
      <c r="AH583" s="170"/>
      <c r="AK583" s="157"/>
    </row>
    <row r="584" spans="34:37" x14ac:dyDescent="0.25">
      <c r="AH584" s="170"/>
      <c r="AK584" s="157"/>
    </row>
    <row r="585" spans="34:37" x14ac:dyDescent="0.25">
      <c r="AH585" s="170"/>
      <c r="AK585" s="157"/>
    </row>
    <row r="586" spans="34:37" x14ac:dyDescent="0.25">
      <c r="AH586" s="170"/>
      <c r="AK586" s="157"/>
    </row>
    <row r="587" spans="34:37" x14ac:dyDescent="0.25">
      <c r="AH587" s="170"/>
      <c r="AK587" s="157"/>
    </row>
    <row r="588" spans="34:37" x14ac:dyDescent="0.25">
      <c r="AH588" s="170"/>
      <c r="AK588" s="157"/>
    </row>
    <row r="589" spans="34:37" x14ac:dyDescent="0.25">
      <c r="AH589" s="170"/>
      <c r="AK589" s="157"/>
    </row>
    <row r="590" spans="34:37" x14ac:dyDescent="0.25">
      <c r="AH590" s="170"/>
      <c r="AK590" s="157"/>
    </row>
    <row r="591" spans="34:37" x14ac:dyDescent="0.25">
      <c r="AH591" s="170"/>
      <c r="AK591" s="157"/>
    </row>
    <row r="592" spans="34:37" x14ac:dyDescent="0.25">
      <c r="AH592" s="170"/>
      <c r="AK592" s="157"/>
    </row>
    <row r="593" spans="34:37" x14ac:dyDescent="0.25">
      <c r="AH593" s="170"/>
      <c r="AK593" s="157"/>
    </row>
    <row r="594" spans="34:37" x14ac:dyDescent="0.25">
      <c r="AH594" s="170"/>
      <c r="AK594" s="157"/>
    </row>
    <row r="595" spans="34:37" x14ac:dyDescent="0.25">
      <c r="AH595" s="170"/>
      <c r="AK595" s="157"/>
    </row>
    <row r="596" spans="34:37" x14ac:dyDescent="0.25">
      <c r="AH596" s="170"/>
      <c r="AK596" s="157"/>
    </row>
    <row r="597" spans="34:37" x14ac:dyDescent="0.25">
      <c r="AH597" s="170"/>
      <c r="AK597" s="157"/>
    </row>
    <row r="598" spans="34:37" x14ac:dyDescent="0.25">
      <c r="AH598" s="170"/>
      <c r="AK598" s="157"/>
    </row>
    <row r="599" spans="34:37" x14ac:dyDescent="0.25">
      <c r="AH599" s="170"/>
      <c r="AK599" s="157"/>
    </row>
    <row r="600" spans="34:37" x14ac:dyDescent="0.25">
      <c r="AH600" s="170"/>
      <c r="AK600" s="157"/>
    </row>
    <row r="601" spans="34:37" x14ac:dyDescent="0.25">
      <c r="AH601" s="170"/>
      <c r="AK601" s="157"/>
    </row>
    <row r="602" spans="34:37" x14ac:dyDescent="0.25">
      <c r="AH602" s="170"/>
      <c r="AK602" s="157"/>
    </row>
    <row r="603" spans="34:37" x14ac:dyDescent="0.25">
      <c r="AH603" s="170"/>
      <c r="AK603" s="157"/>
    </row>
    <row r="604" spans="34:37" x14ac:dyDescent="0.25">
      <c r="AH604" s="170"/>
      <c r="AK604" s="157"/>
    </row>
    <row r="605" spans="34:37" x14ac:dyDescent="0.25">
      <c r="AH605" s="170"/>
      <c r="AK605" s="157"/>
    </row>
    <row r="606" spans="34:37" x14ac:dyDescent="0.25">
      <c r="AH606" s="170"/>
      <c r="AK606" s="157"/>
    </row>
    <row r="607" spans="34:37" x14ac:dyDescent="0.25">
      <c r="AH607" s="170"/>
      <c r="AK607" s="157"/>
    </row>
    <row r="608" spans="34:37" x14ac:dyDescent="0.25">
      <c r="AH608" s="170"/>
      <c r="AK608" s="157"/>
    </row>
    <row r="609" spans="34:37" x14ac:dyDescent="0.25">
      <c r="AH609" s="170"/>
      <c r="AK609" s="157"/>
    </row>
    <row r="610" spans="34:37" x14ac:dyDescent="0.25">
      <c r="AH610" s="170"/>
      <c r="AK610" s="157"/>
    </row>
    <row r="611" spans="34:37" x14ac:dyDescent="0.25">
      <c r="AH611" s="170"/>
      <c r="AK611" s="157"/>
    </row>
    <row r="612" spans="34:37" x14ac:dyDescent="0.25">
      <c r="AH612" s="170"/>
      <c r="AK612" s="157"/>
    </row>
    <row r="613" spans="34:37" x14ac:dyDescent="0.25">
      <c r="AH613" s="170"/>
      <c r="AK613" s="157"/>
    </row>
    <row r="614" spans="34:37" x14ac:dyDescent="0.25">
      <c r="AH614" s="170"/>
      <c r="AK614" s="157"/>
    </row>
    <row r="615" spans="34:37" x14ac:dyDescent="0.25">
      <c r="AH615" s="170"/>
      <c r="AK615" s="157"/>
    </row>
    <row r="616" spans="34:37" x14ac:dyDescent="0.25">
      <c r="AH616" s="170"/>
      <c r="AK616" s="157"/>
    </row>
    <row r="617" spans="34:37" x14ac:dyDescent="0.25">
      <c r="AH617" s="170"/>
      <c r="AK617" s="157"/>
    </row>
    <row r="618" spans="34:37" x14ac:dyDescent="0.25">
      <c r="AH618" s="170"/>
      <c r="AK618" s="157"/>
    </row>
    <row r="619" spans="34:37" x14ac:dyDescent="0.25">
      <c r="AH619" s="170"/>
      <c r="AK619" s="157"/>
    </row>
    <row r="620" spans="34:37" x14ac:dyDescent="0.25">
      <c r="AH620" s="170"/>
      <c r="AK620" s="157"/>
    </row>
    <row r="621" spans="34:37" x14ac:dyDescent="0.25">
      <c r="AH621" s="170"/>
      <c r="AK621" s="157"/>
    </row>
    <row r="622" spans="34:37" x14ac:dyDescent="0.25">
      <c r="AH622" s="170"/>
      <c r="AK622" s="157"/>
    </row>
    <row r="623" spans="34:37" x14ac:dyDescent="0.25">
      <c r="AH623" s="170"/>
      <c r="AK623" s="157"/>
    </row>
    <row r="624" spans="34:37" x14ac:dyDescent="0.25">
      <c r="AH624" s="170"/>
      <c r="AK624" s="157"/>
    </row>
    <row r="625" spans="34:37" x14ac:dyDescent="0.25">
      <c r="AH625" s="170"/>
      <c r="AK625" s="157"/>
    </row>
    <row r="626" spans="34:37" x14ac:dyDescent="0.25">
      <c r="AH626" s="170"/>
      <c r="AK626" s="157"/>
    </row>
    <row r="627" spans="34:37" x14ac:dyDescent="0.25">
      <c r="AH627" s="170"/>
      <c r="AK627" s="157"/>
    </row>
  </sheetData>
  <mergeCells count="1713">
    <mergeCell ref="J205:J208"/>
    <mergeCell ref="BD209:BD212"/>
    <mergeCell ref="AX198:AX200"/>
    <mergeCell ref="AY198:AY200"/>
    <mergeCell ref="AZ198:AZ200"/>
    <mergeCell ref="T201:T204"/>
    <mergeCell ref="R261:R262"/>
    <mergeCell ref="Q261:Q262"/>
    <mergeCell ref="P261:P262"/>
    <mergeCell ref="O261:O262"/>
    <mergeCell ref="N261:N262"/>
    <mergeCell ref="M261:M262"/>
    <mergeCell ref="L261:L262"/>
    <mergeCell ref="K261:K262"/>
    <mergeCell ref="J261:J262"/>
    <mergeCell ref="I261:I262"/>
    <mergeCell ref="C263:C265"/>
    <mergeCell ref="T263:T265"/>
    <mergeCell ref="S263:S265"/>
    <mergeCell ref="R263:R265"/>
    <mergeCell ref="Q263:Q265"/>
    <mergeCell ref="P263:P265"/>
    <mergeCell ref="O263:O265"/>
    <mergeCell ref="N263:N265"/>
    <mergeCell ref="M263:M265"/>
    <mergeCell ref="L263:L265"/>
    <mergeCell ref="K263:K265"/>
    <mergeCell ref="J263:J265"/>
    <mergeCell ref="I263:I265"/>
    <mergeCell ref="H263:H265"/>
    <mergeCell ref="G263:G265"/>
    <mergeCell ref="F263:F265"/>
    <mergeCell ref="BG252:BG254"/>
    <mergeCell ref="BF252:BF254"/>
    <mergeCell ref="BE252:BE254"/>
    <mergeCell ref="BD252:BD254"/>
    <mergeCell ref="BC252:BC254"/>
    <mergeCell ref="BB252:BB254"/>
    <mergeCell ref="BA252:BA254"/>
    <mergeCell ref="AZ252:AZ254"/>
    <mergeCell ref="AY252:AY254"/>
    <mergeCell ref="AX252:AX254"/>
    <mergeCell ref="AW252:AW254"/>
    <mergeCell ref="AV252:AV254"/>
    <mergeCell ref="AU252:AU254"/>
    <mergeCell ref="AT252:AT254"/>
    <mergeCell ref="AS252:AS254"/>
    <mergeCell ref="N259:N260"/>
    <mergeCell ref="M259:M260"/>
    <mergeCell ref="O259:O260"/>
    <mergeCell ref="T252:T254"/>
    <mergeCell ref="S252:S254"/>
    <mergeCell ref="R252:R254"/>
    <mergeCell ref="Q252:Q254"/>
    <mergeCell ref="P252:P254"/>
    <mergeCell ref="O252:O254"/>
    <mergeCell ref="N252:N254"/>
    <mergeCell ref="C217:C220"/>
    <mergeCell ref="D217:D220"/>
    <mergeCell ref="E217:E220"/>
    <mergeCell ref="F217:F220"/>
    <mergeCell ref="G217:G220"/>
    <mergeCell ref="H217:H220"/>
    <mergeCell ref="I217:I220"/>
    <mergeCell ref="J217:J220"/>
    <mergeCell ref="M194:M197"/>
    <mergeCell ref="AK252:AK254"/>
    <mergeCell ref="AR252:AR254"/>
    <mergeCell ref="AQ252:AQ254"/>
    <mergeCell ref="AP252:AP254"/>
    <mergeCell ref="AO252:AO254"/>
    <mergeCell ref="AN252:AN254"/>
    <mergeCell ref="AM252:AM254"/>
    <mergeCell ref="AL252:AL254"/>
    <mergeCell ref="J198:J200"/>
    <mergeCell ref="K198:K200"/>
    <mergeCell ref="L209:L212"/>
    <mergeCell ref="M209:M212"/>
    <mergeCell ref="N209:N212"/>
    <mergeCell ref="O209:O212"/>
    <mergeCell ref="P209:P212"/>
    <mergeCell ref="Q209:Q212"/>
    <mergeCell ref="R209:R212"/>
    <mergeCell ref="J209:J212"/>
    <mergeCell ref="K209:K212"/>
    <mergeCell ref="I209:I212"/>
    <mergeCell ref="D194:D197"/>
    <mergeCell ref="C194:C197"/>
    <mergeCell ref="S194:S197"/>
    <mergeCell ref="C74:C82"/>
    <mergeCell ref="A74:A82"/>
    <mergeCell ref="A198:A200"/>
    <mergeCell ref="K194:K197"/>
    <mergeCell ref="J194:J197"/>
    <mergeCell ref="I194:I197"/>
    <mergeCell ref="H194:H197"/>
    <mergeCell ref="G194:G197"/>
    <mergeCell ref="B198:B200"/>
    <mergeCell ref="A201:A204"/>
    <mergeCell ref="A194:A197"/>
    <mergeCell ref="AJ248:AJ250"/>
    <mergeCell ref="AJ221:AJ222"/>
    <mergeCell ref="AJ223:AJ226"/>
    <mergeCell ref="D161:D168"/>
    <mergeCell ref="D169:D176"/>
    <mergeCell ref="M154:M160"/>
    <mergeCell ref="N146:N153"/>
    <mergeCell ref="M146:M153"/>
    <mergeCell ref="N154:N160"/>
    <mergeCell ref="H154:H160"/>
    <mergeCell ref="K169:K176"/>
    <mergeCell ref="G161:G168"/>
    <mergeCell ref="H161:H168"/>
    <mergeCell ref="K177:K184"/>
    <mergeCell ref="O177:O184"/>
    <mergeCell ref="R177:R184"/>
    <mergeCell ref="C161:C168"/>
    <mergeCell ref="E161:E168"/>
    <mergeCell ref="I161:I168"/>
    <mergeCell ref="K161:K168"/>
    <mergeCell ref="M169:M176"/>
    <mergeCell ref="B100:B105"/>
    <mergeCell ref="N139:N145"/>
    <mergeCell ref="N115:N123"/>
    <mergeCell ref="L115:L123"/>
    <mergeCell ref="H74:H82"/>
    <mergeCell ref="G47:G60"/>
    <mergeCell ref="F74:F82"/>
    <mergeCell ref="H36:H46"/>
    <mergeCell ref="A61:A73"/>
    <mergeCell ref="J100:J105"/>
    <mergeCell ref="C100:C105"/>
    <mergeCell ref="D100:D105"/>
    <mergeCell ref="A47:A60"/>
    <mergeCell ref="A36:A46"/>
    <mergeCell ref="C61:C73"/>
    <mergeCell ref="D61:D73"/>
    <mergeCell ref="E61:E73"/>
    <mergeCell ref="F61:F73"/>
    <mergeCell ref="G61:G73"/>
    <mergeCell ref="B36:B46"/>
    <mergeCell ref="C36:C46"/>
    <mergeCell ref="I92:I99"/>
    <mergeCell ref="A100:A105"/>
    <mergeCell ref="B74:B82"/>
    <mergeCell ref="I100:I105"/>
    <mergeCell ref="D83:D91"/>
    <mergeCell ref="A92:A99"/>
    <mergeCell ref="D92:D99"/>
    <mergeCell ref="C92:C99"/>
    <mergeCell ref="G100:G105"/>
    <mergeCell ref="B47:B60"/>
    <mergeCell ref="C47:C60"/>
    <mergeCell ref="K92:K99"/>
    <mergeCell ref="N100:N105"/>
    <mergeCell ref="M100:M105"/>
    <mergeCell ref="B124:B138"/>
    <mergeCell ref="A124:A138"/>
    <mergeCell ref="H100:H105"/>
    <mergeCell ref="G92:G99"/>
    <mergeCell ref="I124:I138"/>
    <mergeCell ref="H124:H138"/>
    <mergeCell ref="F106:F114"/>
    <mergeCell ref="E106:E114"/>
    <mergeCell ref="AL124:AL138"/>
    <mergeCell ref="S124:S138"/>
    <mergeCell ref="AL92:AL99"/>
    <mergeCell ref="B106:B114"/>
    <mergeCell ref="H139:H145"/>
    <mergeCell ref="C106:C114"/>
    <mergeCell ref="F100:F105"/>
    <mergeCell ref="A106:A114"/>
    <mergeCell ref="F92:F99"/>
    <mergeCell ref="F115:F123"/>
    <mergeCell ref="G139:G145"/>
    <mergeCell ref="I139:I145"/>
    <mergeCell ref="E124:E138"/>
    <mergeCell ref="C124:C138"/>
    <mergeCell ref="G115:G123"/>
    <mergeCell ref="H115:H123"/>
    <mergeCell ref="I115:I123"/>
    <mergeCell ref="D124:D138"/>
    <mergeCell ref="J92:J99"/>
    <mergeCell ref="D106:D114"/>
    <mergeCell ref="E100:E105"/>
    <mergeCell ref="A161:A168"/>
    <mergeCell ref="D146:D153"/>
    <mergeCell ref="C139:C145"/>
    <mergeCell ref="A146:A153"/>
    <mergeCell ref="A139:A145"/>
    <mergeCell ref="F124:F138"/>
    <mergeCell ref="C146:C153"/>
    <mergeCell ref="B146:B153"/>
    <mergeCell ref="G146:G153"/>
    <mergeCell ref="E146:E153"/>
    <mergeCell ref="F161:F168"/>
    <mergeCell ref="P124:P138"/>
    <mergeCell ref="O124:O138"/>
    <mergeCell ref="P106:P114"/>
    <mergeCell ref="G83:G91"/>
    <mergeCell ref="I154:I160"/>
    <mergeCell ref="A154:A160"/>
    <mergeCell ref="F146:F153"/>
    <mergeCell ref="I146:I153"/>
    <mergeCell ref="C154:C160"/>
    <mergeCell ref="E92:E99"/>
    <mergeCell ref="O106:O114"/>
    <mergeCell ref="N106:N114"/>
    <mergeCell ref="M115:M123"/>
    <mergeCell ref="M106:M114"/>
    <mergeCell ref="L106:L114"/>
    <mergeCell ref="I83:I91"/>
    <mergeCell ref="H83:H91"/>
    <mergeCell ref="L83:L91"/>
    <mergeCell ref="K83:K91"/>
    <mergeCell ref="J83:J91"/>
    <mergeCell ref="N83:N91"/>
    <mergeCell ref="A83:A91"/>
    <mergeCell ref="B92:B99"/>
    <mergeCell ref="A115:A123"/>
    <mergeCell ref="B115:B123"/>
    <mergeCell ref="C115:C123"/>
    <mergeCell ref="E83:E91"/>
    <mergeCell ref="F83:F91"/>
    <mergeCell ref="N92:N99"/>
    <mergeCell ref="M92:M99"/>
    <mergeCell ref="O92:O99"/>
    <mergeCell ref="AS124:AS138"/>
    <mergeCell ref="AO115:AO123"/>
    <mergeCell ref="AP115:AP123"/>
    <mergeCell ref="G106:G114"/>
    <mergeCell ref="J124:J138"/>
    <mergeCell ref="L124:L138"/>
    <mergeCell ref="AK124:AK138"/>
    <mergeCell ref="N124:N138"/>
    <mergeCell ref="AN124:AN138"/>
    <mergeCell ref="G124:G138"/>
    <mergeCell ref="K124:K138"/>
    <mergeCell ref="L100:L105"/>
    <mergeCell ref="O100:O105"/>
    <mergeCell ref="L92:L99"/>
    <mergeCell ref="R115:R123"/>
    <mergeCell ref="T106:T114"/>
    <mergeCell ref="S106:S114"/>
    <mergeCell ref="R106:R114"/>
    <mergeCell ref="Q106:Q114"/>
    <mergeCell ref="AO100:AO105"/>
    <mergeCell ref="AM115:AM123"/>
    <mergeCell ref="AN115:AN123"/>
    <mergeCell ref="AZ154:AZ160"/>
    <mergeCell ref="BF154:BF160"/>
    <mergeCell ref="AW74:AW82"/>
    <mergeCell ref="AY83:AY91"/>
    <mergeCell ref="AQ83:AQ91"/>
    <mergeCell ref="AR83:AR91"/>
    <mergeCell ref="AU74:AU82"/>
    <mergeCell ref="AX74:AX82"/>
    <mergeCell ref="AR100:AR105"/>
    <mergeCell ref="AY100:AY105"/>
    <mergeCell ref="AU115:AU123"/>
    <mergeCell ref="AU100:AU105"/>
    <mergeCell ref="AV100:AV105"/>
    <mergeCell ref="AV115:AV123"/>
    <mergeCell ref="BF100:BF105"/>
    <mergeCell ref="AW36:AW46"/>
    <mergeCell ref="AR36:AR46"/>
    <mergeCell ref="AS36:AS46"/>
    <mergeCell ref="AX139:AX145"/>
    <mergeCell ref="AV139:AV145"/>
    <mergeCell ref="AW139:AW145"/>
    <mergeCell ref="AU139:AU145"/>
    <mergeCell ref="AW115:AW123"/>
    <mergeCell ref="AY115:AY123"/>
    <mergeCell ref="AY124:AY138"/>
    <mergeCell ref="AZ115:AZ123"/>
    <mergeCell ref="BA115:BA123"/>
    <mergeCell ref="BA124:BA138"/>
    <mergeCell ref="AS139:AS145"/>
    <mergeCell ref="AQ124:AQ138"/>
    <mergeCell ref="AY139:AY145"/>
    <mergeCell ref="AQ139:AQ145"/>
    <mergeCell ref="AM124:AM138"/>
    <mergeCell ref="AO124:AO138"/>
    <mergeCell ref="AP124:AP138"/>
    <mergeCell ref="BD139:BD145"/>
    <mergeCell ref="BE139:BE145"/>
    <mergeCell ref="AZ100:AZ105"/>
    <mergeCell ref="BD124:BD138"/>
    <mergeCell ref="BE115:BE123"/>
    <mergeCell ref="BD115:BD123"/>
    <mergeCell ref="AZ139:AZ145"/>
    <mergeCell ref="BA139:BA145"/>
    <mergeCell ref="BB139:BB145"/>
    <mergeCell ref="BC124:BC138"/>
    <mergeCell ref="AZ92:AZ99"/>
    <mergeCell ref="BC115:BC123"/>
    <mergeCell ref="AM92:AM99"/>
    <mergeCell ref="AR139:AR145"/>
    <mergeCell ref="BB124:BB138"/>
    <mergeCell ref="AS100:AS105"/>
    <mergeCell ref="AT124:AT138"/>
    <mergeCell ref="BG100:BG105"/>
    <mergeCell ref="AZ146:AZ153"/>
    <mergeCell ref="BA146:BA153"/>
    <mergeCell ref="BC146:BC153"/>
    <mergeCell ref="BD146:BD153"/>
    <mergeCell ref="BB115:BB123"/>
    <mergeCell ref="T47:T60"/>
    <mergeCell ref="T61:T73"/>
    <mergeCell ref="AQ61:AQ73"/>
    <mergeCell ref="AL36:AL46"/>
    <mergeCell ref="AK47:AK60"/>
    <mergeCell ref="AK61:AK73"/>
    <mergeCell ref="AM61:AM73"/>
    <mergeCell ref="AK36:AK46"/>
    <mergeCell ref="I61:I73"/>
    <mergeCell ref="M36:M46"/>
    <mergeCell ref="T36:T46"/>
    <mergeCell ref="AZ61:AZ73"/>
    <mergeCell ref="BA61:BA73"/>
    <mergeCell ref="BC47:BC60"/>
    <mergeCell ref="T74:T82"/>
    <mergeCell ref="AO74:AO82"/>
    <mergeCell ref="AR61:AR73"/>
    <mergeCell ref="AK74:AK82"/>
    <mergeCell ref="AU47:AU60"/>
    <mergeCell ref="AX47:AX60"/>
    <mergeCell ref="AO47:AO60"/>
    <mergeCell ref="AV47:AV60"/>
    <mergeCell ref="AW47:AW60"/>
    <mergeCell ref="AY47:AY60"/>
    <mergeCell ref="AT47:AT60"/>
    <mergeCell ref="AL61:AL73"/>
    <mergeCell ref="AL47:AL60"/>
    <mergeCell ref="AL74:AL82"/>
    <mergeCell ref="AM74:AM82"/>
    <mergeCell ref="AR74:AR82"/>
    <mergeCell ref="I47:I60"/>
    <mergeCell ref="Q47:Q60"/>
    <mergeCell ref="C83:C91"/>
    <mergeCell ref="E47:E60"/>
    <mergeCell ref="H61:H73"/>
    <mergeCell ref="P61:P73"/>
    <mergeCell ref="Q61:Q73"/>
    <mergeCell ref="R61:R73"/>
    <mergeCell ref="B83:B91"/>
    <mergeCell ref="O83:O91"/>
    <mergeCell ref="H92:H99"/>
    <mergeCell ref="B139:B145"/>
    <mergeCell ref="D115:D123"/>
    <mergeCell ref="E115:E123"/>
    <mergeCell ref="E139:E145"/>
    <mergeCell ref="H106:H114"/>
    <mergeCell ref="R74:R82"/>
    <mergeCell ref="Q74:Q82"/>
    <mergeCell ref="I106:I114"/>
    <mergeCell ref="J47:J60"/>
    <mergeCell ref="E74:E82"/>
    <mergeCell ref="P47:P60"/>
    <mergeCell ref="P74:P82"/>
    <mergeCell ref="D47:D60"/>
    <mergeCell ref="J61:J73"/>
    <mergeCell ref="B61:B73"/>
    <mergeCell ref="M83:M91"/>
    <mergeCell ref="O74:O82"/>
    <mergeCell ref="G36:G46"/>
    <mergeCell ref="D36:D46"/>
    <mergeCell ref="P26:P35"/>
    <mergeCell ref="I74:I82"/>
    <mergeCell ref="G74:G82"/>
    <mergeCell ref="S47:S60"/>
    <mergeCell ref="M47:M60"/>
    <mergeCell ref="N47:N60"/>
    <mergeCell ref="O47:O60"/>
    <mergeCell ref="K61:K73"/>
    <mergeCell ref="K47:K60"/>
    <mergeCell ref="L61:L73"/>
    <mergeCell ref="K36:K46"/>
    <mergeCell ref="L36:L46"/>
    <mergeCell ref="J74:J82"/>
    <mergeCell ref="R47:R60"/>
    <mergeCell ref="E36:E46"/>
    <mergeCell ref="K26:K35"/>
    <mergeCell ref="R36:R46"/>
    <mergeCell ref="I36:I46"/>
    <mergeCell ref="L47:L60"/>
    <mergeCell ref="H47:H60"/>
    <mergeCell ref="N61:N73"/>
    <mergeCell ref="M61:M73"/>
    <mergeCell ref="O61:O73"/>
    <mergeCell ref="M74:M82"/>
    <mergeCell ref="AS16:AS18"/>
    <mergeCell ref="AT16:AT18"/>
    <mergeCell ref="AU16:AU18"/>
    <mergeCell ref="AV16:AV18"/>
    <mergeCell ref="U17:X17"/>
    <mergeCell ref="BD16:BD18"/>
    <mergeCell ref="BD20:BD25"/>
    <mergeCell ref="AQ20:AQ25"/>
    <mergeCell ref="BB20:BB25"/>
    <mergeCell ref="AX20:AX25"/>
    <mergeCell ref="AT20:AT25"/>
    <mergeCell ref="AU20:AU25"/>
    <mergeCell ref="AV20:AV25"/>
    <mergeCell ref="L20:L25"/>
    <mergeCell ref="AW20:AW25"/>
    <mergeCell ref="AO20:AO25"/>
    <mergeCell ref="T20:T25"/>
    <mergeCell ref="BA20:BA25"/>
    <mergeCell ref="AR20:AR25"/>
    <mergeCell ref="AS20:AS25"/>
    <mergeCell ref="Q20:Q25"/>
    <mergeCell ref="AQ16:AQ18"/>
    <mergeCell ref="AW16:AW18"/>
    <mergeCell ref="N36:N46"/>
    <mergeCell ref="O36:O46"/>
    <mergeCell ref="P36:P46"/>
    <mergeCell ref="Q36:Q46"/>
    <mergeCell ref="O26:O35"/>
    <mergeCell ref="I20:I25"/>
    <mergeCell ref="AT26:AT35"/>
    <mergeCell ref="AU26:AU35"/>
    <mergeCell ref="M20:M25"/>
    <mergeCell ref="N20:N25"/>
    <mergeCell ref="O20:O25"/>
    <mergeCell ref="P20:P25"/>
    <mergeCell ref="AN20:AN25"/>
    <mergeCell ref="J20:J25"/>
    <mergeCell ref="K20:K25"/>
    <mergeCell ref="AR16:AR18"/>
    <mergeCell ref="J36:J46"/>
    <mergeCell ref="AW26:AW35"/>
    <mergeCell ref="AS26:AS35"/>
    <mergeCell ref="AV26:AV35"/>
    <mergeCell ref="AN26:AN35"/>
    <mergeCell ref="AQ26:AQ35"/>
    <mergeCell ref="AR26:AR35"/>
    <mergeCell ref="AM26:AM35"/>
    <mergeCell ref="Q26:Q35"/>
    <mergeCell ref="R26:R35"/>
    <mergeCell ref="AU36:AU46"/>
    <mergeCell ref="AV36:AV46"/>
    <mergeCell ref="AM36:AM46"/>
    <mergeCell ref="AN36:AN46"/>
    <mergeCell ref="A20:A25"/>
    <mergeCell ref="AO26:AO35"/>
    <mergeCell ref="AP26:AP35"/>
    <mergeCell ref="T26:T35"/>
    <mergeCell ref="AK26:AK35"/>
    <mergeCell ref="AL26:AL35"/>
    <mergeCell ref="H26:H35"/>
    <mergeCell ref="I26:I35"/>
    <mergeCell ref="J26:J35"/>
    <mergeCell ref="R20:R25"/>
    <mergeCell ref="M26:M35"/>
    <mergeCell ref="A26:A35"/>
    <mergeCell ref="G26:G35"/>
    <mergeCell ref="AL16:AL18"/>
    <mergeCell ref="AM16:AM18"/>
    <mergeCell ref="AN16:AN18"/>
    <mergeCell ref="AO16:AO18"/>
    <mergeCell ref="AP16:AP18"/>
    <mergeCell ref="B26:B35"/>
    <mergeCell ref="C26:C35"/>
    <mergeCell ref="D26:D35"/>
    <mergeCell ref="E26:E35"/>
    <mergeCell ref="F26:F35"/>
    <mergeCell ref="L26:L35"/>
    <mergeCell ref="N26:N35"/>
    <mergeCell ref="AK20:AK25"/>
    <mergeCell ref="AL20:AL25"/>
    <mergeCell ref="B20:B25"/>
    <mergeCell ref="C20:C25"/>
    <mergeCell ref="D20:D25"/>
    <mergeCell ref="E20:E25"/>
    <mergeCell ref="H20:H25"/>
    <mergeCell ref="AL15:AO15"/>
    <mergeCell ref="AP15:AU15"/>
    <mergeCell ref="Y17:Z17"/>
    <mergeCell ref="AA17:AD17"/>
    <mergeCell ref="AE16:AG16"/>
    <mergeCell ref="AE17:AG17"/>
    <mergeCell ref="BC16:BC18"/>
    <mergeCell ref="AV15:BG15"/>
    <mergeCell ref="T83:T91"/>
    <mergeCell ref="S83:S91"/>
    <mergeCell ref="R83:R91"/>
    <mergeCell ref="AY20:AY25"/>
    <mergeCell ref="AP61:AP73"/>
    <mergeCell ref="AW61:AW73"/>
    <mergeCell ref="AX61:AX73"/>
    <mergeCell ref="AS74:AS82"/>
    <mergeCell ref="AP20:AP25"/>
    <mergeCell ref="S26:S35"/>
    <mergeCell ref="AM20:AM25"/>
    <mergeCell ref="AU61:AU73"/>
    <mergeCell ref="AV61:AV73"/>
    <mergeCell ref="AT36:AT46"/>
    <mergeCell ref="AQ36:AQ46"/>
    <mergeCell ref="AQ47:AQ60"/>
    <mergeCell ref="AO36:AO46"/>
    <mergeCell ref="S36:S46"/>
    <mergeCell ref="S20:S25"/>
    <mergeCell ref="AL83:AL91"/>
    <mergeCell ref="AP47:AP60"/>
    <mergeCell ref="BE20:BE25"/>
    <mergeCell ref="BA26:BA35"/>
    <mergeCell ref="BB26:BB35"/>
    <mergeCell ref="BG47:BG60"/>
    <mergeCell ref="BG83:BG91"/>
    <mergeCell ref="AZ83:AZ91"/>
    <mergeCell ref="BA83:BA91"/>
    <mergeCell ref="BG36:BG46"/>
    <mergeCell ref="BG61:BG73"/>
    <mergeCell ref="AZ20:AZ25"/>
    <mergeCell ref="BF83:BF91"/>
    <mergeCell ref="BF92:BF99"/>
    <mergeCell ref="BF47:BF60"/>
    <mergeCell ref="BF36:BF46"/>
    <mergeCell ref="BB47:BB60"/>
    <mergeCell ref="BD36:BD46"/>
    <mergeCell ref="BA36:BA46"/>
    <mergeCell ref="BB36:BB46"/>
    <mergeCell ref="BF20:BF25"/>
    <mergeCell ref="BG20:BG25"/>
    <mergeCell ref="BG26:BG35"/>
    <mergeCell ref="BF26:BF35"/>
    <mergeCell ref="BC20:BC25"/>
    <mergeCell ref="BE36:BE46"/>
    <mergeCell ref="BD26:BD35"/>
    <mergeCell ref="BE26:BE35"/>
    <mergeCell ref="BF74:BF82"/>
    <mergeCell ref="BD47:BD60"/>
    <mergeCell ref="BC36:BC46"/>
    <mergeCell ref="AZ47:AZ60"/>
    <mergeCell ref="BA47:BA60"/>
    <mergeCell ref="AZ36:AZ46"/>
    <mergeCell ref="BF61:BF73"/>
    <mergeCell ref="BB61:BB73"/>
    <mergeCell ref="BC61:BC73"/>
    <mergeCell ref="AZ26:AZ35"/>
    <mergeCell ref="BE74:BE82"/>
    <mergeCell ref="BB83:BB91"/>
    <mergeCell ref="BE83:BE91"/>
    <mergeCell ref="BC83:BC91"/>
    <mergeCell ref="BA92:BA99"/>
    <mergeCell ref="BE47:BE60"/>
    <mergeCell ref="AN61:AN73"/>
    <mergeCell ref="AO61:AO73"/>
    <mergeCell ref="AN92:AN99"/>
    <mergeCell ref="AO92:AO99"/>
    <mergeCell ref="AN74:AN82"/>
    <mergeCell ref="BC92:BC99"/>
    <mergeCell ref="BD92:BD99"/>
    <mergeCell ref="AV92:AV99"/>
    <mergeCell ref="BD61:BD73"/>
    <mergeCell ref="BC26:BC35"/>
    <mergeCell ref="AY36:AY46"/>
    <mergeCell ref="AX26:AX35"/>
    <mergeCell ref="AY26:AY35"/>
    <mergeCell ref="AP36:AP46"/>
    <mergeCell ref="AX36:AX46"/>
    <mergeCell ref="AP74:AP82"/>
    <mergeCell ref="AQ74:AQ82"/>
    <mergeCell ref="AR92:AR99"/>
    <mergeCell ref="AP92:AP99"/>
    <mergeCell ref="AV74:AV82"/>
    <mergeCell ref="AY74:AY82"/>
    <mergeCell ref="AW83:AW91"/>
    <mergeCell ref="AS61:AS73"/>
    <mergeCell ref="AT61:AT73"/>
    <mergeCell ref="AP83:AP91"/>
    <mergeCell ref="AM47:AM60"/>
    <mergeCell ref="AN47:AN60"/>
    <mergeCell ref="BC154:BC160"/>
    <mergeCell ref="AR154:AR160"/>
    <mergeCell ref="AS154:AS160"/>
    <mergeCell ref="BD154:BD160"/>
    <mergeCell ref="AT154:AT160"/>
    <mergeCell ref="BB146:BB153"/>
    <mergeCell ref="AT92:AT99"/>
    <mergeCell ref="AP100:AP105"/>
    <mergeCell ref="AT100:AT105"/>
    <mergeCell ref="BD100:BD105"/>
    <mergeCell ref="AY92:AY99"/>
    <mergeCell ref="AZ124:AZ138"/>
    <mergeCell ref="AR47:AR60"/>
    <mergeCell ref="AS47:AS60"/>
    <mergeCell ref="BA100:BA105"/>
    <mergeCell ref="BB100:BB105"/>
    <mergeCell ref="AW92:AW99"/>
    <mergeCell ref="AX92:AX99"/>
    <mergeCell ref="AY61:AY73"/>
    <mergeCell ref="BB92:BB99"/>
    <mergeCell ref="AW100:AW105"/>
    <mergeCell ref="AP139:AP145"/>
    <mergeCell ref="AO139:AO145"/>
    <mergeCell ref="AR124:AR138"/>
    <mergeCell ref="AX100:AX105"/>
    <mergeCell ref="AU154:AU160"/>
    <mergeCell ref="AT146:AT153"/>
    <mergeCell ref="AR146:AR153"/>
    <mergeCell ref="BD74:BD82"/>
    <mergeCell ref="BC139:BC145"/>
    <mergeCell ref="BG74:BG82"/>
    <mergeCell ref="BE61:BE73"/>
    <mergeCell ref="BG92:BG99"/>
    <mergeCell ref="BE154:BE160"/>
    <mergeCell ref="BF139:BF145"/>
    <mergeCell ref="S61:S73"/>
    <mergeCell ref="BF124:BF138"/>
    <mergeCell ref="BD83:BD91"/>
    <mergeCell ref="BE100:BE105"/>
    <mergeCell ref="AX83:AX91"/>
    <mergeCell ref="AS83:AS91"/>
    <mergeCell ref="AT83:AT91"/>
    <mergeCell ref="AS92:AS99"/>
    <mergeCell ref="AU83:AU91"/>
    <mergeCell ref="AQ92:AQ99"/>
    <mergeCell ref="AV83:AV91"/>
    <mergeCell ref="AQ100:AQ105"/>
    <mergeCell ref="AT74:AT82"/>
    <mergeCell ref="AU92:AU99"/>
    <mergeCell ref="BG146:BG153"/>
    <mergeCell ref="BG124:BG138"/>
    <mergeCell ref="BE124:BE138"/>
    <mergeCell ref="BG139:BG145"/>
    <mergeCell ref="BF146:BF153"/>
    <mergeCell ref="BC100:BC105"/>
    <mergeCell ref="BE92:BE99"/>
    <mergeCell ref="BG115:BG123"/>
    <mergeCell ref="BF115:BF123"/>
    <mergeCell ref="AZ74:AZ82"/>
    <mergeCell ref="BA74:BA82"/>
    <mergeCell ref="BB74:BB82"/>
    <mergeCell ref="BC74:BC82"/>
    <mergeCell ref="AK139:AK145"/>
    <mergeCell ref="AL139:AL145"/>
    <mergeCell ref="AT139:AT145"/>
    <mergeCell ref="AL106:AL114"/>
    <mergeCell ref="AR115:AR123"/>
    <mergeCell ref="R100:R105"/>
    <mergeCell ref="AS115:AS123"/>
    <mergeCell ref="AT115:AT123"/>
    <mergeCell ref="AV124:AV138"/>
    <mergeCell ref="AX124:AX138"/>
    <mergeCell ref="AW124:AW138"/>
    <mergeCell ref="S139:S145"/>
    <mergeCell ref="T139:T145"/>
    <mergeCell ref="T92:T99"/>
    <mergeCell ref="T115:T123"/>
    <mergeCell ref="AN106:AN114"/>
    <mergeCell ref="AO106:AO114"/>
    <mergeCell ref="AP106:AP114"/>
    <mergeCell ref="AQ106:AQ114"/>
    <mergeCell ref="AL100:AL105"/>
    <mergeCell ref="T100:T105"/>
    <mergeCell ref="S100:S105"/>
    <mergeCell ref="R92:R99"/>
    <mergeCell ref="AU124:AU138"/>
    <mergeCell ref="AM139:AM145"/>
    <mergeCell ref="AN139:AN145"/>
    <mergeCell ref="AQ115:AQ123"/>
    <mergeCell ref="R139:R145"/>
    <mergeCell ref="AX115:AX123"/>
    <mergeCell ref="AK83:AK91"/>
    <mergeCell ref="AM83:AM91"/>
    <mergeCell ref="Q100:Q105"/>
    <mergeCell ref="P100:P105"/>
    <mergeCell ref="S115:S123"/>
    <mergeCell ref="AK100:AK105"/>
    <mergeCell ref="P115:P123"/>
    <mergeCell ref="AK115:AK123"/>
    <mergeCell ref="AM100:AM105"/>
    <mergeCell ref="AN100:AN105"/>
    <mergeCell ref="P92:P99"/>
    <mergeCell ref="Q92:Q99"/>
    <mergeCell ref="Q115:Q123"/>
    <mergeCell ref="P83:P91"/>
    <mergeCell ref="AO83:AO91"/>
    <mergeCell ref="AN83:AN91"/>
    <mergeCell ref="AK92:AK99"/>
    <mergeCell ref="S92:S99"/>
    <mergeCell ref="AM106:AM114"/>
    <mergeCell ref="Q83:Q91"/>
    <mergeCell ref="AX161:AX168"/>
    <mergeCell ref="AM161:AM168"/>
    <mergeCell ref="AN161:AN168"/>
    <mergeCell ref="AO161:AO168"/>
    <mergeCell ref="AU161:AU168"/>
    <mergeCell ref="P139:P145"/>
    <mergeCell ref="R124:R138"/>
    <mergeCell ref="Q124:Q138"/>
    <mergeCell ref="AL115:AL123"/>
    <mergeCell ref="K106:K114"/>
    <mergeCell ref="J106:J114"/>
    <mergeCell ref="M124:M138"/>
    <mergeCell ref="J115:J123"/>
    <mergeCell ref="K115:K123"/>
    <mergeCell ref="O115:O123"/>
    <mergeCell ref="K139:K145"/>
    <mergeCell ref="K146:K153"/>
    <mergeCell ref="AM146:AM153"/>
    <mergeCell ref="AQ146:AQ153"/>
    <mergeCell ref="L139:L145"/>
    <mergeCell ref="M139:M145"/>
    <mergeCell ref="L146:L153"/>
    <mergeCell ref="O139:O145"/>
    <mergeCell ref="J139:J145"/>
    <mergeCell ref="AO146:AO153"/>
    <mergeCell ref="P146:P153"/>
    <mergeCell ref="AK146:AK153"/>
    <mergeCell ref="AP146:AP153"/>
    <mergeCell ref="S146:S153"/>
    <mergeCell ref="T124:T138"/>
    <mergeCell ref="AP161:AP168"/>
    <mergeCell ref="AN146:AN153"/>
    <mergeCell ref="AL161:AL168"/>
    <mergeCell ref="AK161:AK168"/>
    <mergeCell ref="AT169:AT176"/>
    <mergeCell ref="AU169:AU176"/>
    <mergeCell ref="AV169:AV176"/>
    <mergeCell ref="AW169:AW176"/>
    <mergeCell ref="AS161:AS168"/>
    <mergeCell ref="AR161:AR168"/>
    <mergeCell ref="AW154:AW160"/>
    <mergeCell ref="AQ154:AQ160"/>
    <mergeCell ref="O154:O160"/>
    <mergeCell ref="P154:P160"/>
    <mergeCell ref="S154:S160"/>
    <mergeCell ref="AN154:AN160"/>
    <mergeCell ref="AO154:AO160"/>
    <mergeCell ref="AP154:AP160"/>
    <mergeCell ref="Q154:Q160"/>
    <mergeCell ref="AL154:AL160"/>
    <mergeCell ref="O161:O168"/>
    <mergeCell ref="R154:R160"/>
    <mergeCell ref="P169:P176"/>
    <mergeCell ref="AQ169:AQ176"/>
    <mergeCell ref="AK169:AK176"/>
    <mergeCell ref="AN169:AN176"/>
    <mergeCell ref="AO169:AO176"/>
    <mergeCell ref="AL146:AL153"/>
    <mergeCell ref="R146:R153"/>
    <mergeCell ref="AM154:AM160"/>
    <mergeCell ref="T146:T153"/>
    <mergeCell ref="AK154:AK160"/>
    <mergeCell ref="BD161:BD168"/>
    <mergeCell ref="AZ161:AZ168"/>
    <mergeCell ref="AY154:AY160"/>
    <mergeCell ref="AX154:AX160"/>
    <mergeCell ref="BD177:BD184"/>
    <mergeCell ref="AQ177:AQ184"/>
    <mergeCell ref="N161:N168"/>
    <mergeCell ref="AM169:AM176"/>
    <mergeCell ref="BD169:BD176"/>
    <mergeCell ref="AX169:AX176"/>
    <mergeCell ref="AS169:AS176"/>
    <mergeCell ref="BA169:BA176"/>
    <mergeCell ref="AY169:AY176"/>
    <mergeCell ref="AP169:AP176"/>
    <mergeCell ref="AV161:AV168"/>
    <mergeCell ref="AV154:AV160"/>
    <mergeCell ref="AZ169:AZ176"/>
    <mergeCell ref="T161:T168"/>
    <mergeCell ref="AP177:AP184"/>
    <mergeCell ref="AM177:AM184"/>
    <mergeCell ref="AN177:AN184"/>
    <mergeCell ref="AO177:AO184"/>
    <mergeCell ref="AY161:AY168"/>
    <mergeCell ref="AT177:AT184"/>
    <mergeCell ref="AU177:AU184"/>
    <mergeCell ref="S161:S168"/>
    <mergeCell ref="R161:R168"/>
    <mergeCell ref="BC185:BC189"/>
    <mergeCell ref="BD185:BD189"/>
    <mergeCell ref="BE185:BE189"/>
    <mergeCell ref="BF185:BF189"/>
    <mergeCell ref="BG169:BG176"/>
    <mergeCell ref="BE169:BE176"/>
    <mergeCell ref="BF169:BF176"/>
    <mergeCell ref="BB169:BB176"/>
    <mergeCell ref="BC169:BC176"/>
    <mergeCell ref="AV177:AV184"/>
    <mergeCell ref="BA154:BA160"/>
    <mergeCell ref="BB154:BB160"/>
    <mergeCell ref="AX146:AX153"/>
    <mergeCell ref="E169:E176"/>
    <mergeCell ref="AW146:AW153"/>
    <mergeCell ref="AY146:AY153"/>
    <mergeCell ref="F154:F160"/>
    <mergeCell ref="G154:G160"/>
    <mergeCell ref="H146:H153"/>
    <mergeCell ref="F169:F176"/>
    <mergeCell ref="G169:G176"/>
    <mergeCell ref="J154:J160"/>
    <mergeCell ref="K154:K160"/>
    <mergeCell ref="L154:L160"/>
    <mergeCell ref="L161:L168"/>
    <mergeCell ref="J146:J153"/>
    <mergeCell ref="J161:J168"/>
    <mergeCell ref="L169:L176"/>
    <mergeCell ref="AU146:AU153"/>
    <mergeCell ref="AV146:AV153"/>
    <mergeCell ref="AS146:AS153"/>
    <mergeCell ref="AR169:AR176"/>
    <mergeCell ref="BG154:BG160"/>
    <mergeCell ref="AK185:AK189"/>
    <mergeCell ref="AL185:AL189"/>
    <mergeCell ref="AM185:AM189"/>
    <mergeCell ref="AN185:AN189"/>
    <mergeCell ref="AO185:AO189"/>
    <mergeCell ref="AP185:AP189"/>
    <mergeCell ref="AQ185:AQ189"/>
    <mergeCell ref="AR185:AR189"/>
    <mergeCell ref="AS185:AS189"/>
    <mergeCell ref="BG177:BG184"/>
    <mergeCell ref="BG190:BG193"/>
    <mergeCell ref="AX194:AX197"/>
    <mergeCell ref="AY194:AY197"/>
    <mergeCell ref="AZ194:AZ197"/>
    <mergeCell ref="BA194:BA197"/>
    <mergeCell ref="BB194:BB197"/>
    <mergeCell ref="BC194:BC197"/>
    <mergeCell ref="BG185:BG189"/>
    <mergeCell ref="AT185:AT189"/>
    <mergeCell ref="AU185:AU189"/>
    <mergeCell ref="AV185:AV189"/>
    <mergeCell ref="AW185:AW189"/>
    <mergeCell ref="AX185:AX189"/>
    <mergeCell ref="AY185:AY189"/>
    <mergeCell ref="AZ185:AZ189"/>
    <mergeCell ref="BA185:BA189"/>
    <mergeCell ref="BB185:BB189"/>
    <mergeCell ref="AL177:AL184"/>
    <mergeCell ref="AL190:AL193"/>
    <mergeCell ref="AM190:AM193"/>
    <mergeCell ref="AN190:AN193"/>
    <mergeCell ref="A205:A208"/>
    <mergeCell ref="C205:C208"/>
    <mergeCell ref="AK177:AK184"/>
    <mergeCell ref="A185:A189"/>
    <mergeCell ref="A177:A184"/>
    <mergeCell ref="T185:T189"/>
    <mergeCell ref="R185:R189"/>
    <mergeCell ref="F185:F189"/>
    <mergeCell ref="E185:E189"/>
    <mergeCell ref="B177:B184"/>
    <mergeCell ref="D177:D184"/>
    <mergeCell ref="E177:E184"/>
    <mergeCell ref="G177:G184"/>
    <mergeCell ref="H185:H189"/>
    <mergeCell ref="O185:O189"/>
    <mergeCell ref="N185:N189"/>
    <mergeCell ref="B185:B189"/>
    <mergeCell ref="R198:R200"/>
    <mergeCell ref="L205:L208"/>
    <mergeCell ref="M205:M208"/>
    <mergeCell ref="N205:N208"/>
    <mergeCell ref="O205:O208"/>
    <mergeCell ref="P205:P208"/>
    <mergeCell ref="Q205:Q208"/>
    <mergeCell ref="R205:R208"/>
    <mergeCell ref="S205:S208"/>
    <mergeCell ref="E190:E193"/>
    <mergeCell ref="F194:F197"/>
    <mergeCell ref="E194:E197"/>
    <mergeCell ref="K205:K208"/>
    <mergeCell ref="I205:I208"/>
    <mergeCell ref="F198:F200"/>
    <mergeCell ref="B161:B168"/>
    <mergeCell ref="L194:L197"/>
    <mergeCell ref="B205:B208"/>
    <mergeCell ref="N194:N197"/>
    <mergeCell ref="O194:O197"/>
    <mergeCell ref="P194:P197"/>
    <mergeCell ref="Q194:Q197"/>
    <mergeCell ref="R194:R197"/>
    <mergeCell ref="I213:I216"/>
    <mergeCell ref="J213:J216"/>
    <mergeCell ref="K213:K216"/>
    <mergeCell ref="A217:A220"/>
    <mergeCell ref="B217:B220"/>
    <mergeCell ref="AR177:AR184"/>
    <mergeCell ref="AS177:AS184"/>
    <mergeCell ref="AL169:AL176"/>
    <mergeCell ref="T169:T176"/>
    <mergeCell ref="M185:M189"/>
    <mergeCell ref="S185:S189"/>
    <mergeCell ref="D185:D189"/>
    <mergeCell ref="C185:C189"/>
    <mergeCell ref="G185:G189"/>
    <mergeCell ref="L177:L184"/>
    <mergeCell ref="M177:M184"/>
    <mergeCell ref="A169:A176"/>
    <mergeCell ref="C169:C176"/>
    <mergeCell ref="J185:J189"/>
    <mergeCell ref="A190:A193"/>
    <mergeCell ref="B190:B193"/>
    <mergeCell ref="G201:G204"/>
    <mergeCell ref="K201:K204"/>
    <mergeCell ref="J201:J204"/>
    <mergeCell ref="L190:L193"/>
    <mergeCell ref="M190:M193"/>
    <mergeCell ref="N190:N193"/>
    <mergeCell ref="N169:N176"/>
    <mergeCell ref="O169:O176"/>
    <mergeCell ref="B201:B204"/>
    <mergeCell ref="B194:B197"/>
    <mergeCell ref="H190:H193"/>
    <mergeCell ref="I190:I193"/>
    <mergeCell ref="J190:J193"/>
    <mergeCell ref="K190:K193"/>
    <mergeCell ref="G190:G193"/>
    <mergeCell ref="I201:I204"/>
    <mergeCell ref="H201:H204"/>
    <mergeCell ref="I198:I200"/>
    <mergeCell ref="H198:H200"/>
    <mergeCell ref="G198:G200"/>
    <mergeCell ref="C198:C200"/>
    <mergeCell ref="C201:C204"/>
    <mergeCell ref="L201:L204"/>
    <mergeCell ref="L185:L189"/>
    <mergeCell ref="K185:K189"/>
    <mergeCell ref="D205:D208"/>
    <mergeCell ref="E205:E208"/>
    <mergeCell ref="F205:F208"/>
    <mergeCell ref="G205:G208"/>
    <mergeCell ref="H205:H208"/>
    <mergeCell ref="L198:L200"/>
    <mergeCell ref="M198:M200"/>
    <mergeCell ref="N198:N200"/>
    <mergeCell ref="O198:O200"/>
    <mergeCell ref="P198:P200"/>
    <mergeCell ref="Q198:Q200"/>
    <mergeCell ref="I185:I189"/>
    <mergeCell ref="I177:I184"/>
    <mergeCell ref="BG198:BG200"/>
    <mergeCell ref="AV194:AV197"/>
    <mergeCell ref="AW194:AW197"/>
    <mergeCell ref="BE146:BE153"/>
    <mergeCell ref="BE161:BE168"/>
    <mergeCell ref="BA198:BA200"/>
    <mergeCell ref="BB198:BB200"/>
    <mergeCell ref="S198:S200"/>
    <mergeCell ref="T198:T200"/>
    <mergeCell ref="AQ161:AQ168"/>
    <mergeCell ref="BC161:BC168"/>
    <mergeCell ref="BA161:BA168"/>
    <mergeCell ref="AW161:AW168"/>
    <mergeCell ref="BB161:BB168"/>
    <mergeCell ref="D198:D200"/>
    <mergeCell ref="E198:E200"/>
    <mergeCell ref="D201:D204"/>
    <mergeCell ref="E201:E204"/>
    <mergeCell ref="F201:F204"/>
    <mergeCell ref="BG106:BG114"/>
    <mergeCell ref="AR106:AR114"/>
    <mergeCell ref="AS106:AS114"/>
    <mergeCell ref="AT106:AT114"/>
    <mergeCell ref="AU106:AU114"/>
    <mergeCell ref="AV106:AV114"/>
    <mergeCell ref="AW106:AW114"/>
    <mergeCell ref="AX106:AX114"/>
    <mergeCell ref="AY106:AY114"/>
    <mergeCell ref="AZ106:AZ114"/>
    <mergeCell ref="BA106:BA114"/>
    <mergeCell ref="BB106:BB114"/>
    <mergeCell ref="BC106:BC114"/>
    <mergeCell ref="BD106:BD114"/>
    <mergeCell ref="BE106:BE114"/>
    <mergeCell ref="BF106:BF114"/>
    <mergeCell ref="AK106:AK114"/>
    <mergeCell ref="B154:B160"/>
    <mergeCell ref="D190:D193"/>
    <mergeCell ref="BG201:BG204"/>
    <mergeCell ref="T190:T193"/>
    <mergeCell ref="S190:S193"/>
    <mergeCell ref="AH15:AK17"/>
    <mergeCell ref="A15:G17"/>
    <mergeCell ref="H16:T17"/>
    <mergeCell ref="AX16:AZ17"/>
    <mergeCell ref="BA16:BB17"/>
    <mergeCell ref="BE16:BG17"/>
    <mergeCell ref="D139:D145"/>
    <mergeCell ref="F139:F145"/>
    <mergeCell ref="D154:D160"/>
    <mergeCell ref="E154:E160"/>
    <mergeCell ref="BF177:BF184"/>
    <mergeCell ref="AW177:AW184"/>
    <mergeCell ref="AX177:AX184"/>
    <mergeCell ref="AY177:AY184"/>
    <mergeCell ref="BA177:BA184"/>
    <mergeCell ref="BC177:BC184"/>
    <mergeCell ref="BE177:BE184"/>
    <mergeCell ref="AZ177:AZ184"/>
    <mergeCell ref="BB177:BB184"/>
    <mergeCell ref="M161:M168"/>
    <mergeCell ref="S169:S176"/>
    <mergeCell ref="F177:F184"/>
    <mergeCell ref="J169:J176"/>
    <mergeCell ref="BG161:BG168"/>
    <mergeCell ref="BF161:BF168"/>
    <mergeCell ref="AT161:AT168"/>
    <mergeCell ref="B169:B176"/>
    <mergeCell ref="H15:AG15"/>
    <mergeCell ref="C177:C184"/>
    <mergeCell ref="Q185:Q189"/>
    <mergeCell ref="P185:P189"/>
    <mergeCell ref="Q161:Q168"/>
    <mergeCell ref="P161:P168"/>
    <mergeCell ref="R169:R176"/>
    <mergeCell ref="H169:H176"/>
    <mergeCell ref="I169:I176"/>
    <mergeCell ref="P177:P184"/>
    <mergeCell ref="Q177:Q184"/>
    <mergeCell ref="H177:H184"/>
    <mergeCell ref="Q146:Q153"/>
    <mergeCell ref="F20:F25"/>
    <mergeCell ref="G20:G25"/>
    <mergeCell ref="U16:AD16"/>
    <mergeCell ref="Q169:Q176"/>
    <mergeCell ref="N177:N184"/>
    <mergeCell ref="O146:O153"/>
    <mergeCell ref="T154:T160"/>
    <mergeCell ref="J177:J184"/>
    <mergeCell ref="T177:T184"/>
    <mergeCell ref="S177:S184"/>
    <mergeCell ref="S74:S82"/>
    <mergeCell ref="N74:N82"/>
    <mergeCell ref="D74:D82"/>
    <mergeCell ref="F47:F60"/>
    <mergeCell ref="F36:F46"/>
    <mergeCell ref="K74:K82"/>
    <mergeCell ref="L74:L82"/>
    <mergeCell ref="K100:K105"/>
    <mergeCell ref="Q139:Q145"/>
    <mergeCell ref="AY201:AY204"/>
    <mergeCell ref="AZ201:AZ204"/>
    <mergeCell ref="BA201:BA204"/>
    <mergeCell ref="BB201:BB204"/>
    <mergeCell ref="BC201:BC204"/>
    <mergeCell ref="BD201:BD204"/>
    <mergeCell ref="BG194:BG197"/>
    <mergeCell ref="BA190:BA193"/>
    <mergeCell ref="K217:K220"/>
    <mergeCell ref="A213:A216"/>
    <mergeCell ref="B213:B216"/>
    <mergeCell ref="C213:C216"/>
    <mergeCell ref="D213:D216"/>
    <mergeCell ref="E213:E216"/>
    <mergeCell ref="F213:F216"/>
    <mergeCell ref="G213:G216"/>
    <mergeCell ref="H213:H216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L213:L216"/>
    <mergeCell ref="L217:L220"/>
    <mergeCell ref="M217:M220"/>
    <mergeCell ref="N217:N220"/>
    <mergeCell ref="T194:T197"/>
    <mergeCell ref="F190:F193"/>
    <mergeCell ref="C190:C193"/>
    <mergeCell ref="O217:O220"/>
    <mergeCell ref="P217:P220"/>
    <mergeCell ref="Q217:Q220"/>
    <mergeCell ref="R217:R220"/>
    <mergeCell ref="S217:S220"/>
    <mergeCell ref="T217:T220"/>
    <mergeCell ref="L223:L226"/>
    <mergeCell ref="M223:M226"/>
    <mergeCell ref="N223:N226"/>
    <mergeCell ref="O223:O226"/>
    <mergeCell ref="P223:P226"/>
    <mergeCell ref="Q223:Q226"/>
    <mergeCell ref="R223:R226"/>
    <mergeCell ref="S223:S226"/>
    <mergeCell ref="T223:T226"/>
    <mergeCell ref="J223:J226"/>
    <mergeCell ref="K223:K226"/>
    <mergeCell ref="T221:T222"/>
    <mergeCell ref="L221:L222"/>
    <mergeCell ref="M221:M222"/>
    <mergeCell ref="N221:N222"/>
    <mergeCell ref="O221:O222"/>
    <mergeCell ref="P221:P222"/>
    <mergeCell ref="Q221:Q222"/>
    <mergeCell ref="R221:R222"/>
    <mergeCell ref="S221:S222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A223:A226"/>
    <mergeCell ref="B223:B226"/>
    <mergeCell ref="C223:C226"/>
    <mergeCell ref="D223:D226"/>
    <mergeCell ref="E223:E226"/>
    <mergeCell ref="F223:F226"/>
    <mergeCell ref="G223:G226"/>
    <mergeCell ref="H223:H226"/>
    <mergeCell ref="I223:I226"/>
    <mergeCell ref="S213:S216"/>
    <mergeCell ref="T213:T216"/>
    <mergeCell ref="T205:T208"/>
    <mergeCell ref="R190:R193"/>
    <mergeCell ref="M201:M204"/>
    <mergeCell ref="N201:N204"/>
    <mergeCell ref="O201:O204"/>
    <mergeCell ref="P201:P204"/>
    <mergeCell ref="Q201:Q204"/>
    <mergeCell ref="R201:R204"/>
    <mergeCell ref="S201:S204"/>
    <mergeCell ref="O190:O193"/>
    <mergeCell ref="P190:P193"/>
    <mergeCell ref="Q190:Q193"/>
    <mergeCell ref="S209:S212"/>
    <mergeCell ref="AK209:AK212"/>
    <mergeCell ref="AK223:AK226"/>
    <mergeCell ref="AK221:AK222"/>
    <mergeCell ref="AK217:AK220"/>
    <mergeCell ref="AK213:AK216"/>
    <mergeCell ref="AK190:AK193"/>
    <mergeCell ref="AK194:AK197"/>
    <mergeCell ref="AK198:AK200"/>
    <mergeCell ref="AK201:AK204"/>
    <mergeCell ref="AK205:AK208"/>
    <mergeCell ref="T209:T212"/>
    <mergeCell ref="M213:M216"/>
    <mergeCell ref="N213:N216"/>
    <mergeCell ref="O213:O216"/>
    <mergeCell ref="P213:P216"/>
    <mergeCell ref="Q213:Q216"/>
    <mergeCell ref="R213:R216"/>
    <mergeCell ref="AO190:AO193"/>
    <mergeCell ref="AL201:AL204"/>
    <mergeCell ref="AM201:AM204"/>
    <mergeCell ref="AN201:AN204"/>
    <mergeCell ref="AO201:AO204"/>
    <mergeCell ref="AL205:AL208"/>
    <mergeCell ref="AM205:AM208"/>
    <mergeCell ref="AN205:AN208"/>
    <mergeCell ref="AO205:AO208"/>
    <mergeCell ref="AL217:AL220"/>
    <mergeCell ref="AM217:AM220"/>
    <mergeCell ref="AN217:AN220"/>
    <mergeCell ref="AO217:AO220"/>
    <mergeCell ref="AP190:AP193"/>
    <mergeCell ref="AQ190:AQ193"/>
    <mergeCell ref="AU201:AU204"/>
    <mergeCell ref="AR190:AR193"/>
    <mergeCell ref="AS190:AS193"/>
    <mergeCell ref="AT190:AT193"/>
    <mergeCell ref="AU221:AU222"/>
    <mergeCell ref="AU205:AU208"/>
    <mergeCell ref="AU209:AU212"/>
    <mergeCell ref="AU213:AU216"/>
    <mergeCell ref="AT217:AT220"/>
    <mergeCell ref="AL194:AL197"/>
    <mergeCell ref="AM194:AM197"/>
    <mergeCell ref="AN194:AN197"/>
    <mergeCell ref="AO194:AO197"/>
    <mergeCell ref="AL198:AL200"/>
    <mergeCell ref="AM198:AM200"/>
    <mergeCell ref="AN198:AN200"/>
    <mergeCell ref="AO198:AO200"/>
    <mergeCell ref="AP194:AP197"/>
    <mergeCell ref="AQ194:AQ197"/>
    <mergeCell ref="AR194:AR197"/>
    <mergeCell ref="AS194:AS197"/>
    <mergeCell ref="AT194:AT197"/>
    <mergeCell ref="AU194:AU197"/>
    <mergeCell ref="AP198:AP200"/>
    <mergeCell ref="AQ198:AQ200"/>
    <mergeCell ref="AR198:AR200"/>
    <mergeCell ref="AS198:AS200"/>
    <mergeCell ref="AT221:AT222"/>
    <mergeCell ref="AP217:AP220"/>
    <mergeCell ref="AQ217:AQ220"/>
    <mergeCell ref="AR217:AR220"/>
    <mergeCell ref="AS217:AS220"/>
    <mergeCell ref="AT198:AT200"/>
    <mergeCell ref="AU198:AU200"/>
    <mergeCell ref="AV221:AV222"/>
    <mergeCell ref="AW221:AW222"/>
    <mergeCell ref="AX221:AX222"/>
    <mergeCell ref="AY221:AY222"/>
    <mergeCell ref="AY217:AY220"/>
    <mergeCell ref="AZ217:AZ220"/>
    <mergeCell ref="AV209:AV212"/>
    <mergeCell ref="AW209:AW212"/>
    <mergeCell ref="AX209:AX212"/>
    <mergeCell ref="AY209:AY212"/>
    <mergeCell ref="AO221:AO222"/>
    <mergeCell ref="AL223:AL226"/>
    <mergeCell ref="AM223:AM226"/>
    <mergeCell ref="AN223:AN226"/>
    <mergeCell ref="AO223:AO226"/>
    <mergeCell ref="AL209:AL212"/>
    <mergeCell ref="AM209:AM212"/>
    <mergeCell ref="AN209:AN212"/>
    <mergeCell ref="AO209:AO212"/>
    <mergeCell ref="AL213:AL216"/>
    <mergeCell ref="AM213:AM216"/>
    <mergeCell ref="AN213:AN216"/>
    <mergeCell ref="AO213:AO216"/>
    <mergeCell ref="AP213:AP216"/>
    <mergeCell ref="AQ213:AQ216"/>
    <mergeCell ref="AP221:AP222"/>
    <mergeCell ref="AQ221:AQ222"/>
    <mergeCell ref="AR221:AR222"/>
    <mergeCell ref="AS221:AS222"/>
    <mergeCell ref="AL221:AL222"/>
    <mergeCell ref="AM221:AM222"/>
    <mergeCell ref="AN221:AN222"/>
    <mergeCell ref="BF209:BF212"/>
    <mergeCell ref="AR213:AR216"/>
    <mergeCell ref="AS213:AS216"/>
    <mergeCell ref="AT213:AT216"/>
    <mergeCell ref="AV190:AV193"/>
    <mergeCell ref="AW190:AW193"/>
    <mergeCell ref="AZ190:AZ193"/>
    <mergeCell ref="AY190:AY193"/>
    <mergeCell ref="AV205:AV208"/>
    <mergeCell ref="AW205:AW208"/>
    <mergeCell ref="AX205:AX208"/>
    <mergeCell ref="AY205:AY208"/>
    <mergeCell ref="AZ205:AZ208"/>
    <mergeCell ref="AV213:AV216"/>
    <mergeCell ref="AW213:AW216"/>
    <mergeCell ref="AX213:AX216"/>
    <mergeCell ref="AY213:AY216"/>
    <mergeCell ref="AZ213:AZ216"/>
    <mergeCell ref="AU190:AU193"/>
    <mergeCell ref="BE201:BE204"/>
    <mergeCell ref="BF201:BF204"/>
    <mergeCell ref="BB190:BB193"/>
    <mergeCell ref="BC190:BC193"/>
    <mergeCell ref="BD190:BD193"/>
    <mergeCell ref="BE190:BE193"/>
    <mergeCell ref="BF190:BF193"/>
    <mergeCell ref="AV198:AV200"/>
    <mergeCell ref="AW198:AW200"/>
    <mergeCell ref="BA209:BA212"/>
    <mergeCell ref="BD194:BD197"/>
    <mergeCell ref="BE194:BE197"/>
    <mergeCell ref="BF194:BF197"/>
    <mergeCell ref="AV217:AV220"/>
    <mergeCell ref="AW217:AW220"/>
    <mergeCell ref="AX217:AX220"/>
    <mergeCell ref="AP205:AP208"/>
    <mergeCell ref="AQ205:AQ208"/>
    <mergeCell ref="AR205:AR208"/>
    <mergeCell ref="AS205:AS208"/>
    <mergeCell ref="AT205:AT208"/>
    <mergeCell ref="AP209:AP212"/>
    <mergeCell ref="AQ209:AQ212"/>
    <mergeCell ref="AR209:AR212"/>
    <mergeCell ref="AS209:AS212"/>
    <mergeCell ref="AT209:AT212"/>
    <mergeCell ref="AU217:AU220"/>
    <mergeCell ref="AS201:AS204"/>
    <mergeCell ref="AT201:AT204"/>
    <mergeCell ref="AP201:AP204"/>
    <mergeCell ref="AQ201:AQ204"/>
    <mergeCell ref="AV201:AV204"/>
    <mergeCell ref="AW201:AW204"/>
    <mergeCell ref="AX201:AX204"/>
    <mergeCell ref="AR201:AR204"/>
    <mergeCell ref="BE198:BE200"/>
    <mergeCell ref="BF198:BF200"/>
    <mergeCell ref="BC198:BC200"/>
    <mergeCell ref="BD198:BD200"/>
    <mergeCell ref="BB209:BB212"/>
    <mergeCell ref="BC209:BC212"/>
    <mergeCell ref="BG213:BG216"/>
    <mergeCell ref="BG209:BG212"/>
    <mergeCell ref="BG205:BG208"/>
    <mergeCell ref="AZ221:AZ222"/>
    <mergeCell ref="BA221:BA222"/>
    <mergeCell ref="BB221:BB222"/>
    <mergeCell ref="BC221:BC222"/>
    <mergeCell ref="BD221:BD222"/>
    <mergeCell ref="BE221:BE222"/>
    <mergeCell ref="BF221:BF222"/>
    <mergeCell ref="BG217:BG220"/>
    <mergeCell ref="BG221:BG222"/>
    <mergeCell ref="BA213:BA216"/>
    <mergeCell ref="BB213:BB216"/>
    <mergeCell ref="BC213:BC216"/>
    <mergeCell ref="BD213:BD216"/>
    <mergeCell ref="BE213:BE216"/>
    <mergeCell ref="BF213:BF216"/>
    <mergeCell ref="BA217:BA220"/>
    <mergeCell ref="BB217:BB220"/>
    <mergeCell ref="BC217:BC220"/>
    <mergeCell ref="BD217:BD220"/>
    <mergeCell ref="BE217:BE220"/>
    <mergeCell ref="BF217:BF220"/>
    <mergeCell ref="BA205:BA208"/>
    <mergeCell ref="BB205:BB208"/>
    <mergeCell ref="BC205:BC208"/>
    <mergeCell ref="BD205:BD208"/>
    <mergeCell ref="BE205:BE208"/>
    <mergeCell ref="BF205:BF208"/>
    <mergeCell ref="AZ209:AZ212"/>
    <mergeCell ref="BE209:BE212"/>
    <mergeCell ref="A230:A232"/>
    <mergeCell ref="AK230:AK232"/>
    <mergeCell ref="AR230:AR232"/>
    <mergeCell ref="AQ230:AQ232"/>
    <mergeCell ref="AP230:AP232"/>
    <mergeCell ref="AO230:AO232"/>
    <mergeCell ref="AN230:AN232"/>
    <mergeCell ref="AM230:AM232"/>
    <mergeCell ref="AL230:AL232"/>
    <mergeCell ref="BF230:BF232"/>
    <mergeCell ref="BE230:BE232"/>
    <mergeCell ref="BD230:BD232"/>
    <mergeCell ref="BC230:BC232"/>
    <mergeCell ref="BB230:BB232"/>
    <mergeCell ref="BA230:BA232"/>
    <mergeCell ref="AZ230:AZ232"/>
    <mergeCell ref="AY230:AY232"/>
    <mergeCell ref="AX230:AX232"/>
    <mergeCell ref="AW230:AW232"/>
    <mergeCell ref="AV230:AV232"/>
    <mergeCell ref="AU230:AU232"/>
    <mergeCell ref="AT230:AT232"/>
    <mergeCell ref="AS230:AS232"/>
    <mergeCell ref="T230:T232"/>
    <mergeCell ref="S230:S232"/>
    <mergeCell ref="R230:R232"/>
    <mergeCell ref="BG230:BG232"/>
    <mergeCell ref="P227:P229"/>
    <mergeCell ref="P230:P232"/>
    <mergeCell ref="O227:O229"/>
    <mergeCell ref="N227:N229"/>
    <mergeCell ref="M227:M229"/>
    <mergeCell ref="L227:L229"/>
    <mergeCell ref="K227:K229"/>
    <mergeCell ref="J227:J229"/>
    <mergeCell ref="I227:I229"/>
    <mergeCell ref="T227:T229"/>
    <mergeCell ref="S227:S229"/>
    <mergeCell ref="R227:R229"/>
    <mergeCell ref="BA227:BA229"/>
    <mergeCell ref="AZ227:AZ229"/>
    <mergeCell ref="AY227:AY229"/>
    <mergeCell ref="AX227:AX229"/>
    <mergeCell ref="AW227:AW229"/>
    <mergeCell ref="AV227:AV229"/>
    <mergeCell ref="AU227:AU229"/>
    <mergeCell ref="AT227:AT229"/>
    <mergeCell ref="AS227:AS229"/>
    <mergeCell ref="AR227:AR229"/>
    <mergeCell ref="AQ227:AQ229"/>
    <mergeCell ref="AO227:AO229"/>
    <mergeCell ref="AN227:AN229"/>
    <mergeCell ref="AM227:AM229"/>
    <mergeCell ref="AL227:AL229"/>
    <mergeCell ref="AK227:AK229"/>
    <mergeCell ref="AP227:AP229"/>
    <mergeCell ref="C227:C229"/>
    <mergeCell ref="B227:B229"/>
    <mergeCell ref="C230:C232"/>
    <mergeCell ref="B230:B232"/>
    <mergeCell ref="Q230:Q232"/>
    <mergeCell ref="O230:O232"/>
    <mergeCell ref="E230:E232"/>
    <mergeCell ref="F230:F232"/>
    <mergeCell ref="G230:G232"/>
    <mergeCell ref="H230:H232"/>
    <mergeCell ref="D230:D232"/>
    <mergeCell ref="A227:A229"/>
    <mergeCell ref="Q227:Q229"/>
    <mergeCell ref="N230:N232"/>
    <mergeCell ref="I230:I232"/>
    <mergeCell ref="J230:J232"/>
    <mergeCell ref="K230:K232"/>
    <mergeCell ref="L230:L232"/>
    <mergeCell ref="M230:M232"/>
    <mergeCell ref="A233:A235"/>
    <mergeCell ref="B233:B235"/>
    <mergeCell ref="C233:C235"/>
    <mergeCell ref="D233:D235"/>
    <mergeCell ref="E233:E235"/>
    <mergeCell ref="F233:F235"/>
    <mergeCell ref="G233:G235"/>
    <mergeCell ref="H233:H235"/>
    <mergeCell ref="I233:I235"/>
    <mergeCell ref="J233:J235"/>
    <mergeCell ref="K233:K235"/>
    <mergeCell ref="L233:L235"/>
    <mergeCell ref="M233:M235"/>
    <mergeCell ref="N233:N235"/>
    <mergeCell ref="O233:O235"/>
    <mergeCell ref="P233:P235"/>
    <mergeCell ref="Q233:Q235"/>
    <mergeCell ref="R233:R235"/>
    <mergeCell ref="S233:S235"/>
    <mergeCell ref="T233:T235"/>
    <mergeCell ref="AK233:AK235"/>
    <mergeCell ref="AL233:AL235"/>
    <mergeCell ref="AM233:AM235"/>
    <mergeCell ref="AN233:AN235"/>
    <mergeCell ref="AO233:AO235"/>
    <mergeCell ref="AP233:AP235"/>
    <mergeCell ref="H227:H229"/>
    <mergeCell ref="G227:G229"/>
    <mergeCell ref="F227:F229"/>
    <mergeCell ref="E227:E229"/>
    <mergeCell ref="D227:D229"/>
    <mergeCell ref="AQ233:AQ235"/>
    <mergeCell ref="AR233:AR235"/>
    <mergeCell ref="AS233:AS235"/>
    <mergeCell ref="AT233:AT235"/>
    <mergeCell ref="AU233:AU235"/>
    <mergeCell ref="AV233:AV235"/>
    <mergeCell ref="AW233:AW235"/>
    <mergeCell ref="AX233:AX235"/>
    <mergeCell ref="AY233:AY235"/>
    <mergeCell ref="AZ233:AZ235"/>
    <mergeCell ref="BA233:BA235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I236:I238"/>
    <mergeCell ref="J236:J238"/>
    <mergeCell ref="K236:K238"/>
    <mergeCell ref="L236:L238"/>
    <mergeCell ref="M236:M238"/>
    <mergeCell ref="N236:N238"/>
    <mergeCell ref="O236:O238"/>
    <mergeCell ref="P236:P238"/>
    <mergeCell ref="Q236:Q238"/>
    <mergeCell ref="R236:R238"/>
    <mergeCell ref="S236:S238"/>
    <mergeCell ref="T236:T238"/>
    <mergeCell ref="AK236:AK238"/>
    <mergeCell ref="AL236:AL238"/>
    <mergeCell ref="AM236:AM238"/>
    <mergeCell ref="AN236:AN238"/>
    <mergeCell ref="AO236:AO238"/>
    <mergeCell ref="AP236:AP238"/>
    <mergeCell ref="AQ236:AQ238"/>
    <mergeCell ref="AR236:AR238"/>
    <mergeCell ref="AS236:AS238"/>
    <mergeCell ref="BD236:BD238"/>
    <mergeCell ref="BE236:BE238"/>
    <mergeCell ref="BF236:BF238"/>
    <mergeCell ref="BG236:BG238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I245:I247"/>
    <mergeCell ref="J245:J247"/>
    <mergeCell ref="K245:K247"/>
    <mergeCell ref="L245:L247"/>
    <mergeCell ref="M245:M247"/>
    <mergeCell ref="N245:N247"/>
    <mergeCell ref="O245:O247"/>
    <mergeCell ref="P245:P247"/>
    <mergeCell ref="Q245:Q247"/>
    <mergeCell ref="R245:R247"/>
    <mergeCell ref="AM245:AM247"/>
    <mergeCell ref="AN245:AN247"/>
    <mergeCell ref="AO245:AO247"/>
    <mergeCell ref="AP245:AP247"/>
    <mergeCell ref="AQ245:AQ247"/>
    <mergeCell ref="AZ236:AZ238"/>
    <mergeCell ref="BA236:BA238"/>
    <mergeCell ref="BB236:BB238"/>
    <mergeCell ref="BC236:BC238"/>
    <mergeCell ref="AU242:AU244"/>
    <mergeCell ref="AV242:AV244"/>
    <mergeCell ref="AW242:AW244"/>
    <mergeCell ref="AX242:AX244"/>
    <mergeCell ref="AY242:AY244"/>
    <mergeCell ref="AZ242:AZ244"/>
    <mergeCell ref="BA242:BA244"/>
    <mergeCell ref="BB242:BB244"/>
    <mergeCell ref="BC242:BC244"/>
    <mergeCell ref="AR245:AR247"/>
    <mergeCell ref="AS245:AS247"/>
    <mergeCell ref="AT245:AT247"/>
    <mergeCell ref="AU245:AU247"/>
    <mergeCell ref="AV245:AV247"/>
    <mergeCell ref="AW245:AW247"/>
    <mergeCell ref="AX245:AX247"/>
    <mergeCell ref="AY245:AY247"/>
    <mergeCell ref="AT236:AT238"/>
    <mergeCell ref="AU236:AU238"/>
    <mergeCell ref="AV236:AV238"/>
    <mergeCell ref="AW236:AW238"/>
    <mergeCell ref="AX236:AX238"/>
    <mergeCell ref="AY236:AY238"/>
    <mergeCell ref="AR242:AR244"/>
    <mergeCell ref="AS242:AS244"/>
    <mergeCell ref="AT242:AT244"/>
    <mergeCell ref="AS239:AS241"/>
    <mergeCell ref="AT239:AT241"/>
    <mergeCell ref="Q242:Q244"/>
    <mergeCell ref="R242:R244"/>
    <mergeCell ref="S242:S244"/>
    <mergeCell ref="T242:T244"/>
    <mergeCell ref="S245:S247"/>
    <mergeCell ref="T245:T247"/>
    <mergeCell ref="AK245:AK247"/>
    <mergeCell ref="AL245:AL247"/>
    <mergeCell ref="AK242:AK244"/>
    <mergeCell ref="AL242:AL244"/>
    <mergeCell ref="AM242:AM244"/>
    <mergeCell ref="AN242:AN244"/>
    <mergeCell ref="AZ245:AZ247"/>
    <mergeCell ref="BA245:BA247"/>
    <mergeCell ref="BB245:BB247"/>
    <mergeCell ref="BC245:BC247"/>
    <mergeCell ref="AU239:AU241"/>
    <mergeCell ref="AV239:AV241"/>
    <mergeCell ref="AW239:AW241"/>
    <mergeCell ref="AX239:AX241"/>
    <mergeCell ref="AY239:AY241"/>
    <mergeCell ref="AZ239:AZ241"/>
    <mergeCell ref="BA239:BA241"/>
    <mergeCell ref="BB239:BB241"/>
    <mergeCell ref="BC239:BC241"/>
    <mergeCell ref="AO242:AO244"/>
    <mergeCell ref="AP242:AP244"/>
    <mergeCell ref="AQ242:AQ244"/>
    <mergeCell ref="AR239:AR241"/>
    <mergeCell ref="Q239:Q241"/>
    <mergeCell ref="R239:R241"/>
    <mergeCell ref="S239:S241"/>
    <mergeCell ref="T239:T241"/>
    <mergeCell ref="AK239:AK241"/>
    <mergeCell ref="AL239:AL241"/>
    <mergeCell ref="AM239:AM241"/>
    <mergeCell ref="AN239:AN241"/>
    <mergeCell ref="AO239:AO241"/>
    <mergeCell ref="AP239:AP241"/>
    <mergeCell ref="AQ239:AQ241"/>
    <mergeCell ref="BD239:BD241"/>
    <mergeCell ref="BD245:BD247"/>
    <mergeCell ref="BE245:BE247"/>
    <mergeCell ref="BF245:BF247"/>
    <mergeCell ref="BG245:BG247"/>
    <mergeCell ref="A242:A244"/>
    <mergeCell ref="B242:B244"/>
    <mergeCell ref="C242:C244"/>
    <mergeCell ref="D242:D244"/>
    <mergeCell ref="E242:E244"/>
    <mergeCell ref="F242:F244"/>
    <mergeCell ref="G242:G244"/>
    <mergeCell ref="H242:H244"/>
    <mergeCell ref="I242:I244"/>
    <mergeCell ref="J242:J244"/>
    <mergeCell ref="K242:K244"/>
    <mergeCell ref="L242:L244"/>
    <mergeCell ref="M242:M244"/>
    <mergeCell ref="N242:N244"/>
    <mergeCell ref="O242:O244"/>
    <mergeCell ref="P242:P244"/>
    <mergeCell ref="R248:R250"/>
    <mergeCell ref="S248:S250"/>
    <mergeCell ref="T248:T250"/>
    <mergeCell ref="AK248:AK250"/>
    <mergeCell ref="AL248:AL250"/>
    <mergeCell ref="AM248:AM250"/>
    <mergeCell ref="AN248:AN250"/>
    <mergeCell ref="AO248:AO250"/>
    <mergeCell ref="AP248:AP250"/>
    <mergeCell ref="AQ248:AQ250"/>
    <mergeCell ref="AR248:AR250"/>
    <mergeCell ref="AS248:AS250"/>
    <mergeCell ref="BD242:BD244"/>
    <mergeCell ref="BE242:BE244"/>
    <mergeCell ref="BF242:BF244"/>
    <mergeCell ref="BG242:BG244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I248:I250"/>
    <mergeCell ref="J248:J250"/>
    <mergeCell ref="K248:K250"/>
    <mergeCell ref="L248:L250"/>
    <mergeCell ref="M248:M250"/>
    <mergeCell ref="N248:N250"/>
    <mergeCell ref="O248:O250"/>
    <mergeCell ref="P248:P250"/>
    <mergeCell ref="Q248:Q250"/>
    <mergeCell ref="AT248:AT250"/>
    <mergeCell ref="AU248:AU250"/>
    <mergeCell ref="AV248:AV250"/>
    <mergeCell ref="AW248:AW250"/>
    <mergeCell ref="AX248:AX250"/>
    <mergeCell ref="AY248:AY250"/>
    <mergeCell ref="AZ248:AZ250"/>
    <mergeCell ref="BA248:BA250"/>
    <mergeCell ref="BB248:BB250"/>
    <mergeCell ref="BC248:BC250"/>
    <mergeCell ref="BD248:BD250"/>
    <mergeCell ref="BE248:BE250"/>
    <mergeCell ref="BF248:BF250"/>
    <mergeCell ref="BG248:BG250"/>
    <mergeCell ref="BE239:BE241"/>
    <mergeCell ref="BF239:BF241"/>
    <mergeCell ref="BG239:BG241"/>
    <mergeCell ref="BG261:BG262"/>
    <mergeCell ref="BF261:BF262"/>
    <mergeCell ref="BE261:BE262"/>
    <mergeCell ref="BD261:BD262"/>
    <mergeCell ref="BC261:BC262"/>
    <mergeCell ref="BB261:BB262"/>
    <mergeCell ref="BA261:BA262"/>
    <mergeCell ref="AZ261:AZ262"/>
    <mergeCell ref="AY261:AY262"/>
    <mergeCell ref="AX261:AX262"/>
    <mergeCell ref="AW261:AW262"/>
    <mergeCell ref="AV261:AV262"/>
    <mergeCell ref="AU261:AU262"/>
    <mergeCell ref="AT261:AT262"/>
    <mergeCell ref="AS261:AS262"/>
    <mergeCell ref="AR261:AR262"/>
    <mergeCell ref="A252:A254"/>
    <mergeCell ref="B252:B254"/>
    <mergeCell ref="M252:M254"/>
    <mergeCell ref="L252:L254"/>
    <mergeCell ref="K252:K254"/>
    <mergeCell ref="J252:J254"/>
    <mergeCell ref="I252:I254"/>
    <mergeCell ref="H252:H254"/>
    <mergeCell ref="G252:G254"/>
    <mergeCell ref="F252:F254"/>
    <mergeCell ref="E252:E254"/>
    <mergeCell ref="D252:D254"/>
    <mergeCell ref="C252:C254"/>
    <mergeCell ref="L259:L260"/>
    <mergeCell ref="G259:G260"/>
    <mergeCell ref="I259:I260"/>
    <mergeCell ref="AQ261:AQ262"/>
    <mergeCell ref="A267:I267"/>
    <mergeCell ref="A261:A262"/>
    <mergeCell ref="F261:F262"/>
    <mergeCell ref="E261:E262"/>
    <mergeCell ref="D261:D262"/>
    <mergeCell ref="C261:C262"/>
    <mergeCell ref="B261:B262"/>
    <mergeCell ref="C259:C260"/>
    <mergeCell ref="B259:B260"/>
    <mergeCell ref="T261:T262"/>
    <mergeCell ref="S261:S262"/>
    <mergeCell ref="AK261:AK262"/>
    <mergeCell ref="AP261:AP262"/>
    <mergeCell ref="AO261:AO262"/>
    <mergeCell ref="AN261:AN262"/>
    <mergeCell ref="AM261:AM262"/>
    <mergeCell ref="AL261:AL262"/>
    <mergeCell ref="H259:H260"/>
    <mergeCell ref="F259:F260"/>
    <mergeCell ref="E259:E260"/>
    <mergeCell ref="D259:D260"/>
    <mergeCell ref="A259:A260"/>
    <mergeCell ref="B263:B265"/>
    <mergeCell ref="A263:A265"/>
    <mergeCell ref="E263:E265"/>
    <mergeCell ref="D263:D265"/>
    <mergeCell ref="H261:H262"/>
    <mergeCell ref="G261:G262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0" max="1048575" man="1"/>
    <brk id="37" max="1048575" man="1"/>
    <brk id="47" max="1048575" man="1"/>
  </colBreaks>
  <ignoredErrors>
    <ignoredError sqref="AM10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03 2024</vt:lpstr>
      <vt:lpstr>'RBTRANS LICITAÇÕES 03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2024-04-10T18:19:38Z</cp:lastPrinted>
  <dcterms:created xsi:type="dcterms:W3CDTF">2013-10-11T22:10:57Z</dcterms:created>
  <dcterms:modified xsi:type="dcterms:W3CDTF">2024-08-08T14:10:37Z</dcterms:modified>
</cp:coreProperties>
</file>