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"/>
    </mc:Choice>
  </mc:AlternateContent>
  <bookViews>
    <workbookView xWindow="-120" yWindow="-120" windowWidth="29040" windowHeight="15720" tabRatio="735"/>
  </bookViews>
  <sheets>
    <sheet name="RBTRANS LICITAÇÕES MAI 2024" sheetId="4" r:id="rId1"/>
  </sheets>
  <definedNames>
    <definedName name="_xlnm._FilterDatabase" localSheetId="0" hidden="1">'RBTRANS LICITAÇÕES MAI 2024'!$C$4:$C$549</definedName>
    <definedName name="_xlnm.Print_Area" localSheetId="0">'RBTRANS LICITAÇÕES MAI 2024'!$A$4:$BG$140</definedName>
  </definedNames>
  <calcPr calcId="162913"/>
</workbook>
</file>

<file path=xl/calcChain.xml><?xml version="1.0" encoding="utf-8"?>
<calcChain xmlns="http://schemas.openxmlformats.org/spreadsheetml/2006/main">
  <c r="AM189" i="4" l="1"/>
  <c r="AL189" i="4"/>
  <c r="AK189" i="4"/>
  <c r="AJ189" i="4"/>
  <c r="AH189" i="4"/>
  <c r="AI189" i="4"/>
  <c r="AG189" i="4"/>
  <c r="AD189" i="4"/>
  <c r="AC189" i="4"/>
  <c r="S189" i="4"/>
  <c r="R189" i="4"/>
  <c r="L189" i="4"/>
  <c r="AK176" i="4" l="1"/>
  <c r="AK186" i="4"/>
  <c r="AK171" i="4"/>
  <c r="AK172" i="4"/>
  <c r="AH186" i="4"/>
  <c r="AH187" i="4"/>
  <c r="AH188" i="4"/>
  <c r="AH179" i="4"/>
  <c r="AH180" i="4"/>
  <c r="AH181" i="4"/>
  <c r="AH182" i="4"/>
  <c r="AH183" i="4"/>
  <c r="AH184" i="4"/>
  <c r="AH185" i="4"/>
  <c r="AH174" i="4"/>
  <c r="AH175" i="4"/>
  <c r="AH176" i="4"/>
  <c r="AH177" i="4"/>
  <c r="AH178" i="4"/>
  <c r="AH171" i="4"/>
  <c r="AH172" i="4"/>
  <c r="AH173" i="4"/>
  <c r="AH170" i="4"/>
  <c r="AH169" i="4"/>
  <c r="AH168" i="4"/>
  <c r="AH166" i="4"/>
  <c r="AH167" i="4"/>
  <c r="AH163" i="4"/>
  <c r="AH164" i="4"/>
  <c r="AH160" i="4"/>
  <c r="AH161" i="4"/>
  <c r="AH157" i="4"/>
  <c r="AH158" i="4"/>
  <c r="AH156" i="4"/>
  <c r="AH155" i="4"/>
  <c r="AH153" i="4"/>
  <c r="AH154" i="4"/>
  <c r="AH151" i="4"/>
  <c r="AH149" i="4"/>
  <c r="AH146" i="4"/>
  <c r="AH147" i="4"/>
  <c r="AH142" i="4"/>
  <c r="AH143" i="4"/>
  <c r="AH144" i="4"/>
  <c r="AH137" i="4"/>
  <c r="AH138" i="4"/>
  <c r="AH139" i="4"/>
  <c r="AH140" i="4"/>
  <c r="AH131" i="4"/>
  <c r="AH132" i="4"/>
  <c r="AH133" i="4"/>
  <c r="AH134" i="4"/>
  <c r="AH135" i="4"/>
  <c r="AH125" i="4"/>
  <c r="AH126" i="4"/>
  <c r="AH127" i="4"/>
  <c r="AH128" i="4"/>
  <c r="AH129" i="4"/>
  <c r="AH124" i="4"/>
  <c r="AH121" i="4"/>
  <c r="AH122" i="4"/>
  <c r="AH123" i="4"/>
  <c r="AH115" i="4"/>
  <c r="AH116" i="4"/>
  <c r="AH117" i="4"/>
  <c r="AH118" i="4"/>
  <c r="AH119" i="4"/>
  <c r="AH111" i="4"/>
  <c r="AH112" i="4"/>
  <c r="AH113" i="4"/>
  <c r="AH98" i="4"/>
  <c r="AH99" i="4"/>
  <c r="AH100" i="4"/>
  <c r="AH101" i="4"/>
  <c r="AH102" i="4"/>
  <c r="AH103" i="4"/>
  <c r="AH104" i="4"/>
  <c r="AH105" i="4"/>
  <c r="AH106" i="4"/>
  <c r="AH107" i="4"/>
  <c r="AH108" i="4"/>
  <c r="AH109" i="4"/>
  <c r="AH92" i="4"/>
  <c r="AH93" i="4"/>
  <c r="AH94" i="4"/>
  <c r="AH95" i="4"/>
  <c r="AH96" i="4"/>
  <c r="AH86" i="4"/>
  <c r="AH87" i="4"/>
  <c r="AH88" i="4"/>
  <c r="AH89" i="4"/>
  <c r="AH90" i="4"/>
  <c r="AH82" i="4"/>
  <c r="AH83" i="4"/>
  <c r="AH84" i="4"/>
  <c r="AH76" i="4"/>
  <c r="AH77" i="4"/>
  <c r="AH78" i="4"/>
  <c r="AH79" i="4"/>
  <c r="AH80" i="4"/>
  <c r="AH70" i="4"/>
  <c r="AH71" i="4"/>
  <c r="AH72" i="4"/>
  <c r="AH73" i="4"/>
  <c r="AH74" i="4"/>
  <c r="AH64" i="4"/>
  <c r="AH65" i="4"/>
  <c r="AH66" i="4"/>
  <c r="AH67" i="4"/>
  <c r="AH68" i="4"/>
  <c r="AH54" i="4"/>
  <c r="AH55" i="4"/>
  <c r="AH56" i="4"/>
  <c r="AH57" i="4"/>
  <c r="AH58" i="4"/>
  <c r="AH59" i="4"/>
  <c r="AH60" i="4"/>
  <c r="AH61" i="4"/>
  <c r="AH62" i="4"/>
  <c r="AH44" i="4"/>
  <c r="AH45" i="4"/>
  <c r="AH46" i="4"/>
  <c r="AH47" i="4"/>
  <c r="AH48" i="4"/>
  <c r="AH49" i="4"/>
  <c r="AH50" i="4"/>
  <c r="AH51" i="4"/>
  <c r="AH52" i="4"/>
  <c r="AH35" i="4"/>
  <c r="AH36" i="4"/>
  <c r="AH37" i="4"/>
  <c r="AH38" i="4"/>
  <c r="AH39" i="4"/>
  <c r="AH40" i="4"/>
  <c r="AH41" i="4"/>
  <c r="AH42" i="4"/>
  <c r="AH27" i="4"/>
  <c r="AH28" i="4"/>
  <c r="AH29" i="4"/>
  <c r="AH30" i="4"/>
  <c r="AH31" i="4"/>
  <c r="AH32" i="4"/>
  <c r="AH33" i="4"/>
  <c r="AH21" i="4"/>
  <c r="AH22" i="4"/>
  <c r="AH23" i="4"/>
  <c r="AH24" i="4"/>
  <c r="AH25" i="4"/>
  <c r="AJ113" i="4"/>
  <c r="AK110" i="4" s="1"/>
  <c r="AJ109" i="4"/>
  <c r="AK97" i="4" s="1"/>
  <c r="AJ84" i="4"/>
  <c r="AK81" i="4" s="1"/>
  <c r="AJ79" i="4"/>
  <c r="AK75" i="4" s="1"/>
  <c r="AJ74" i="4"/>
  <c r="AK69" i="4" s="1"/>
  <c r="AJ68" i="4"/>
  <c r="AK63" i="4" s="1"/>
  <c r="AJ62" i="4"/>
  <c r="AK53" i="4" s="1"/>
  <c r="AJ52" i="4"/>
  <c r="AJ42" i="4"/>
  <c r="AJ33" i="4"/>
  <c r="AJ188" i="4"/>
  <c r="AK188" i="4" s="1"/>
  <c r="AJ158" i="4"/>
  <c r="AK157" i="4" s="1"/>
  <c r="AJ184" i="4"/>
  <c r="AK184" i="4" s="1"/>
  <c r="AJ144" i="4"/>
  <c r="AK141" i="4" s="1"/>
  <c r="AJ173" i="4"/>
  <c r="AK173" i="4" s="1"/>
  <c r="AJ183" i="4"/>
  <c r="AK183" i="4" s="1"/>
  <c r="AJ156" i="4"/>
  <c r="AK155" i="4" s="1"/>
  <c r="AJ187" i="4"/>
  <c r="AK187" i="4" s="1"/>
  <c r="AJ185" i="4"/>
  <c r="AK185" i="4" s="1"/>
  <c r="AJ179" i="4" l="1"/>
  <c r="AK179" i="4" s="1"/>
  <c r="AJ169" i="4"/>
  <c r="AK168" i="4" s="1"/>
  <c r="AJ182" i="4"/>
  <c r="AK182" i="4" s="1"/>
  <c r="AJ119" i="4"/>
  <c r="AK114" i="4" s="1"/>
  <c r="AJ147" i="4"/>
  <c r="AK145" i="4" s="1"/>
  <c r="AJ96" i="4"/>
  <c r="AK91" i="4" s="1"/>
  <c r="AJ175" i="4"/>
  <c r="AK175" i="4" s="1"/>
  <c r="AJ174" i="4"/>
  <c r="AK174" i="4" s="1"/>
  <c r="AJ177" i="4"/>
  <c r="AK177" i="4" s="1"/>
  <c r="AJ161" i="4"/>
  <c r="AK159" i="4" s="1"/>
  <c r="AJ154" i="4"/>
  <c r="AK152" i="4" s="1"/>
  <c r="AJ129" i="4"/>
  <c r="AJ164" i="4"/>
  <c r="AK162" i="4" s="1"/>
  <c r="AJ140" i="4"/>
  <c r="AJ25" i="4"/>
  <c r="AJ166" i="4" l="1"/>
  <c r="AK165" i="4" s="1"/>
  <c r="AJ170" i="4"/>
  <c r="AK170" i="4" s="1"/>
  <c r="AJ178" i="4"/>
  <c r="AK178" i="4" s="1"/>
  <c r="AJ90" i="4"/>
  <c r="AJ151" i="4"/>
  <c r="AK150" i="4" s="1"/>
  <c r="AJ149" i="4"/>
  <c r="AK148" i="4" s="1"/>
  <c r="AJ123" i="4" l="1"/>
  <c r="AJ181" i="4" l="1"/>
  <c r="AK181" i="4" s="1"/>
  <c r="AJ180" i="4"/>
  <c r="AK180" i="4" s="1"/>
  <c r="AJ135" i="4"/>
  <c r="AI123" i="4" l="1"/>
  <c r="AI30" i="4"/>
  <c r="AK26" i="4" s="1"/>
  <c r="AI22" i="4"/>
  <c r="AI122" i="4" l="1"/>
  <c r="AI138" i="4" l="1"/>
  <c r="AK136" i="4" s="1"/>
  <c r="AI133" i="4"/>
  <c r="AI88" i="4"/>
  <c r="AI132" i="4" l="1"/>
  <c r="AI121" i="4" l="1"/>
  <c r="AK120" i="4" s="1"/>
  <c r="AI87" i="4" l="1"/>
  <c r="AI21" i="4"/>
  <c r="AK20" i="4" s="1"/>
  <c r="AI43" i="4" l="1"/>
  <c r="AK43" i="4" s="1"/>
  <c r="AI125" i="4" l="1"/>
  <c r="AK124" i="4" s="1"/>
  <c r="AI130" i="4" l="1"/>
  <c r="AK130" i="4" s="1"/>
  <c r="AI85" i="4" l="1"/>
  <c r="AK85" i="4" s="1"/>
  <c r="AI34" i="4"/>
  <c r="AK34" i="4" s="1"/>
</calcChain>
</file>

<file path=xl/sharedStrings.xml><?xml version="1.0" encoding="utf-8"?>
<sst xmlns="http://schemas.openxmlformats.org/spreadsheetml/2006/main" count="2949" uniqueCount="583">
  <si>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</si>
  <si>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</si>
  <si>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</si>
  <si>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</si>
  <si>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</si>
  <si>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</si>
  <si>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</si>
  <si>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</si>
  <si>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</si>
  <si>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</si>
  <si>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</si>
  <si>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</si>
  <si>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</si>
  <si>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</si>
  <si>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</si>
  <si>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</si>
  <si>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</si>
  <si>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</si>
  <si>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</si>
  <si>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</si>
  <si>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</si>
  <si>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</si>
  <si>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</si>
  <si>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</si>
  <si>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</si>
  <si>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</si>
  <si>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</si>
  <si>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</si>
  <si>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</si>
  <si>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</si>
  <si>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</si>
  <si>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</si>
  <si>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</si>
  <si>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</si>
  <si>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</si>
  <si>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</si>
  <si>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</si>
  <si>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</si>
  <si>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</si>
  <si>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</si>
  <si>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</si>
  <si>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</si>
  <si>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</si>
  <si>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</si>
  <si>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</si>
  <si>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</si>
  <si>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</si>
  <si>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</si>
  <si>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</si>
  <si>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</si>
  <si>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</si>
  <si>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</si>
  <si>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</si>
  <si>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</si>
  <si>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</si>
  <si>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</si>
  <si>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</si>
  <si>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</si>
  <si>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</si>
  <si>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</si>
  <si>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</si>
  <si>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</si>
  <si>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</si>
  <si>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</si>
  <si>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</si>
  <si>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</si>
  <si>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</si>
  <si>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</si>
  <si>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</si>
  <si>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</si>
  <si>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</si>
  <si>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</si>
  <si>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</si>
  <si>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</si>
  <si>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</si>
  <si>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</si>
  <si>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</si>
  <si>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</si>
  <si>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</si>
  <si>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</si>
  <si>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</si>
  <si>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</si>
  <si>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</si>
  <si>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</si>
  <si>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</si>
  <si>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</si>
  <si>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</si>
  <si>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</si>
  <si>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</si>
  <si>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</si>
  <si>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</si>
  <si>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</si>
  <si>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</si>
  <si>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</si>
  <si>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</si>
  <si>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</si>
  <si>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</si>
  <si>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Sistema de Registro de Preços</t>
  </si>
  <si>
    <t>33.90.39.00</t>
  </si>
  <si>
    <t>Menor preço por item</t>
  </si>
  <si>
    <t>-</t>
  </si>
  <si>
    <t>1º Termo Aditivo</t>
  </si>
  <si>
    <t>11.140.110/0001-75</t>
  </si>
  <si>
    <t>2º Termo Aditivo</t>
  </si>
  <si>
    <t>3º Termo Aditivo</t>
  </si>
  <si>
    <t>4º Termo Aditivo</t>
  </si>
  <si>
    <t>Termo Aditivo de Valor</t>
  </si>
  <si>
    <t>(u )</t>
  </si>
  <si>
    <t>Nº do Termo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</si>
  <si>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</si>
  <si>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</si>
  <si>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</si>
  <si>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</si>
  <si>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</si>
  <si>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</si>
  <si>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</si>
  <si>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</si>
  <si>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</si>
  <si>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</si>
  <si>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</si>
  <si>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</si>
  <si>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</si>
  <si>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</si>
  <si>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</si>
  <si>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(bf)</t>
  </si>
  <si>
    <t>(bg)</t>
  </si>
  <si>
    <t>(bh)</t>
  </si>
  <si>
    <t>001/2019</t>
  </si>
  <si>
    <t>007/2019</t>
  </si>
  <si>
    <t>009/2019</t>
  </si>
  <si>
    <t>Serviço de implantação e operacionalização de sistema informatizado de abastecimento e administração de despesas de combustível.</t>
  </si>
  <si>
    <t>LINK CARD ADMINISTRADORA DE BENEFÍCIOS EIRELI</t>
  </si>
  <si>
    <t>12.039.966/0001-11</t>
  </si>
  <si>
    <t>Sistema de Registro de Preços - Adesão</t>
  </si>
  <si>
    <t>030/2019</t>
  </si>
  <si>
    <t>080/2019</t>
  </si>
  <si>
    <t>Pregão SRP nº 427/2018 CPL 04</t>
  </si>
  <si>
    <t>12.521</t>
  </si>
  <si>
    <t xml:space="preserve">SECRETARIA DE ESTADO  DA EDUCAÇÃO, CULTURA E ESPORTES </t>
  </si>
  <si>
    <t>TEC NEWS EIRELI</t>
  </si>
  <si>
    <t>05.608.779/0001-46</t>
  </si>
  <si>
    <t>Contratação da Empresa Brasileira de Correios e Telegráfos - CORREIOS</t>
  </si>
  <si>
    <t>EMPRESA BRASILEIRA DE CORREIOS E TELEGRÁFOS - CORREIOS</t>
  </si>
  <si>
    <t>34.028.316/7709-95</t>
  </si>
  <si>
    <t>SERMATEC COM. E SERVIÇOS IMP. E EXP. LTDA</t>
  </si>
  <si>
    <t>04.439.665/0001-57</t>
  </si>
  <si>
    <t>Pregão SRP Nº 130/2019 CEL/PMRB</t>
  </si>
  <si>
    <t>R. J. ANDRADE TRANSPORTES E TERRAPLANAGEM</t>
  </si>
  <si>
    <t>22.901.124/0001-80</t>
  </si>
  <si>
    <t>002/2020</t>
  </si>
  <si>
    <t>F. M. TERCEIRIZAÇÃO LTDA</t>
  </si>
  <si>
    <t>20.345.453/0001-67</t>
  </si>
  <si>
    <t>Pregão SRP Nº 110/2019 CEL/PMRB</t>
  </si>
  <si>
    <t>062/2020</t>
  </si>
  <si>
    <t>33.90.37.00</t>
  </si>
  <si>
    <t>071/2020</t>
  </si>
  <si>
    <t>066/2020</t>
  </si>
  <si>
    <t>012/2020</t>
  </si>
  <si>
    <t>Prorogar o prazo até 30 de junho de 2020</t>
  </si>
  <si>
    <t>Prorrogar o prazo até 31 de dezembro de 2020</t>
  </si>
  <si>
    <t>4,844256%</t>
  </si>
  <si>
    <t>Termo Aditivo de Repactuação</t>
  </si>
  <si>
    <t>16,9247458%</t>
  </si>
  <si>
    <t>12.486</t>
  </si>
  <si>
    <t>Prefeitura Municipal de Rio Branco</t>
  </si>
  <si>
    <t>Prorrogar o prazo até 02 de março de 2021</t>
  </si>
  <si>
    <t>Pregão SRP Nº 082/2019 CEL/PMRB</t>
  </si>
  <si>
    <t>Prorrogar o prazo até 24 de setembro de 2021</t>
  </si>
  <si>
    <t>Pregão SRP Nº 143/2019 CEL/PMRB</t>
  </si>
  <si>
    <t>Locação com manutenção preventiva e corretiva de bebedouros industriais</t>
  </si>
  <si>
    <t xml:space="preserve">ACQUALIMP PRODUTOS QUÍMICOS LTDA - ME </t>
  </si>
  <si>
    <t>34.704.593/0001-99</t>
  </si>
  <si>
    <t>Pregão SRP Nº 117/2019 CEL/PMRB</t>
  </si>
  <si>
    <t>054/2020</t>
  </si>
  <si>
    <t>00.405.867/0001-27</t>
  </si>
  <si>
    <t xml:space="preserve">Menor preço </t>
  </si>
  <si>
    <t>Prorrogar o prazo até 30 de abril de 2021</t>
  </si>
  <si>
    <t>Prorrogar o prazo até 31 de maio de 2021</t>
  </si>
  <si>
    <t>003/2021</t>
  </si>
  <si>
    <t>Pregão SRP Nº 091/2019 CPL/PMRB</t>
  </si>
  <si>
    <t>DUX COMÉRCIO, REPRESENTAÇÕES, IMPORTAÇÃO E EXPORTAÇÃO LTDA</t>
  </si>
  <si>
    <t>05.502.105/0001-62</t>
  </si>
  <si>
    <t>Prorrogar o prazo até 20/11/2021</t>
  </si>
  <si>
    <t>Pregão SRP Nº 170/2018 - CPL 02</t>
  </si>
  <si>
    <t xml:space="preserve">Sistema de Registro de Preço -  Adesão </t>
  </si>
  <si>
    <t>Locação de equipamentos de informática e mobiliário</t>
  </si>
  <si>
    <t>07.471.301/0001-42</t>
  </si>
  <si>
    <t>C.COM INFORMÁTICA,IMPORTAÇÃO, EXPORTÇÃO COM. E INDÚSTRIA</t>
  </si>
  <si>
    <t>099/2020</t>
  </si>
  <si>
    <t>Prorrogar o prazo até 30 de junho de 2021</t>
  </si>
  <si>
    <t>Prorrogar o prazo até 02 de março de 2022</t>
  </si>
  <si>
    <t>Pregão SRP Nº 006/2018    CEL/PMRB</t>
  </si>
  <si>
    <t>5º Termo Aditivo</t>
  </si>
  <si>
    <t>Termo Aditivo de Prazo</t>
  </si>
  <si>
    <t>6º Termo Aditivo</t>
  </si>
  <si>
    <t>Prorrogar o prazo até 31/01/2022</t>
  </si>
  <si>
    <t>12.961</t>
  </si>
  <si>
    <t>12.953</t>
  </si>
  <si>
    <t>Prorrogar o prazo até 31 de março de 2021</t>
  </si>
  <si>
    <t>13.033</t>
  </si>
  <si>
    <t>Prorrogar o prazo até 31 de dezembro de 2021</t>
  </si>
  <si>
    <t>13.073</t>
  </si>
  <si>
    <t>13.012</t>
  </si>
  <si>
    <t>13.071</t>
  </si>
  <si>
    <t>095/2020</t>
  </si>
  <si>
    <t>Prorrogar o prazo até 08 de janeiro de 2022</t>
  </si>
  <si>
    <t>13.069</t>
  </si>
  <si>
    <t>21/06/2021</t>
  </si>
  <si>
    <t>2° Termo Aditivo</t>
  </si>
  <si>
    <t>Prorrogar o prazo até 01/10/2022</t>
  </si>
  <si>
    <t>Prorrogar o prazo até 20/11/2022</t>
  </si>
  <si>
    <t>Prorrogar o prazo até 02 de julho de 2022</t>
  </si>
  <si>
    <t>13.153</t>
  </si>
  <si>
    <t>Prorrogar o prazo até 02 de dezembro de 2022</t>
  </si>
  <si>
    <t>004/2021</t>
  </si>
  <si>
    <t>Acréscimo de 25% do valor do contrato</t>
  </si>
  <si>
    <t>3°Termo Aditivo</t>
  </si>
  <si>
    <t>Prorrogar o prazo até 30/09/2023</t>
  </si>
  <si>
    <t>Prorrogar o prazo até 25 de setembro de 2022</t>
  </si>
  <si>
    <t>Prorrogar o prazo até 25 de setembro de 2023</t>
  </si>
  <si>
    <t>13.312</t>
  </si>
  <si>
    <t>20/06/2022</t>
  </si>
  <si>
    <t>Prorrogar a prazo até 01 de julho de 2023</t>
  </si>
  <si>
    <t>Prorrogar o prazo até 31 de dezembro de 2022</t>
  </si>
  <si>
    <t>7º Termo Aditivo</t>
  </si>
  <si>
    <t>Prorrogar o prazo até 30 de junho de 2022</t>
  </si>
  <si>
    <t xml:space="preserve">8º Termo Aditivo </t>
  </si>
  <si>
    <t>9º Termo Aditivo</t>
  </si>
  <si>
    <t>6,391837%</t>
  </si>
  <si>
    <t>13.057</t>
  </si>
  <si>
    <t>Prorrogar o prazo até 01 de novembro de 2021</t>
  </si>
  <si>
    <t>Prorrogar o prazo até 30/04/2022</t>
  </si>
  <si>
    <t>13.275</t>
  </si>
  <si>
    <t>13.195</t>
  </si>
  <si>
    <t>Prorrogar o prazo até 31 de dezembro 2022</t>
  </si>
  <si>
    <t>Prorrogar o prazo até 23 de junho 2022</t>
  </si>
  <si>
    <t>Prorrogar o prazo até 23 de junho de 2023</t>
  </si>
  <si>
    <t>13.194</t>
  </si>
  <si>
    <t>Prorrogar o prazo até 20 de novembro de 2023</t>
  </si>
  <si>
    <t>13.314</t>
  </si>
  <si>
    <t>Prorrogar o prazo até o dia 31 de janeiro de 2023</t>
  </si>
  <si>
    <t>13.216</t>
  </si>
  <si>
    <t>13.316</t>
  </si>
  <si>
    <t>13.225</t>
  </si>
  <si>
    <t>Prorrogar o prazo até 24 de janeiro de 2023</t>
  </si>
  <si>
    <t>005/2022</t>
  </si>
  <si>
    <t>Prorrogar o prazo até o dia 31 de dezembro de 2022</t>
  </si>
  <si>
    <t>13.429</t>
  </si>
  <si>
    <t>Termo aditivo de valor</t>
  </si>
  <si>
    <t>13.317</t>
  </si>
  <si>
    <t>Locação de imóvel tipo galpão, com escritório, 03 banheiros e estacionamento</t>
  </si>
  <si>
    <t>1179/2022</t>
  </si>
  <si>
    <t>IF LOCAÇÕES DE IMÓVEIS EIRELI</t>
  </si>
  <si>
    <t>34.625.024/0001-58</t>
  </si>
  <si>
    <t>SEQ.</t>
  </si>
  <si>
    <t>Prorrogar o prazo até 09 de janeiro de 2023</t>
  </si>
  <si>
    <t>Pregão SRP Nº 060/2021 CEL/PMRB</t>
  </si>
  <si>
    <t>Pregão SRP Nº 197/2020 CPL 04</t>
  </si>
  <si>
    <t>1541/2022</t>
  </si>
  <si>
    <t>SECRETARIA DE ESTADO DA FAZENDA</t>
  </si>
  <si>
    <t>13.309</t>
  </si>
  <si>
    <t>Termo aditivo de Prazo</t>
  </si>
  <si>
    <t>Menor Preço por item</t>
  </si>
  <si>
    <t>1593/2022</t>
  </si>
  <si>
    <t>SEFIN/PMRB</t>
  </si>
  <si>
    <t>13.405</t>
  </si>
  <si>
    <t>Contratação de pessoa jurídica para prestação de locação de veículos do tipo caminhonete e passeios sem motorista, visando prestar apoio logístico necessário a Superintendência Municipal de Transporte e Trânsito - RBTRANS</t>
  </si>
  <si>
    <t>2182/2022</t>
  </si>
  <si>
    <t>RECHE GALDEANO &amp; CIA LTDA</t>
  </si>
  <si>
    <t>08.713.403/0001-90</t>
  </si>
  <si>
    <t>17/112022</t>
  </si>
  <si>
    <t>Adesão ARP Nº 254/2022</t>
  </si>
  <si>
    <t>2087/2023 (008/2022)</t>
  </si>
  <si>
    <t>SERPRO</t>
  </si>
  <si>
    <t>33.683.111/0001-07</t>
  </si>
  <si>
    <t>2088/2023 (007/2022)</t>
  </si>
  <si>
    <t xml:space="preserve">33.90.39.00  </t>
  </si>
  <si>
    <t>Adesão ARP Nº 077/2022</t>
  </si>
  <si>
    <t>2205/2022</t>
  </si>
  <si>
    <t>13.052.004/0001-65</t>
  </si>
  <si>
    <t>PODER EXECUTIVO MUNICIPAL</t>
  </si>
  <si>
    <t>RESOLUÇÃO Nº 87, DE 28 DE NOVEMBRO DE 2013 - TRIBUNAL DE CONTAS DO ESTADO DO ACRE</t>
  </si>
  <si>
    <t>IDENTIFICAÇÃO DO ÓRGÃO/ENTIDADE/FUNDO: SUPERINTENDÊNCIA MUNICIPAL DE TRANSPORTES E TRÂNSITO - RBTRANS</t>
  </si>
  <si>
    <t>DEMONSTRATIVO DE LICITAÇÕES E CONTRATOS</t>
  </si>
  <si>
    <t>Valor do contrato após alteração</t>
  </si>
  <si>
    <t>254/2022</t>
  </si>
  <si>
    <t>13.354</t>
  </si>
  <si>
    <t>SECRETARIA DE ESTADO DE SAUDE - SESACRE</t>
  </si>
  <si>
    <t>Fonte 110</t>
  </si>
  <si>
    <t>Fonte 101, Fonte 107  e Fonte 110</t>
  </si>
  <si>
    <t>Fonte 101</t>
  </si>
  <si>
    <t>Termo de Ratificação de Inexigibilidade</t>
  </si>
  <si>
    <t>Artigo 25, inciso II da Lei de Licitações nº 8.666/93</t>
  </si>
  <si>
    <t>Inexigibilidade</t>
  </si>
  <si>
    <t>13.435</t>
  </si>
  <si>
    <t>21/12/2023</t>
  </si>
  <si>
    <t>Dispensa de Licitação Nº 013/2022</t>
  </si>
  <si>
    <t>Dispensa de Licitação</t>
  </si>
  <si>
    <t>Artigo 24, inciso X da Lei de Licitações nº 8.666/93</t>
  </si>
  <si>
    <t>Pregão SRP Nº 141/2018 CPL - PMRB</t>
  </si>
  <si>
    <t>Serviço de mensageiro através da utilização de motocicleta</t>
  </si>
  <si>
    <t>NORTE EXPRESS TRANSPORTES E SERVIÇOS LTDA</t>
  </si>
  <si>
    <t>3.3.90.39.00</t>
  </si>
  <si>
    <t>Prorrogar o prazo até 31 de dezembro de 2023</t>
  </si>
  <si>
    <t>Termo Adtivo de Valor</t>
  </si>
  <si>
    <t xml:space="preserve">073/2020 </t>
  </si>
  <si>
    <t>Locação de envelopadora com manutenção preventiva</t>
  </si>
  <si>
    <t xml:space="preserve">071/2019 </t>
  </si>
  <si>
    <t xml:space="preserve">2º Termo Adtivo </t>
  </si>
  <si>
    <t>Serviços de impressão com fornecimento de equipajmentos e de todos os insumos necessarios para realização dos serviços incluindo papeis</t>
  </si>
  <si>
    <t xml:space="preserve">054/2019 </t>
  </si>
  <si>
    <t xml:space="preserve"> Prorrogar o prazo até 02 de março de 2023</t>
  </si>
  <si>
    <t xml:space="preserve">    Fonte 110</t>
  </si>
  <si>
    <t>Prorrogar o prazo até 10 de janeiro de 2024</t>
  </si>
  <si>
    <t xml:space="preserve">3º Termo Adtivo </t>
  </si>
  <si>
    <t>Prorrogar o prazo até 23 de junho de 2024</t>
  </si>
  <si>
    <t>Parecer PROJU Nº 056/2023</t>
  </si>
  <si>
    <t xml:space="preserve">    Fonte 101</t>
  </si>
  <si>
    <t xml:space="preserve"> Prorrogar o prazo até 02 de março de 2024</t>
  </si>
  <si>
    <t>Pregão Eletrônico SRP nº 040/2023</t>
  </si>
  <si>
    <t>2409/2023</t>
  </si>
  <si>
    <t>MOURA E OLIVEIRA TRANSPORTADORA TURISTICA DE SUPERFICIE LTDA</t>
  </si>
  <si>
    <t>07.191.795/0001-01</t>
  </si>
  <si>
    <t>Pregão Eletrônico SRP nº 007/2022</t>
  </si>
  <si>
    <t>1236/2022</t>
  </si>
  <si>
    <t>DALCAR SERVIÇOS E COM. LTDA</t>
  </si>
  <si>
    <t>19.534.034/0001-94</t>
  </si>
  <si>
    <t>Prorrogar o prazo até  07 de março de 2024</t>
  </si>
  <si>
    <t>Prorrogar o prazo até 13 de dezembro 2023</t>
  </si>
  <si>
    <t>Prorrogar o prazo até 01 de junho de 2024</t>
  </si>
  <si>
    <t>13.460</t>
  </si>
  <si>
    <t>Prorrogar o prazo até o dia 31 de janeiro de 2024</t>
  </si>
  <si>
    <t>Termo Aditivo de Valor 25%</t>
  </si>
  <si>
    <t>TOTAL</t>
  </si>
  <si>
    <t>DETRAN</t>
  </si>
  <si>
    <t>Pregão Eletrônico SRP nº 357/2022</t>
  </si>
  <si>
    <t>Prestação de serviços de agenciamento de viagens</t>
  </si>
  <si>
    <t>Pregão Eletrônico SRP nº 162/2022</t>
  </si>
  <si>
    <t>Prestação de serviços de manutenção predial preventiva e corretiva</t>
  </si>
  <si>
    <t>2402/2023</t>
  </si>
  <si>
    <t>A. Z. COMERCIO SERV. REP. IMP. EXP. LTDA</t>
  </si>
  <si>
    <t>AGÊNCIA AEROTUR LTDA</t>
  </si>
  <si>
    <t>08.078.762/0001-12</t>
  </si>
  <si>
    <t>28/2022</t>
  </si>
  <si>
    <t>13.367</t>
  </si>
  <si>
    <t>2299/2023</t>
  </si>
  <si>
    <t>08.030.124/0001-21</t>
  </si>
  <si>
    <t>014/2022</t>
  </si>
  <si>
    <t>SEFAZ</t>
  </si>
  <si>
    <t>13.384</t>
  </si>
  <si>
    <t>4°Termo Aditivo</t>
  </si>
  <si>
    <t>Prorrogar o prazo até 01/10/2024</t>
  </si>
  <si>
    <t>2613/2023</t>
  </si>
  <si>
    <t>Nome do responsável pela elaboração: Rosineuda Silva de Freitas da Cunha</t>
  </si>
  <si>
    <t xml:space="preserve">Termo Aditivo de reequilibrio economico </t>
  </si>
  <si>
    <t>13.588</t>
  </si>
  <si>
    <t xml:space="preserve">Termo Aditivo de Reequilíbrio Econômico </t>
  </si>
  <si>
    <t>Prorrogar o prazo até 02 de dezembro de 2023</t>
  </si>
  <si>
    <t>VIGIACRE VIGILANCIA PATRIMONIAL LTDA</t>
  </si>
  <si>
    <t>Pregão Eletrônico SRP nº 153/2023</t>
  </si>
  <si>
    <t>Prestação de serviços terceirizados de segurança e vigilância Patrimonial Armada de forma contínua.</t>
  </si>
  <si>
    <t>3662/2023</t>
  </si>
  <si>
    <t>04.939.650/0001-58</t>
  </si>
  <si>
    <t>PRESTAÇÃO DE CONTAS  - EXERCÍCIO 2024</t>
  </si>
  <si>
    <t>COOPERATIVA DE PROPRIETÁRIO DE VEÍCULOS DO ESTADO DO ACRE - COOPERVEL</t>
  </si>
  <si>
    <t>153/2023</t>
  </si>
  <si>
    <t>13.632</t>
  </si>
  <si>
    <t>SEMSA</t>
  </si>
  <si>
    <t>Executado até o exercício de 2023</t>
  </si>
  <si>
    <t xml:space="preserve"> Executado no exercício  de 2024</t>
  </si>
  <si>
    <t xml:space="preserve"> 055/2020</t>
  </si>
  <si>
    <t>13.433</t>
  </si>
  <si>
    <t>8º Termo Aditivo</t>
  </si>
  <si>
    <t>Prorrogar o prazo até o dia 31 de dezembro de 2023</t>
  </si>
  <si>
    <t>10º Termo Aditivo</t>
  </si>
  <si>
    <t>11º Termo Aditivo</t>
  </si>
  <si>
    <t>12º Termo Aditivo</t>
  </si>
  <si>
    <t>Prorrogar o prazo até 26 de setembro de 2024</t>
  </si>
  <si>
    <t>Prorrogar o prazo até 01/03/2024</t>
  </si>
  <si>
    <t>13.655</t>
  </si>
  <si>
    <t>Prorrogar o prazo até 17/11/2024</t>
  </si>
  <si>
    <t>13.658</t>
  </si>
  <si>
    <t>Prorrogar o prazo até 22/11/2024</t>
  </si>
  <si>
    <t>Prorrogar o prazo até 22 de novembro de 2024</t>
  </si>
  <si>
    <t>Prorrogar o prazo até 08 de janeiro de 2025</t>
  </si>
  <si>
    <t>13.677</t>
  </si>
  <si>
    <t>Prorrogar o prazo até 19/12/2024</t>
  </si>
  <si>
    <t>Prorrogar o prazo até o dia 31 de dezembro de 2024</t>
  </si>
  <si>
    <t>Prorrogar o prazo até 02 de dezembro de 2024</t>
  </si>
  <si>
    <t>Prorrogar o prazo até 30 de junho de 2024</t>
  </si>
  <si>
    <t xml:space="preserve">Especificações de Termo Aditivo </t>
  </si>
  <si>
    <t>Em andamento em 2024</t>
  </si>
  <si>
    <t>Nº do Convênio  Contrato</t>
  </si>
  <si>
    <t>13.423</t>
  </si>
  <si>
    <t>Locação de veículos do tipo caminhonete e passeios sem motorista</t>
  </si>
  <si>
    <t>Prestação de serviços de terceirizados para apoio técnico e atividades auxiliares</t>
  </si>
  <si>
    <t>prestação de serviços de terceirizados para apoio técnico e atividades auxiliares</t>
  </si>
  <si>
    <t>Prestação de serviços de terceirizados de apoio administrativo e operacional</t>
  </si>
  <si>
    <t>Serviços de transportes, caminhão carga seca, como motorista.</t>
  </si>
  <si>
    <t>Prestação de serviços de limpeza de prédios, mobiliários e equipamentos</t>
  </si>
  <si>
    <t>Prestação de serviço terceirizado e continuado de apoio operacional e administrativo com disponibilização de mao de obra em regime de dedicação exclusiva</t>
  </si>
  <si>
    <t xml:space="preserve">Serviço de rastreamento e monitoramento de veículos via satélite, compreendendo a instalação em comodata, de módulos rastreadores </t>
  </si>
  <si>
    <t>Prestação de serviços especiais e continuos de tecnologia da informação, compreendendo o processamento e armazenamento de dados e transmissão eletrônica de arquivos</t>
  </si>
  <si>
    <t xml:space="preserve">ECS - EMPRESA DE COMUNICAÇÃO E SEGURANÇA LTDA </t>
  </si>
  <si>
    <t>Locação de veiculo com condutor</t>
  </si>
  <si>
    <t>3.3.90.37.00</t>
  </si>
  <si>
    <t>13.558</t>
  </si>
  <si>
    <t>13.681</t>
  </si>
  <si>
    <t>19/06/2023</t>
  </si>
  <si>
    <t>Prorrogar a prazo até 01 de julho de 2024</t>
  </si>
  <si>
    <t>Prorrogar o prazo até o dia 31 de janeiro de 2025</t>
  </si>
  <si>
    <t>13681</t>
  </si>
  <si>
    <t>S/P</t>
  </si>
  <si>
    <t>13.668</t>
  </si>
  <si>
    <t>Contratação Direta</t>
  </si>
  <si>
    <t>011/2024</t>
  </si>
  <si>
    <t>005/2024</t>
  </si>
  <si>
    <t>001/2024</t>
  </si>
  <si>
    <t>002/2024</t>
  </si>
  <si>
    <t>008/2024</t>
  </si>
  <si>
    <t>003/2024</t>
  </si>
  <si>
    <t>004/2024</t>
  </si>
  <si>
    <t>007/2024</t>
  </si>
  <si>
    <t>006/2024</t>
  </si>
  <si>
    <t>016/2024</t>
  </si>
  <si>
    <t>065/2024</t>
  </si>
  <si>
    <t>009/2024</t>
  </si>
  <si>
    <t>010/2024</t>
  </si>
  <si>
    <t>019/2024</t>
  </si>
  <si>
    <t>067/2024</t>
  </si>
  <si>
    <t>025/2024</t>
  </si>
  <si>
    <t>051/2024</t>
  </si>
  <si>
    <t>014/2024</t>
  </si>
  <si>
    <t>015/2024</t>
  </si>
  <si>
    <t>13.553</t>
  </si>
  <si>
    <t>14/06/2023</t>
  </si>
  <si>
    <t>018/2024</t>
  </si>
  <si>
    <t>012/2024</t>
  </si>
  <si>
    <t>017/2024</t>
  </si>
  <si>
    <t>013/2024</t>
  </si>
  <si>
    <t>026/2024</t>
  </si>
  <si>
    <t>069/2024</t>
  </si>
  <si>
    <t>088/2024</t>
  </si>
  <si>
    <t>024/2024</t>
  </si>
  <si>
    <t>13.514                             13.515 REP.</t>
  </si>
  <si>
    <t>177/2022</t>
  </si>
  <si>
    <t>13.376</t>
  </si>
  <si>
    <t>SEE</t>
  </si>
  <si>
    <t>13.419</t>
  </si>
  <si>
    <t>086/2024</t>
  </si>
  <si>
    <t>Pregão Eletrônico SRP nº 104/2022</t>
  </si>
  <si>
    <t>Aquisição de material de consumo e generos alimenticios - agua mineral sem gás (garrafas de 500 ml, garrafão com carga de agua - 20 litros).</t>
  </si>
  <si>
    <t>3779/2023</t>
  </si>
  <si>
    <t>SANCAR COMERCIO E SERVIÇOS EIRELI</t>
  </si>
  <si>
    <t>08.805.247/0001-97</t>
  </si>
  <si>
    <t>3.3.90.30.00</t>
  </si>
  <si>
    <t>045/2024</t>
  </si>
  <si>
    <t>Pregão Eletrônico SRP nº 105/2022</t>
  </si>
  <si>
    <t>Aquisição de material de consumo ( material de higiene, limpeza, copa e cozinha).</t>
  </si>
  <si>
    <t>3625/2023</t>
  </si>
  <si>
    <t>J V NOGUEIRA</t>
  </si>
  <si>
    <t>27.896.988/0001-75</t>
  </si>
  <si>
    <t>041/2024</t>
  </si>
  <si>
    <t>3781/2023</t>
  </si>
  <si>
    <t>A. A. RODRIGUES LTDA</t>
  </si>
  <si>
    <t>44.474.199/0001-65</t>
  </si>
  <si>
    <t>046/2024</t>
  </si>
  <si>
    <t>3570/2023</t>
  </si>
  <si>
    <t>043/2024</t>
  </si>
  <si>
    <t>3785/2023</t>
  </si>
  <si>
    <t xml:space="preserve">M S SERVIÇOS, COMERCIO E REPRESENTAÇÕES LTDA </t>
  </si>
  <si>
    <t>22.172.177/0001-08</t>
  </si>
  <si>
    <t>047/2024</t>
  </si>
  <si>
    <t>049/2024</t>
  </si>
  <si>
    <t>3572/2023</t>
  </si>
  <si>
    <t>3574/2023</t>
  </si>
  <si>
    <t>NORTE DISTRIBUIDORA DE PRODUTOS LTDA</t>
  </si>
  <si>
    <t>37.306.014/0001-48</t>
  </si>
  <si>
    <t>089/2024</t>
  </si>
  <si>
    <t>Pregão Eletrônico SRP nº 373/2022</t>
  </si>
  <si>
    <t xml:space="preserve">Implantação e operacionalização de sistema informatizado de abastecimento e administração de despesas de combustíveis em postos credenciados. </t>
  </si>
  <si>
    <t>3863/2024</t>
  </si>
  <si>
    <t>MAXIFROTA SERVIÇOS DE MANUTENÇÃO DE FROTA LTDA</t>
  </si>
  <si>
    <t>27.284.516/0001-61</t>
  </si>
  <si>
    <t xml:space="preserve"> Fonte 1500</t>
  </si>
  <si>
    <t>373/2022</t>
  </si>
  <si>
    <t>SECRETARIA DE ESTADO DE SAÚDE - SESACRE</t>
  </si>
  <si>
    <t>Pregão Eletônico SRP Nº 158/2023</t>
  </si>
  <si>
    <t>Contratação de empresa para aquisição de agua potável própria para consumo humano.</t>
  </si>
  <si>
    <t>3755/2023</t>
  </si>
  <si>
    <t>O LIMA DE ARAUJO</t>
  </si>
  <si>
    <t>23.141.967/0001-99</t>
  </si>
  <si>
    <t>Pregão Eletrônico SRP nº 166/2023</t>
  </si>
  <si>
    <t>Prestação de serviços continuados de lavagem, lubrificação e higienização de veiculos.</t>
  </si>
  <si>
    <t>3166/2023</t>
  </si>
  <si>
    <t>W O PEREIRA LTDA</t>
  </si>
  <si>
    <t>18.765.432/0001-59</t>
  </si>
  <si>
    <t>ECO MOURA</t>
  </si>
  <si>
    <t>28.572.074/0001-11</t>
  </si>
  <si>
    <t>050/2024</t>
  </si>
  <si>
    <t>031/2024</t>
  </si>
  <si>
    <t>092/2024</t>
  </si>
  <si>
    <t>Pregão SRP N° 008/2023 CPL/PMRB</t>
  </si>
  <si>
    <t>V&amp;K PALOMBO IMPORTAÇÃO E EXP. LTDA</t>
  </si>
  <si>
    <t>16.807.046/0001-57</t>
  </si>
  <si>
    <t>3573/2023</t>
  </si>
  <si>
    <t>Nome do titular do Órgão/Entidade/Fundo (no exercício do cargo): Clendes Vilas Boas</t>
  </si>
  <si>
    <t>JR DISTRIBUIDORA LTDA</t>
  </si>
  <si>
    <t>4196/2024</t>
  </si>
  <si>
    <t>Aquisição de material - SINAPI (Material para manutenção elétrica, equipamentos de proteção e segurança, material básico de construção, ferramentas mobiliário, máquinas e utensílios de oficina.).</t>
  </si>
  <si>
    <t>108/2024</t>
  </si>
  <si>
    <t>33.412.571/0001-92</t>
  </si>
  <si>
    <t>Fonte 1752</t>
  </si>
  <si>
    <t>107/2024</t>
  </si>
  <si>
    <t>Aquisição de material - SINAPI (Material para manutenção elétrica. Equipamentos de proteção e segurança, material básico de construção, ferramentas, mobiliário, máquinas e utensílios de oficina).</t>
  </si>
  <si>
    <t>4188/2024</t>
  </si>
  <si>
    <t>06/032025</t>
  </si>
  <si>
    <t>ANSELMO RIBEIRO DO NASCIMENTO</t>
  </si>
  <si>
    <t>087/2024</t>
  </si>
  <si>
    <t>18.231.430/0001-80</t>
  </si>
  <si>
    <t>3924/2024</t>
  </si>
  <si>
    <t>009/2023</t>
  </si>
  <si>
    <t>Contratação de empresa para prestação de serviços de vigilância eletrônica através de SISTEMA DIGITAL DE CÂMERAS DE MONITORAMENTO EM CIRCUITO FECHADO (CFTV) COM ACESSO REMOTO VIA IP (internet e protocol) E SISTEMA DE ALARMES</t>
  </si>
  <si>
    <t>INSTITUTO DE DEFESA AGROPECUARIA E FLORESTAL DO ESTADO DO ACRE - IDAF/AC</t>
  </si>
  <si>
    <t>Pregão SRP N° 066/2023 CPL/PMRB</t>
  </si>
  <si>
    <t>094/2024</t>
  </si>
  <si>
    <t xml:space="preserve"> Fonte 110</t>
  </si>
  <si>
    <t>Prestação dos serviços de manutenção preventiva e corretiva de veiculos leves, utilitários e pesados, incluindo o fornecimento de peças e acessórios genuínos ou originais.</t>
  </si>
  <si>
    <t>Fonte 101 e                   Fonte 110</t>
  </si>
  <si>
    <t>Prorrogar o prazo até  14 de abril de 2025</t>
  </si>
  <si>
    <t>13.759</t>
  </si>
  <si>
    <t>Prorrogar o prazo até  31 de dezembro de 2024</t>
  </si>
  <si>
    <t>Prorrogar o prazo até  09 de maio de 2025</t>
  </si>
  <si>
    <t>105/2024</t>
  </si>
  <si>
    <t>Aquisição de material - SINAPI (Material para manutenção elétrica, equipamentos de proteção e segurança, material básico de construção, ferramentas, mobiliário, máquinas e utensílios de oficinas).</t>
  </si>
  <si>
    <t>Dispensa de Licitação - em razão do valor</t>
  </si>
  <si>
    <t>Aquisição de fitas para impressão automatica, em ambos os lados utilizados para indentificação dos permissionarios e autoritarios do serviços de passageiros.</t>
  </si>
  <si>
    <t>CIPRIANI &amp; CIPRIANI LTDA</t>
  </si>
  <si>
    <t>01.805.545/0001-38</t>
  </si>
  <si>
    <t>103/2024</t>
  </si>
  <si>
    <t>4258/2024</t>
  </si>
  <si>
    <t xml:space="preserve">    Fonte 1752</t>
  </si>
  <si>
    <t>13.737</t>
  </si>
  <si>
    <t>20/03/2024</t>
  </si>
  <si>
    <t>Dispensa de Licitação nº 001/2024</t>
  </si>
  <si>
    <t>4177/2024</t>
  </si>
  <si>
    <t>05.126.084/0001-28</t>
  </si>
  <si>
    <t>A. ANDRADE DE FREITAS - MANOEL A. R. DE ARAUJO LTDA</t>
  </si>
  <si>
    <t>125/2024</t>
  </si>
  <si>
    <t>Dispensa de Licitação nº 002/2024</t>
  </si>
  <si>
    <t>Aquisição de 01(um) certificado digital, e-CNPJ, tipo A1, 01 (um) ano.</t>
  </si>
  <si>
    <t>4387/2024</t>
  </si>
  <si>
    <t xml:space="preserve">SENHA DIGITAL SOLUÇÕES LTDA </t>
  </si>
  <si>
    <t>19.520.630/0001-15</t>
  </si>
  <si>
    <t>Artigo 75, inciso II da Lei de Licitação nº 14.133/21</t>
  </si>
  <si>
    <t>13.751</t>
  </si>
  <si>
    <t>11/04/2024</t>
  </si>
  <si>
    <t>066/2024</t>
  </si>
  <si>
    <t>Pregão SRP N° 062/2022 CPL/PMRB</t>
  </si>
  <si>
    <t>Aquisição de materiais de consumo- Material de expediente.</t>
  </si>
  <si>
    <t>2440/2023</t>
  </si>
  <si>
    <t>RICHARD DE SOUZA MIRANDA</t>
  </si>
  <si>
    <t>07.650.136/0001-96</t>
  </si>
  <si>
    <t>156/2024</t>
  </si>
  <si>
    <t>Pregão SRP N° 017/2023 CPL/PMRB</t>
  </si>
  <si>
    <t>Empresa especializada na prestação de serviços de manutencão preventiva e corretiva com e sem reposição de peças de forma contínua, em aparelho de ar-condionado.</t>
  </si>
  <si>
    <t>4483/2024</t>
  </si>
  <si>
    <t>ACREAR COMERCIO E SERVIÇOS ELETRONICOS LTDA</t>
  </si>
  <si>
    <t>35.725.765/0001-73</t>
  </si>
  <si>
    <t>Data da emissão: 11/06/2024</t>
  </si>
  <si>
    <t>3.3.90.39.00                                              3.3.90.30.00</t>
  </si>
  <si>
    <t>Fonte 101 e                                             Fonte 110</t>
  </si>
  <si>
    <t>Fonte 101 e                                      Fonte 110</t>
  </si>
  <si>
    <t>Fonte 101 e                                   Fonte 110</t>
  </si>
  <si>
    <t>Fonte 101 e                                            Fonte 110</t>
  </si>
  <si>
    <t>Fonte 107 e                                      Fonte 110</t>
  </si>
  <si>
    <t>Fonte 107 e                                            Fonte 110</t>
  </si>
  <si>
    <t>Fonte 107 e                                           Fonte 110</t>
  </si>
  <si>
    <t xml:space="preserve">Fonte 101,                          Fonte 107  e                        Fonte 110 </t>
  </si>
  <si>
    <t xml:space="preserve">MANUAL DE REFERÊNCIA - 10ª EDIÇÃO </t>
  </si>
  <si>
    <t>REALIZADO ATÉ O MÊS (ACUMULADO): JANEIRO A MAIO/2024</t>
  </si>
  <si>
    <t>3.3.90.39.00 / 3.3.90.30.00</t>
  </si>
  <si>
    <t>Concluída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</si>
</sst>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43" fontId="3" fillId="0" borderId="0" xfId="1" applyFont="1" applyFill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10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wrapText="1"/>
    </xf>
    <xf numFmtId="10" fontId="6" fillId="0" borderId="1" xfId="0" applyNumberFormat="1" applyFont="1" applyBorder="1" applyAlignment="1">
      <alignment horizontal="center" wrapText="1"/>
    </xf>
    <xf numFmtId="49" fontId="6" fillId="0" borderId="10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 wrapText="1"/>
    </xf>
    <xf numFmtId="0" fontId="4" fillId="0" borderId="0" xfId="0" applyFont="1"/>
    <xf numFmtId="0" fontId="6" fillId="0" borderId="10" xfId="0" applyFont="1" applyBorder="1" applyAlignment="1">
      <alignment horizontal="center" vertical="center" wrapText="1"/>
    </xf>
    <xf numFmtId="0" fontId="3" fillId="0" borderId="1" xfId="0" applyFont="1" applyBorder="1"/>
    <xf numFmtId="3" fontId="6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8" xfId="0" applyFont="1" applyBorder="1"/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43" fontId="4" fillId="0" borderId="0" xfId="1" applyFont="1" applyFill="1" applyAlignment="1">
      <alignment vertical="center"/>
    </xf>
    <xf numFmtId="3" fontId="3" fillId="0" borderId="0" xfId="0" applyNumberFormat="1" applyFont="1" applyAlignment="1">
      <alignment horizontal="center"/>
    </xf>
    <xf numFmtId="43" fontId="3" fillId="0" borderId="13" xfId="1" applyFont="1" applyFill="1" applyBorder="1" applyAlignment="1"/>
    <xf numFmtId="43" fontId="4" fillId="0" borderId="14" xfId="1" applyFont="1" applyFill="1" applyBorder="1" applyAlignment="1">
      <alignment vertical="center"/>
    </xf>
    <xf numFmtId="44" fontId="5" fillId="0" borderId="11" xfId="3" applyFont="1" applyFill="1" applyBorder="1" applyAlignment="1">
      <alignment horizontal="center" vertical="center"/>
    </xf>
    <xf numFmtId="44" fontId="6" fillId="0" borderId="1" xfId="3" applyFont="1" applyFill="1" applyBorder="1" applyAlignment="1">
      <alignment horizontal="center" wrapText="1"/>
    </xf>
    <xf numFmtId="44" fontId="4" fillId="0" borderId="11" xfId="3" applyFont="1" applyFill="1" applyBorder="1" applyAlignment="1">
      <alignment horizontal="center" vertical="center"/>
    </xf>
    <xf numFmtId="44" fontId="6" fillId="0" borderId="1" xfId="3" applyFont="1" applyFill="1" applyBorder="1" applyAlignment="1">
      <alignment vertical="center" wrapText="1"/>
    </xf>
    <xf numFmtId="44" fontId="6" fillId="0" borderId="1" xfId="3" applyFont="1" applyFill="1" applyBorder="1" applyAlignment="1">
      <alignment wrapText="1"/>
    </xf>
    <xf numFmtId="44" fontId="6" fillId="0" borderId="1" xfId="3" applyFont="1" applyFill="1" applyBorder="1" applyAlignment="1"/>
    <xf numFmtId="44" fontId="6" fillId="0" borderId="5" xfId="3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43" fontId="4" fillId="0" borderId="0" xfId="1" applyFont="1" applyFill="1" applyAlignment="1">
      <alignment horizontal="left"/>
    </xf>
    <xf numFmtId="3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44" fontId="6" fillId="0" borderId="1" xfId="3" applyFont="1" applyFill="1" applyBorder="1" applyAlignment="1">
      <alignment horizontal="center" vertical="center" wrapText="1"/>
    </xf>
    <xf numFmtId="44" fontId="6" fillId="0" borderId="1" xfId="3" applyFont="1" applyFill="1" applyBorder="1" applyAlignment="1">
      <alignment vertical="center"/>
    </xf>
    <xf numFmtId="44" fontId="6" fillId="0" borderId="1" xfId="3" applyFont="1" applyFill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 wrapText="1"/>
    </xf>
    <xf numFmtId="44" fontId="6" fillId="0" borderId="5" xfId="3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wrapText="1"/>
    </xf>
    <xf numFmtId="44" fontId="6" fillId="0" borderId="5" xfId="3" applyFont="1" applyFill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43" fontId="5" fillId="0" borderId="4" xfId="1" applyFont="1" applyFill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44" fontId="6" fillId="0" borderId="10" xfId="3" applyFont="1" applyFill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44" fontId="6" fillId="0" borderId="10" xfId="3" applyFont="1" applyFill="1" applyBorder="1" applyAlignment="1">
      <alignment vertical="center" wrapText="1"/>
    </xf>
    <xf numFmtId="49" fontId="6" fillId="0" borderId="10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wrapText="1"/>
    </xf>
    <xf numFmtId="49" fontId="4" fillId="0" borderId="11" xfId="0" applyNumberFormat="1" applyFont="1" applyBorder="1" applyAlignment="1">
      <alignment horizontal="center" vertical="center"/>
    </xf>
    <xf numFmtId="14" fontId="4" fillId="0" borderId="11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44" fontId="6" fillId="0" borderId="1" xfId="3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44" fontId="6" fillId="0" borderId="1" xfId="3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4" fontId="6" fillId="0" borderId="1" xfId="3" applyFont="1" applyFill="1" applyBorder="1" applyAlignment="1">
      <alignment vertical="center"/>
    </xf>
    <xf numFmtId="43" fontId="6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43" fontId="5" fillId="0" borderId="8" xfId="1" applyFont="1" applyFill="1" applyBorder="1" applyAlignment="1">
      <alignment horizontal="center" wrapText="1"/>
    </xf>
    <xf numFmtId="43" fontId="5" fillId="0" borderId="1" xfId="1" applyFont="1" applyFill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4" fontId="6" fillId="0" borderId="5" xfId="3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4" fontId="6" fillId="0" borderId="5" xfId="3" applyFont="1" applyFill="1" applyBorder="1" applyAlignment="1">
      <alignment vertical="center"/>
    </xf>
    <xf numFmtId="14" fontId="6" fillId="0" borderId="5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3" fillId="0" borderId="0" xfId="1" applyFont="1" applyFill="1" applyBorder="1" applyAlignment="1">
      <alignment horizontal="left"/>
    </xf>
    <xf numFmtId="43" fontId="3" fillId="0" borderId="0" xfId="1" applyFont="1" applyFill="1" applyAlignment="1">
      <alignment horizontal="left"/>
    </xf>
    <xf numFmtId="43" fontId="4" fillId="0" borderId="0" xfId="1" applyFont="1" applyFill="1" applyAlignment="1">
      <alignment horizontal="left" vertical="center"/>
    </xf>
    <xf numFmtId="43" fontId="4" fillId="0" borderId="0" xfId="1" applyFont="1" applyFill="1" applyBorder="1" applyAlignment="1">
      <alignment horizontal="left" vertical="center"/>
    </xf>
    <xf numFmtId="3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6" fillId="0" borderId="5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44" fontId="4" fillId="0" borderId="0" xfId="3" applyFont="1" applyFill="1" applyAlignment="1">
      <alignment horizontal="left"/>
    </xf>
    <xf numFmtId="44" fontId="3" fillId="0" borderId="0" xfId="3" applyFont="1" applyAlignment="1">
      <alignment horizontal="left"/>
    </xf>
    <xf numFmtId="44" fontId="4" fillId="0" borderId="0" xfId="3" applyFont="1" applyAlignment="1">
      <alignment horizontal="left"/>
    </xf>
    <xf numFmtId="44" fontId="4" fillId="0" borderId="0" xfId="3" applyFont="1" applyBorder="1" applyAlignment="1">
      <alignment horizontal="left"/>
    </xf>
    <xf numFmtId="44" fontId="5" fillId="0" borderId="1" xfId="3" applyFont="1" applyFill="1" applyBorder="1" applyAlignment="1">
      <alignment horizontal="center" vertical="center" wrapText="1"/>
    </xf>
    <xf numFmtId="44" fontId="5" fillId="0" borderId="4" xfId="3" applyFont="1" applyFill="1" applyBorder="1" applyAlignment="1">
      <alignment horizontal="center" vertical="center" wrapText="1"/>
    </xf>
    <xf numFmtId="44" fontId="3" fillId="0" borderId="0" xfId="3" applyFont="1"/>
    <xf numFmtId="44" fontId="4" fillId="0" borderId="0" xfId="3" applyFont="1" applyFill="1" applyAlignment="1">
      <alignment horizontal="center"/>
    </xf>
    <xf numFmtId="43" fontId="4" fillId="0" borderId="0" xfId="1" applyFont="1" applyFill="1" applyBorder="1" applyAlignment="1">
      <alignment horizontal="left"/>
    </xf>
    <xf numFmtId="3" fontId="4" fillId="0" borderId="0" xfId="0" applyNumberFormat="1" applyFont="1" applyAlignment="1">
      <alignment horizontal="left"/>
    </xf>
    <xf numFmtId="44" fontId="5" fillId="0" borderId="1" xfId="3" applyFont="1" applyBorder="1" applyAlignment="1">
      <alignment horizontal="center" vertical="center" wrapText="1"/>
    </xf>
    <xf numFmtId="44" fontId="5" fillId="0" borderId="4" xfId="3" applyFont="1" applyBorder="1" applyAlignment="1">
      <alignment horizontal="center" vertical="center" wrapText="1"/>
    </xf>
    <xf numFmtId="44" fontId="6" fillId="0" borderId="5" xfId="3" applyFont="1" applyBorder="1" applyAlignment="1">
      <alignment horizontal="center" vertical="center" wrapText="1"/>
    </xf>
    <xf numFmtId="44" fontId="6" fillId="0" borderId="1" xfId="3" applyFont="1" applyBorder="1" applyAlignment="1">
      <alignment horizontal="center" vertical="center" wrapText="1"/>
    </xf>
    <xf numFmtId="44" fontId="6" fillId="0" borderId="1" xfId="3" applyFont="1" applyBorder="1" applyAlignment="1">
      <alignment horizontal="center" vertical="center"/>
    </xf>
    <xf numFmtId="44" fontId="6" fillId="0" borderId="1" xfId="3" applyFont="1" applyBorder="1" applyAlignment="1">
      <alignment horizontal="center" vertical="center"/>
    </xf>
    <xf numFmtId="44" fontId="6" fillId="0" borderId="10" xfId="3" applyFont="1" applyBorder="1" applyAlignment="1">
      <alignment horizontal="center" vertical="center"/>
    </xf>
    <xf numFmtId="44" fontId="3" fillId="0" borderId="0" xfId="3" applyFont="1" applyAlignment="1">
      <alignment horizontal="center"/>
    </xf>
  </cellXfs>
  <cellStyles count="4">
    <cellStyle name="Moeda" xfId="3" builtinId="4"/>
    <cellStyle name="Normal" xfId="0" builtinId="0"/>
    <cellStyle name="Vírgula" xfId="1" builtinId="3"/>
    <cellStyle name="Vírgula 2" xfId="2"/>
  </cellStyles>
  <dxfs count="0"/>
  <tableStyles count="0" defaultTableStyle="TableStyleMedium9" defaultPivotStyle="PivotStyleLight16"/>
  <colors>
    <mruColors>
      <color rgb="FFF893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14</xdr:row>
      <xdr:rowOff>0</xdr:rowOff>
    </xdr:from>
    <xdr:to>
      <xdr:col>8</xdr:col>
      <xdr:colOff>981075</xdr:colOff>
      <xdr:row>15</xdr:row>
      <xdr:rowOff>29576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3</xdr:row>
      <xdr:rowOff>85725</xdr:rowOff>
    </xdr:from>
    <xdr:to>
      <xdr:col>8</xdr:col>
      <xdr:colOff>981075</xdr:colOff>
      <xdr:row>4</xdr:row>
      <xdr:rowOff>100013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19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19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25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2" name="Imagem 51" descr="pmrb_evandr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3" name="Imagem 52" descr="pmrb_evandr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4" name="Imagem 53" descr="pmrb_evandr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25</xdr:row>
      <xdr:rowOff>0</xdr:rowOff>
    </xdr:from>
    <xdr:ext cx="0" cy="469900"/>
    <xdr:pic>
      <xdr:nvPicPr>
        <xdr:cNvPr id="55" name="Imagem 54" descr="pmrb_evandr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82800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6" name="Imagem 55" descr="pmrb_evandr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7" name="Imagem 56" descr="pmrb_evandr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8" name="Imagem 57" descr="pmrb_evandr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9" name="Imagem 58" descr="pmrb_evandr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0" name="Imagem 59" descr="pmrb_evandr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1" name="Imagem 60" descr="pmrb_evandr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2" name="Imagem 61" descr="pmrb_evandr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3" name="Imagem 62" descr="pmrb_evandr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25</xdr:row>
      <xdr:rowOff>0</xdr:rowOff>
    </xdr:from>
    <xdr:ext cx="0" cy="469900"/>
    <xdr:pic>
      <xdr:nvPicPr>
        <xdr:cNvPr id="64" name="Imagem 63" descr="pmrb_evandr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5" name="Imagem 64" descr="pmrb_evandr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6" name="Imagem 65" descr="pmrb_evandr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7" name="Imagem 66" descr="pmrb_evandr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8" name="Imagem 67" descr="pmrb_evandr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9" name="Imagem 68" descr="pmrb_evandr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213823</xdr:colOff>
      <xdr:row>0</xdr:row>
      <xdr:rowOff>92811</xdr:rowOff>
    </xdr:from>
    <xdr:to>
      <xdr:col>1</xdr:col>
      <xdr:colOff>702468</xdr:colOff>
      <xdr:row>3</xdr:row>
      <xdr:rowOff>160227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23" y="92811"/>
          <a:ext cx="488645" cy="567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0" name="Imagem 69" descr="pmrb_evandr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1" name="Imagem 70" descr="pmrb_evandr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2" name="Imagem 71" descr="pmrb_evandr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3" name="Imagem 72" descr="pmrb_evandr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4" name="Imagem 73" descr="pmrb_evandr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5" name="Imagem 74" descr="pmrb_evandr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76" name="Imagem 75" descr="pmrb_evandr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94959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7" name="Imagem 76" descr="pmrb_evandr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8" name="Imagem 77" descr="pmrb_evandr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9" name="Imagem 78" descr="pmrb_evandr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0" name="Imagem 79" descr="pmrb_evandr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19</xdr:row>
      <xdr:rowOff>0</xdr:rowOff>
    </xdr:from>
    <xdr:ext cx="0" cy="469900"/>
    <xdr:pic>
      <xdr:nvPicPr>
        <xdr:cNvPr id="81" name="Imagem 80" descr="pmrb_evandr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352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2" name="Imagem 81" descr="pmrb_evandr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3" name="Imagem 82" descr="pmrb_evandr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19</xdr:row>
      <xdr:rowOff>0</xdr:rowOff>
    </xdr:from>
    <xdr:ext cx="0" cy="469900"/>
    <xdr:pic>
      <xdr:nvPicPr>
        <xdr:cNvPr id="84" name="Imagem 83" descr="pmrb_evandr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33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5" name="Imagem 84" descr="pmrb_evandr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6" name="Imagem 85" descr="pmrb_evandr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7" name="Imagem 86" descr="pmrb_evandr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8" name="Imagem 87" descr="pmrb_evandr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9" name="Imagem 88" descr="pmrb_evandr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0" name="Imagem 89" descr="pmrb_evandr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1" name="Imagem 90" descr="pmrb_evandr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2" name="Imagem 91" descr="pmrb_evandr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S549"/>
  <sheetViews>
    <sheetView tabSelected="1" zoomScale="80" zoomScaleNormal="80" workbookViewId="0">
      <selection activeCell="C3" sqref="C3"/>
    </sheetView>
  </sheetViews>
  <sheetFormatPr defaultColWidth="9.140625" defaultRowHeight="12.75" x14ac:dyDescent="0.2"/>
  <cols>
    <col min="1" max="1" width="5.7109375" style="25" customWidth="1"/>
    <col min="2" max="2" width="15.85546875" style="1" bestFit="1" customWidth="1"/>
    <col min="3" max="3" width="35.28515625" style="5" bestFit="1" customWidth="1"/>
    <col min="4" max="4" width="37.28515625" style="26" bestFit="1" customWidth="1"/>
    <col min="5" max="5" width="16.5703125" style="26" customWidth="1"/>
    <col min="6" max="6" width="60.7109375" style="5" customWidth="1"/>
    <col min="7" max="7" width="15.5703125" style="1" customWidth="1"/>
    <col min="8" max="8" width="20.7109375" style="1" bestFit="1" customWidth="1"/>
    <col min="9" max="9" width="56.140625" style="5" customWidth="1"/>
    <col min="10" max="10" width="19.42578125" style="1" bestFit="1" customWidth="1"/>
    <col min="11" max="11" width="11.5703125" style="1" bestFit="1" customWidth="1"/>
    <col min="12" max="12" width="21" style="150" bestFit="1" customWidth="1"/>
    <col min="13" max="13" width="17.5703125" style="1" customWidth="1"/>
    <col min="14" max="14" width="10.85546875" style="1" bestFit="1" customWidth="1"/>
    <col min="15" max="15" width="13" style="1" bestFit="1" customWidth="1"/>
    <col min="16" max="16" width="21.28515625" style="4" customWidth="1"/>
    <col min="17" max="17" width="12.140625" style="1" customWidth="1"/>
    <col min="18" max="18" width="19.28515625" style="149" bestFit="1" customWidth="1"/>
    <col min="19" max="19" width="14.85546875" style="149" bestFit="1" customWidth="1"/>
    <col min="20" max="20" width="33.5703125" style="1" customWidth="1"/>
    <col min="21" max="21" width="16.7109375" style="1" bestFit="1" customWidth="1"/>
    <col min="22" max="22" width="11.5703125" style="4" bestFit="1" customWidth="1"/>
    <col min="23" max="23" width="13.42578125" style="4" customWidth="1"/>
    <col min="24" max="24" width="48.140625" style="4" bestFit="1" customWidth="1"/>
    <col min="25" max="25" width="11.5703125" style="6" bestFit="1" customWidth="1"/>
    <col min="26" max="26" width="13" style="4" bestFit="1" customWidth="1"/>
    <col min="27" max="27" width="13.5703125" style="4" bestFit="1" customWidth="1"/>
    <col min="28" max="28" width="14.85546875" style="4" customWidth="1"/>
    <col min="29" max="29" width="19.140625" style="160" customWidth="1"/>
    <col min="30" max="30" width="12" style="160" bestFit="1" customWidth="1"/>
    <col min="31" max="31" width="15.140625" style="4" bestFit="1" customWidth="1"/>
    <col min="32" max="32" width="9.85546875" style="4" bestFit="1" customWidth="1"/>
    <col min="33" max="33" width="16.7109375" style="4" bestFit="1" customWidth="1"/>
    <col min="34" max="34" width="26.85546875" style="29" customWidth="1"/>
    <col min="35" max="35" width="18.140625" style="3" bestFit="1" customWidth="1"/>
    <col min="36" max="36" width="25.28515625" style="27" bestFit="1" customWidth="1"/>
    <col min="37" max="37" width="18.42578125" style="30" bestFit="1" customWidth="1"/>
    <col min="38" max="38" width="9.85546875" style="4" bestFit="1" customWidth="1"/>
    <col min="39" max="39" width="13.7109375" style="28" customWidth="1"/>
    <col min="40" max="40" width="29.28515625" style="4" customWidth="1"/>
    <col min="41" max="41" width="13.42578125" style="28" customWidth="1"/>
    <col min="42" max="42" width="20.5703125" style="6" bestFit="1" customWidth="1"/>
    <col min="43" max="43" width="27.140625" style="6" customWidth="1"/>
    <col min="44" max="44" width="15.85546875" style="6" customWidth="1"/>
    <col min="45" max="45" width="14.42578125" style="6" bestFit="1" customWidth="1"/>
    <col min="46" max="46" width="13.42578125" style="6" customWidth="1"/>
    <col min="47" max="47" width="14.42578125" style="6" bestFit="1" customWidth="1"/>
    <col min="48" max="48" width="5.85546875" style="1" bestFit="1" customWidth="1"/>
    <col min="49" max="49" width="21.5703125" style="1" bestFit="1" customWidth="1"/>
    <col min="50" max="50" width="7" style="1" bestFit="1" customWidth="1"/>
    <col min="51" max="51" width="9.85546875" style="1" bestFit="1" customWidth="1"/>
    <col min="52" max="53" width="5.5703125" style="1" bestFit="1" customWidth="1"/>
    <col min="54" max="54" width="14.28515625" style="1" bestFit="1" customWidth="1"/>
    <col min="55" max="55" width="21.28515625" style="1" bestFit="1" customWidth="1"/>
    <col min="56" max="56" width="27" style="1" bestFit="1" customWidth="1"/>
    <col min="57" max="57" width="7" style="1" bestFit="1" customWidth="1"/>
    <col min="58" max="58" width="9.42578125" style="1" bestFit="1" customWidth="1"/>
    <col min="59" max="59" width="8.42578125" style="1" bestFit="1" customWidth="1"/>
    <col min="60" max="16384" width="9.140625" style="1"/>
  </cols>
  <sheetData>
    <row r="1" spans="1:59" s="2" customFormat="1" x14ac:dyDescent="0.2">
      <c r="A1" s="130"/>
      <c r="F1" s="5"/>
      <c r="I1" s="5"/>
      <c r="L1" s="143"/>
      <c r="R1" s="144"/>
      <c r="S1" s="144"/>
      <c r="Y1" s="131"/>
      <c r="AC1" s="144"/>
      <c r="AD1" s="144"/>
      <c r="AH1" s="132"/>
      <c r="AI1" s="133"/>
      <c r="AJ1" s="134"/>
      <c r="AK1" s="135"/>
      <c r="AM1" s="136"/>
      <c r="AO1" s="136"/>
      <c r="AP1" s="131"/>
      <c r="AQ1" s="131"/>
      <c r="AR1" s="131"/>
      <c r="AS1" s="131"/>
      <c r="AT1" s="131"/>
      <c r="AU1" s="131"/>
    </row>
    <row r="2" spans="1:59" s="2" customFormat="1" x14ac:dyDescent="0.2">
      <c r="A2" s="130"/>
      <c r="F2" s="5"/>
      <c r="I2" s="5"/>
      <c r="L2" s="143"/>
      <c r="R2" s="144"/>
      <c r="S2" s="144"/>
      <c r="Y2" s="131"/>
      <c r="AC2" s="144"/>
      <c r="AD2" s="144"/>
      <c r="AH2" s="132"/>
      <c r="AI2" s="133"/>
      <c r="AJ2" s="134"/>
      <c r="AK2" s="135"/>
      <c r="AM2" s="136"/>
      <c r="AO2" s="136"/>
      <c r="AP2" s="131"/>
      <c r="AQ2" s="131"/>
      <c r="AR2" s="131"/>
      <c r="AS2" s="131"/>
      <c r="AT2" s="131"/>
      <c r="AU2" s="131"/>
    </row>
    <row r="3" spans="1:59" s="2" customFormat="1" x14ac:dyDescent="0.2">
      <c r="A3" s="130"/>
      <c r="F3" s="5"/>
      <c r="I3" s="5"/>
      <c r="L3" s="143"/>
      <c r="R3" s="144"/>
      <c r="S3" s="144"/>
      <c r="Y3" s="131"/>
      <c r="AC3" s="144"/>
      <c r="AD3" s="144"/>
      <c r="AH3" s="132"/>
      <c r="AI3" s="133"/>
      <c r="AJ3" s="134"/>
      <c r="AK3" s="135"/>
      <c r="AM3" s="136"/>
      <c r="AO3" s="136"/>
      <c r="AP3" s="131"/>
      <c r="AQ3" s="131"/>
      <c r="AR3" s="131"/>
      <c r="AS3" s="131"/>
      <c r="AT3" s="131"/>
      <c r="AU3" s="131"/>
    </row>
    <row r="4" spans="1:59" s="2" customFormat="1" x14ac:dyDescent="0.2">
      <c r="F4" s="5"/>
      <c r="I4" s="5"/>
      <c r="L4" s="144"/>
      <c r="R4" s="144"/>
      <c r="S4" s="144"/>
      <c r="AC4" s="144"/>
      <c r="AD4" s="144"/>
    </row>
    <row r="5" spans="1:59" s="42" customFormat="1" x14ac:dyDescent="0.2">
      <c r="A5" s="42" t="s">
        <v>280</v>
      </c>
      <c r="F5" s="41"/>
      <c r="I5" s="41"/>
      <c r="L5" s="145"/>
      <c r="R5" s="145"/>
      <c r="S5" s="145"/>
      <c r="AC5" s="145"/>
      <c r="AD5" s="145"/>
      <c r="AH5" s="43"/>
      <c r="AI5" s="43"/>
      <c r="AJ5" s="43"/>
      <c r="AK5" s="43"/>
    </row>
    <row r="6" spans="1:59" s="42" customFormat="1" x14ac:dyDescent="0.2">
      <c r="F6" s="41"/>
      <c r="I6" s="41"/>
      <c r="L6" s="145"/>
      <c r="R6" s="145"/>
      <c r="S6" s="145"/>
      <c r="AC6" s="145"/>
      <c r="AD6" s="145"/>
      <c r="AH6" s="43"/>
      <c r="AI6" s="43"/>
      <c r="AJ6" s="43"/>
      <c r="AK6" s="43"/>
    </row>
    <row r="7" spans="1:59" s="42" customFormat="1" x14ac:dyDescent="0.2">
      <c r="A7" s="42" t="s">
        <v>363</v>
      </c>
      <c r="F7" s="41"/>
      <c r="I7" s="41"/>
      <c r="L7" s="145"/>
      <c r="R7" s="145"/>
      <c r="S7" s="145"/>
      <c r="AC7" s="145"/>
      <c r="AD7" s="145"/>
      <c r="AH7" s="43"/>
      <c r="AI7" s="43"/>
      <c r="AJ7" s="43"/>
      <c r="AK7" s="43"/>
    </row>
    <row r="8" spans="1:59" s="42" customFormat="1" x14ac:dyDescent="0.2">
      <c r="A8" s="42" t="s">
        <v>281</v>
      </c>
      <c r="F8" s="41"/>
      <c r="I8" s="41"/>
      <c r="L8" s="143"/>
      <c r="R8" s="145"/>
      <c r="S8" s="145"/>
      <c r="Y8" s="137"/>
      <c r="AC8" s="145"/>
      <c r="AD8" s="145"/>
      <c r="AH8" s="43"/>
      <c r="AI8" s="43"/>
      <c r="AJ8" s="43"/>
      <c r="AK8" s="43"/>
    </row>
    <row r="9" spans="1:59" s="42" customFormat="1" x14ac:dyDescent="0.2">
      <c r="A9" s="42" t="s">
        <v>579</v>
      </c>
      <c r="F9" s="41"/>
      <c r="I9" s="41"/>
      <c r="L9" s="143"/>
      <c r="R9" s="145"/>
      <c r="S9" s="145"/>
      <c r="Y9" s="137"/>
      <c r="AC9" s="145"/>
      <c r="AD9" s="145"/>
      <c r="AH9" s="43"/>
      <c r="AI9" s="43"/>
      <c r="AJ9" s="43"/>
      <c r="AK9" s="43"/>
    </row>
    <row r="10" spans="1:59" s="42" customFormat="1" x14ac:dyDescent="0.2">
      <c r="F10" s="41"/>
      <c r="I10" s="41"/>
      <c r="L10" s="143"/>
      <c r="R10" s="145"/>
      <c r="S10" s="145"/>
      <c r="Y10" s="137"/>
      <c r="AC10" s="145"/>
      <c r="AD10" s="145"/>
      <c r="AH10" s="43"/>
      <c r="AI10" s="43"/>
      <c r="AJ10" s="43"/>
      <c r="AK10" s="43"/>
    </row>
    <row r="11" spans="1:59" s="42" customFormat="1" x14ac:dyDescent="0.2">
      <c r="A11" s="42" t="s">
        <v>282</v>
      </c>
      <c r="F11" s="41"/>
      <c r="I11" s="41"/>
      <c r="L11" s="145"/>
      <c r="R11" s="145"/>
      <c r="S11" s="145"/>
      <c r="AC11" s="145"/>
      <c r="AD11" s="145"/>
      <c r="AH11" s="43"/>
      <c r="AI11" s="43"/>
      <c r="AJ11" s="43"/>
      <c r="AK11" s="43"/>
    </row>
    <row r="12" spans="1:59" s="42" customFormat="1" x14ac:dyDescent="0.2">
      <c r="A12" s="42" t="s">
        <v>580</v>
      </c>
      <c r="F12" s="41"/>
      <c r="I12" s="41"/>
      <c r="L12" s="145"/>
      <c r="R12" s="145"/>
      <c r="S12" s="145"/>
      <c r="AC12" s="145"/>
      <c r="AD12" s="145"/>
      <c r="AH12" s="43"/>
      <c r="AI12" s="43"/>
      <c r="AJ12" s="43"/>
      <c r="AK12" s="43"/>
    </row>
    <row r="13" spans="1:59" s="2" customFormat="1" x14ac:dyDescent="0.2">
      <c r="F13" s="5"/>
      <c r="I13" s="5"/>
      <c r="L13" s="144"/>
      <c r="R13" s="144"/>
      <c r="S13" s="144"/>
      <c r="AC13" s="144"/>
      <c r="AD13" s="144"/>
      <c r="AH13" s="133"/>
      <c r="AI13" s="133"/>
      <c r="AJ13" s="133"/>
      <c r="AK13" s="133"/>
    </row>
    <row r="14" spans="1:59" s="2" customFormat="1" ht="13.5" thickBot="1" x14ac:dyDescent="0.25">
      <c r="A14" s="138" t="s">
        <v>283</v>
      </c>
      <c r="B14" s="138"/>
      <c r="C14" s="138"/>
      <c r="D14" s="138"/>
      <c r="E14" s="138"/>
      <c r="F14" s="129"/>
      <c r="G14" s="138"/>
      <c r="H14" s="138"/>
      <c r="I14" s="129"/>
      <c r="J14" s="138"/>
      <c r="K14" s="138"/>
      <c r="L14" s="146"/>
      <c r="M14" s="138"/>
      <c r="N14" s="138"/>
      <c r="O14" s="138"/>
      <c r="P14" s="138"/>
      <c r="Q14" s="138"/>
      <c r="R14" s="146"/>
      <c r="S14" s="146"/>
      <c r="T14" s="138"/>
      <c r="U14" s="138"/>
      <c r="V14" s="138"/>
      <c r="W14" s="138"/>
      <c r="X14" s="138"/>
      <c r="Y14" s="138"/>
      <c r="Z14" s="138"/>
      <c r="AA14" s="138"/>
      <c r="AB14" s="138"/>
      <c r="AC14" s="146"/>
      <c r="AD14" s="146"/>
      <c r="AE14" s="138"/>
      <c r="AF14" s="138"/>
      <c r="AH14" s="133"/>
      <c r="AI14" s="133"/>
      <c r="AJ14" s="133"/>
      <c r="AK14" s="133"/>
    </row>
    <row r="15" spans="1:59" x14ac:dyDescent="0.2">
      <c r="A15" s="111" t="s">
        <v>21</v>
      </c>
      <c r="B15" s="112"/>
      <c r="C15" s="112"/>
      <c r="D15" s="112"/>
      <c r="E15" s="112"/>
      <c r="F15" s="112"/>
      <c r="G15" s="112"/>
      <c r="H15" s="112" t="s">
        <v>73</v>
      </c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8" t="s">
        <v>49</v>
      </c>
      <c r="AI15" s="118"/>
      <c r="AJ15" s="118"/>
      <c r="AK15" s="118"/>
      <c r="AL15" s="117" t="s">
        <v>76</v>
      </c>
      <c r="AM15" s="117"/>
      <c r="AN15" s="117"/>
      <c r="AO15" s="117"/>
      <c r="AP15" s="112" t="s">
        <v>96</v>
      </c>
      <c r="AQ15" s="112"/>
      <c r="AR15" s="112"/>
      <c r="AS15" s="112"/>
      <c r="AT15" s="112"/>
      <c r="AU15" s="112"/>
      <c r="AV15" s="117" t="s">
        <v>74</v>
      </c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20"/>
    </row>
    <row r="16" spans="1:59" x14ac:dyDescent="0.2">
      <c r="A16" s="113"/>
      <c r="B16" s="110"/>
      <c r="C16" s="110"/>
      <c r="D16" s="110"/>
      <c r="E16" s="110"/>
      <c r="F16" s="110"/>
      <c r="G16" s="110"/>
      <c r="H16" s="110" t="s">
        <v>48</v>
      </c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 t="s">
        <v>390</v>
      </c>
      <c r="V16" s="110"/>
      <c r="W16" s="110"/>
      <c r="X16" s="110"/>
      <c r="Y16" s="110"/>
      <c r="Z16" s="110"/>
      <c r="AA16" s="110"/>
      <c r="AB16" s="110"/>
      <c r="AC16" s="110"/>
      <c r="AD16" s="110"/>
      <c r="AE16" s="110" t="s">
        <v>113</v>
      </c>
      <c r="AF16" s="110"/>
      <c r="AG16" s="110"/>
      <c r="AH16" s="119"/>
      <c r="AI16" s="119"/>
      <c r="AJ16" s="119"/>
      <c r="AK16" s="119"/>
      <c r="AL16" s="110" t="s">
        <v>78</v>
      </c>
      <c r="AM16" s="127" t="s">
        <v>79</v>
      </c>
      <c r="AN16" s="110" t="s">
        <v>77</v>
      </c>
      <c r="AO16" s="127" t="s">
        <v>80</v>
      </c>
      <c r="AP16" s="110" t="s">
        <v>85</v>
      </c>
      <c r="AQ16" s="110" t="s">
        <v>86</v>
      </c>
      <c r="AR16" s="110" t="s">
        <v>87</v>
      </c>
      <c r="AS16" s="110" t="s">
        <v>89</v>
      </c>
      <c r="AT16" s="110" t="s">
        <v>88</v>
      </c>
      <c r="AU16" s="110" t="s">
        <v>89</v>
      </c>
      <c r="AV16" s="110" t="s">
        <v>1</v>
      </c>
      <c r="AW16" s="110" t="s">
        <v>54</v>
      </c>
      <c r="AX16" s="121" t="s">
        <v>58</v>
      </c>
      <c r="AY16" s="121"/>
      <c r="AZ16" s="121"/>
      <c r="BA16" s="121" t="s">
        <v>61</v>
      </c>
      <c r="BB16" s="121"/>
      <c r="BC16" s="110" t="s">
        <v>582</v>
      </c>
      <c r="BD16" s="110" t="s">
        <v>391</v>
      </c>
      <c r="BE16" s="121" t="s">
        <v>64</v>
      </c>
      <c r="BF16" s="121"/>
      <c r="BG16" s="122"/>
    </row>
    <row r="17" spans="1:59" x14ac:dyDescent="0.2">
      <c r="A17" s="113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 t="s">
        <v>109</v>
      </c>
      <c r="Z17" s="110"/>
      <c r="AA17" s="110" t="s">
        <v>110</v>
      </c>
      <c r="AB17" s="110"/>
      <c r="AC17" s="110"/>
      <c r="AD17" s="110"/>
      <c r="AE17" s="110" t="s">
        <v>114</v>
      </c>
      <c r="AF17" s="110"/>
      <c r="AG17" s="110"/>
      <c r="AH17" s="119"/>
      <c r="AI17" s="119"/>
      <c r="AJ17" s="119"/>
      <c r="AK17" s="119"/>
      <c r="AL17" s="110"/>
      <c r="AM17" s="127"/>
      <c r="AN17" s="110"/>
      <c r="AO17" s="127"/>
      <c r="AP17" s="110"/>
      <c r="AQ17" s="110"/>
      <c r="AR17" s="110"/>
      <c r="AS17" s="110"/>
      <c r="AT17" s="110"/>
      <c r="AU17" s="110"/>
      <c r="AV17" s="110"/>
      <c r="AW17" s="110"/>
      <c r="AX17" s="121"/>
      <c r="AY17" s="121"/>
      <c r="AZ17" s="121"/>
      <c r="BA17" s="121"/>
      <c r="BB17" s="121"/>
      <c r="BC17" s="110"/>
      <c r="BD17" s="110"/>
      <c r="BE17" s="121"/>
      <c r="BF17" s="121"/>
      <c r="BG17" s="122"/>
    </row>
    <row r="18" spans="1:59" ht="38.25" x14ac:dyDescent="0.2">
      <c r="A18" s="72" t="s">
        <v>254</v>
      </c>
      <c r="B18" s="49" t="s">
        <v>6</v>
      </c>
      <c r="C18" s="49" t="s">
        <v>7</v>
      </c>
      <c r="D18" s="49" t="s">
        <v>0</v>
      </c>
      <c r="E18" s="49" t="s">
        <v>1</v>
      </c>
      <c r="F18" s="49" t="s">
        <v>2</v>
      </c>
      <c r="G18" s="49" t="s">
        <v>8</v>
      </c>
      <c r="H18" s="61" t="s">
        <v>9</v>
      </c>
      <c r="I18" s="49" t="s">
        <v>3</v>
      </c>
      <c r="J18" s="49" t="s">
        <v>19</v>
      </c>
      <c r="K18" s="49" t="s">
        <v>10</v>
      </c>
      <c r="L18" s="147" t="s">
        <v>46</v>
      </c>
      <c r="M18" s="49" t="s">
        <v>14</v>
      </c>
      <c r="N18" s="49" t="s">
        <v>13</v>
      </c>
      <c r="O18" s="49" t="s">
        <v>12</v>
      </c>
      <c r="P18" s="49" t="s">
        <v>4</v>
      </c>
      <c r="Q18" s="49" t="s">
        <v>392</v>
      </c>
      <c r="R18" s="153" t="s">
        <v>50</v>
      </c>
      <c r="S18" s="153" t="s">
        <v>51</v>
      </c>
      <c r="T18" s="49" t="s">
        <v>5</v>
      </c>
      <c r="U18" s="49" t="s">
        <v>108</v>
      </c>
      <c r="V18" s="62" t="s">
        <v>10</v>
      </c>
      <c r="W18" s="49" t="s">
        <v>14</v>
      </c>
      <c r="X18" s="49" t="s">
        <v>11</v>
      </c>
      <c r="Y18" s="49" t="s">
        <v>13</v>
      </c>
      <c r="Z18" s="49" t="s">
        <v>12</v>
      </c>
      <c r="AA18" s="49" t="s">
        <v>15</v>
      </c>
      <c r="AB18" s="49" t="s">
        <v>16</v>
      </c>
      <c r="AC18" s="153" t="s">
        <v>17</v>
      </c>
      <c r="AD18" s="153" t="s">
        <v>18</v>
      </c>
      <c r="AE18" s="49" t="s">
        <v>115</v>
      </c>
      <c r="AF18" s="49" t="s">
        <v>116</v>
      </c>
      <c r="AG18" s="49" t="s">
        <v>117</v>
      </c>
      <c r="AH18" s="73" t="s">
        <v>284</v>
      </c>
      <c r="AI18" s="73" t="s">
        <v>368</v>
      </c>
      <c r="AJ18" s="73" t="s">
        <v>369</v>
      </c>
      <c r="AK18" s="73" t="s">
        <v>20</v>
      </c>
      <c r="AL18" s="110"/>
      <c r="AM18" s="127"/>
      <c r="AN18" s="110"/>
      <c r="AO18" s="127"/>
      <c r="AP18" s="110"/>
      <c r="AQ18" s="110"/>
      <c r="AR18" s="110"/>
      <c r="AS18" s="110"/>
      <c r="AT18" s="110"/>
      <c r="AU18" s="110"/>
      <c r="AV18" s="110"/>
      <c r="AW18" s="110"/>
      <c r="AX18" s="51" t="s">
        <v>55</v>
      </c>
      <c r="AY18" s="51" t="s">
        <v>56</v>
      </c>
      <c r="AZ18" s="51" t="s">
        <v>57</v>
      </c>
      <c r="BA18" s="51" t="s">
        <v>59</v>
      </c>
      <c r="BB18" s="49" t="s">
        <v>60</v>
      </c>
      <c r="BC18" s="110"/>
      <c r="BD18" s="110"/>
      <c r="BE18" s="51" t="s">
        <v>55</v>
      </c>
      <c r="BF18" s="51" t="s">
        <v>63</v>
      </c>
      <c r="BG18" s="74" t="s">
        <v>62</v>
      </c>
    </row>
    <row r="19" spans="1:59" ht="13.5" thickBot="1" x14ac:dyDescent="0.25">
      <c r="A19" s="71"/>
      <c r="B19" s="75" t="s">
        <v>22</v>
      </c>
      <c r="C19" s="75" t="s">
        <v>23</v>
      </c>
      <c r="D19" s="76" t="s">
        <v>45</v>
      </c>
      <c r="E19" s="75" t="s">
        <v>24</v>
      </c>
      <c r="F19" s="75" t="s">
        <v>25</v>
      </c>
      <c r="G19" s="75" t="s">
        <v>26</v>
      </c>
      <c r="H19" s="76" t="s">
        <v>27</v>
      </c>
      <c r="I19" s="75" t="s">
        <v>28</v>
      </c>
      <c r="J19" s="75" t="s">
        <v>29</v>
      </c>
      <c r="K19" s="75" t="s">
        <v>30</v>
      </c>
      <c r="L19" s="148" t="s">
        <v>31</v>
      </c>
      <c r="M19" s="75" t="s">
        <v>32</v>
      </c>
      <c r="N19" s="75" t="s">
        <v>33</v>
      </c>
      <c r="O19" s="75" t="s">
        <v>34</v>
      </c>
      <c r="P19" s="75" t="s">
        <v>35</v>
      </c>
      <c r="Q19" s="75" t="s">
        <v>36</v>
      </c>
      <c r="R19" s="154" t="s">
        <v>37</v>
      </c>
      <c r="S19" s="154" t="s">
        <v>47</v>
      </c>
      <c r="T19" s="75" t="s">
        <v>38</v>
      </c>
      <c r="U19" s="75" t="s">
        <v>107</v>
      </c>
      <c r="V19" s="78" t="s">
        <v>39</v>
      </c>
      <c r="W19" s="75" t="s">
        <v>40</v>
      </c>
      <c r="X19" s="75" t="s">
        <v>41</v>
      </c>
      <c r="Y19" s="75" t="s">
        <v>42</v>
      </c>
      <c r="Z19" s="75" t="s">
        <v>43</v>
      </c>
      <c r="AA19" s="75" t="s">
        <v>52</v>
      </c>
      <c r="AB19" s="75" t="s">
        <v>44</v>
      </c>
      <c r="AC19" s="154" t="s">
        <v>111</v>
      </c>
      <c r="AD19" s="154" t="s">
        <v>112</v>
      </c>
      <c r="AE19" s="75" t="s">
        <v>53</v>
      </c>
      <c r="AF19" s="75" t="s">
        <v>118</v>
      </c>
      <c r="AG19" s="75" t="s">
        <v>119</v>
      </c>
      <c r="AH19" s="82" t="s">
        <v>120</v>
      </c>
      <c r="AI19" s="77" t="s">
        <v>65</v>
      </c>
      <c r="AJ19" s="77" t="s">
        <v>121</v>
      </c>
      <c r="AK19" s="77" t="s">
        <v>122</v>
      </c>
      <c r="AL19" s="75" t="s">
        <v>66</v>
      </c>
      <c r="AM19" s="79" t="s">
        <v>67</v>
      </c>
      <c r="AN19" s="75" t="s">
        <v>68</v>
      </c>
      <c r="AO19" s="79" t="s">
        <v>69</v>
      </c>
      <c r="AP19" s="52" t="s">
        <v>70</v>
      </c>
      <c r="AQ19" s="52" t="s">
        <v>71</v>
      </c>
      <c r="AR19" s="52" t="s">
        <v>72</v>
      </c>
      <c r="AS19" s="52" t="s">
        <v>75</v>
      </c>
      <c r="AT19" s="52" t="s">
        <v>81</v>
      </c>
      <c r="AU19" s="52" t="s">
        <v>82</v>
      </c>
      <c r="AV19" s="80" t="s">
        <v>123</v>
      </c>
      <c r="AW19" s="80" t="s">
        <v>83</v>
      </c>
      <c r="AX19" s="80" t="s">
        <v>90</v>
      </c>
      <c r="AY19" s="80" t="s">
        <v>84</v>
      </c>
      <c r="AZ19" s="80" t="s">
        <v>91</v>
      </c>
      <c r="BA19" s="80" t="s">
        <v>92</v>
      </c>
      <c r="BB19" s="80" t="s">
        <v>93</v>
      </c>
      <c r="BC19" s="80" t="s">
        <v>94</v>
      </c>
      <c r="BD19" s="80" t="s">
        <v>95</v>
      </c>
      <c r="BE19" s="80" t="s">
        <v>124</v>
      </c>
      <c r="BF19" s="80" t="s">
        <v>125</v>
      </c>
      <c r="BG19" s="81" t="s">
        <v>126</v>
      </c>
    </row>
    <row r="20" spans="1:59" x14ac:dyDescent="0.2">
      <c r="A20" s="108">
        <v>1</v>
      </c>
      <c r="B20" s="108" t="s">
        <v>415</v>
      </c>
      <c r="C20" s="108" t="s">
        <v>299</v>
      </c>
      <c r="D20" s="108" t="s">
        <v>97</v>
      </c>
      <c r="E20" s="108" t="s">
        <v>99</v>
      </c>
      <c r="F20" s="139" t="s">
        <v>300</v>
      </c>
      <c r="G20" s="109">
        <v>12829</v>
      </c>
      <c r="H20" s="124" t="s">
        <v>370</v>
      </c>
      <c r="I20" s="139" t="s">
        <v>301</v>
      </c>
      <c r="J20" s="108" t="s">
        <v>102</v>
      </c>
      <c r="K20" s="126">
        <v>43997</v>
      </c>
      <c r="L20" s="123">
        <v>99590.16</v>
      </c>
      <c r="M20" s="109">
        <v>12829</v>
      </c>
      <c r="N20" s="126">
        <v>44013</v>
      </c>
      <c r="O20" s="126">
        <v>44378</v>
      </c>
      <c r="P20" s="108" t="s">
        <v>288</v>
      </c>
      <c r="Q20" s="108" t="s">
        <v>100</v>
      </c>
      <c r="R20" s="155" t="s">
        <v>100</v>
      </c>
      <c r="S20" s="155" t="s">
        <v>100</v>
      </c>
      <c r="T20" s="108" t="s">
        <v>405</v>
      </c>
      <c r="U20" s="68" t="s">
        <v>100</v>
      </c>
      <c r="V20" s="69" t="s">
        <v>100</v>
      </c>
      <c r="W20" s="68" t="s">
        <v>100</v>
      </c>
      <c r="X20" s="39" t="s">
        <v>100</v>
      </c>
      <c r="Y20" s="66" t="s">
        <v>100</v>
      </c>
      <c r="Z20" s="66" t="s">
        <v>100</v>
      </c>
      <c r="AA20" s="66" t="s">
        <v>100</v>
      </c>
      <c r="AB20" s="66" t="s">
        <v>100</v>
      </c>
      <c r="AC20" s="67">
        <v>0</v>
      </c>
      <c r="AD20" s="67">
        <v>0</v>
      </c>
      <c r="AE20" s="66" t="s">
        <v>100</v>
      </c>
      <c r="AF20" s="66" t="s">
        <v>100</v>
      </c>
      <c r="AG20" s="67">
        <v>0</v>
      </c>
      <c r="AH20" s="37"/>
      <c r="AI20" s="37">
        <v>49795.08</v>
      </c>
      <c r="AJ20" s="70">
        <v>0</v>
      </c>
      <c r="AK20" s="125">
        <f>SUM(AI20:AJ25)</f>
        <v>416280.22</v>
      </c>
      <c r="AL20" s="108" t="s">
        <v>100</v>
      </c>
      <c r="AM20" s="108" t="s">
        <v>100</v>
      </c>
      <c r="AN20" s="108" t="s">
        <v>100</v>
      </c>
      <c r="AO20" s="108" t="s">
        <v>100</v>
      </c>
      <c r="AP20" s="108" t="s">
        <v>100</v>
      </c>
      <c r="AQ20" s="108" t="s">
        <v>100</v>
      </c>
      <c r="AR20" s="108" t="s">
        <v>100</v>
      </c>
      <c r="AS20" s="108" t="s">
        <v>100</v>
      </c>
      <c r="AT20" s="108" t="s">
        <v>100</v>
      </c>
      <c r="AU20" s="108" t="s">
        <v>100</v>
      </c>
      <c r="AV20" s="108" t="s">
        <v>100</v>
      </c>
      <c r="AW20" s="108" t="s">
        <v>100</v>
      </c>
      <c r="AX20" s="108" t="s">
        <v>100</v>
      </c>
      <c r="AY20" s="108" t="s">
        <v>100</v>
      </c>
      <c r="AZ20" s="108" t="s">
        <v>100</v>
      </c>
      <c r="BA20" s="108" t="s">
        <v>100</v>
      </c>
      <c r="BB20" s="108" t="s">
        <v>100</v>
      </c>
      <c r="BC20" s="108" t="s">
        <v>100</v>
      </c>
      <c r="BD20" s="108" t="s">
        <v>100</v>
      </c>
      <c r="BE20" s="108" t="s">
        <v>100</v>
      </c>
      <c r="BF20" s="108" t="s">
        <v>100</v>
      </c>
      <c r="BG20" s="108" t="s">
        <v>100</v>
      </c>
    </row>
    <row r="21" spans="1:59" x14ac:dyDescent="0.2">
      <c r="A21" s="100"/>
      <c r="B21" s="100"/>
      <c r="C21" s="100"/>
      <c r="D21" s="100"/>
      <c r="E21" s="100"/>
      <c r="F21" s="140"/>
      <c r="G21" s="106"/>
      <c r="H21" s="102"/>
      <c r="I21" s="140"/>
      <c r="J21" s="100"/>
      <c r="K21" s="114"/>
      <c r="L21" s="107"/>
      <c r="M21" s="106"/>
      <c r="N21" s="114"/>
      <c r="O21" s="114"/>
      <c r="P21" s="100"/>
      <c r="Q21" s="100"/>
      <c r="R21" s="156"/>
      <c r="S21" s="156"/>
      <c r="T21" s="100"/>
      <c r="U21" s="45" t="s">
        <v>101</v>
      </c>
      <c r="V21" s="7" t="s">
        <v>207</v>
      </c>
      <c r="W21" s="45" t="s">
        <v>206</v>
      </c>
      <c r="X21" s="40" t="s">
        <v>211</v>
      </c>
      <c r="Y21" s="46">
        <v>44379</v>
      </c>
      <c r="Z21" s="46">
        <v>44744</v>
      </c>
      <c r="AA21" s="46" t="s">
        <v>100</v>
      </c>
      <c r="AB21" s="46" t="s">
        <v>100</v>
      </c>
      <c r="AC21" s="63">
        <v>0</v>
      </c>
      <c r="AD21" s="63">
        <v>0</v>
      </c>
      <c r="AE21" s="46" t="s">
        <v>100</v>
      </c>
      <c r="AF21" s="46" t="s">
        <v>100</v>
      </c>
      <c r="AG21" s="63">
        <v>0</v>
      </c>
      <c r="AH21" s="34">
        <f t="shared" ref="AH21:AH25" si="0">$L$20-AD21+AC21+AG21</f>
        <v>99590.16</v>
      </c>
      <c r="AI21" s="34">
        <f>41495.9+58094.26</f>
        <v>99590.16</v>
      </c>
      <c r="AJ21" s="64">
        <v>0</v>
      </c>
      <c r="AK21" s="115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</row>
    <row r="22" spans="1:59" x14ac:dyDescent="0.2">
      <c r="A22" s="100"/>
      <c r="B22" s="100"/>
      <c r="C22" s="100"/>
      <c r="D22" s="100"/>
      <c r="E22" s="100"/>
      <c r="F22" s="140"/>
      <c r="G22" s="106"/>
      <c r="H22" s="102"/>
      <c r="I22" s="140"/>
      <c r="J22" s="100"/>
      <c r="K22" s="114"/>
      <c r="L22" s="107"/>
      <c r="M22" s="106"/>
      <c r="N22" s="114"/>
      <c r="O22" s="114"/>
      <c r="P22" s="100"/>
      <c r="Q22" s="100"/>
      <c r="R22" s="156"/>
      <c r="S22" s="156"/>
      <c r="T22" s="100"/>
      <c r="U22" s="45" t="s">
        <v>103</v>
      </c>
      <c r="V22" s="7" t="s">
        <v>221</v>
      </c>
      <c r="W22" s="45" t="s">
        <v>220</v>
      </c>
      <c r="X22" s="40" t="s">
        <v>222</v>
      </c>
      <c r="Y22" s="46">
        <v>44744</v>
      </c>
      <c r="Z22" s="46">
        <v>45108</v>
      </c>
      <c r="AA22" s="46" t="s">
        <v>100</v>
      </c>
      <c r="AB22" s="46" t="s">
        <v>100</v>
      </c>
      <c r="AC22" s="63">
        <v>0</v>
      </c>
      <c r="AD22" s="63">
        <v>0</v>
      </c>
      <c r="AE22" s="46" t="s">
        <v>100</v>
      </c>
      <c r="AF22" s="46" t="s">
        <v>100</v>
      </c>
      <c r="AG22" s="63">
        <v>0</v>
      </c>
      <c r="AH22" s="34">
        <f t="shared" si="0"/>
        <v>99590.16</v>
      </c>
      <c r="AI22" s="34">
        <f>49795.08+49795.08</f>
        <v>99590.16</v>
      </c>
      <c r="AJ22" s="64">
        <v>0</v>
      </c>
      <c r="AK22" s="115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</row>
    <row r="23" spans="1:59" x14ac:dyDescent="0.2">
      <c r="A23" s="100"/>
      <c r="B23" s="100"/>
      <c r="C23" s="100"/>
      <c r="D23" s="100"/>
      <c r="E23" s="100"/>
      <c r="F23" s="140"/>
      <c r="G23" s="106"/>
      <c r="H23" s="102"/>
      <c r="I23" s="140"/>
      <c r="J23" s="100"/>
      <c r="K23" s="114"/>
      <c r="L23" s="107"/>
      <c r="M23" s="106"/>
      <c r="N23" s="114"/>
      <c r="O23" s="114"/>
      <c r="P23" s="100"/>
      <c r="Q23" s="100"/>
      <c r="R23" s="156"/>
      <c r="S23" s="156"/>
      <c r="T23" s="100"/>
      <c r="U23" s="7" t="s">
        <v>104</v>
      </c>
      <c r="V23" s="7" t="s">
        <v>408</v>
      </c>
      <c r="W23" s="7" t="s">
        <v>406</v>
      </c>
      <c r="X23" s="8" t="s">
        <v>409</v>
      </c>
      <c r="Y23" s="46">
        <v>45109</v>
      </c>
      <c r="Z23" s="9">
        <v>45474</v>
      </c>
      <c r="AA23" s="9" t="s">
        <v>100</v>
      </c>
      <c r="AB23" s="9" t="s">
        <v>100</v>
      </c>
      <c r="AC23" s="32">
        <v>0</v>
      </c>
      <c r="AD23" s="32">
        <v>0</v>
      </c>
      <c r="AE23" s="9" t="s">
        <v>100</v>
      </c>
      <c r="AF23" s="9" t="s">
        <v>100</v>
      </c>
      <c r="AG23" s="32">
        <v>0</v>
      </c>
      <c r="AH23" s="34">
        <f t="shared" si="0"/>
        <v>99590.16</v>
      </c>
      <c r="AI23" s="35">
        <v>118097.52</v>
      </c>
      <c r="AJ23" s="36">
        <v>0</v>
      </c>
      <c r="AK23" s="115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</row>
    <row r="24" spans="1:59" x14ac:dyDescent="0.2">
      <c r="A24" s="100"/>
      <c r="B24" s="100"/>
      <c r="C24" s="100"/>
      <c r="D24" s="100"/>
      <c r="E24" s="100"/>
      <c r="F24" s="140"/>
      <c r="G24" s="106"/>
      <c r="H24" s="102"/>
      <c r="I24" s="140"/>
      <c r="J24" s="100"/>
      <c r="K24" s="114"/>
      <c r="L24" s="107"/>
      <c r="M24" s="106"/>
      <c r="N24" s="114"/>
      <c r="O24" s="114"/>
      <c r="P24" s="100"/>
      <c r="Q24" s="100"/>
      <c r="R24" s="156"/>
      <c r="S24" s="156"/>
      <c r="T24" s="100"/>
      <c r="U24" s="7"/>
      <c r="V24" s="7"/>
      <c r="W24" s="7"/>
      <c r="X24" s="8"/>
      <c r="Y24" s="46"/>
      <c r="Z24" s="9"/>
      <c r="AA24" s="9" t="s">
        <v>100</v>
      </c>
      <c r="AB24" s="9" t="s">
        <v>100</v>
      </c>
      <c r="AC24" s="32">
        <v>0</v>
      </c>
      <c r="AD24" s="32">
        <v>0</v>
      </c>
      <c r="AE24" s="9" t="s">
        <v>100</v>
      </c>
      <c r="AF24" s="9" t="s">
        <v>100</v>
      </c>
      <c r="AG24" s="32">
        <v>0</v>
      </c>
      <c r="AH24" s="34">
        <f t="shared" si="0"/>
        <v>99590.16</v>
      </c>
      <c r="AI24" s="35">
        <v>0</v>
      </c>
      <c r="AJ24" s="36">
        <v>0</v>
      </c>
      <c r="AK24" s="115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  <c r="BC24" s="100"/>
      <c r="BD24" s="100"/>
      <c r="BE24" s="100"/>
      <c r="BF24" s="100"/>
      <c r="BG24" s="100"/>
    </row>
    <row r="25" spans="1:59" x14ac:dyDescent="0.2">
      <c r="A25" s="100"/>
      <c r="B25" s="100"/>
      <c r="C25" s="100"/>
      <c r="D25" s="100"/>
      <c r="E25" s="100"/>
      <c r="F25" s="140"/>
      <c r="G25" s="106"/>
      <c r="H25" s="102"/>
      <c r="I25" s="140"/>
      <c r="J25" s="100"/>
      <c r="K25" s="114"/>
      <c r="L25" s="107"/>
      <c r="M25" s="106"/>
      <c r="N25" s="114"/>
      <c r="O25" s="114"/>
      <c r="P25" s="100"/>
      <c r="Q25" s="100"/>
      <c r="R25" s="156"/>
      <c r="S25" s="156"/>
      <c r="T25" s="100"/>
      <c r="U25" s="45"/>
      <c r="V25" s="7"/>
      <c r="W25" s="45"/>
      <c r="X25" s="40"/>
      <c r="Y25" s="46"/>
      <c r="Z25" s="46"/>
      <c r="AA25" s="9" t="s">
        <v>100</v>
      </c>
      <c r="AB25" s="9" t="s">
        <v>100</v>
      </c>
      <c r="AC25" s="32">
        <v>0</v>
      </c>
      <c r="AD25" s="32">
        <v>0</v>
      </c>
      <c r="AE25" s="9" t="s">
        <v>100</v>
      </c>
      <c r="AF25" s="9" t="s">
        <v>100</v>
      </c>
      <c r="AG25" s="32">
        <v>0</v>
      </c>
      <c r="AH25" s="34">
        <f t="shared" si="0"/>
        <v>99590.16</v>
      </c>
      <c r="AI25" s="34">
        <v>0</v>
      </c>
      <c r="AJ25" s="64">
        <f>9841.46+9841.46+9841.46+9841.46+9841.46</f>
        <v>49207.299999999996</v>
      </c>
      <c r="AK25" s="115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</row>
    <row r="26" spans="1:59" x14ac:dyDescent="0.2">
      <c r="A26" s="100">
        <v>2</v>
      </c>
      <c r="B26" s="100" t="s">
        <v>416</v>
      </c>
      <c r="C26" s="100" t="s">
        <v>152</v>
      </c>
      <c r="D26" s="100" t="s">
        <v>97</v>
      </c>
      <c r="E26" s="100" t="s">
        <v>99</v>
      </c>
      <c r="F26" s="140" t="s">
        <v>395</v>
      </c>
      <c r="G26" s="104">
        <v>12653</v>
      </c>
      <c r="H26" s="102" t="s">
        <v>157</v>
      </c>
      <c r="I26" s="140" t="s">
        <v>150</v>
      </c>
      <c r="J26" s="100" t="s">
        <v>151</v>
      </c>
      <c r="K26" s="103">
        <v>43860</v>
      </c>
      <c r="L26" s="107">
        <v>1476187.92</v>
      </c>
      <c r="M26" s="104">
        <v>12738</v>
      </c>
      <c r="N26" s="103">
        <v>43862</v>
      </c>
      <c r="O26" s="103">
        <v>44227</v>
      </c>
      <c r="P26" s="100" t="s">
        <v>528</v>
      </c>
      <c r="Q26" s="114" t="s">
        <v>100</v>
      </c>
      <c r="R26" s="156" t="s">
        <v>100</v>
      </c>
      <c r="S26" s="156" t="s">
        <v>100</v>
      </c>
      <c r="T26" s="100" t="s">
        <v>154</v>
      </c>
      <c r="U26" s="46" t="s">
        <v>100</v>
      </c>
      <c r="V26" s="9" t="s">
        <v>100</v>
      </c>
      <c r="W26" s="46" t="s">
        <v>100</v>
      </c>
      <c r="X26" s="46" t="s">
        <v>100</v>
      </c>
      <c r="Y26" s="46" t="s">
        <v>100</v>
      </c>
      <c r="Z26" s="46" t="s">
        <v>100</v>
      </c>
      <c r="AA26" s="46" t="s">
        <v>100</v>
      </c>
      <c r="AB26" s="46" t="s">
        <v>100</v>
      </c>
      <c r="AC26" s="63">
        <v>0</v>
      </c>
      <c r="AD26" s="63">
        <v>0</v>
      </c>
      <c r="AE26" s="46" t="s">
        <v>100</v>
      </c>
      <c r="AF26" s="46" t="s">
        <v>100</v>
      </c>
      <c r="AG26" s="63">
        <v>0</v>
      </c>
      <c r="AH26" s="34"/>
      <c r="AI26" s="34">
        <v>1413576.36</v>
      </c>
      <c r="AJ26" s="64">
        <v>0</v>
      </c>
      <c r="AK26" s="115">
        <f>SUM(AI26:AJ33)</f>
        <v>7293173.9500000011</v>
      </c>
      <c r="AL26" s="100" t="s">
        <v>100</v>
      </c>
      <c r="AM26" s="116" t="s">
        <v>100</v>
      </c>
      <c r="AN26" s="100" t="s">
        <v>100</v>
      </c>
      <c r="AO26" s="100" t="s">
        <v>100</v>
      </c>
      <c r="AP26" s="100" t="s">
        <v>100</v>
      </c>
      <c r="AQ26" s="100" t="s">
        <v>100</v>
      </c>
      <c r="AR26" s="100" t="s">
        <v>100</v>
      </c>
      <c r="AS26" s="100" t="s">
        <v>100</v>
      </c>
      <c r="AT26" s="100" t="s">
        <v>100</v>
      </c>
      <c r="AU26" s="106" t="s">
        <v>100</v>
      </c>
      <c r="AV26" s="106" t="s">
        <v>100</v>
      </c>
      <c r="AW26" s="106" t="s">
        <v>100</v>
      </c>
      <c r="AX26" s="106" t="s">
        <v>100</v>
      </c>
      <c r="AY26" s="106" t="s">
        <v>100</v>
      </c>
      <c r="AZ26" s="106" t="s">
        <v>100</v>
      </c>
      <c r="BA26" s="106" t="s">
        <v>100</v>
      </c>
      <c r="BB26" s="106" t="s">
        <v>100</v>
      </c>
      <c r="BC26" s="106" t="s">
        <v>100</v>
      </c>
      <c r="BD26" s="106" t="s">
        <v>100</v>
      </c>
      <c r="BE26" s="106" t="s">
        <v>100</v>
      </c>
      <c r="BF26" s="106" t="s">
        <v>100</v>
      </c>
      <c r="BG26" s="100" t="s">
        <v>100</v>
      </c>
    </row>
    <row r="27" spans="1:59" x14ac:dyDescent="0.2">
      <c r="A27" s="100"/>
      <c r="B27" s="100"/>
      <c r="C27" s="100"/>
      <c r="D27" s="100"/>
      <c r="E27" s="100"/>
      <c r="F27" s="140"/>
      <c r="G27" s="104"/>
      <c r="H27" s="102"/>
      <c r="I27" s="140"/>
      <c r="J27" s="100"/>
      <c r="K27" s="103"/>
      <c r="L27" s="107"/>
      <c r="M27" s="104"/>
      <c r="N27" s="103"/>
      <c r="O27" s="103"/>
      <c r="P27" s="100"/>
      <c r="Q27" s="114"/>
      <c r="R27" s="156"/>
      <c r="S27" s="156"/>
      <c r="T27" s="100"/>
      <c r="U27" s="46" t="s">
        <v>101</v>
      </c>
      <c r="V27" s="9">
        <v>44188</v>
      </c>
      <c r="W27" s="45" t="s">
        <v>196</v>
      </c>
      <c r="X27" s="46" t="s">
        <v>195</v>
      </c>
      <c r="Y27" s="46">
        <v>44228</v>
      </c>
      <c r="Z27" s="46">
        <v>44592</v>
      </c>
      <c r="AA27" s="46" t="s">
        <v>100</v>
      </c>
      <c r="AB27" s="46" t="s">
        <v>100</v>
      </c>
      <c r="AC27" s="63">
        <v>0</v>
      </c>
      <c r="AD27" s="63">
        <v>0</v>
      </c>
      <c r="AE27" s="46" t="s">
        <v>100</v>
      </c>
      <c r="AF27" s="46" t="s">
        <v>100</v>
      </c>
      <c r="AG27" s="63">
        <v>0</v>
      </c>
      <c r="AH27" s="34">
        <f t="shared" ref="AH27:AH33" si="1">$L$26-AD27+AC27+AG27</f>
        <v>1476187.92</v>
      </c>
      <c r="AI27" s="34">
        <v>1524416.86</v>
      </c>
      <c r="AJ27" s="64">
        <v>0</v>
      </c>
      <c r="AK27" s="115"/>
      <c r="AL27" s="100"/>
      <c r="AM27" s="116"/>
      <c r="AN27" s="100"/>
      <c r="AO27" s="100"/>
      <c r="AP27" s="100"/>
      <c r="AQ27" s="100"/>
      <c r="AR27" s="100"/>
      <c r="AS27" s="100"/>
      <c r="AT27" s="100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0"/>
    </row>
    <row r="28" spans="1:59" x14ac:dyDescent="0.2">
      <c r="A28" s="100"/>
      <c r="B28" s="100"/>
      <c r="C28" s="100"/>
      <c r="D28" s="100"/>
      <c r="E28" s="100"/>
      <c r="F28" s="140"/>
      <c r="G28" s="104"/>
      <c r="H28" s="102"/>
      <c r="I28" s="140"/>
      <c r="J28" s="100"/>
      <c r="K28" s="103"/>
      <c r="L28" s="107"/>
      <c r="M28" s="104"/>
      <c r="N28" s="103"/>
      <c r="O28" s="103"/>
      <c r="P28" s="100"/>
      <c r="Q28" s="114"/>
      <c r="R28" s="156"/>
      <c r="S28" s="156"/>
      <c r="T28" s="100"/>
      <c r="U28" s="46" t="s">
        <v>208</v>
      </c>
      <c r="V28" s="9">
        <v>44589</v>
      </c>
      <c r="W28" s="45" t="s">
        <v>241</v>
      </c>
      <c r="X28" s="46" t="s">
        <v>240</v>
      </c>
      <c r="Y28" s="46">
        <v>44593</v>
      </c>
      <c r="Z28" s="46">
        <v>44957</v>
      </c>
      <c r="AA28" s="46" t="s">
        <v>100</v>
      </c>
      <c r="AB28" s="46" t="s">
        <v>100</v>
      </c>
      <c r="AC28" s="63">
        <v>0</v>
      </c>
      <c r="AD28" s="63">
        <v>0</v>
      </c>
      <c r="AE28" s="46" t="s">
        <v>100</v>
      </c>
      <c r="AF28" s="46" t="s">
        <v>100</v>
      </c>
      <c r="AG28" s="63">
        <v>0</v>
      </c>
      <c r="AH28" s="34">
        <f t="shared" si="1"/>
        <v>1476187.92</v>
      </c>
      <c r="AI28" s="34">
        <v>0</v>
      </c>
      <c r="AJ28" s="64">
        <v>0</v>
      </c>
      <c r="AK28" s="115"/>
      <c r="AL28" s="100"/>
      <c r="AM28" s="116"/>
      <c r="AN28" s="100"/>
      <c r="AO28" s="100"/>
      <c r="AP28" s="100"/>
      <c r="AQ28" s="100"/>
      <c r="AR28" s="100"/>
      <c r="AS28" s="100"/>
      <c r="AT28" s="100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0"/>
    </row>
    <row r="29" spans="1:59" x14ac:dyDescent="0.2">
      <c r="A29" s="100"/>
      <c r="B29" s="100"/>
      <c r="C29" s="100"/>
      <c r="D29" s="100"/>
      <c r="E29" s="100"/>
      <c r="F29" s="140"/>
      <c r="G29" s="104"/>
      <c r="H29" s="102"/>
      <c r="I29" s="140"/>
      <c r="J29" s="100"/>
      <c r="K29" s="103"/>
      <c r="L29" s="107"/>
      <c r="M29" s="104"/>
      <c r="N29" s="103"/>
      <c r="O29" s="103"/>
      <c r="P29" s="100"/>
      <c r="Q29" s="114"/>
      <c r="R29" s="156"/>
      <c r="S29" s="156"/>
      <c r="T29" s="100"/>
      <c r="U29" s="46" t="s">
        <v>104</v>
      </c>
      <c r="V29" s="9">
        <v>44740</v>
      </c>
      <c r="W29" s="45" t="s">
        <v>242</v>
      </c>
      <c r="X29" s="40" t="s">
        <v>106</v>
      </c>
      <c r="Y29" s="46">
        <v>44563</v>
      </c>
      <c r="Z29" s="46">
        <v>44926</v>
      </c>
      <c r="AA29" s="10">
        <v>5.4927201000000002E-2</v>
      </c>
      <c r="AB29" s="46" t="s">
        <v>100</v>
      </c>
      <c r="AC29" s="63">
        <v>80665.320000000007</v>
      </c>
      <c r="AD29" s="63">
        <v>0</v>
      </c>
      <c r="AE29" s="46" t="s">
        <v>100</v>
      </c>
      <c r="AF29" s="46" t="s">
        <v>100</v>
      </c>
      <c r="AG29" s="63">
        <v>0</v>
      </c>
      <c r="AH29" s="34">
        <f t="shared" si="1"/>
        <v>1556853.24</v>
      </c>
      <c r="AI29" s="34">
        <v>1551435.75</v>
      </c>
      <c r="AJ29" s="64">
        <v>0</v>
      </c>
      <c r="AK29" s="115"/>
      <c r="AL29" s="100"/>
      <c r="AM29" s="116"/>
      <c r="AN29" s="100"/>
      <c r="AO29" s="100"/>
      <c r="AP29" s="100"/>
      <c r="AQ29" s="100"/>
      <c r="AR29" s="100"/>
      <c r="AS29" s="100"/>
      <c r="AT29" s="100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0"/>
    </row>
    <row r="30" spans="1:59" x14ac:dyDescent="0.2">
      <c r="A30" s="100"/>
      <c r="B30" s="100"/>
      <c r="C30" s="100"/>
      <c r="D30" s="100"/>
      <c r="E30" s="100"/>
      <c r="F30" s="140"/>
      <c r="G30" s="104"/>
      <c r="H30" s="102"/>
      <c r="I30" s="140"/>
      <c r="J30" s="100"/>
      <c r="K30" s="103"/>
      <c r="L30" s="107"/>
      <c r="M30" s="104"/>
      <c r="N30" s="103"/>
      <c r="O30" s="103"/>
      <c r="P30" s="100"/>
      <c r="Q30" s="114"/>
      <c r="R30" s="156"/>
      <c r="S30" s="156"/>
      <c r="T30" s="100"/>
      <c r="U30" s="46" t="s">
        <v>105</v>
      </c>
      <c r="V30" s="9">
        <v>44945</v>
      </c>
      <c r="W30" s="45" t="s">
        <v>330</v>
      </c>
      <c r="X30" s="46" t="s">
        <v>331</v>
      </c>
      <c r="Y30" s="46">
        <v>44958</v>
      </c>
      <c r="Z30" s="46">
        <v>45322</v>
      </c>
      <c r="AA30" s="46" t="s">
        <v>100</v>
      </c>
      <c r="AB30" s="46" t="s">
        <v>100</v>
      </c>
      <c r="AC30" s="63">
        <v>0</v>
      </c>
      <c r="AD30" s="63">
        <v>0</v>
      </c>
      <c r="AE30" s="46" t="s">
        <v>100</v>
      </c>
      <c r="AF30" s="46" t="s">
        <v>100</v>
      </c>
      <c r="AG30" s="63">
        <v>0</v>
      </c>
      <c r="AH30" s="34">
        <f t="shared" si="1"/>
        <v>1476187.92</v>
      </c>
      <c r="AI30" s="36">
        <f>978424.54+7425.18+2056.42+12002.55+31945.78+27461+87412.88+31945.78+86682.04+27461+36140.16+91897.65+27461+29055.39+16846.01+123300.37+36140.16+27461+91897.65+36140.16+27461+101447.5+12152.75+10602.57+2998.85+3851.6</f>
        <v>1967670.99</v>
      </c>
      <c r="AJ30" s="64">
        <v>0</v>
      </c>
      <c r="AK30" s="115"/>
      <c r="AL30" s="100"/>
      <c r="AM30" s="116"/>
      <c r="AN30" s="100"/>
      <c r="AO30" s="100"/>
      <c r="AP30" s="100"/>
      <c r="AQ30" s="100"/>
      <c r="AR30" s="100"/>
      <c r="AS30" s="100"/>
      <c r="AT30" s="100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0"/>
    </row>
    <row r="31" spans="1:59" x14ac:dyDescent="0.2">
      <c r="A31" s="100"/>
      <c r="B31" s="100"/>
      <c r="C31" s="100"/>
      <c r="D31" s="100"/>
      <c r="E31" s="100"/>
      <c r="F31" s="140"/>
      <c r="G31" s="104"/>
      <c r="H31" s="102"/>
      <c r="I31" s="140"/>
      <c r="J31" s="100"/>
      <c r="K31" s="103"/>
      <c r="L31" s="107"/>
      <c r="M31" s="104"/>
      <c r="N31" s="103"/>
      <c r="O31" s="103"/>
      <c r="P31" s="100"/>
      <c r="Q31" s="114"/>
      <c r="R31" s="156"/>
      <c r="S31" s="156"/>
      <c r="T31" s="100"/>
      <c r="U31" s="9" t="s">
        <v>192</v>
      </c>
      <c r="V31" s="53">
        <v>45001</v>
      </c>
      <c r="W31" s="54">
        <v>13494</v>
      </c>
      <c r="X31" s="8" t="s">
        <v>332</v>
      </c>
      <c r="Y31" s="50">
        <v>45001</v>
      </c>
      <c r="Z31" s="53">
        <v>45367</v>
      </c>
      <c r="AA31" s="11">
        <v>0.25</v>
      </c>
      <c r="AB31" s="9" t="s">
        <v>100</v>
      </c>
      <c r="AC31" s="32">
        <v>303851.64</v>
      </c>
      <c r="AD31" s="32">
        <v>0</v>
      </c>
      <c r="AE31" s="9" t="s">
        <v>100</v>
      </c>
      <c r="AF31" s="9" t="s">
        <v>100</v>
      </c>
      <c r="AG31" s="32">
        <v>0</v>
      </c>
      <c r="AH31" s="34">
        <f t="shared" si="1"/>
        <v>1780039.56</v>
      </c>
      <c r="AI31" s="35">
        <v>0</v>
      </c>
      <c r="AJ31" s="64">
        <v>0</v>
      </c>
      <c r="AK31" s="115"/>
      <c r="AL31" s="100"/>
      <c r="AM31" s="116"/>
      <c r="AN31" s="100"/>
      <c r="AO31" s="100"/>
      <c r="AP31" s="100"/>
      <c r="AQ31" s="100"/>
      <c r="AR31" s="100"/>
      <c r="AS31" s="100"/>
      <c r="AT31" s="100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0"/>
    </row>
    <row r="32" spans="1:59" x14ac:dyDescent="0.2">
      <c r="A32" s="100"/>
      <c r="B32" s="100"/>
      <c r="C32" s="100"/>
      <c r="D32" s="100"/>
      <c r="E32" s="100"/>
      <c r="F32" s="140"/>
      <c r="G32" s="104"/>
      <c r="H32" s="102"/>
      <c r="I32" s="140"/>
      <c r="J32" s="100"/>
      <c r="K32" s="103"/>
      <c r="L32" s="107"/>
      <c r="M32" s="104"/>
      <c r="N32" s="103"/>
      <c r="O32" s="103"/>
      <c r="P32" s="100"/>
      <c r="Q32" s="114"/>
      <c r="R32" s="156"/>
      <c r="S32" s="156"/>
      <c r="T32" s="100"/>
      <c r="U32" s="9" t="s">
        <v>194</v>
      </c>
      <c r="V32" s="53">
        <v>45138</v>
      </c>
      <c r="W32" s="54">
        <v>13588</v>
      </c>
      <c r="X32" s="8" t="s">
        <v>354</v>
      </c>
      <c r="Y32" s="50">
        <v>44562</v>
      </c>
      <c r="Z32" s="53">
        <v>45322</v>
      </c>
      <c r="AA32" s="12">
        <v>6.8404679999999995E-2</v>
      </c>
      <c r="AB32" s="9" t="s">
        <v>100</v>
      </c>
      <c r="AC32" s="32">
        <v>126760.92</v>
      </c>
      <c r="AD32" s="32">
        <v>0</v>
      </c>
      <c r="AE32" s="9" t="s">
        <v>100</v>
      </c>
      <c r="AF32" s="9" t="s">
        <v>100</v>
      </c>
      <c r="AG32" s="32">
        <v>0</v>
      </c>
      <c r="AH32" s="34">
        <f t="shared" si="1"/>
        <v>1602948.8399999999</v>
      </c>
      <c r="AI32" s="35">
        <v>0</v>
      </c>
      <c r="AJ32" s="64">
        <v>0</v>
      </c>
      <c r="AK32" s="115"/>
      <c r="AL32" s="100"/>
      <c r="AM32" s="116"/>
      <c r="AN32" s="100"/>
      <c r="AO32" s="100"/>
      <c r="AP32" s="100"/>
      <c r="AQ32" s="100"/>
      <c r="AR32" s="100"/>
      <c r="AS32" s="100"/>
      <c r="AT32" s="100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0"/>
    </row>
    <row r="33" spans="1:59" x14ac:dyDescent="0.2">
      <c r="A33" s="100"/>
      <c r="B33" s="100"/>
      <c r="C33" s="100"/>
      <c r="D33" s="100"/>
      <c r="E33" s="100"/>
      <c r="F33" s="140"/>
      <c r="G33" s="104"/>
      <c r="H33" s="102"/>
      <c r="I33" s="140"/>
      <c r="J33" s="100"/>
      <c r="K33" s="103"/>
      <c r="L33" s="107"/>
      <c r="M33" s="104"/>
      <c r="N33" s="103"/>
      <c r="O33" s="103"/>
      <c r="P33" s="100"/>
      <c r="Q33" s="114"/>
      <c r="R33" s="156"/>
      <c r="S33" s="156"/>
      <c r="T33" s="100"/>
      <c r="U33" s="9" t="s">
        <v>224</v>
      </c>
      <c r="V33" s="53">
        <v>45321</v>
      </c>
      <c r="W33" s="54">
        <v>13703</v>
      </c>
      <c r="X33" s="46" t="s">
        <v>410</v>
      </c>
      <c r="Y33" s="50">
        <v>45323</v>
      </c>
      <c r="Z33" s="53">
        <v>45688</v>
      </c>
      <c r="AA33" s="9" t="s">
        <v>100</v>
      </c>
      <c r="AB33" s="9" t="s">
        <v>100</v>
      </c>
      <c r="AC33" s="32">
        <v>0</v>
      </c>
      <c r="AD33" s="32">
        <v>0</v>
      </c>
      <c r="AE33" s="9" t="s">
        <v>100</v>
      </c>
      <c r="AF33" s="9" t="s">
        <v>100</v>
      </c>
      <c r="AG33" s="32">
        <v>0</v>
      </c>
      <c r="AH33" s="34">
        <f t="shared" si="1"/>
        <v>1476187.92</v>
      </c>
      <c r="AI33" s="35">
        <v>0</v>
      </c>
      <c r="AJ33" s="64">
        <f>24361.65+36140.16+101447.5+101447.5+24361.65+36140.16+24361.65+101447.5+36140.16+742.84+11561.01+8858.01+26427.88+101447.5+36140.16+36140.16+27461+101447.5</f>
        <v>836073.99000000011</v>
      </c>
      <c r="AK33" s="115"/>
      <c r="AL33" s="100"/>
      <c r="AM33" s="116"/>
      <c r="AN33" s="100"/>
      <c r="AO33" s="100"/>
      <c r="AP33" s="100"/>
      <c r="AQ33" s="100"/>
      <c r="AR33" s="100"/>
      <c r="AS33" s="100"/>
      <c r="AT33" s="100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0"/>
    </row>
    <row r="34" spans="1:59" x14ac:dyDescent="0.2">
      <c r="A34" s="100">
        <v>3</v>
      </c>
      <c r="B34" s="100" t="s">
        <v>417</v>
      </c>
      <c r="C34" s="100" t="s">
        <v>152</v>
      </c>
      <c r="D34" s="100" t="s">
        <v>97</v>
      </c>
      <c r="E34" s="100" t="s">
        <v>99</v>
      </c>
      <c r="F34" s="140" t="s">
        <v>396</v>
      </c>
      <c r="G34" s="104">
        <v>12653</v>
      </c>
      <c r="H34" s="102" t="s">
        <v>153</v>
      </c>
      <c r="I34" s="140" t="s">
        <v>150</v>
      </c>
      <c r="J34" s="100" t="s">
        <v>151</v>
      </c>
      <c r="K34" s="103">
        <v>44042</v>
      </c>
      <c r="L34" s="107">
        <v>96699.25</v>
      </c>
      <c r="M34" s="104">
        <v>12856</v>
      </c>
      <c r="N34" s="103">
        <v>44044</v>
      </c>
      <c r="O34" s="103">
        <v>44196</v>
      </c>
      <c r="P34" s="100" t="s">
        <v>289</v>
      </c>
      <c r="Q34" s="114" t="s">
        <v>100</v>
      </c>
      <c r="R34" s="156" t="s">
        <v>100</v>
      </c>
      <c r="S34" s="156" t="s">
        <v>100</v>
      </c>
      <c r="T34" s="100" t="s">
        <v>154</v>
      </c>
      <c r="U34" s="46" t="s">
        <v>100</v>
      </c>
      <c r="V34" s="9" t="s">
        <v>100</v>
      </c>
      <c r="W34" s="46" t="s">
        <v>100</v>
      </c>
      <c r="X34" s="46" t="s">
        <v>100</v>
      </c>
      <c r="Y34" s="46" t="s">
        <v>100</v>
      </c>
      <c r="Z34" s="46" t="s">
        <v>100</v>
      </c>
      <c r="AA34" s="46" t="s">
        <v>100</v>
      </c>
      <c r="AB34" s="46" t="s">
        <v>100</v>
      </c>
      <c r="AC34" s="63">
        <v>0</v>
      </c>
      <c r="AD34" s="63">
        <v>0</v>
      </c>
      <c r="AE34" s="46" t="s">
        <v>100</v>
      </c>
      <c r="AF34" s="46" t="s">
        <v>100</v>
      </c>
      <c r="AG34" s="63">
        <v>0</v>
      </c>
      <c r="AH34" s="34"/>
      <c r="AI34" s="34">
        <f>13537.9+19339.85+19339.85+19339.85+1932.87+1445.36+19339.85+1621.77+411.38+646.82+2033.15</f>
        <v>98988.650000000009</v>
      </c>
      <c r="AJ34" s="64">
        <v>0</v>
      </c>
      <c r="AK34" s="115">
        <f>SUM(AI34:AJ42)</f>
        <v>1021022.7100000001</v>
      </c>
      <c r="AL34" s="100" t="s">
        <v>100</v>
      </c>
      <c r="AM34" s="116" t="s">
        <v>100</v>
      </c>
      <c r="AN34" s="100" t="s">
        <v>100</v>
      </c>
      <c r="AO34" s="100" t="s">
        <v>100</v>
      </c>
      <c r="AP34" s="100" t="s">
        <v>100</v>
      </c>
      <c r="AQ34" s="100" t="s">
        <v>100</v>
      </c>
      <c r="AR34" s="100" t="s">
        <v>100</v>
      </c>
      <c r="AS34" s="100" t="s">
        <v>100</v>
      </c>
      <c r="AT34" s="100" t="s">
        <v>100</v>
      </c>
      <c r="AU34" s="106" t="s">
        <v>100</v>
      </c>
      <c r="AV34" s="106" t="s">
        <v>100</v>
      </c>
      <c r="AW34" s="106" t="s">
        <v>100</v>
      </c>
      <c r="AX34" s="106" t="s">
        <v>100</v>
      </c>
      <c r="AY34" s="106" t="s">
        <v>100</v>
      </c>
      <c r="AZ34" s="106" t="s">
        <v>100</v>
      </c>
      <c r="BA34" s="106" t="s">
        <v>100</v>
      </c>
      <c r="BB34" s="106" t="s">
        <v>100</v>
      </c>
      <c r="BC34" s="106" t="s">
        <v>100</v>
      </c>
      <c r="BD34" s="106" t="s">
        <v>100</v>
      </c>
      <c r="BE34" s="106" t="s">
        <v>100</v>
      </c>
      <c r="BF34" s="106" t="s">
        <v>100</v>
      </c>
      <c r="BG34" s="100" t="s">
        <v>100</v>
      </c>
    </row>
    <row r="35" spans="1:59" x14ac:dyDescent="0.2">
      <c r="A35" s="100"/>
      <c r="B35" s="100"/>
      <c r="C35" s="100"/>
      <c r="D35" s="100"/>
      <c r="E35" s="100"/>
      <c r="F35" s="140"/>
      <c r="G35" s="104"/>
      <c r="H35" s="102"/>
      <c r="I35" s="140"/>
      <c r="J35" s="100"/>
      <c r="K35" s="103"/>
      <c r="L35" s="107"/>
      <c r="M35" s="104"/>
      <c r="N35" s="103"/>
      <c r="O35" s="103"/>
      <c r="P35" s="100"/>
      <c r="Q35" s="114"/>
      <c r="R35" s="156"/>
      <c r="S35" s="156"/>
      <c r="T35" s="100"/>
      <c r="U35" s="46" t="s">
        <v>101</v>
      </c>
      <c r="V35" s="9">
        <v>44188</v>
      </c>
      <c r="W35" s="45" t="s">
        <v>197</v>
      </c>
      <c r="X35" s="46" t="s">
        <v>177</v>
      </c>
      <c r="Y35" s="46">
        <v>44197</v>
      </c>
      <c r="Z35" s="46">
        <v>44347</v>
      </c>
      <c r="AA35" s="46" t="s">
        <v>100</v>
      </c>
      <c r="AB35" s="46" t="s">
        <v>100</v>
      </c>
      <c r="AC35" s="63">
        <v>0</v>
      </c>
      <c r="AD35" s="63">
        <v>0</v>
      </c>
      <c r="AE35" s="46" t="s">
        <v>100</v>
      </c>
      <c r="AF35" s="46" t="s">
        <v>100</v>
      </c>
      <c r="AG35" s="63">
        <v>0</v>
      </c>
      <c r="AH35" s="34">
        <f t="shared" ref="AH35:AH42" si="2">$L$34-AD35+AC35+AG35</f>
        <v>96699.25</v>
      </c>
      <c r="AI35" s="34">
        <v>0</v>
      </c>
      <c r="AJ35" s="64">
        <v>0</v>
      </c>
      <c r="AK35" s="115"/>
      <c r="AL35" s="100"/>
      <c r="AM35" s="116"/>
      <c r="AN35" s="100"/>
      <c r="AO35" s="100"/>
      <c r="AP35" s="100"/>
      <c r="AQ35" s="100"/>
      <c r="AR35" s="100"/>
      <c r="AS35" s="100"/>
      <c r="AT35" s="100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0"/>
    </row>
    <row r="36" spans="1:59" x14ac:dyDescent="0.2">
      <c r="A36" s="100"/>
      <c r="B36" s="100"/>
      <c r="C36" s="100"/>
      <c r="D36" s="100"/>
      <c r="E36" s="100"/>
      <c r="F36" s="140"/>
      <c r="G36" s="104"/>
      <c r="H36" s="102"/>
      <c r="I36" s="140"/>
      <c r="J36" s="100"/>
      <c r="K36" s="103"/>
      <c r="L36" s="107"/>
      <c r="M36" s="104"/>
      <c r="N36" s="103"/>
      <c r="O36" s="103"/>
      <c r="P36" s="100"/>
      <c r="Q36" s="114"/>
      <c r="R36" s="156"/>
      <c r="S36" s="156"/>
      <c r="T36" s="100"/>
      <c r="U36" s="46" t="s">
        <v>103</v>
      </c>
      <c r="V36" s="9">
        <v>44348</v>
      </c>
      <c r="W36" s="45" t="s">
        <v>229</v>
      </c>
      <c r="X36" s="46" t="s">
        <v>230</v>
      </c>
      <c r="Y36" s="46">
        <v>44348</v>
      </c>
      <c r="Z36" s="46">
        <v>44501</v>
      </c>
      <c r="AA36" s="46" t="s">
        <v>100</v>
      </c>
      <c r="AB36" s="46" t="s">
        <v>100</v>
      </c>
      <c r="AC36" s="63">
        <v>0</v>
      </c>
      <c r="AD36" s="63">
        <v>0</v>
      </c>
      <c r="AE36" s="46" t="s">
        <v>100</v>
      </c>
      <c r="AF36" s="46" t="s">
        <v>100</v>
      </c>
      <c r="AG36" s="63">
        <v>0</v>
      </c>
      <c r="AH36" s="34">
        <f t="shared" si="2"/>
        <v>96699.25</v>
      </c>
      <c r="AI36" s="34">
        <v>0</v>
      </c>
      <c r="AJ36" s="64">
        <v>0</v>
      </c>
      <c r="AK36" s="115"/>
      <c r="AL36" s="100"/>
      <c r="AM36" s="116"/>
      <c r="AN36" s="100"/>
      <c r="AO36" s="100"/>
      <c r="AP36" s="100"/>
      <c r="AQ36" s="100"/>
      <c r="AR36" s="100"/>
      <c r="AS36" s="100"/>
      <c r="AT36" s="100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0"/>
    </row>
    <row r="37" spans="1:59" x14ac:dyDescent="0.2">
      <c r="A37" s="100"/>
      <c r="B37" s="100"/>
      <c r="C37" s="100"/>
      <c r="D37" s="100"/>
      <c r="E37" s="100"/>
      <c r="F37" s="140"/>
      <c r="G37" s="104"/>
      <c r="H37" s="102"/>
      <c r="I37" s="140"/>
      <c r="J37" s="100"/>
      <c r="K37" s="103"/>
      <c r="L37" s="107"/>
      <c r="M37" s="104"/>
      <c r="N37" s="103"/>
      <c r="O37" s="103"/>
      <c r="P37" s="100"/>
      <c r="Q37" s="114"/>
      <c r="R37" s="156"/>
      <c r="S37" s="156"/>
      <c r="T37" s="100"/>
      <c r="U37" s="46" t="s">
        <v>104</v>
      </c>
      <c r="V37" s="9">
        <v>44490</v>
      </c>
      <c r="W37" s="45" t="s">
        <v>212</v>
      </c>
      <c r="X37" s="46" t="s">
        <v>231</v>
      </c>
      <c r="Y37" s="46">
        <v>44501</v>
      </c>
      <c r="Z37" s="46">
        <v>44681</v>
      </c>
      <c r="AA37" s="46" t="s">
        <v>100</v>
      </c>
      <c r="AB37" s="46" t="s">
        <v>100</v>
      </c>
      <c r="AC37" s="63">
        <v>0</v>
      </c>
      <c r="AD37" s="63">
        <v>0</v>
      </c>
      <c r="AE37" s="46" t="s">
        <v>100</v>
      </c>
      <c r="AF37" s="46" t="s">
        <v>100</v>
      </c>
      <c r="AG37" s="63">
        <v>0</v>
      </c>
      <c r="AH37" s="34">
        <f t="shared" si="2"/>
        <v>96699.25</v>
      </c>
      <c r="AI37" s="34">
        <v>252713.12</v>
      </c>
      <c r="AJ37" s="64">
        <v>0</v>
      </c>
      <c r="AK37" s="115"/>
      <c r="AL37" s="100"/>
      <c r="AM37" s="116"/>
      <c r="AN37" s="100"/>
      <c r="AO37" s="100"/>
      <c r="AP37" s="100"/>
      <c r="AQ37" s="100"/>
      <c r="AR37" s="100"/>
      <c r="AS37" s="100"/>
      <c r="AT37" s="100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0"/>
    </row>
    <row r="38" spans="1:59" x14ac:dyDescent="0.2">
      <c r="A38" s="100"/>
      <c r="B38" s="100"/>
      <c r="C38" s="100"/>
      <c r="D38" s="100"/>
      <c r="E38" s="100"/>
      <c r="F38" s="140"/>
      <c r="G38" s="104"/>
      <c r="H38" s="102"/>
      <c r="I38" s="140"/>
      <c r="J38" s="100"/>
      <c r="K38" s="103"/>
      <c r="L38" s="107"/>
      <c r="M38" s="104"/>
      <c r="N38" s="103"/>
      <c r="O38" s="103"/>
      <c r="P38" s="100"/>
      <c r="Q38" s="114"/>
      <c r="R38" s="156"/>
      <c r="S38" s="156"/>
      <c r="T38" s="100"/>
      <c r="U38" s="46" t="s">
        <v>105</v>
      </c>
      <c r="V38" s="9">
        <v>44678</v>
      </c>
      <c r="W38" s="45" t="s">
        <v>232</v>
      </c>
      <c r="X38" s="40" t="s">
        <v>193</v>
      </c>
      <c r="Y38" s="46">
        <v>44682</v>
      </c>
      <c r="Z38" s="46">
        <v>44865</v>
      </c>
      <c r="AA38" s="46" t="s">
        <v>100</v>
      </c>
      <c r="AB38" s="46" t="s">
        <v>100</v>
      </c>
      <c r="AC38" s="63">
        <v>0</v>
      </c>
      <c r="AD38" s="63">
        <v>0</v>
      </c>
      <c r="AE38" s="46" t="s">
        <v>100</v>
      </c>
      <c r="AF38" s="46" t="s">
        <v>100</v>
      </c>
      <c r="AG38" s="63">
        <v>0</v>
      </c>
      <c r="AH38" s="34">
        <f t="shared" si="2"/>
        <v>96699.25</v>
      </c>
      <c r="AI38" s="34">
        <v>270456.77</v>
      </c>
      <c r="AJ38" s="64">
        <v>0</v>
      </c>
      <c r="AK38" s="115"/>
      <c r="AL38" s="100"/>
      <c r="AM38" s="116"/>
      <c r="AN38" s="100"/>
      <c r="AO38" s="100"/>
      <c r="AP38" s="100"/>
      <c r="AQ38" s="100"/>
      <c r="AR38" s="100"/>
      <c r="AS38" s="100"/>
      <c r="AT38" s="100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0"/>
    </row>
    <row r="39" spans="1:59" x14ac:dyDescent="0.2">
      <c r="A39" s="100"/>
      <c r="B39" s="100"/>
      <c r="C39" s="100"/>
      <c r="D39" s="100"/>
      <c r="E39" s="100"/>
      <c r="F39" s="140"/>
      <c r="G39" s="104"/>
      <c r="H39" s="102"/>
      <c r="I39" s="140"/>
      <c r="J39" s="100"/>
      <c r="K39" s="103"/>
      <c r="L39" s="107"/>
      <c r="M39" s="104"/>
      <c r="N39" s="103"/>
      <c r="O39" s="103"/>
      <c r="P39" s="100"/>
      <c r="Q39" s="114"/>
      <c r="R39" s="156"/>
      <c r="S39" s="156"/>
      <c r="T39" s="100"/>
      <c r="U39" s="46" t="s">
        <v>192</v>
      </c>
      <c r="V39" s="9">
        <v>44895</v>
      </c>
      <c r="W39" s="45" t="s">
        <v>412</v>
      </c>
      <c r="X39" s="46" t="s">
        <v>248</v>
      </c>
      <c r="Y39" s="46">
        <v>44895</v>
      </c>
      <c r="Z39" s="46">
        <v>44926</v>
      </c>
      <c r="AA39" s="14">
        <v>5.0042089999999997E-2</v>
      </c>
      <c r="AB39" s="46" t="s">
        <v>100</v>
      </c>
      <c r="AC39" s="63">
        <v>12225.48</v>
      </c>
      <c r="AD39" s="63">
        <v>0</v>
      </c>
      <c r="AE39" s="46" t="s">
        <v>100</v>
      </c>
      <c r="AF39" s="46" t="s">
        <v>100</v>
      </c>
      <c r="AG39" s="63">
        <v>0</v>
      </c>
      <c r="AH39" s="34">
        <f t="shared" si="2"/>
        <v>108924.73</v>
      </c>
      <c r="AI39" s="34">
        <v>285864.78999999998</v>
      </c>
      <c r="AJ39" s="64">
        <v>0</v>
      </c>
      <c r="AK39" s="115"/>
      <c r="AL39" s="100"/>
      <c r="AM39" s="116"/>
      <c r="AN39" s="100"/>
      <c r="AO39" s="100"/>
      <c r="AP39" s="100"/>
      <c r="AQ39" s="100"/>
      <c r="AR39" s="100"/>
      <c r="AS39" s="100"/>
      <c r="AT39" s="100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0"/>
    </row>
    <row r="40" spans="1:59" x14ac:dyDescent="0.2">
      <c r="A40" s="100"/>
      <c r="B40" s="100"/>
      <c r="C40" s="100"/>
      <c r="D40" s="100"/>
      <c r="E40" s="100"/>
      <c r="F40" s="140"/>
      <c r="G40" s="104"/>
      <c r="H40" s="102"/>
      <c r="I40" s="140"/>
      <c r="J40" s="100"/>
      <c r="K40" s="103"/>
      <c r="L40" s="107"/>
      <c r="M40" s="104"/>
      <c r="N40" s="103"/>
      <c r="O40" s="103"/>
      <c r="P40" s="100"/>
      <c r="Q40" s="114"/>
      <c r="R40" s="156"/>
      <c r="S40" s="156"/>
      <c r="T40" s="100"/>
      <c r="U40" s="46" t="s">
        <v>194</v>
      </c>
      <c r="V40" s="9">
        <v>44910</v>
      </c>
      <c r="W40" s="40" t="s">
        <v>371</v>
      </c>
      <c r="X40" s="40" t="s">
        <v>193</v>
      </c>
      <c r="Y40" s="46">
        <v>44927</v>
      </c>
      <c r="Z40" s="46">
        <v>45291</v>
      </c>
      <c r="AA40" s="46" t="s">
        <v>100</v>
      </c>
      <c r="AB40" s="46" t="s">
        <v>100</v>
      </c>
      <c r="AC40" s="63">
        <v>0</v>
      </c>
      <c r="AD40" s="63">
        <v>0</v>
      </c>
      <c r="AE40" s="46" t="s">
        <v>100</v>
      </c>
      <c r="AF40" s="46" t="s">
        <v>100</v>
      </c>
      <c r="AG40" s="63">
        <v>0</v>
      </c>
      <c r="AH40" s="34">
        <f t="shared" si="2"/>
        <v>96699.25</v>
      </c>
      <c r="AI40" s="34">
        <v>0</v>
      </c>
      <c r="AJ40" s="64">
        <v>0</v>
      </c>
      <c r="AK40" s="115"/>
      <c r="AL40" s="100"/>
      <c r="AM40" s="116"/>
      <c r="AN40" s="100"/>
      <c r="AO40" s="100"/>
      <c r="AP40" s="100"/>
      <c r="AQ40" s="100"/>
      <c r="AR40" s="100"/>
      <c r="AS40" s="100"/>
      <c r="AT40" s="100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0"/>
    </row>
    <row r="41" spans="1:59" x14ac:dyDescent="0.2">
      <c r="A41" s="100"/>
      <c r="B41" s="100"/>
      <c r="C41" s="100"/>
      <c r="D41" s="100"/>
      <c r="E41" s="100"/>
      <c r="F41" s="140"/>
      <c r="G41" s="104"/>
      <c r="H41" s="102"/>
      <c r="I41" s="140"/>
      <c r="J41" s="100"/>
      <c r="K41" s="103"/>
      <c r="L41" s="107"/>
      <c r="M41" s="104"/>
      <c r="N41" s="103"/>
      <c r="O41" s="103"/>
      <c r="P41" s="100"/>
      <c r="Q41" s="114"/>
      <c r="R41" s="156"/>
      <c r="S41" s="156"/>
      <c r="T41" s="100"/>
      <c r="U41" s="46" t="s">
        <v>224</v>
      </c>
      <c r="V41" s="9">
        <v>45138</v>
      </c>
      <c r="W41" s="45" t="s">
        <v>355</v>
      </c>
      <c r="X41" s="55" t="s">
        <v>354</v>
      </c>
      <c r="Y41" s="50">
        <v>44562</v>
      </c>
      <c r="Z41" s="53">
        <v>45291</v>
      </c>
      <c r="AA41" s="10">
        <v>6.5185599999999996E-2</v>
      </c>
      <c r="AB41" s="46" t="s">
        <v>100</v>
      </c>
      <c r="AC41" s="63">
        <v>15925.08</v>
      </c>
      <c r="AD41" s="63">
        <v>0</v>
      </c>
      <c r="AE41" s="46" t="s">
        <v>100</v>
      </c>
      <c r="AF41" s="46" t="s">
        <v>100</v>
      </c>
      <c r="AG41" s="63">
        <v>0</v>
      </c>
      <c r="AH41" s="34">
        <f t="shared" si="2"/>
        <v>112624.33</v>
      </c>
      <c r="AI41" s="34">
        <v>0</v>
      </c>
      <c r="AJ41" s="64">
        <v>0</v>
      </c>
      <c r="AK41" s="115"/>
      <c r="AL41" s="100"/>
      <c r="AM41" s="116"/>
      <c r="AN41" s="100"/>
      <c r="AO41" s="100"/>
      <c r="AP41" s="100"/>
      <c r="AQ41" s="100"/>
      <c r="AR41" s="100"/>
      <c r="AS41" s="100"/>
      <c r="AT41" s="100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0"/>
    </row>
    <row r="42" spans="1:59" x14ac:dyDescent="0.2">
      <c r="A42" s="100"/>
      <c r="B42" s="100"/>
      <c r="C42" s="100"/>
      <c r="D42" s="100"/>
      <c r="E42" s="100"/>
      <c r="F42" s="140"/>
      <c r="G42" s="104"/>
      <c r="H42" s="102"/>
      <c r="I42" s="140"/>
      <c r="J42" s="100"/>
      <c r="K42" s="103"/>
      <c r="L42" s="107"/>
      <c r="M42" s="104"/>
      <c r="N42" s="103"/>
      <c r="O42" s="103"/>
      <c r="P42" s="100"/>
      <c r="Q42" s="114"/>
      <c r="R42" s="156"/>
      <c r="S42" s="156"/>
      <c r="T42" s="100"/>
      <c r="U42" s="46" t="s">
        <v>372</v>
      </c>
      <c r="V42" s="9">
        <v>45292</v>
      </c>
      <c r="W42" s="44">
        <v>13684</v>
      </c>
      <c r="X42" s="40" t="s">
        <v>193</v>
      </c>
      <c r="Y42" s="46">
        <v>45292</v>
      </c>
      <c r="Z42" s="46">
        <v>45657</v>
      </c>
      <c r="AA42" s="46" t="s">
        <v>100</v>
      </c>
      <c r="AB42" s="46" t="s">
        <v>100</v>
      </c>
      <c r="AC42" s="63">
        <v>0</v>
      </c>
      <c r="AD42" s="63">
        <v>0</v>
      </c>
      <c r="AE42" s="46" t="s">
        <v>100</v>
      </c>
      <c r="AF42" s="46" t="s">
        <v>100</v>
      </c>
      <c r="AG42" s="63">
        <v>0</v>
      </c>
      <c r="AH42" s="34">
        <f t="shared" si="2"/>
        <v>96699.25</v>
      </c>
      <c r="AI42" s="34">
        <v>0</v>
      </c>
      <c r="AJ42" s="64">
        <f>21685.13+21685.13+21685.13+4573.73+21685.13+21685.13</f>
        <v>112999.38</v>
      </c>
      <c r="AK42" s="115"/>
      <c r="AL42" s="100"/>
      <c r="AM42" s="116"/>
      <c r="AN42" s="100"/>
      <c r="AO42" s="100"/>
      <c r="AP42" s="100"/>
      <c r="AQ42" s="100"/>
      <c r="AR42" s="100"/>
      <c r="AS42" s="100"/>
      <c r="AT42" s="100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0"/>
    </row>
    <row r="43" spans="1:59" x14ac:dyDescent="0.2">
      <c r="A43" s="100">
        <v>4</v>
      </c>
      <c r="B43" s="100" t="s">
        <v>418</v>
      </c>
      <c r="C43" s="100" t="s">
        <v>152</v>
      </c>
      <c r="D43" s="100" t="s">
        <v>97</v>
      </c>
      <c r="E43" s="100" t="s">
        <v>99</v>
      </c>
      <c r="F43" s="140" t="s">
        <v>395</v>
      </c>
      <c r="G43" s="104">
        <v>12653</v>
      </c>
      <c r="H43" s="102" t="s">
        <v>156</v>
      </c>
      <c r="I43" s="140" t="s">
        <v>150</v>
      </c>
      <c r="J43" s="100" t="s">
        <v>151</v>
      </c>
      <c r="K43" s="103">
        <v>44074</v>
      </c>
      <c r="L43" s="107">
        <v>72083.360000000001</v>
      </c>
      <c r="M43" s="104">
        <v>12873</v>
      </c>
      <c r="N43" s="103">
        <v>44075</v>
      </c>
      <c r="O43" s="103">
        <v>44196</v>
      </c>
      <c r="P43" s="100" t="s">
        <v>289</v>
      </c>
      <c r="Q43" s="114" t="s">
        <v>100</v>
      </c>
      <c r="R43" s="156" t="s">
        <v>100</v>
      </c>
      <c r="S43" s="156" t="s">
        <v>100</v>
      </c>
      <c r="T43" s="100" t="s">
        <v>154</v>
      </c>
      <c r="U43" s="46" t="s">
        <v>100</v>
      </c>
      <c r="V43" s="9" t="s">
        <v>100</v>
      </c>
      <c r="W43" s="46" t="s">
        <v>100</v>
      </c>
      <c r="X43" s="46" t="s">
        <v>100</v>
      </c>
      <c r="Y43" s="46" t="s">
        <v>100</v>
      </c>
      <c r="Z43" s="46" t="s">
        <v>100</v>
      </c>
      <c r="AA43" s="46" t="s">
        <v>100</v>
      </c>
      <c r="AB43" s="46" t="s">
        <v>100</v>
      </c>
      <c r="AC43" s="63">
        <v>0</v>
      </c>
      <c r="AD43" s="63">
        <v>0</v>
      </c>
      <c r="AE43" s="46" t="s">
        <v>100</v>
      </c>
      <c r="AF43" s="46" t="s">
        <v>100</v>
      </c>
      <c r="AG43" s="63">
        <v>0</v>
      </c>
      <c r="AH43" s="34"/>
      <c r="AI43" s="34">
        <f>18020.84+6398.95+18020.84+18020.84+18020.84</f>
        <v>78482.31</v>
      </c>
      <c r="AJ43" s="64">
        <v>0</v>
      </c>
      <c r="AK43" s="115">
        <f>SUM(AI43:AJ52)</f>
        <v>870303.53</v>
      </c>
      <c r="AL43" s="100" t="s">
        <v>100</v>
      </c>
      <c r="AM43" s="100" t="s">
        <v>100</v>
      </c>
      <c r="AN43" s="100" t="s">
        <v>100</v>
      </c>
      <c r="AO43" s="100" t="s">
        <v>100</v>
      </c>
      <c r="AP43" s="100" t="s">
        <v>100</v>
      </c>
      <c r="AQ43" s="100" t="s">
        <v>100</v>
      </c>
      <c r="AR43" s="100" t="s">
        <v>100</v>
      </c>
      <c r="AS43" s="100" t="s">
        <v>100</v>
      </c>
      <c r="AT43" s="100" t="s">
        <v>100</v>
      </c>
      <c r="AU43" s="106" t="s">
        <v>100</v>
      </c>
      <c r="AV43" s="106" t="s">
        <v>100</v>
      </c>
      <c r="AW43" s="106" t="s">
        <v>100</v>
      </c>
      <c r="AX43" s="106" t="s">
        <v>100</v>
      </c>
      <c r="AY43" s="106" t="s">
        <v>100</v>
      </c>
      <c r="AZ43" s="106" t="s">
        <v>100</v>
      </c>
      <c r="BA43" s="106" t="s">
        <v>100</v>
      </c>
      <c r="BB43" s="106" t="s">
        <v>100</v>
      </c>
      <c r="BC43" s="106" t="s">
        <v>100</v>
      </c>
      <c r="BD43" s="106" t="s">
        <v>100</v>
      </c>
      <c r="BE43" s="106" t="s">
        <v>100</v>
      </c>
      <c r="BF43" s="106" t="s">
        <v>100</v>
      </c>
      <c r="BG43" s="100" t="s">
        <v>100</v>
      </c>
    </row>
    <row r="44" spans="1:59" x14ac:dyDescent="0.2">
      <c r="A44" s="100"/>
      <c r="B44" s="100"/>
      <c r="C44" s="100"/>
      <c r="D44" s="100"/>
      <c r="E44" s="100"/>
      <c r="F44" s="140"/>
      <c r="G44" s="104"/>
      <c r="H44" s="102"/>
      <c r="I44" s="140"/>
      <c r="J44" s="100"/>
      <c r="K44" s="103"/>
      <c r="L44" s="107"/>
      <c r="M44" s="104"/>
      <c r="N44" s="103"/>
      <c r="O44" s="103"/>
      <c r="P44" s="100"/>
      <c r="Q44" s="114"/>
      <c r="R44" s="156"/>
      <c r="S44" s="156"/>
      <c r="T44" s="100"/>
      <c r="U44" s="46" t="s">
        <v>101</v>
      </c>
      <c r="V44" s="9">
        <v>44188</v>
      </c>
      <c r="W44" s="45" t="s">
        <v>197</v>
      </c>
      <c r="X44" s="46" t="s">
        <v>176</v>
      </c>
      <c r="Y44" s="46">
        <v>44197</v>
      </c>
      <c r="Z44" s="46">
        <v>44316</v>
      </c>
      <c r="AA44" s="46" t="s">
        <v>100</v>
      </c>
      <c r="AB44" s="46" t="s">
        <v>100</v>
      </c>
      <c r="AC44" s="63">
        <v>0</v>
      </c>
      <c r="AD44" s="63">
        <v>0</v>
      </c>
      <c r="AE44" s="46" t="s">
        <v>100</v>
      </c>
      <c r="AF44" s="46" t="s">
        <v>100</v>
      </c>
      <c r="AG44" s="63">
        <v>0</v>
      </c>
      <c r="AH44" s="34">
        <f t="shared" ref="AH44:AH52" si="3">$L$43-AD44+AC44+AG44</f>
        <v>72083.360000000001</v>
      </c>
      <c r="AI44" s="34">
        <v>0</v>
      </c>
      <c r="AJ44" s="64">
        <v>0</v>
      </c>
      <c r="AK44" s="115"/>
      <c r="AL44" s="100"/>
      <c r="AM44" s="100"/>
      <c r="AN44" s="100"/>
      <c r="AO44" s="100"/>
      <c r="AP44" s="100"/>
      <c r="AQ44" s="100"/>
      <c r="AR44" s="100"/>
      <c r="AS44" s="100"/>
      <c r="AT44" s="100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0"/>
    </row>
    <row r="45" spans="1:59" x14ac:dyDescent="0.2">
      <c r="A45" s="100"/>
      <c r="B45" s="100"/>
      <c r="C45" s="100"/>
      <c r="D45" s="100"/>
      <c r="E45" s="100"/>
      <c r="F45" s="140"/>
      <c r="G45" s="104"/>
      <c r="H45" s="102"/>
      <c r="I45" s="140"/>
      <c r="J45" s="100"/>
      <c r="K45" s="103"/>
      <c r="L45" s="107"/>
      <c r="M45" s="104"/>
      <c r="N45" s="103"/>
      <c r="O45" s="103"/>
      <c r="P45" s="100"/>
      <c r="Q45" s="114"/>
      <c r="R45" s="156"/>
      <c r="S45" s="156"/>
      <c r="T45" s="100"/>
      <c r="U45" s="46" t="s">
        <v>103</v>
      </c>
      <c r="V45" s="9">
        <v>44314</v>
      </c>
      <c r="W45" s="45" t="s">
        <v>199</v>
      </c>
      <c r="X45" s="46" t="s">
        <v>189</v>
      </c>
      <c r="Y45" s="46">
        <v>44317</v>
      </c>
      <c r="Z45" s="46">
        <v>44377</v>
      </c>
      <c r="AA45" s="46" t="s">
        <v>100</v>
      </c>
      <c r="AB45" s="46" t="s">
        <v>100</v>
      </c>
      <c r="AC45" s="63">
        <v>0</v>
      </c>
      <c r="AD45" s="63">
        <v>0</v>
      </c>
      <c r="AE45" s="46" t="s">
        <v>100</v>
      </c>
      <c r="AF45" s="46" t="s">
        <v>100</v>
      </c>
      <c r="AG45" s="63">
        <v>0</v>
      </c>
      <c r="AH45" s="34">
        <f t="shared" si="3"/>
        <v>72083.360000000001</v>
      </c>
      <c r="AI45" s="34">
        <v>0</v>
      </c>
      <c r="AJ45" s="64">
        <v>0</v>
      </c>
      <c r="AK45" s="115"/>
      <c r="AL45" s="100"/>
      <c r="AM45" s="100"/>
      <c r="AN45" s="100"/>
      <c r="AO45" s="100"/>
      <c r="AP45" s="100"/>
      <c r="AQ45" s="100"/>
      <c r="AR45" s="100"/>
      <c r="AS45" s="100"/>
      <c r="AT45" s="100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0"/>
    </row>
    <row r="46" spans="1:59" x14ac:dyDescent="0.2">
      <c r="A46" s="100"/>
      <c r="B46" s="100"/>
      <c r="C46" s="100"/>
      <c r="D46" s="100"/>
      <c r="E46" s="100"/>
      <c r="F46" s="140"/>
      <c r="G46" s="104"/>
      <c r="H46" s="102"/>
      <c r="I46" s="140"/>
      <c r="J46" s="100"/>
      <c r="K46" s="103"/>
      <c r="L46" s="107"/>
      <c r="M46" s="104"/>
      <c r="N46" s="103"/>
      <c r="O46" s="103"/>
      <c r="P46" s="100"/>
      <c r="Q46" s="114"/>
      <c r="R46" s="156"/>
      <c r="S46" s="156"/>
      <c r="T46" s="100"/>
      <c r="U46" s="46" t="s">
        <v>104</v>
      </c>
      <c r="V46" s="9">
        <v>44372</v>
      </c>
      <c r="W46" s="45" t="s">
        <v>201</v>
      </c>
      <c r="X46" s="46" t="s">
        <v>200</v>
      </c>
      <c r="Y46" s="46">
        <v>44378</v>
      </c>
      <c r="Z46" s="46">
        <v>44561</v>
      </c>
      <c r="AA46" s="46" t="s">
        <v>100</v>
      </c>
      <c r="AB46" s="46" t="s">
        <v>100</v>
      </c>
      <c r="AC46" s="63">
        <v>0</v>
      </c>
      <c r="AD46" s="63">
        <v>0</v>
      </c>
      <c r="AE46" s="46" t="s">
        <v>100</v>
      </c>
      <c r="AF46" s="46" t="s">
        <v>100</v>
      </c>
      <c r="AG46" s="63">
        <v>0</v>
      </c>
      <c r="AH46" s="34">
        <f t="shared" si="3"/>
        <v>72083.360000000001</v>
      </c>
      <c r="AI46" s="34">
        <v>215701.74</v>
      </c>
      <c r="AJ46" s="64">
        <v>0</v>
      </c>
      <c r="AK46" s="115"/>
      <c r="AL46" s="100"/>
      <c r="AM46" s="100"/>
      <c r="AN46" s="100"/>
      <c r="AO46" s="100"/>
      <c r="AP46" s="100"/>
      <c r="AQ46" s="100"/>
      <c r="AR46" s="100"/>
      <c r="AS46" s="100"/>
      <c r="AT46" s="100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0"/>
    </row>
    <row r="47" spans="1:59" x14ac:dyDescent="0.2">
      <c r="A47" s="100"/>
      <c r="B47" s="100"/>
      <c r="C47" s="100"/>
      <c r="D47" s="100"/>
      <c r="E47" s="100"/>
      <c r="F47" s="140"/>
      <c r="G47" s="104"/>
      <c r="H47" s="102"/>
      <c r="I47" s="140"/>
      <c r="J47" s="100"/>
      <c r="K47" s="103"/>
      <c r="L47" s="107"/>
      <c r="M47" s="104"/>
      <c r="N47" s="103"/>
      <c r="O47" s="103"/>
      <c r="P47" s="100"/>
      <c r="Q47" s="114"/>
      <c r="R47" s="156"/>
      <c r="S47" s="156"/>
      <c r="T47" s="100"/>
      <c r="U47" s="46" t="s">
        <v>105</v>
      </c>
      <c r="V47" s="9">
        <v>44551</v>
      </c>
      <c r="W47" s="45" t="s">
        <v>237</v>
      </c>
      <c r="X47" s="46" t="s">
        <v>225</v>
      </c>
      <c r="Y47" s="46">
        <v>44562</v>
      </c>
      <c r="Z47" s="46">
        <v>44742</v>
      </c>
      <c r="AA47" s="46" t="s">
        <v>100</v>
      </c>
      <c r="AB47" s="46" t="s">
        <v>100</v>
      </c>
      <c r="AC47" s="63">
        <v>0</v>
      </c>
      <c r="AD47" s="63">
        <v>0</v>
      </c>
      <c r="AE47" s="46" t="s">
        <v>100</v>
      </c>
      <c r="AF47" s="46" t="s">
        <v>100</v>
      </c>
      <c r="AG47" s="63">
        <v>0</v>
      </c>
      <c r="AH47" s="34">
        <f t="shared" si="3"/>
        <v>72083.360000000001</v>
      </c>
      <c r="AI47" s="34">
        <v>0</v>
      </c>
      <c r="AJ47" s="64">
        <v>0</v>
      </c>
      <c r="AK47" s="115"/>
      <c r="AL47" s="100"/>
      <c r="AM47" s="100"/>
      <c r="AN47" s="100"/>
      <c r="AO47" s="100"/>
      <c r="AP47" s="100"/>
      <c r="AQ47" s="100"/>
      <c r="AR47" s="100"/>
      <c r="AS47" s="100"/>
      <c r="AT47" s="100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0"/>
    </row>
    <row r="48" spans="1:59" x14ac:dyDescent="0.2">
      <c r="A48" s="100"/>
      <c r="B48" s="100"/>
      <c r="C48" s="100"/>
      <c r="D48" s="100"/>
      <c r="E48" s="100"/>
      <c r="F48" s="140"/>
      <c r="G48" s="104"/>
      <c r="H48" s="102"/>
      <c r="I48" s="140"/>
      <c r="J48" s="100"/>
      <c r="K48" s="103"/>
      <c r="L48" s="107"/>
      <c r="M48" s="104"/>
      <c r="N48" s="103"/>
      <c r="O48" s="103"/>
      <c r="P48" s="100"/>
      <c r="Q48" s="114"/>
      <c r="R48" s="156"/>
      <c r="S48" s="156"/>
      <c r="T48" s="100"/>
      <c r="U48" s="46" t="s">
        <v>192</v>
      </c>
      <c r="V48" s="9">
        <v>44736</v>
      </c>
      <c r="W48" s="45" t="s">
        <v>239</v>
      </c>
      <c r="X48" s="46" t="s">
        <v>234</v>
      </c>
      <c r="Y48" s="46">
        <v>44743</v>
      </c>
      <c r="Z48" s="46">
        <v>44926</v>
      </c>
      <c r="AA48" s="46" t="s">
        <v>100</v>
      </c>
      <c r="AB48" s="46" t="s">
        <v>100</v>
      </c>
      <c r="AC48" s="63">
        <v>0</v>
      </c>
      <c r="AD48" s="63">
        <v>0</v>
      </c>
      <c r="AE48" s="46" t="s">
        <v>100</v>
      </c>
      <c r="AF48" s="46" t="s">
        <v>100</v>
      </c>
      <c r="AG48" s="63">
        <v>0</v>
      </c>
      <c r="AH48" s="34">
        <f t="shared" si="3"/>
        <v>72083.360000000001</v>
      </c>
      <c r="AI48" s="34">
        <v>0</v>
      </c>
      <c r="AJ48" s="64">
        <v>0</v>
      </c>
      <c r="AK48" s="115"/>
      <c r="AL48" s="100"/>
      <c r="AM48" s="100"/>
      <c r="AN48" s="100"/>
      <c r="AO48" s="100"/>
      <c r="AP48" s="100"/>
      <c r="AQ48" s="100"/>
      <c r="AR48" s="100"/>
      <c r="AS48" s="100"/>
      <c r="AT48" s="100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0"/>
    </row>
    <row r="49" spans="1:59" x14ac:dyDescent="0.2">
      <c r="A49" s="100"/>
      <c r="B49" s="100"/>
      <c r="C49" s="100"/>
      <c r="D49" s="100"/>
      <c r="E49" s="100"/>
      <c r="F49" s="140"/>
      <c r="G49" s="104"/>
      <c r="H49" s="102"/>
      <c r="I49" s="140"/>
      <c r="J49" s="100"/>
      <c r="K49" s="103"/>
      <c r="L49" s="107"/>
      <c r="M49" s="104"/>
      <c r="N49" s="103"/>
      <c r="O49" s="103"/>
      <c r="P49" s="100"/>
      <c r="Q49" s="114"/>
      <c r="R49" s="156"/>
      <c r="S49" s="156"/>
      <c r="T49" s="100"/>
      <c r="U49" s="46" t="s">
        <v>194</v>
      </c>
      <c r="V49" s="9">
        <v>44895</v>
      </c>
      <c r="W49" s="45" t="s">
        <v>247</v>
      </c>
      <c r="X49" s="46" t="s">
        <v>248</v>
      </c>
      <c r="Y49" s="46">
        <v>44895</v>
      </c>
      <c r="Z49" s="46">
        <v>44926</v>
      </c>
      <c r="AA49" s="10">
        <v>4.6984850000000002E-2</v>
      </c>
      <c r="AB49" s="46" t="s">
        <v>100</v>
      </c>
      <c r="AC49" s="63">
        <v>10661.4</v>
      </c>
      <c r="AD49" s="63">
        <v>0</v>
      </c>
      <c r="AE49" s="46" t="s">
        <v>100</v>
      </c>
      <c r="AF49" s="46" t="s">
        <v>100</v>
      </c>
      <c r="AG49" s="63">
        <v>0</v>
      </c>
      <c r="AH49" s="34">
        <f t="shared" si="3"/>
        <v>82744.759999999995</v>
      </c>
      <c r="AI49" s="34">
        <v>233168.06</v>
      </c>
      <c r="AJ49" s="64">
        <v>0</v>
      </c>
      <c r="AK49" s="115"/>
      <c r="AL49" s="100"/>
      <c r="AM49" s="100"/>
      <c r="AN49" s="100"/>
      <c r="AO49" s="100"/>
      <c r="AP49" s="100"/>
      <c r="AQ49" s="100"/>
      <c r="AR49" s="100"/>
      <c r="AS49" s="100"/>
      <c r="AT49" s="100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0"/>
    </row>
    <row r="50" spans="1:59" x14ac:dyDescent="0.2">
      <c r="A50" s="100"/>
      <c r="B50" s="100"/>
      <c r="C50" s="100"/>
      <c r="D50" s="100"/>
      <c r="E50" s="100"/>
      <c r="F50" s="140"/>
      <c r="G50" s="104"/>
      <c r="H50" s="102"/>
      <c r="I50" s="140"/>
      <c r="J50" s="100"/>
      <c r="K50" s="103"/>
      <c r="L50" s="107"/>
      <c r="M50" s="104"/>
      <c r="N50" s="103"/>
      <c r="O50" s="103"/>
      <c r="P50" s="100"/>
      <c r="Q50" s="114"/>
      <c r="R50" s="156"/>
      <c r="S50" s="156"/>
      <c r="T50" s="100"/>
      <c r="U50" s="46" t="s">
        <v>224</v>
      </c>
      <c r="V50" s="9">
        <v>45138</v>
      </c>
      <c r="W50" s="45" t="s">
        <v>355</v>
      </c>
      <c r="X50" s="40" t="s">
        <v>193</v>
      </c>
      <c r="Y50" s="46">
        <v>44927</v>
      </c>
      <c r="Z50" s="46">
        <v>45291</v>
      </c>
      <c r="AA50" s="46" t="s">
        <v>100</v>
      </c>
      <c r="AB50" s="46" t="s">
        <v>100</v>
      </c>
      <c r="AC50" s="63">
        <v>0</v>
      </c>
      <c r="AD50" s="63">
        <v>0</v>
      </c>
      <c r="AE50" s="46" t="s">
        <v>100</v>
      </c>
      <c r="AF50" s="46" t="s">
        <v>100</v>
      </c>
      <c r="AG50" s="63">
        <v>0</v>
      </c>
      <c r="AH50" s="34">
        <f t="shared" si="3"/>
        <v>72083.360000000001</v>
      </c>
      <c r="AI50" s="34">
        <v>0</v>
      </c>
      <c r="AJ50" s="64">
        <v>0</v>
      </c>
      <c r="AK50" s="115"/>
      <c r="AL50" s="100"/>
      <c r="AM50" s="100"/>
      <c r="AN50" s="100"/>
      <c r="AO50" s="100"/>
      <c r="AP50" s="100"/>
      <c r="AQ50" s="100"/>
      <c r="AR50" s="100"/>
      <c r="AS50" s="100"/>
      <c r="AT50" s="100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0"/>
    </row>
    <row r="51" spans="1:59" x14ac:dyDescent="0.2">
      <c r="A51" s="100"/>
      <c r="B51" s="100"/>
      <c r="C51" s="100"/>
      <c r="D51" s="100"/>
      <c r="E51" s="100"/>
      <c r="F51" s="140"/>
      <c r="G51" s="104"/>
      <c r="H51" s="102"/>
      <c r="I51" s="140"/>
      <c r="J51" s="100"/>
      <c r="K51" s="103"/>
      <c r="L51" s="107"/>
      <c r="M51" s="104"/>
      <c r="N51" s="103"/>
      <c r="O51" s="103"/>
      <c r="P51" s="100"/>
      <c r="Q51" s="114"/>
      <c r="R51" s="156"/>
      <c r="S51" s="156"/>
      <c r="T51" s="100"/>
      <c r="U51" s="46" t="s">
        <v>372</v>
      </c>
      <c r="V51" s="9">
        <v>45138</v>
      </c>
      <c r="W51" s="45" t="s">
        <v>412</v>
      </c>
      <c r="X51" s="46" t="s">
        <v>248</v>
      </c>
      <c r="Y51" s="46">
        <v>44562</v>
      </c>
      <c r="Z51" s="46">
        <v>45291</v>
      </c>
      <c r="AA51" s="10">
        <v>6.8521650000000003E-2</v>
      </c>
      <c r="AB51" s="46" t="s">
        <v>100</v>
      </c>
      <c r="AC51" s="63">
        <v>16692.12</v>
      </c>
      <c r="AD51" s="63">
        <v>0</v>
      </c>
      <c r="AE51" s="46" t="s">
        <v>100</v>
      </c>
      <c r="AF51" s="46" t="s">
        <v>100</v>
      </c>
      <c r="AG51" s="63">
        <v>0</v>
      </c>
      <c r="AH51" s="34">
        <f t="shared" si="3"/>
        <v>88775.48</v>
      </c>
      <c r="AI51" s="34">
        <v>241553.16</v>
      </c>
      <c r="AJ51" s="64">
        <v>0</v>
      </c>
      <c r="AK51" s="115"/>
      <c r="AL51" s="100"/>
      <c r="AM51" s="100"/>
      <c r="AN51" s="100"/>
      <c r="AO51" s="100"/>
      <c r="AP51" s="100"/>
      <c r="AQ51" s="100"/>
      <c r="AR51" s="100"/>
      <c r="AS51" s="100"/>
      <c r="AT51" s="100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0"/>
    </row>
    <row r="52" spans="1:59" x14ac:dyDescent="0.2">
      <c r="A52" s="100"/>
      <c r="B52" s="100"/>
      <c r="C52" s="100"/>
      <c r="D52" s="100"/>
      <c r="E52" s="100"/>
      <c r="F52" s="140"/>
      <c r="G52" s="104"/>
      <c r="H52" s="102"/>
      <c r="I52" s="140"/>
      <c r="J52" s="100"/>
      <c r="K52" s="103"/>
      <c r="L52" s="107"/>
      <c r="M52" s="104"/>
      <c r="N52" s="103"/>
      <c r="O52" s="103"/>
      <c r="P52" s="100"/>
      <c r="Q52" s="114"/>
      <c r="R52" s="156"/>
      <c r="S52" s="156"/>
      <c r="T52" s="100"/>
      <c r="U52" s="46" t="s">
        <v>227</v>
      </c>
      <c r="V52" s="9">
        <v>45286</v>
      </c>
      <c r="W52" s="45" t="s">
        <v>407</v>
      </c>
      <c r="X52" s="40" t="s">
        <v>193</v>
      </c>
      <c r="Y52" s="46">
        <v>45292</v>
      </c>
      <c r="Z52" s="46">
        <v>45657</v>
      </c>
      <c r="AA52" s="46" t="s">
        <v>100</v>
      </c>
      <c r="AB52" s="46" t="s">
        <v>100</v>
      </c>
      <c r="AC52" s="63">
        <v>0</v>
      </c>
      <c r="AD52" s="63">
        <v>0</v>
      </c>
      <c r="AE52" s="46" t="s">
        <v>100</v>
      </c>
      <c r="AF52" s="46" t="s">
        <v>100</v>
      </c>
      <c r="AG52" s="63">
        <v>0</v>
      </c>
      <c r="AH52" s="34">
        <f t="shared" si="3"/>
        <v>72083.360000000001</v>
      </c>
      <c r="AI52" s="34">
        <v>0</v>
      </c>
      <c r="AJ52" s="64">
        <f>20300.3+20300.3+20300.3+20300.3+20197.06</f>
        <v>101398.26</v>
      </c>
      <c r="AK52" s="115"/>
      <c r="AL52" s="100"/>
      <c r="AM52" s="100"/>
      <c r="AN52" s="100"/>
      <c r="AO52" s="100"/>
      <c r="AP52" s="100"/>
      <c r="AQ52" s="100"/>
      <c r="AR52" s="100"/>
      <c r="AS52" s="100"/>
      <c r="AT52" s="100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0"/>
    </row>
    <row r="53" spans="1:59" s="16" customFormat="1" x14ac:dyDescent="0.2">
      <c r="A53" s="100">
        <v>5</v>
      </c>
      <c r="B53" s="100" t="s">
        <v>420</v>
      </c>
      <c r="C53" s="100" t="s">
        <v>152</v>
      </c>
      <c r="D53" s="100" t="s">
        <v>97</v>
      </c>
      <c r="E53" s="100" t="s">
        <v>99</v>
      </c>
      <c r="F53" s="140" t="s">
        <v>395</v>
      </c>
      <c r="G53" s="106">
        <v>12653</v>
      </c>
      <c r="H53" s="102" t="s">
        <v>155</v>
      </c>
      <c r="I53" s="140" t="s">
        <v>150</v>
      </c>
      <c r="J53" s="100" t="s">
        <v>151</v>
      </c>
      <c r="K53" s="103">
        <v>44097</v>
      </c>
      <c r="L53" s="107">
        <v>53338.05</v>
      </c>
      <c r="M53" s="104">
        <v>12892</v>
      </c>
      <c r="N53" s="103">
        <v>44105</v>
      </c>
      <c r="O53" s="103">
        <v>44196</v>
      </c>
      <c r="P53" s="100" t="s">
        <v>289</v>
      </c>
      <c r="Q53" s="114" t="s">
        <v>100</v>
      </c>
      <c r="R53" s="156" t="s">
        <v>100</v>
      </c>
      <c r="S53" s="156" t="s">
        <v>100</v>
      </c>
      <c r="T53" s="100" t="s">
        <v>154</v>
      </c>
      <c r="U53" s="46" t="s">
        <v>100</v>
      </c>
      <c r="V53" s="9" t="s">
        <v>100</v>
      </c>
      <c r="W53" s="46" t="s">
        <v>100</v>
      </c>
      <c r="X53" s="46" t="s">
        <v>100</v>
      </c>
      <c r="Y53" s="46" t="s">
        <v>100</v>
      </c>
      <c r="Z53" s="46" t="s">
        <v>100</v>
      </c>
      <c r="AA53" s="46" t="s">
        <v>100</v>
      </c>
      <c r="AB53" s="46" t="s">
        <v>100</v>
      </c>
      <c r="AC53" s="63">
        <v>0</v>
      </c>
      <c r="AD53" s="63">
        <v>0</v>
      </c>
      <c r="AE53" s="46" t="s">
        <v>100</v>
      </c>
      <c r="AF53" s="46" t="s">
        <v>100</v>
      </c>
      <c r="AG53" s="63">
        <v>0</v>
      </c>
      <c r="AH53" s="34"/>
      <c r="AI53" s="34">
        <v>26910.26</v>
      </c>
      <c r="AJ53" s="64">
        <v>0</v>
      </c>
      <c r="AK53" s="115">
        <f>SUM(AI53:AJ62)</f>
        <v>843344.65</v>
      </c>
      <c r="AL53" s="100" t="s">
        <v>100</v>
      </c>
      <c r="AM53" s="100" t="s">
        <v>100</v>
      </c>
      <c r="AN53" s="100" t="s">
        <v>100</v>
      </c>
      <c r="AO53" s="100" t="s">
        <v>100</v>
      </c>
      <c r="AP53" s="100" t="s">
        <v>100</v>
      </c>
      <c r="AQ53" s="100" t="s">
        <v>100</v>
      </c>
      <c r="AR53" s="100" t="s">
        <v>100</v>
      </c>
      <c r="AS53" s="100" t="s">
        <v>100</v>
      </c>
      <c r="AT53" s="100" t="s">
        <v>100</v>
      </c>
      <c r="AU53" s="100" t="s">
        <v>100</v>
      </c>
      <c r="AV53" s="100" t="s">
        <v>100</v>
      </c>
      <c r="AW53" s="100" t="s">
        <v>100</v>
      </c>
      <c r="AX53" s="100" t="s">
        <v>100</v>
      </c>
      <c r="AY53" s="100" t="s">
        <v>100</v>
      </c>
      <c r="AZ53" s="100" t="s">
        <v>100</v>
      </c>
      <c r="BA53" s="100" t="s">
        <v>100</v>
      </c>
      <c r="BB53" s="100" t="s">
        <v>100</v>
      </c>
      <c r="BC53" s="100" t="s">
        <v>100</v>
      </c>
      <c r="BD53" s="100" t="s">
        <v>100</v>
      </c>
      <c r="BE53" s="100" t="s">
        <v>100</v>
      </c>
      <c r="BF53" s="100" t="s">
        <v>100</v>
      </c>
      <c r="BG53" s="100" t="s">
        <v>100</v>
      </c>
    </row>
    <row r="54" spans="1:59" s="16" customFormat="1" x14ac:dyDescent="0.2">
      <c r="A54" s="100"/>
      <c r="B54" s="100"/>
      <c r="C54" s="100"/>
      <c r="D54" s="100"/>
      <c r="E54" s="100"/>
      <c r="F54" s="140"/>
      <c r="G54" s="106"/>
      <c r="H54" s="102"/>
      <c r="I54" s="140"/>
      <c r="J54" s="100"/>
      <c r="K54" s="103"/>
      <c r="L54" s="107"/>
      <c r="M54" s="104"/>
      <c r="N54" s="103"/>
      <c r="O54" s="103"/>
      <c r="P54" s="100"/>
      <c r="Q54" s="114"/>
      <c r="R54" s="156"/>
      <c r="S54" s="156"/>
      <c r="T54" s="100"/>
      <c r="U54" s="46" t="s">
        <v>101</v>
      </c>
      <c r="V54" s="9">
        <v>44188</v>
      </c>
      <c r="W54" s="45" t="s">
        <v>197</v>
      </c>
      <c r="X54" s="46" t="s">
        <v>198</v>
      </c>
      <c r="Y54" s="46">
        <v>44197</v>
      </c>
      <c r="Z54" s="46">
        <v>44286</v>
      </c>
      <c r="AA54" s="46" t="s">
        <v>100</v>
      </c>
      <c r="AB54" s="46" t="s">
        <v>100</v>
      </c>
      <c r="AC54" s="63">
        <v>0</v>
      </c>
      <c r="AD54" s="63">
        <v>0</v>
      </c>
      <c r="AE54" s="46" t="s">
        <v>100</v>
      </c>
      <c r="AF54" s="46" t="s">
        <v>100</v>
      </c>
      <c r="AG54" s="63">
        <v>0</v>
      </c>
      <c r="AH54" s="34">
        <f t="shared" ref="AH54:AH62" si="4">$L$53-AD54+AC54+AG54</f>
        <v>53338.05</v>
      </c>
      <c r="AI54" s="34">
        <v>0</v>
      </c>
      <c r="AJ54" s="64">
        <v>0</v>
      </c>
      <c r="AK54" s="115"/>
      <c r="AL54" s="100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0"/>
      <c r="BF54" s="100"/>
      <c r="BG54" s="100"/>
    </row>
    <row r="55" spans="1:59" s="16" customFormat="1" x14ac:dyDescent="0.2">
      <c r="A55" s="100"/>
      <c r="B55" s="100"/>
      <c r="C55" s="100"/>
      <c r="D55" s="100"/>
      <c r="E55" s="100"/>
      <c r="F55" s="140"/>
      <c r="G55" s="106"/>
      <c r="H55" s="102"/>
      <c r="I55" s="140"/>
      <c r="J55" s="100"/>
      <c r="K55" s="103"/>
      <c r="L55" s="107"/>
      <c r="M55" s="104"/>
      <c r="N55" s="103"/>
      <c r="O55" s="103"/>
      <c r="P55" s="100"/>
      <c r="Q55" s="114"/>
      <c r="R55" s="156"/>
      <c r="S55" s="156"/>
      <c r="T55" s="100"/>
      <c r="U55" s="46" t="s">
        <v>103</v>
      </c>
      <c r="V55" s="9">
        <v>44284</v>
      </c>
      <c r="W55" s="45" t="s">
        <v>202</v>
      </c>
      <c r="X55" s="46" t="s">
        <v>189</v>
      </c>
      <c r="Y55" s="46">
        <v>44287</v>
      </c>
      <c r="Z55" s="46">
        <v>44377</v>
      </c>
      <c r="AA55" s="46" t="s">
        <v>100</v>
      </c>
      <c r="AB55" s="46" t="s">
        <v>100</v>
      </c>
      <c r="AC55" s="63">
        <v>0</v>
      </c>
      <c r="AD55" s="63">
        <v>0</v>
      </c>
      <c r="AE55" s="46" t="s">
        <v>100</v>
      </c>
      <c r="AF55" s="46" t="s">
        <v>100</v>
      </c>
      <c r="AG55" s="63">
        <v>0</v>
      </c>
      <c r="AH55" s="34">
        <f t="shared" si="4"/>
        <v>53338.05</v>
      </c>
      <c r="AI55" s="34">
        <v>0</v>
      </c>
      <c r="AJ55" s="64">
        <v>0</v>
      </c>
      <c r="AK55" s="115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0"/>
      <c r="AY55" s="100"/>
      <c r="AZ55" s="100"/>
      <c r="BA55" s="100"/>
      <c r="BB55" s="100"/>
      <c r="BC55" s="100"/>
      <c r="BD55" s="100"/>
      <c r="BE55" s="100"/>
      <c r="BF55" s="100"/>
      <c r="BG55" s="100"/>
    </row>
    <row r="56" spans="1:59" s="16" customFormat="1" x14ac:dyDescent="0.2">
      <c r="A56" s="100"/>
      <c r="B56" s="100"/>
      <c r="C56" s="100"/>
      <c r="D56" s="100"/>
      <c r="E56" s="100"/>
      <c r="F56" s="140"/>
      <c r="G56" s="106"/>
      <c r="H56" s="102"/>
      <c r="I56" s="140"/>
      <c r="J56" s="100"/>
      <c r="K56" s="103"/>
      <c r="L56" s="107"/>
      <c r="M56" s="104"/>
      <c r="N56" s="103"/>
      <c r="O56" s="103"/>
      <c r="P56" s="100"/>
      <c r="Q56" s="114"/>
      <c r="R56" s="156"/>
      <c r="S56" s="156"/>
      <c r="T56" s="100"/>
      <c r="U56" s="46" t="s">
        <v>104</v>
      </c>
      <c r="V56" s="9">
        <v>44369</v>
      </c>
      <c r="W56" s="45" t="s">
        <v>203</v>
      </c>
      <c r="X56" s="46" t="s">
        <v>200</v>
      </c>
      <c r="Y56" s="46">
        <v>44378</v>
      </c>
      <c r="Z56" s="46">
        <v>44561</v>
      </c>
      <c r="AA56" s="46" t="s">
        <v>100</v>
      </c>
      <c r="AB56" s="46" t="s">
        <v>100</v>
      </c>
      <c r="AC56" s="63">
        <v>0</v>
      </c>
      <c r="AD56" s="63">
        <v>0</v>
      </c>
      <c r="AE56" s="46" t="s">
        <v>100</v>
      </c>
      <c r="AF56" s="46" t="s">
        <v>100</v>
      </c>
      <c r="AG56" s="63">
        <v>0</v>
      </c>
      <c r="AH56" s="34">
        <f t="shared" si="4"/>
        <v>53338.05</v>
      </c>
      <c r="AI56" s="34">
        <v>227665.83</v>
      </c>
      <c r="AJ56" s="64">
        <v>0</v>
      </c>
      <c r="AK56" s="115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0"/>
      <c r="BC56" s="100"/>
      <c r="BD56" s="100"/>
      <c r="BE56" s="100"/>
      <c r="BF56" s="100"/>
      <c r="BG56" s="100"/>
    </row>
    <row r="57" spans="1:59" s="16" customFormat="1" x14ac:dyDescent="0.2">
      <c r="A57" s="100"/>
      <c r="B57" s="100"/>
      <c r="C57" s="100"/>
      <c r="D57" s="100"/>
      <c r="E57" s="100"/>
      <c r="F57" s="140"/>
      <c r="G57" s="106"/>
      <c r="H57" s="102"/>
      <c r="I57" s="140"/>
      <c r="J57" s="100"/>
      <c r="K57" s="103"/>
      <c r="L57" s="107"/>
      <c r="M57" s="104"/>
      <c r="N57" s="103"/>
      <c r="O57" s="103"/>
      <c r="P57" s="100"/>
      <c r="Q57" s="114"/>
      <c r="R57" s="156"/>
      <c r="S57" s="156"/>
      <c r="T57" s="100"/>
      <c r="U57" s="46" t="s">
        <v>105</v>
      </c>
      <c r="V57" s="9">
        <v>44559</v>
      </c>
      <c r="W57" s="45" t="s">
        <v>233</v>
      </c>
      <c r="X57" s="46" t="s">
        <v>225</v>
      </c>
      <c r="Y57" s="46">
        <v>44562</v>
      </c>
      <c r="Z57" s="46">
        <v>44742</v>
      </c>
      <c r="AA57" s="46" t="s">
        <v>100</v>
      </c>
      <c r="AB57" s="46" t="s">
        <v>100</v>
      </c>
      <c r="AC57" s="63">
        <v>0</v>
      </c>
      <c r="AD57" s="63">
        <v>0</v>
      </c>
      <c r="AE57" s="46" t="s">
        <v>100</v>
      </c>
      <c r="AF57" s="46" t="s">
        <v>100</v>
      </c>
      <c r="AG57" s="63">
        <v>0</v>
      </c>
      <c r="AH57" s="34">
        <f t="shared" si="4"/>
        <v>53338.05</v>
      </c>
      <c r="AI57" s="34">
        <v>0</v>
      </c>
      <c r="AJ57" s="64">
        <v>0</v>
      </c>
      <c r="AK57" s="115"/>
      <c r="AL57" s="100"/>
      <c r="AM57" s="100"/>
      <c r="AN57" s="100"/>
      <c r="AO57" s="100"/>
      <c r="AP57" s="100"/>
      <c r="AQ57" s="100"/>
      <c r="AR57" s="100"/>
      <c r="AS57" s="100"/>
      <c r="AT57" s="100"/>
      <c r="AU57" s="100"/>
      <c r="AV57" s="100"/>
      <c r="AW57" s="100"/>
      <c r="AX57" s="100"/>
      <c r="AY57" s="100"/>
      <c r="AZ57" s="100"/>
      <c r="BA57" s="100"/>
      <c r="BB57" s="100"/>
      <c r="BC57" s="100"/>
      <c r="BD57" s="100"/>
      <c r="BE57" s="100"/>
      <c r="BF57" s="100"/>
      <c r="BG57" s="100"/>
    </row>
    <row r="58" spans="1:59" s="16" customFormat="1" x14ac:dyDescent="0.2">
      <c r="A58" s="100"/>
      <c r="B58" s="100"/>
      <c r="C58" s="100"/>
      <c r="D58" s="100"/>
      <c r="E58" s="100"/>
      <c r="F58" s="140"/>
      <c r="G58" s="106"/>
      <c r="H58" s="102"/>
      <c r="I58" s="140"/>
      <c r="J58" s="100"/>
      <c r="K58" s="103"/>
      <c r="L58" s="107"/>
      <c r="M58" s="104"/>
      <c r="N58" s="103"/>
      <c r="O58" s="103"/>
      <c r="P58" s="100"/>
      <c r="Q58" s="114"/>
      <c r="R58" s="156"/>
      <c r="S58" s="156"/>
      <c r="T58" s="100"/>
      <c r="U58" s="46" t="s">
        <v>192</v>
      </c>
      <c r="V58" s="9">
        <v>44739</v>
      </c>
      <c r="W58" s="45" t="s">
        <v>249</v>
      </c>
      <c r="X58" s="46" t="s">
        <v>223</v>
      </c>
      <c r="Y58" s="46">
        <v>44743</v>
      </c>
      <c r="Z58" s="46">
        <v>44926</v>
      </c>
      <c r="AA58" s="46" t="s">
        <v>100</v>
      </c>
      <c r="AB58" s="46" t="s">
        <v>100</v>
      </c>
      <c r="AC58" s="63">
        <v>0</v>
      </c>
      <c r="AD58" s="63">
        <v>0</v>
      </c>
      <c r="AE58" s="46" t="s">
        <v>100</v>
      </c>
      <c r="AF58" s="46" t="s">
        <v>100</v>
      </c>
      <c r="AG58" s="63">
        <v>0</v>
      </c>
      <c r="AH58" s="34">
        <f t="shared" si="4"/>
        <v>53338.05</v>
      </c>
      <c r="AI58" s="34">
        <v>0</v>
      </c>
      <c r="AJ58" s="64">
        <v>0</v>
      </c>
      <c r="AK58" s="115"/>
      <c r="AL58" s="100"/>
      <c r="AM58" s="100"/>
      <c r="AN58" s="100"/>
      <c r="AO58" s="100"/>
      <c r="AP58" s="100"/>
      <c r="AQ58" s="100"/>
      <c r="AR58" s="100"/>
      <c r="AS58" s="100"/>
      <c r="AT58" s="100"/>
      <c r="AU58" s="100"/>
      <c r="AV58" s="100"/>
      <c r="AW58" s="100"/>
      <c r="AX58" s="100"/>
      <c r="AY58" s="100"/>
      <c r="AZ58" s="100"/>
      <c r="BA58" s="100"/>
      <c r="BB58" s="100"/>
      <c r="BC58" s="100"/>
      <c r="BD58" s="100"/>
      <c r="BE58" s="100"/>
      <c r="BF58" s="100"/>
      <c r="BG58" s="100"/>
    </row>
    <row r="59" spans="1:59" s="16" customFormat="1" x14ac:dyDescent="0.2">
      <c r="A59" s="100"/>
      <c r="B59" s="100"/>
      <c r="C59" s="100"/>
      <c r="D59" s="100"/>
      <c r="E59" s="100"/>
      <c r="F59" s="140"/>
      <c r="G59" s="106"/>
      <c r="H59" s="102"/>
      <c r="I59" s="140"/>
      <c r="J59" s="100"/>
      <c r="K59" s="103"/>
      <c r="L59" s="107"/>
      <c r="M59" s="104"/>
      <c r="N59" s="103"/>
      <c r="O59" s="103"/>
      <c r="P59" s="100"/>
      <c r="Q59" s="114"/>
      <c r="R59" s="156"/>
      <c r="S59" s="156"/>
      <c r="T59" s="100"/>
      <c r="U59" s="46" t="s">
        <v>194</v>
      </c>
      <c r="V59" s="9">
        <v>44895</v>
      </c>
      <c r="W59" s="45" t="s">
        <v>247</v>
      </c>
      <c r="X59" s="46" t="s">
        <v>248</v>
      </c>
      <c r="Y59" s="46">
        <v>44895</v>
      </c>
      <c r="Z59" s="46">
        <v>44926</v>
      </c>
      <c r="AA59" s="10">
        <v>5.0124099999999998E-2</v>
      </c>
      <c r="AB59" s="46" t="s">
        <v>100</v>
      </c>
      <c r="AC59" s="63">
        <v>11258.4</v>
      </c>
      <c r="AD59" s="63">
        <v>0</v>
      </c>
      <c r="AE59" s="46" t="s">
        <v>100</v>
      </c>
      <c r="AF59" s="46" t="s">
        <v>100</v>
      </c>
      <c r="AG59" s="63">
        <v>0</v>
      </c>
      <c r="AH59" s="34">
        <f t="shared" si="4"/>
        <v>64596.450000000004</v>
      </c>
      <c r="AI59" s="34">
        <v>237452.64</v>
      </c>
      <c r="AJ59" s="64">
        <v>0</v>
      </c>
      <c r="AK59" s="115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</row>
    <row r="60" spans="1:59" s="16" customFormat="1" x14ac:dyDescent="0.2">
      <c r="A60" s="100"/>
      <c r="B60" s="100"/>
      <c r="C60" s="100"/>
      <c r="D60" s="100"/>
      <c r="E60" s="100"/>
      <c r="F60" s="140"/>
      <c r="G60" s="106"/>
      <c r="H60" s="102"/>
      <c r="I60" s="140"/>
      <c r="J60" s="100"/>
      <c r="K60" s="103"/>
      <c r="L60" s="107"/>
      <c r="M60" s="104"/>
      <c r="N60" s="103"/>
      <c r="O60" s="103"/>
      <c r="P60" s="100"/>
      <c r="Q60" s="114"/>
      <c r="R60" s="156"/>
      <c r="S60" s="156"/>
      <c r="T60" s="100"/>
      <c r="U60" s="46" t="s">
        <v>224</v>
      </c>
      <c r="V60" s="9">
        <v>45138</v>
      </c>
      <c r="W60" s="45" t="s">
        <v>355</v>
      </c>
      <c r="X60" s="40" t="s">
        <v>193</v>
      </c>
      <c r="Y60" s="46">
        <v>44927</v>
      </c>
      <c r="Z60" s="46">
        <v>45291</v>
      </c>
      <c r="AA60" s="46" t="s">
        <v>100</v>
      </c>
      <c r="AB60" s="46" t="s">
        <v>100</v>
      </c>
      <c r="AC60" s="63">
        <v>0</v>
      </c>
      <c r="AD60" s="63">
        <v>0</v>
      </c>
      <c r="AE60" s="46" t="s">
        <v>100</v>
      </c>
      <c r="AF60" s="46" t="s">
        <v>100</v>
      </c>
      <c r="AG60" s="63">
        <v>0</v>
      </c>
      <c r="AH60" s="34">
        <f t="shared" si="4"/>
        <v>53338.05</v>
      </c>
      <c r="AI60" s="34">
        <v>0</v>
      </c>
      <c r="AJ60" s="64">
        <v>0</v>
      </c>
      <c r="AK60" s="115"/>
      <c r="AL60" s="100"/>
      <c r="AM60" s="100"/>
      <c r="AN60" s="100"/>
      <c r="AO60" s="100"/>
      <c r="AP60" s="100"/>
      <c r="AQ60" s="100"/>
      <c r="AR60" s="100"/>
      <c r="AS60" s="100"/>
      <c r="AT60" s="100"/>
      <c r="AU60" s="100"/>
      <c r="AV60" s="100"/>
      <c r="AW60" s="100"/>
      <c r="AX60" s="100"/>
      <c r="AY60" s="100"/>
      <c r="AZ60" s="100"/>
      <c r="BA60" s="100"/>
      <c r="BB60" s="100"/>
      <c r="BC60" s="100"/>
      <c r="BD60" s="100"/>
      <c r="BE60" s="100"/>
      <c r="BF60" s="100"/>
      <c r="BG60" s="100"/>
    </row>
    <row r="61" spans="1:59" s="16" customFormat="1" x14ac:dyDescent="0.2">
      <c r="A61" s="100"/>
      <c r="B61" s="100"/>
      <c r="C61" s="100"/>
      <c r="D61" s="100"/>
      <c r="E61" s="100"/>
      <c r="F61" s="140"/>
      <c r="G61" s="106"/>
      <c r="H61" s="102"/>
      <c r="I61" s="140"/>
      <c r="J61" s="100"/>
      <c r="K61" s="103"/>
      <c r="L61" s="107"/>
      <c r="M61" s="104"/>
      <c r="N61" s="103"/>
      <c r="O61" s="103"/>
      <c r="P61" s="100"/>
      <c r="Q61" s="114"/>
      <c r="R61" s="156"/>
      <c r="S61" s="156"/>
      <c r="T61" s="100"/>
      <c r="U61" s="46" t="s">
        <v>372</v>
      </c>
      <c r="V61" s="9">
        <v>45138</v>
      </c>
      <c r="W61" s="45" t="s">
        <v>355</v>
      </c>
      <c r="X61" s="46" t="s">
        <v>248</v>
      </c>
      <c r="Y61" s="46">
        <v>44593</v>
      </c>
      <c r="Z61" s="46">
        <v>45291</v>
      </c>
      <c r="AA61" s="10">
        <v>6.3895099999999996E-2</v>
      </c>
      <c r="AB61" s="46" t="s">
        <v>100</v>
      </c>
      <c r="AC61" s="63">
        <v>14351.52</v>
      </c>
      <c r="AD61" s="63">
        <v>0</v>
      </c>
      <c r="AE61" s="46" t="s">
        <v>100</v>
      </c>
      <c r="AF61" s="46" t="s">
        <v>100</v>
      </c>
      <c r="AG61" s="63">
        <v>0</v>
      </c>
      <c r="AH61" s="34">
        <f t="shared" si="4"/>
        <v>67689.570000000007</v>
      </c>
      <c r="AI61" s="34">
        <v>248718.56</v>
      </c>
      <c r="AJ61" s="64">
        <v>0</v>
      </c>
      <c r="AK61" s="115"/>
      <c r="AL61" s="100"/>
      <c r="AM61" s="100"/>
      <c r="AN61" s="100"/>
      <c r="AO61" s="100"/>
      <c r="AP61" s="100"/>
      <c r="AQ61" s="100"/>
      <c r="AR61" s="100"/>
      <c r="AS61" s="100"/>
      <c r="AT61" s="100"/>
      <c r="AU61" s="100"/>
      <c r="AV61" s="100"/>
      <c r="AW61" s="100"/>
      <c r="AX61" s="100"/>
      <c r="AY61" s="100"/>
      <c r="AZ61" s="100"/>
      <c r="BA61" s="100"/>
      <c r="BB61" s="100"/>
      <c r="BC61" s="100"/>
      <c r="BD61" s="100"/>
      <c r="BE61" s="100"/>
      <c r="BF61" s="100"/>
      <c r="BG61" s="100"/>
    </row>
    <row r="62" spans="1:59" s="16" customFormat="1" x14ac:dyDescent="0.2">
      <c r="A62" s="100"/>
      <c r="B62" s="100"/>
      <c r="C62" s="100"/>
      <c r="D62" s="100"/>
      <c r="E62" s="100"/>
      <c r="F62" s="140"/>
      <c r="G62" s="106"/>
      <c r="H62" s="102"/>
      <c r="I62" s="140"/>
      <c r="J62" s="100"/>
      <c r="K62" s="103"/>
      <c r="L62" s="107"/>
      <c r="M62" s="104"/>
      <c r="N62" s="103"/>
      <c r="O62" s="103"/>
      <c r="P62" s="100"/>
      <c r="Q62" s="114"/>
      <c r="R62" s="156"/>
      <c r="S62" s="156"/>
      <c r="T62" s="100"/>
      <c r="U62" s="46" t="s">
        <v>227</v>
      </c>
      <c r="V62" s="9">
        <v>45286</v>
      </c>
      <c r="W62" s="45" t="s">
        <v>407</v>
      </c>
      <c r="X62" s="40" t="s">
        <v>193</v>
      </c>
      <c r="Y62" s="46">
        <v>45292</v>
      </c>
      <c r="Z62" s="46">
        <v>45657</v>
      </c>
      <c r="AA62" s="46" t="s">
        <v>100</v>
      </c>
      <c r="AB62" s="46" t="s">
        <v>100</v>
      </c>
      <c r="AC62" s="63">
        <v>0</v>
      </c>
      <c r="AD62" s="63">
        <v>0</v>
      </c>
      <c r="AE62" s="46" t="s">
        <v>100</v>
      </c>
      <c r="AF62" s="46" t="s">
        <v>100</v>
      </c>
      <c r="AG62" s="63">
        <v>0</v>
      </c>
      <c r="AH62" s="34">
        <f t="shared" si="4"/>
        <v>53338.05</v>
      </c>
      <c r="AI62" s="34">
        <v>0</v>
      </c>
      <c r="AJ62" s="64">
        <f>19913.51+19913.51+19913.51+3029.81+19913.51+19913.51</f>
        <v>102597.35999999999</v>
      </c>
      <c r="AK62" s="115"/>
      <c r="AL62" s="100"/>
      <c r="AM62" s="100"/>
      <c r="AN62" s="100"/>
      <c r="AO62" s="100"/>
      <c r="AP62" s="100"/>
      <c r="AQ62" s="100"/>
      <c r="AR62" s="100"/>
      <c r="AS62" s="100"/>
      <c r="AT62" s="100"/>
      <c r="AU62" s="100"/>
      <c r="AV62" s="100"/>
      <c r="AW62" s="100"/>
      <c r="AX62" s="100"/>
      <c r="AY62" s="100"/>
      <c r="AZ62" s="100"/>
      <c r="BA62" s="100"/>
      <c r="BB62" s="100"/>
      <c r="BC62" s="100"/>
      <c r="BD62" s="100"/>
      <c r="BE62" s="100"/>
      <c r="BF62" s="100"/>
      <c r="BG62" s="100"/>
    </row>
    <row r="63" spans="1:59" x14ac:dyDescent="0.2">
      <c r="A63" s="100">
        <v>6</v>
      </c>
      <c r="B63" s="100" t="s">
        <v>419</v>
      </c>
      <c r="C63" s="100" t="s">
        <v>152</v>
      </c>
      <c r="D63" s="100" t="s">
        <v>97</v>
      </c>
      <c r="E63" s="100" t="s">
        <v>99</v>
      </c>
      <c r="F63" s="140" t="s">
        <v>395</v>
      </c>
      <c r="G63" s="104">
        <v>12653</v>
      </c>
      <c r="H63" s="102" t="s">
        <v>204</v>
      </c>
      <c r="I63" s="140" t="s">
        <v>150</v>
      </c>
      <c r="J63" s="100" t="s">
        <v>151</v>
      </c>
      <c r="K63" s="103">
        <v>44162</v>
      </c>
      <c r="L63" s="107">
        <v>45676.800000000003</v>
      </c>
      <c r="M63" s="104">
        <v>12939</v>
      </c>
      <c r="N63" s="103">
        <v>44166</v>
      </c>
      <c r="O63" s="103">
        <v>44530</v>
      </c>
      <c r="P63" s="100" t="s">
        <v>289</v>
      </c>
      <c r="Q63" s="114" t="s">
        <v>100</v>
      </c>
      <c r="R63" s="156" t="s">
        <v>100</v>
      </c>
      <c r="S63" s="156" t="s">
        <v>100</v>
      </c>
      <c r="T63" s="100" t="s">
        <v>154</v>
      </c>
      <c r="U63" s="46" t="s">
        <v>100</v>
      </c>
      <c r="V63" s="9" t="s">
        <v>100</v>
      </c>
      <c r="W63" s="45" t="s">
        <v>100</v>
      </c>
      <c r="X63" s="46" t="s">
        <v>100</v>
      </c>
      <c r="Y63" s="46" t="s">
        <v>100</v>
      </c>
      <c r="Z63" s="46" t="s">
        <v>100</v>
      </c>
      <c r="AA63" s="46" t="s">
        <v>100</v>
      </c>
      <c r="AB63" s="46" t="s">
        <v>100</v>
      </c>
      <c r="AC63" s="63">
        <v>0</v>
      </c>
      <c r="AD63" s="63">
        <v>0</v>
      </c>
      <c r="AE63" s="46" t="s">
        <v>100</v>
      </c>
      <c r="AF63" s="46" t="s">
        <v>100</v>
      </c>
      <c r="AG63" s="63">
        <v>0</v>
      </c>
      <c r="AH63" s="34"/>
      <c r="AI63" s="34">
        <v>56264.39</v>
      </c>
      <c r="AJ63" s="64">
        <v>0</v>
      </c>
      <c r="AK63" s="115">
        <f>SUM(AI63:AJ68)</f>
        <v>200870.5</v>
      </c>
      <c r="AL63" s="100" t="s">
        <v>100</v>
      </c>
      <c r="AM63" s="100" t="s">
        <v>100</v>
      </c>
      <c r="AN63" s="100" t="s">
        <v>100</v>
      </c>
      <c r="AO63" s="100" t="s">
        <v>100</v>
      </c>
      <c r="AP63" s="100" t="s">
        <v>100</v>
      </c>
      <c r="AQ63" s="100" t="s">
        <v>100</v>
      </c>
      <c r="AR63" s="100" t="s">
        <v>100</v>
      </c>
      <c r="AS63" s="100" t="s">
        <v>100</v>
      </c>
      <c r="AT63" s="100" t="s">
        <v>100</v>
      </c>
      <c r="AU63" s="100" t="s">
        <v>100</v>
      </c>
      <c r="AV63" s="100" t="s">
        <v>100</v>
      </c>
      <c r="AW63" s="100" t="s">
        <v>100</v>
      </c>
      <c r="AX63" s="100" t="s">
        <v>100</v>
      </c>
      <c r="AY63" s="100" t="s">
        <v>100</v>
      </c>
      <c r="AZ63" s="100" t="s">
        <v>100</v>
      </c>
      <c r="BA63" s="100" t="s">
        <v>100</v>
      </c>
      <c r="BB63" s="100" t="s">
        <v>100</v>
      </c>
      <c r="BC63" s="100" t="s">
        <v>100</v>
      </c>
      <c r="BD63" s="100" t="s">
        <v>100</v>
      </c>
      <c r="BE63" s="100" t="s">
        <v>100</v>
      </c>
      <c r="BF63" s="100" t="s">
        <v>100</v>
      </c>
      <c r="BG63" s="100" t="s">
        <v>100</v>
      </c>
    </row>
    <row r="64" spans="1:59" x14ac:dyDescent="0.2">
      <c r="A64" s="100"/>
      <c r="B64" s="100"/>
      <c r="C64" s="100"/>
      <c r="D64" s="100"/>
      <c r="E64" s="100"/>
      <c r="F64" s="140"/>
      <c r="G64" s="104"/>
      <c r="H64" s="102"/>
      <c r="I64" s="140"/>
      <c r="J64" s="100"/>
      <c r="K64" s="103"/>
      <c r="L64" s="107"/>
      <c r="M64" s="104"/>
      <c r="N64" s="103"/>
      <c r="O64" s="103"/>
      <c r="P64" s="100"/>
      <c r="Q64" s="114"/>
      <c r="R64" s="156"/>
      <c r="S64" s="156"/>
      <c r="T64" s="100"/>
      <c r="U64" s="46" t="s">
        <v>101</v>
      </c>
      <c r="V64" s="9">
        <v>44490</v>
      </c>
      <c r="W64" s="45" t="s">
        <v>212</v>
      </c>
      <c r="X64" s="46" t="s">
        <v>213</v>
      </c>
      <c r="Y64" s="46">
        <v>44897</v>
      </c>
      <c r="Z64" s="46">
        <v>45262</v>
      </c>
      <c r="AA64" s="46" t="s">
        <v>100</v>
      </c>
      <c r="AB64" s="46" t="s">
        <v>100</v>
      </c>
      <c r="AC64" s="63">
        <v>0</v>
      </c>
      <c r="AD64" s="63">
        <v>0</v>
      </c>
      <c r="AE64" s="46" t="s">
        <v>100</v>
      </c>
      <c r="AF64" s="46" t="s">
        <v>100</v>
      </c>
      <c r="AG64" s="63">
        <v>0</v>
      </c>
      <c r="AH64" s="34">
        <f t="shared" ref="AH64:AH68" si="5">$L$63-AD64+AC64+AG64</f>
        <v>45676.800000000003</v>
      </c>
      <c r="AI64" s="34">
        <v>57513.46</v>
      </c>
      <c r="AJ64" s="64">
        <v>0</v>
      </c>
      <c r="AK64" s="115"/>
      <c r="AL64" s="100"/>
      <c r="AM64" s="100"/>
      <c r="AN64" s="100"/>
      <c r="AO64" s="100"/>
      <c r="AP64" s="100"/>
      <c r="AQ64" s="100"/>
      <c r="AR64" s="100"/>
      <c r="AS64" s="100"/>
      <c r="AT64" s="100"/>
      <c r="AU64" s="100"/>
      <c r="AV64" s="100"/>
      <c r="AW64" s="100"/>
      <c r="AX64" s="100"/>
      <c r="AY64" s="100"/>
      <c r="AZ64" s="100"/>
      <c r="BA64" s="100"/>
      <c r="BB64" s="100"/>
      <c r="BC64" s="100"/>
      <c r="BD64" s="100"/>
      <c r="BE64" s="100"/>
      <c r="BF64" s="100"/>
      <c r="BG64" s="100"/>
    </row>
    <row r="65" spans="1:59" x14ac:dyDescent="0.2">
      <c r="A65" s="100"/>
      <c r="B65" s="100"/>
      <c r="C65" s="100"/>
      <c r="D65" s="100"/>
      <c r="E65" s="100"/>
      <c r="F65" s="140"/>
      <c r="G65" s="104"/>
      <c r="H65" s="102"/>
      <c r="I65" s="140"/>
      <c r="J65" s="100"/>
      <c r="K65" s="103"/>
      <c r="L65" s="107"/>
      <c r="M65" s="104"/>
      <c r="N65" s="103"/>
      <c r="O65" s="103"/>
      <c r="P65" s="100"/>
      <c r="Q65" s="114"/>
      <c r="R65" s="156"/>
      <c r="S65" s="156"/>
      <c r="T65" s="100"/>
      <c r="U65" s="46" t="s">
        <v>103</v>
      </c>
      <c r="V65" s="9">
        <v>44925</v>
      </c>
      <c r="W65" s="45" t="s">
        <v>247</v>
      </c>
      <c r="X65" s="46" t="s">
        <v>356</v>
      </c>
      <c r="Y65" s="46">
        <v>44895</v>
      </c>
      <c r="Z65" s="46">
        <v>44897</v>
      </c>
      <c r="AA65" s="10">
        <v>6.05563E-2</v>
      </c>
      <c r="AB65" s="46" t="s">
        <v>100</v>
      </c>
      <c r="AC65" s="63">
        <v>2751.72</v>
      </c>
      <c r="AD65" s="63">
        <v>0</v>
      </c>
      <c r="AE65" s="46" t="s">
        <v>100</v>
      </c>
      <c r="AF65" s="46" t="s">
        <v>100</v>
      </c>
      <c r="AG65" s="63">
        <v>0</v>
      </c>
      <c r="AH65" s="34">
        <f t="shared" si="5"/>
        <v>48428.520000000004</v>
      </c>
      <c r="AI65" s="34">
        <v>0</v>
      </c>
      <c r="AJ65" s="64">
        <v>0</v>
      </c>
      <c r="AK65" s="115"/>
      <c r="AL65" s="100"/>
      <c r="AM65" s="100"/>
      <c r="AN65" s="100"/>
      <c r="AO65" s="100"/>
      <c r="AP65" s="100"/>
      <c r="AQ65" s="100"/>
      <c r="AR65" s="100"/>
      <c r="AS65" s="100"/>
      <c r="AT65" s="100"/>
      <c r="AU65" s="100"/>
      <c r="AV65" s="100"/>
      <c r="AW65" s="100"/>
      <c r="AX65" s="100"/>
      <c r="AY65" s="100"/>
      <c r="AZ65" s="100"/>
      <c r="BA65" s="100"/>
      <c r="BB65" s="100"/>
      <c r="BC65" s="100"/>
      <c r="BD65" s="100"/>
      <c r="BE65" s="100"/>
      <c r="BF65" s="100"/>
      <c r="BG65" s="100"/>
    </row>
    <row r="66" spans="1:59" x14ac:dyDescent="0.2">
      <c r="A66" s="100"/>
      <c r="B66" s="100"/>
      <c r="C66" s="100"/>
      <c r="D66" s="100"/>
      <c r="E66" s="100"/>
      <c r="F66" s="140"/>
      <c r="G66" s="104"/>
      <c r="H66" s="102"/>
      <c r="I66" s="140"/>
      <c r="J66" s="100"/>
      <c r="K66" s="103"/>
      <c r="L66" s="107"/>
      <c r="M66" s="104"/>
      <c r="N66" s="103"/>
      <c r="O66" s="103"/>
      <c r="P66" s="100"/>
      <c r="Q66" s="114"/>
      <c r="R66" s="156"/>
      <c r="S66" s="156"/>
      <c r="T66" s="100"/>
      <c r="U66" s="46" t="s">
        <v>104</v>
      </c>
      <c r="V66" s="9">
        <v>44897</v>
      </c>
      <c r="W66" s="45" t="s">
        <v>393</v>
      </c>
      <c r="X66" s="46" t="s">
        <v>357</v>
      </c>
      <c r="Y66" s="46">
        <v>44897</v>
      </c>
      <c r="Z66" s="46">
        <v>45262</v>
      </c>
      <c r="AA66" s="46" t="s">
        <v>100</v>
      </c>
      <c r="AB66" s="46" t="s">
        <v>100</v>
      </c>
      <c r="AC66" s="63">
        <v>0</v>
      </c>
      <c r="AD66" s="63">
        <v>0</v>
      </c>
      <c r="AE66" s="46" t="s">
        <v>100</v>
      </c>
      <c r="AF66" s="46" t="s">
        <v>100</v>
      </c>
      <c r="AG66" s="63">
        <v>0</v>
      </c>
      <c r="AH66" s="34">
        <f t="shared" si="5"/>
        <v>45676.800000000003</v>
      </c>
      <c r="AI66" s="34">
        <v>0</v>
      </c>
      <c r="AJ66" s="64">
        <v>0</v>
      </c>
      <c r="AK66" s="115"/>
      <c r="AL66" s="100"/>
      <c r="AM66" s="100"/>
      <c r="AN66" s="100"/>
      <c r="AO66" s="100"/>
      <c r="AP66" s="100"/>
      <c r="AQ66" s="100"/>
      <c r="AR66" s="100"/>
      <c r="AS66" s="100"/>
      <c r="AT66" s="100"/>
      <c r="AU66" s="100"/>
      <c r="AV66" s="100"/>
      <c r="AW66" s="100"/>
      <c r="AX66" s="100"/>
      <c r="AY66" s="100"/>
      <c r="AZ66" s="100"/>
      <c r="BA66" s="100"/>
      <c r="BB66" s="100"/>
      <c r="BC66" s="100"/>
      <c r="BD66" s="100"/>
      <c r="BE66" s="100"/>
      <c r="BF66" s="100"/>
      <c r="BG66" s="100"/>
    </row>
    <row r="67" spans="1:59" x14ac:dyDescent="0.2">
      <c r="A67" s="100"/>
      <c r="B67" s="100"/>
      <c r="C67" s="100"/>
      <c r="D67" s="100"/>
      <c r="E67" s="100"/>
      <c r="F67" s="140"/>
      <c r="G67" s="104"/>
      <c r="H67" s="102"/>
      <c r="I67" s="140"/>
      <c r="J67" s="100"/>
      <c r="K67" s="103"/>
      <c r="L67" s="107"/>
      <c r="M67" s="104"/>
      <c r="N67" s="103"/>
      <c r="O67" s="103"/>
      <c r="P67" s="100"/>
      <c r="Q67" s="114"/>
      <c r="R67" s="156"/>
      <c r="S67" s="156"/>
      <c r="T67" s="100"/>
      <c r="U67" s="46" t="s">
        <v>105</v>
      </c>
      <c r="V67" s="9">
        <v>45138</v>
      </c>
      <c r="W67" s="45" t="s">
        <v>355</v>
      </c>
      <c r="X67" s="55" t="s">
        <v>356</v>
      </c>
      <c r="Y67" s="46">
        <v>44562</v>
      </c>
      <c r="Z67" s="46">
        <v>45262</v>
      </c>
      <c r="AA67" s="10">
        <v>4.2521089999999997E-2</v>
      </c>
      <c r="AB67" s="46" t="s">
        <v>100</v>
      </c>
      <c r="AC67" s="63">
        <v>2140.1999999999998</v>
      </c>
      <c r="AD67" s="63">
        <v>0</v>
      </c>
      <c r="AE67" s="46" t="s">
        <v>100</v>
      </c>
      <c r="AF67" s="46" t="s">
        <v>100</v>
      </c>
      <c r="AG67" s="63">
        <v>0</v>
      </c>
      <c r="AH67" s="34">
        <f t="shared" si="5"/>
        <v>47817</v>
      </c>
      <c r="AI67" s="34">
        <v>63866.04</v>
      </c>
      <c r="AJ67" s="64">
        <v>0</v>
      </c>
      <c r="AK67" s="115"/>
      <c r="AL67" s="100"/>
      <c r="AM67" s="100"/>
      <c r="AN67" s="100"/>
      <c r="AO67" s="100"/>
      <c r="AP67" s="100"/>
      <c r="AQ67" s="100"/>
      <c r="AR67" s="100"/>
      <c r="AS67" s="100"/>
      <c r="AT67" s="100"/>
      <c r="AU67" s="100"/>
      <c r="AV67" s="100"/>
      <c r="AW67" s="100"/>
      <c r="AX67" s="100"/>
      <c r="AY67" s="100"/>
      <c r="AZ67" s="100"/>
      <c r="BA67" s="100"/>
      <c r="BB67" s="100"/>
      <c r="BC67" s="100"/>
      <c r="BD67" s="100"/>
      <c r="BE67" s="100"/>
      <c r="BF67" s="100"/>
      <c r="BG67" s="100"/>
    </row>
    <row r="68" spans="1:59" x14ac:dyDescent="0.2">
      <c r="A68" s="100"/>
      <c r="B68" s="100"/>
      <c r="C68" s="100"/>
      <c r="D68" s="100"/>
      <c r="E68" s="100"/>
      <c r="F68" s="140"/>
      <c r="G68" s="104"/>
      <c r="H68" s="102"/>
      <c r="I68" s="140"/>
      <c r="J68" s="100"/>
      <c r="K68" s="103"/>
      <c r="L68" s="107"/>
      <c r="M68" s="104"/>
      <c r="N68" s="103"/>
      <c r="O68" s="103"/>
      <c r="P68" s="100"/>
      <c r="Q68" s="114"/>
      <c r="R68" s="156"/>
      <c r="S68" s="156"/>
      <c r="T68" s="100"/>
      <c r="U68" s="46" t="s">
        <v>192</v>
      </c>
      <c r="V68" s="9">
        <v>45261</v>
      </c>
      <c r="W68" s="45" t="s">
        <v>413</v>
      </c>
      <c r="X68" s="46" t="s">
        <v>388</v>
      </c>
      <c r="Y68" s="46">
        <v>45263</v>
      </c>
      <c r="Z68" s="46">
        <v>45628</v>
      </c>
      <c r="AA68" s="46" t="s">
        <v>100</v>
      </c>
      <c r="AB68" s="46" t="s">
        <v>100</v>
      </c>
      <c r="AC68" s="63">
        <v>0</v>
      </c>
      <c r="AD68" s="63">
        <v>0</v>
      </c>
      <c r="AE68" s="46" t="s">
        <v>100</v>
      </c>
      <c r="AF68" s="46" t="s">
        <v>100</v>
      </c>
      <c r="AG68" s="63">
        <v>0</v>
      </c>
      <c r="AH68" s="34">
        <f t="shared" si="5"/>
        <v>45676.800000000003</v>
      </c>
      <c r="AI68" s="34">
        <v>0</v>
      </c>
      <c r="AJ68" s="64">
        <f>4194.38+4194.38+4194.38+4194.38+1437.26+817.45+4194.38</f>
        <v>23226.61</v>
      </c>
      <c r="AK68" s="115"/>
      <c r="AL68" s="100"/>
      <c r="AM68" s="100"/>
      <c r="AN68" s="100"/>
      <c r="AO68" s="100"/>
      <c r="AP68" s="100"/>
      <c r="AQ68" s="100"/>
      <c r="AR68" s="100"/>
      <c r="AS68" s="100"/>
      <c r="AT68" s="100"/>
      <c r="AU68" s="100"/>
      <c r="AV68" s="100"/>
      <c r="AW68" s="100"/>
      <c r="AX68" s="100"/>
      <c r="AY68" s="100"/>
      <c r="AZ68" s="100"/>
      <c r="BA68" s="100"/>
      <c r="BB68" s="100"/>
      <c r="BC68" s="100"/>
      <c r="BD68" s="100"/>
      <c r="BE68" s="100"/>
      <c r="BF68" s="100"/>
      <c r="BG68" s="100"/>
    </row>
    <row r="69" spans="1:59" x14ac:dyDescent="0.2">
      <c r="A69" s="100">
        <v>7</v>
      </c>
      <c r="B69" s="100" t="s">
        <v>421</v>
      </c>
      <c r="C69" s="100" t="s">
        <v>152</v>
      </c>
      <c r="D69" s="100" t="s">
        <v>97</v>
      </c>
      <c r="E69" s="100" t="s">
        <v>99</v>
      </c>
      <c r="F69" s="140" t="s">
        <v>395</v>
      </c>
      <c r="G69" s="104">
        <v>12953</v>
      </c>
      <c r="H69" s="102" t="s">
        <v>188</v>
      </c>
      <c r="I69" s="140" t="s">
        <v>150</v>
      </c>
      <c r="J69" s="100" t="s">
        <v>151</v>
      </c>
      <c r="K69" s="103">
        <v>44194</v>
      </c>
      <c r="L69" s="107">
        <v>48688.56</v>
      </c>
      <c r="M69" s="104">
        <v>12953</v>
      </c>
      <c r="N69" s="103">
        <v>44197</v>
      </c>
      <c r="O69" s="103">
        <v>44561</v>
      </c>
      <c r="P69" s="100" t="s">
        <v>289</v>
      </c>
      <c r="Q69" s="114" t="s">
        <v>100</v>
      </c>
      <c r="R69" s="156" t="s">
        <v>100</v>
      </c>
      <c r="S69" s="156" t="s">
        <v>100</v>
      </c>
      <c r="T69" s="100" t="s">
        <v>154</v>
      </c>
      <c r="U69" s="46" t="s">
        <v>100</v>
      </c>
      <c r="V69" s="9" t="s">
        <v>100</v>
      </c>
      <c r="W69" s="46" t="s">
        <v>100</v>
      </c>
      <c r="X69" s="46" t="s">
        <v>100</v>
      </c>
      <c r="Y69" s="46" t="s">
        <v>100</v>
      </c>
      <c r="Z69" s="46" t="s">
        <v>100</v>
      </c>
      <c r="AA69" s="46" t="s">
        <v>100</v>
      </c>
      <c r="AB69" s="46" t="s">
        <v>100</v>
      </c>
      <c r="AC69" s="63">
        <v>0</v>
      </c>
      <c r="AD69" s="63">
        <v>0</v>
      </c>
      <c r="AE69" s="46" t="s">
        <v>100</v>
      </c>
      <c r="AF69" s="46" t="s">
        <v>100</v>
      </c>
      <c r="AG69" s="63">
        <v>0</v>
      </c>
      <c r="AH69" s="34"/>
      <c r="AI69" s="34">
        <v>0</v>
      </c>
      <c r="AJ69" s="64">
        <v>0</v>
      </c>
      <c r="AK69" s="115">
        <f>SUM(AI69:AJ74)</f>
        <v>319473.55</v>
      </c>
      <c r="AL69" s="100" t="s">
        <v>100</v>
      </c>
      <c r="AM69" s="100" t="s">
        <v>100</v>
      </c>
      <c r="AN69" s="100" t="s">
        <v>100</v>
      </c>
      <c r="AO69" s="100" t="s">
        <v>100</v>
      </c>
      <c r="AP69" s="100" t="s">
        <v>100</v>
      </c>
      <c r="AQ69" s="100" t="s">
        <v>100</v>
      </c>
      <c r="AR69" s="100" t="s">
        <v>100</v>
      </c>
      <c r="AS69" s="100" t="s">
        <v>100</v>
      </c>
      <c r="AT69" s="100" t="s">
        <v>100</v>
      </c>
      <c r="AU69" s="106" t="s">
        <v>100</v>
      </c>
      <c r="AV69" s="106" t="s">
        <v>100</v>
      </c>
      <c r="AW69" s="106" t="s">
        <v>100</v>
      </c>
      <c r="AX69" s="106" t="s">
        <v>100</v>
      </c>
      <c r="AY69" s="106" t="s">
        <v>100</v>
      </c>
      <c r="AZ69" s="106" t="s">
        <v>100</v>
      </c>
      <c r="BA69" s="106" t="s">
        <v>100</v>
      </c>
      <c r="BB69" s="106" t="s">
        <v>100</v>
      </c>
      <c r="BC69" s="106" t="s">
        <v>100</v>
      </c>
      <c r="BD69" s="106" t="s">
        <v>100</v>
      </c>
      <c r="BE69" s="106" t="s">
        <v>100</v>
      </c>
      <c r="BF69" s="106" t="s">
        <v>100</v>
      </c>
      <c r="BG69" s="100" t="s">
        <v>100</v>
      </c>
    </row>
    <row r="70" spans="1:59" x14ac:dyDescent="0.2">
      <c r="A70" s="100"/>
      <c r="B70" s="100"/>
      <c r="C70" s="100"/>
      <c r="D70" s="100"/>
      <c r="E70" s="100"/>
      <c r="F70" s="140"/>
      <c r="G70" s="104"/>
      <c r="H70" s="102"/>
      <c r="I70" s="140"/>
      <c r="J70" s="100"/>
      <c r="K70" s="103"/>
      <c r="L70" s="107"/>
      <c r="M70" s="104"/>
      <c r="N70" s="103"/>
      <c r="O70" s="103"/>
      <c r="P70" s="100"/>
      <c r="Q70" s="114"/>
      <c r="R70" s="156"/>
      <c r="S70" s="156"/>
      <c r="T70" s="100"/>
      <c r="U70" s="46" t="s">
        <v>101</v>
      </c>
      <c r="V70" s="9">
        <v>44559</v>
      </c>
      <c r="W70" s="45" t="s">
        <v>233</v>
      </c>
      <c r="X70" s="46" t="s">
        <v>246</v>
      </c>
      <c r="Y70" s="46">
        <v>44562</v>
      </c>
      <c r="Z70" s="46">
        <v>44926</v>
      </c>
      <c r="AA70" s="46" t="s">
        <v>100</v>
      </c>
      <c r="AB70" s="46" t="s">
        <v>100</v>
      </c>
      <c r="AC70" s="63">
        <v>0</v>
      </c>
      <c r="AD70" s="63">
        <v>0</v>
      </c>
      <c r="AE70" s="46" t="s">
        <v>100</v>
      </c>
      <c r="AF70" s="46" t="s">
        <v>100</v>
      </c>
      <c r="AG70" s="63">
        <v>0</v>
      </c>
      <c r="AH70" s="34">
        <f t="shared" ref="AH70:AH74" si="6">$L$69-AD70+AC70+AG70</f>
        <v>48688.56</v>
      </c>
      <c r="AI70" s="34">
        <v>60084.56</v>
      </c>
      <c r="AJ70" s="64">
        <v>0</v>
      </c>
      <c r="AK70" s="115"/>
      <c r="AL70" s="100"/>
      <c r="AM70" s="100"/>
      <c r="AN70" s="100"/>
      <c r="AO70" s="100"/>
      <c r="AP70" s="100"/>
      <c r="AQ70" s="100"/>
      <c r="AR70" s="100"/>
      <c r="AS70" s="100"/>
      <c r="AT70" s="100"/>
      <c r="AU70" s="106"/>
      <c r="AV70" s="106"/>
      <c r="AW70" s="106"/>
      <c r="AX70" s="106"/>
      <c r="AY70" s="106"/>
      <c r="AZ70" s="106"/>
      <c r="BA70" s="106"/>
      <c r="BB70" s="106"/>
      <c r="BC70" s="106"/>
      <c r="BD70" s="106"/>
      <c r="BE70" s="106"/>
      <c r="BF70" s="106"/>
      <c r="BG70" s="100"/>
    </row>
    <row r="71" spans="1:59" x14ac:dyDescent="0.2">
      <c r="A71" s="100"/>
      <c r="B71" s="100"/>
      <c r="C71" s="100"/>
      <c r="D71" s="100"/>
      <c r="E71" s="100"/>
      <c r="F71" s="140"/>
      <c r="G71" s="104"/>
      <c r="H71" s="102"/>
      <c r="I71" s="140"/>
      <c r="J71" s="100"/>
      <c r="K71" s="103"/>
      <c r="L71" s="107"/>
      <c r="M71" s="104"/>
      <c r="N71" s="103"/>
      <c r="O71" s="103"/>
      <c r="P71" s="100"/>
      <c r="Q71" s="114"/>
      <c r="R71" s="156"/>
      <c r="S71" s="156"/>
      <c r="T71" s="100"/>
      <c r="U71" s="46" t="s">
        <v>103</v>
      </c>
      <c r="V71" s="9">
        <v>44895</v>
      </c>
      <c r="W71" s="45" t="s">
        <v>247</v>
      </c>
      <c r="X71" s="46" t="s">
        <v>248</v>
      </c>
      <c r="Y71" s="46">
        <v>44895</v>
      </c>
      <c r="Z71" s="46">
        <v>44926</v>
      </c>
      <c r="AA71" s="10">
        <v>5.7401000000000001E-2</v>
      </c>
      <c r="AB71" s="46" t="s">
        <v>100</v>
      </c>
      <c r="AC71" s="63">
        <v>2964.96</v>
      </c>
      <c r="AD71" s="63">
        <v>0</v>
      </c>
      <c r="AE71" s="46" t="s">
        <v>100</v>
      </c>
      <c r="AF71" s="46" t="s">
        <v>100</v>
      </c>
      <c r="AG71" s="63">
        <v>0</v>
      </c>
      <c r="AH71" s="34">
        <f t="shared" si="6"/>
        <v>51653.52</v>
      </c>
      <c r="AI71" s="34">
        <v>185720.78</v>
      </c>
      <c r="AJ71" s="64">
        <v>0</v>
      </c>
      <c r="AK71" s="115"/>
      <c r="AL71" s="100"/>
      <c r="AM71" s="100"/>
      <c r="AN71" s="100"/>
      <c r="AO71" s="100"/>
      <c r="AP71" s="100"/>
      <c r="AQ71" s="100"/>
      <c r="AR71" s="100"/>
      <c r="AS71" s="100"/>
      <c r="AT71" s="100"/>
      <c r="AU71" s="106"/>
      <c r="AV71" s="106"/>
      <c r="AW71" s="106"/>
      <c r="AX71" s="106"/>
      <c r="AY71" s="106"/>
      <c r="AZ71" s="106"/>
      <c r="BA71" s="106"/>
      <c r="BB71" s="106"/>
      <c r="BC71" s="106"/>
      <c r="BD71" s="106"/>
      <c r="BE71" s="106"/>
      <c r="BF71" s="106"/>
      <c r="BG71" s="100"/>
    </row>
    <row r="72" spans="1:59" x14ac:dyDescent="0.2">
      <c r="A72" s="100"/>
      <c r="B72" s="100"/>
      <c r="C72" s="100"/>
      <c r="D72" s="100"/>
      <c r="E72" s="100"/>
      <c r="F72" s="140"/>
      <c r="G72" s="104"/>
      <c r="H72" s="102"/>
      <c r="I72" s="140"/>
      <c r="J72" s="100"/>
      <c r="K72" s="103"/>
      <c r="L72" s="107"/>
      <c r="M72" s="104"/>
      <c r="N72" s="103"/>
      <c r="O72" s="103"/>
      <c r="P72" s="100"/>
      <c r="Q72" s="114"/>
      <c r="R72" s="156"/>
      <c r="S72" s="156"/>
      <c r="T72" s="100"/>
      <c r="U72" s="46" t="s">
        <v>104</v>
      </c>
      <c r="V72" s="9">
        <v>44910</v>
      </c>
      <c r="W72" s="45" t="s">
        <v>371</v>
      </c>
      <c r="X72" s="46" t="s">
        <v>373</v>
      </c>
      <c r="Y72" s="46">
        <v>45261</v>
      </c>
      <c r="Z72" s="46">
        <v>45291</v>
      </c>
      <c r="AA72" s="46" t="s">
        <v>100</v>
      </c>
      <c r="AB72" s="46" t="s">
        <v>100</v>
      </c>
      <c r="AC72" s="63">
        <v>0</v>
      </c>
      <c r="AD72" s="63">
        <v>0</v>
      </c>
      <c r="AE72" s="46" t="s">
        <v>100</v>
      </c>
      <c r="AF72" s="46" t="s">
        <v>100</v>
      </c>
      <c r="AG72" s="63">
        <v>0</v>
      </c>
      <c r="AH72" s="34">
        <f t="shared" si="6"/>
        <v>48688.56</v>
      </c>
      <c r="AI72" s="34">
        <v>0</v>
      </c>
      <c r="AJ72" s="64">
        <v>0</v>
      </c>
      <c r="AK72" s="115"/>
      <c r="AL72" s="100"/>
      <c r="AM72" s="100"/>
      <c r="AN72" s="100"/>
      <c r="AO72" s="100"/>
      <c r="AP72" s="100"/>
      <c r="AQ72" s="100"/>
      <c r="AR72" s="100"/>
      <c r="AS72" s="100"/>
      <c r="AT72" s="100"/>
      <c r="AU72" s="106"/>
      <c r="AV72" s="106"/>
      <c r="AW72" s="106"/>
      <c r="AX72" s="106"/>
      <c r="AY72" s="106"/>
      <c r="AZ72" s="106"/>
      <c r="BA72" s="106"/>
      <c r="BB72" s="106"/>
      <c r="BC72" s="106"/>
      <c r="BD72" s="106"/>
      <c r="BE72" s="106"/>
      <c r="BF72" s="106"/>
      <c r="BG72" s="100"/>
    </row>
    <row r="73" spans="1:59" x14ac:dyDescent="0.2">
      <c r="A73" s="100"/>
      <c r="B73" s="100"/>
      <c r="C73" s="100"/>
      <c r="D73" s="100"/>
      <c r="E73" s="100"/>
      <c r="F73" s="140"/>
      <c r="G73" s="104"/>
      <c r="H73" s="102"/>
      <c r="I73" s="140"/>
      <c r="J73" s="100"/>
      <c r="K73" s="103"/>
      <c r="L73" s="107"/>
      <c r="M73" s="104"/>
      <c r="N73" s="103"/>
      <c r="O73" s="103"/>
      <c r="P73" s="100"/>
      <c r="Q73" s="114"/>
      <c r="R73" s="156"/>
      <c r="S73" s="156"/>
      <c r="T73" s="100"/>
      <c r="U73" s="46" t="s">
        <v>105</v>
      </c>
      <c r="V73" s="9">
        <v>45138</v>
      </c>
      <c r="W73" s="45" t="s">
        <v>355</v>
      </c>
      <c r="X73" s="46" t="s">
        <v>354</v>
      </c>
      <c r="Y73" s="46">
        <v>44562</v>
      </c>
      <c r="Z73" s="46">
        <v>45291</v>
      </c>
      <c r="AA73" s="10">
        <v>4.0207100000000003E-2</v>
      </c>
      <c r="AB73" s="46" t="s">
        <v>100</v>
      </c>
      <c r="AC73" s="63">
        <v>2163.84</v>
      </c>
      <c r="AD73" s="63">
        <v>0</v>
      </c>
      <c r="AE73" s="46" t="s">
        <v>100</v>
      </c>
      <c r="AF73" s="46" t="s">
        <v>100</v>
      </c>
      <c r="AG73" s="63">
        <v>0</v>
      </c>
      <c r="AH73" s="34">
        <f t="shared" si="6"/>
        <v>50852.399999999994</v>
      </c>
      <c r="AI73" s="34">
        <v>51244.33</v>
      </c>
      <c r="AJ73" s="64">
        <v>0</v>
      </c>
      <c r="AK73" s="115"/>
      <c r="AL73" s="100"/>
      <c r="AM73" s="100"/>
      <c r="AN73" s="100"/>
      <c r="AO73" s="100"/>
      <c r="AP73" s="100"/>
      <c r="AQ73" s="100"/>
      <c r="AR73" s="100"/>
      <c r="AS73" s="100"/>
      <c r="AT73" s="100"/>
      <c r="AU73" s="106"/>
      <c r="AV73" s="106"/>
      <c r="AW73" s="106"/>
      <c r="AX73" s="106"/>
      <c r="AY73" s="106"/>
      <c r="AZ73" s="106"/>
      <c r="BA73" s="106"/>
      <c r="BB73" s="106"/>
      <c r="BC73" s="106"/>
      <c r="BD73" s="106"/>
      <c r="BE73" s="106"/>
      <c r="BF73" s="106"/>
      <c r="BG73" s="100"/>
    </row>
    <row r="74" spans="1:59" x14ac:dyDescent="0.2">
      <c r="A74" s="100"/>
      <c r="B74" s="100"/>
      <c r="C74" s="100"/>
      <c r="D74" s="100"/>
      <c r="E74" s="100"/>
      <c r="F74" s="140"/>
      <c r="G74" s="104"/>
      <c r="H74" s="102"/>
      <c r="I74" s="140"/>
      <c r="J74" s="100"/>
      <c r="K74" s="103"/>
      <c r="L74" s="107"/>
      <c r="M74" s="104"/>
      <c r="N74" s="103"/>
      <c r="O74" s="103"/>
      <c r="P74" s="100"/>
      <c r="Q74" s="114"/>
      <c r="R74" s="156"/>
      <c r="S74" s="156"/>
      <c r="T74" s="100"/>
      <c r="U74" s="46" t="s">
        <v>192</v>
      </c>
      <c r="V74" s="9">
        <v>45286</v>
      </c>
      <c r="W74" s="45" t="s">
        <v>411</v>
      </c>
      <c r="X74" s="46" t="s">
        <v>387</v>
      </c>
      <c r="Y74" s="46">
        <v>45292</v>
      </c>
      <c r="Z74" s="46">
        <v>45657</v>
      </c>
      <c r="AA74" s="46" t="s">
        <v>100</v>
      </c>
      <c r="AB74" s="46" t="s">
        <v>100</v>
      </c>
      <c r="AC74" s="63">
        <v>0</v>
      </c>
      <c r="AD74" s="63">
        <v>0</v>
      </c>
      <c r="AE74" s="46" t="s">
        <v>100</v>
      </c>
      <c r="AF74" s="46" t="s">
        <v>100</v>
      </c>
      <c r="AG74" s="63">
        <v>0</v>
      </c>
      <c r="AH74" s="34">
        <f t="shared" si="6"/>
        <v>48688.56</v>
      </c>
      <c r="AI74" s="34">
        <v>0</v>
      </c>
      <c r="AJ74" s="64">
        <f>4484.78+4484.78+4484.76+4484.78+4484.78</f>
        <v>22423.879999999997</v>
      </c>
      <c r="AK74" s="115"/>
      <c r="AL74" s="100"/>
      <c r="AM74" s="100"/>
      <c r="AN74" s="100"/>
      <c r="AO74" s="100"/>
      <c r="AP74" s="100"/>
      <c r="AQ74" s="100"/>
      <c r="AR74" s="100"/>
      <c r="AS74" s="100"/>
      <c r="AT74" s="100"/>
      <c r="AU74" s="106"/>
      <c r="AV74" s="106"/>
      <c r="AW74" s="106"/>
      <c r="AX74" s="106"/>
      <c r="AY74" s="106"/>
      <c r="AZ74" s="106"/>
      <c r="BA74" s="106"/>
      <c r="BB74" s="106"/>
      <c r="BC74" s="106"/>
      <c r="BD74" s="106"/>
      <c r="BE74" s="106"/>
      <c r="BF74" s="106"/>
      <c r="BG74" s="100"/>
    </row>
    <row r="75" spans="1:59" x14ac:dyDescent="0.2">
      <c r="A75" s="100">
        <v>8</v>
      </c>
      <c r="B75" s="100" t="s">
        <v>422</v>
      </c>
      <c r="C75" s="100" t="s">
        <v>152</v>
      </c>
      <c r="D75" s="100" t="s">
        <v>97</v>
      </c>
      <c r="E75" s="100" t="s">
        <v>99</v>
      </c>
      <c r="F75" s="140" t="s">
        <v>395</v>
      </c>
      <c r="G75" s="104">
        <v>12971</v>
      </c>
      <c r="H75" s="102" t="s">
        <v>178</v>
      </c>
      <c r="I75" s="140" t="s">
        <v>150</v>
      </c>
      <c r="J75" s="100" t="s">
        <v>151</v>
      </c>
      <c r="K75" s="103">
        <v>44221</v>
      </c>
      <c r="L75" s="107">
        <v>161062.32</v>
      </c>
      <c r="M75" s="104">
        <v>12971</v>
      </c>
      <c r="N75" s="103">
        <v>44221</v>
      </c>
      <c r="O75" s="103">
        <v>44585</v>
      </c>
      <c r="P75" s="100" t="s">
        <v>289</v>
      </c>
      <c r="Q75" s="114" t="s">
        <v>100</v>
      </c>
      <c r="R75" s="156" t="s">
        <v>100</v>
      </c>
      <c r="S75" s="156" t="s">
        <v>100</v>
      </c>
      <c r="T75" s="100" t="s">
        <v>154</v>
      </c>
      <c r="U75" s="46" t="s">
        <v>100</v>
      </c>
      <c r="V75" s="9" t="s">
        <v>100</v>
      </c>
      <c r="W75" s="46" t="s">
        <v>100</v>
      </c>
      <c r="X75" s="46" t="s">
        <v>100</v>
      </c>
      <c r="Y75" s="46" t="s">
        <v>100</v>
      </c>
      <c r="Z75" s="46" t="s">
        <v>100</v>
      </c>
      <c r="AA75" s="46" t="s">
        <v>100</v>
      </c>
      <c r="AB75" s="46" t="s">
        <v>100</v>
      </c>
      <c r="AC75" s="63">
        <v>0</v>
      </c>
      <c r="AD75" s="63">
        <v>0</v>
      </c>
      <c r="AE75" s="46" t="s">
        <v>100</v>
      </c>
      <c r="AF75" s="46" t="s">
        <v>100</v>
      </c>
      <c r="AG75" s="63">
        <v>0</v>
      </c>
      <c r="AH75" s="34"/>
      <c r="AI75" s="34">
        <v>167509.91</v>
      </c>
      <c r="AJ75" s="64">
        <v>0</v>
      </c>
      <c r="AK75" s="115">
        <f>SUM(AI75:AJ80)</f>
        <v>488827.27</v>
      </c>
      <c r="AL75" s="100" t="s">
        <v>100</v>
      </c>
      <c r="AM75" s="100" t="s">
        <v>100</v>
      </c>
      <c r="AN75" s="100" t="s">
        <v>100</v>
      </c>
      <c r="AO75" s="100" t="s">
        <v>100</v>
      </c>
      <c r="AP75" s="100" t="s">
        <v>100</v>
      </c>
      <c r="AQ75" s="100" t="s">
        <v>100</v>
      </c>
      <c r="AR75" s="100" t="s">
        <v>100</v>
      </c>
      <c r="AS75" s="100" t="s">
        <v>100</v>
      </c>
      <c r="AT75" s="100" t="s">
        <v>100</v>
      </c>
      <c r="AU75" s="106" t="s">
        <v>100</v>
      </c>
      <c r="AV75" s="106" t="s">
        <v>100</v>
      </c>
      <c r="AW75" s="106" t="s">
        <v>100</v>
      </c>
      <c r="AX75" s="106" t="s">
        <v>100</v>
      </c>
      <c r="AY75" s="106" t="s">
        <v>100</v>
      </c>
      <c r="AZ75" s="106" t="s">
        <v>100</v>
      </c>
      <c r="BA75" s="106" t="s">
        <v>100</v>
      </c>
      <c r="BB75" s="106" t="s">
        <v>100</v>
      </c>
      <c r="BC75" s="106" t="s">
        <v>100</v>
      </c>
      <c r="BD75" s="106" t="s">
        <v>100</v>
      </c>
      <c r="BE75" s="106" t="s">
        <v>100</v>
      </c>
      <c r="BF75" s="106" t="s">
        <v>100</v>
      </c>
      <c r="BG75" s="100" t="s">
        <v>100</v>
      </c>
    </row>
    <row r="76" spans="1:59" x14ac:dyDescent="0.2">
      <c r="A76" s="100"/>
      <c r="B76" s="100"/>
      <c r="C76" s="100"/>
      <c r="D76" s="100"/>
      <c r="E76" s="100"/>
      <c r="F76" s="140"/>
      <c r="G76" s="104"/>
      <c r="H76" s="102"/>
      <c r="I76" s="140"/>
      <c r="J76" s="100"/>
      <c r="K76" s="103"/>
      <c r="L76" s="107"/>
      <c r="M76" s="104"/>
      <c r="N76" s="103"/>
      <c r="O76" s="103"/>
      <c r="P76" s="100"/>
      <c r="Q76" s="114"/>
      <c r="R76" s="156"/>
      <c r="S76" s="156"/>
      <c r="T76" s="100"/>
      <c r="U76" s="46" t="s">
        <v>101</v>
      </c>
      <c r="V76" s="9">
        <v>44579</v>
      </c>
      <c r="W76" s="48" t="s">
        <v>243</v>
      </c>
      <c r="X76" s="46" t="s">
        <v>244</v>
      </c>
      <c r="Y76" s="50">
        <v>44586</v>
      </c>
      <c r="Z76" s="46">
        <v>44950</v>
      </c>
      <c r="AA76" s="46" t="s">
        <v>100</v>
      </c>
      <c r="AB76" s="46" t="s">
        <v>100</v>
      </c>
      <c r="AC76" s="63">
        <v>0</v>
      </c>
      <c r="AD76" s="63">
        <v>0</v>
      </c>
      <c r="AE76" s="38" t="s">
        <v>100</v>
      </c>
      <c r="AF76" s="56" t="s">
        <v>100</v>
      </c>
      <c r="AG76" s="65">
        <v>0</v>
      </c>
      <c r="AH76" s="34">
        <f t="shared" ref="AH76:AH80" si="7">$L$75-AD76+AC76+AG76</f>
        <v>161062.32</v>
      </c>
      <c r="AI76" s="34">
        <v>54483.24</v>
      </c>
      <c r="AJ76" s="64">
        <v>0</v>
      </c>
      <c r="AK76" s="115"/>
      <c r="AL76" s="100"/>
      <c r="AM76" s="100"/>
      <c r="AN76" s="100"/>
      <c r="AO76" s="100"/>
      <c r="AP76" s="100"/>
      <c r="AQ76" s="100"/>
      <c r="AR76" s="100"/>
      <c r="AS76" s="100"/>
      <c r="AT76" s="100"/>
      <c r="AU76" s="106"/>
      <c r="AV76" s="106"/>
      <c r="AW76" s="106"/>
      <c r="AX76" s="106"/>
      <c r="AY76" s="106"/>
      <c r="AZ76" s="106"/>
      <c r="BA76" s="106"/>
      <c r="BB76" s="106"/>
      <c r="BC76" s="106"/>
      <c r="BD76" s="106"/>
      <c r="BE76" s="106"/>
      <c r="BF76" s="106"/>
      <c r="BG76" s="100"/>
    </row>
    <row r="77" spans="1:59" x14ac:dyDescent="0.2">
      <c r="A77" s="100"/>
      <c r="B77" s="100"/>
      <c r="C77" s="100"/>
      <c r="D77" s="100"/>
      <c r="E77" s="100"/>
      <c r="F77" s="140"/>
      <c r="G77" s="104"/>
      <c r="H77" s="102"/>
      <c r="I77" s="140"/>
      <c r="J77" s="100"/>
      <c r="K77" s="103"/>
      <c r="L77" s="107"/>
      <c r="M77" s="104"/>
      <c r="N77" s="103"/>
      <c r="O77" s="103"/>
      <c r="P77" s="100"/>
      <c r="Q77" s="114"/>
      <c r="R77" s="156"/>
      <c r="S77" s="156"/>
      <c r="T77" s="100"/>
      <c r="U77" s="46" t="s">
        <v>103</v>
      </c>
      <c r="V77" s="9">
        <v>44895</v>
      </c>
      <c r="W77" s="48" t="s">
        <v>412</v>
      </c>
      <c r="X77" s="46" t="s">
        <v>248</v>
      </c>
      <c r="Y77" s="46">
        <v>44895</v>
      </c>
      <c r="Z77" s="46">
        <v>44950</v>
      </c>
      <c r="AA77" s="10">
        <v>5.7684600000000003E-2</v>
      </c>
      <c r="AB77" s="46" t="s">
        <v>100</v>
      </c>
      <c r="AC77" s="63">
        <v>9807.48</v>
      </c>
      <c r="AD77" s="63">
        <v>0</v>
      </c>
      <c r="AE77" s="38" t="s">
        <v>100</v>
      </c>
      <c r="AF77" s="56" t="s">
        <v>100</v>
      </c>
      <c r="AG77" s="65">
        <v>0</v>
      </c>
      <c r="AH77" s="34">
        <f t="shared" si="7"/>
        <v>170869.80000000002</v>
      </c>
      <c r="AI77" s="34">
        <v>0</v>
      </c>
      <c r="AJ77" s="64">
        <v>0</v>
      </c>
      <c r="AK77" s="115"/>
      <c r="AL77" s="100"/>
      <c r="AM77" s="100"/>
      <c r="AN77" s="100"/>
      <c r="AO77" s="100"/>
      <c r="AP77" s="100"/>
      <c r="AQ77" s="100"/>
      <c r="AR77" s="100"/>
      <c r="AS77" s="100"/>
      <c r="AT77" s="100"/>
      <c r="AU77" s="106"/>
      <c r="AV77" s="106"/>
      <c r="AW77" s="106"/>
      <c r="AX77" s="106"/>
      <c r="AY77" s="106"/>
      <c r="AZ77" s="106"/>
      <c r="BA77" s="106"/>
      <c r="BB77" s="106"/>
      <c r="BC77" s="106"/>
      <c r="BD77" s="106"/>
      <c r="BE77" s="106"/>
      <c r="BF77" s="106"/>
      <c r="BG77" s="100"/>
    </row>
    <row r="78" spans="1:59" x14ac:dyDescent="0.2">
      <c r="A78" s="100"/>
      <c r="B78" s="100"/>
      <c r="C78" s="100"/>
      <c r="D78" s="100"/>
      <c r="E78" s="100"/>
      <c r="F78" s="140"/>
      <c r="G78" s="104"/>
      <c r="H78" s="102"/>
      <c r="I78" s="140"/>
      <c r="J78" s="100"/>
      <c r="K78" s="103"/>
      <c r="L78" s="107"/>
      <c r="M78" s="104"/>
      <c r="N78" s="103"/>
      <c r="O78" s="103"/>
      <c r="P78" s="100"/>
      <c r="Q78" s="114"/>
      <c r="R78" s="156"/>
      <c r="S78" s="156"/>
      <c r="T78" s="100"/>
      <c r="U78" s="46" t="s">
        <v>104</v>
      </c>
      <c r="V78" s="9">
        <v>44910</v>
      </c>
      <c r="W78" s="48">
        <v>13433</v>
      </c>
      <c r="X78" s="40" t="s">
        <v>193</v>
      </c>
      <c r="Y78" s="46">
        <v>44951</v>
      </c>
      <c r="Z78" s="46">
        <v>45315</v>
      </c>
      <c r="AA78" s="46" t="s">
        <v>100</v>
      </c>
      <c r="AB78" s="46" t="s">
        <v>100</v>
      </c>
      <c r="AC78" s="63">
        <v>0</v>
      </c>
      <c r="AD78" s="63">
        <v>0</v>
      </c>
      <c r="AE78" s="38" t="s">
        <v>100</v>
      </c>
      <c r="AF78" s="56" t="s">
        <v>100</v>
      </c>
      <c r="AG78" s="65">
        <v>0</v>
      </c>
      <c r="AH78" s="34">
        <f t="shared" si="7"/>
        <v>161062.32</v>
      </c>
      <c r="AI78" s="34">
        <v>190493.88</v>
      </c>
      <c r="AJ78" s="64">
        <v>0</v>
      </c>
      <c r="AK78" s="115"/>
      <c r="AL78" s="100"/>
      <c r="AM78" s="100"/>
      <c r="AN78" s="100"/>
      <c r="AO78" s="100"/>
      <c r="AP78" s="100"/>
      <c r="AQ78" s="100"/>
      <c r="AR78" s="100"/>
      <c r="AS78" s="100"/>
      <c r="AT78" s="100"/>
      <c r="AU78" s="106"/>
      <c r="AV78" s="106"/>
      <c r="AW78" s="106"/>
      <c r="AX78" s="106"/>
      <c r="AY78" s="106"/>
      <c r="AZ78" s="106"/>
      <c r="BA78" s="106"/>
      <c r="BB78" s="106"/>
      <c r="BC78" s="106"/>
      <c r="BD78" s="106"/>
      <c r="BE78" s="106"/>
      <c r="BF78" s="106"/>
      <c r="BG78" s="100"/>
    </row>
    <row r="79" spans="1:59" x14ac:dyDescent="0.2">
      <c r="A79" s="100"/>
      <c r="B79" s="100"/>
      <c r="C79" s="100"/>
      <c r="D79" s="100"/>
      <c r="E79" s="100"/>
      <c r="F79" s="140"/>
      <c r="G79" s="104"/>
      <c r="H79" s="102"/>
      <c r="I79" s="140"/>
      <c r="J79" s="100"/>
      <c r="K79" s="103"/>
      <c r="L79" s="107"/>
      <c r="M79" s="104"/>
      <c r="N79" s="103"/>
      <c r="O79" s="103"/>
      <c r="P79" s="100"/>
      <c r="Q79" s="114"/>
      <c r="R79" s="156"/>
      <c r="S79" s="156"/>
      <c r="T79" s="100"/>
      <c r="U79" s="46" t="s">
        <v>105</v>
      </c>
      <c r="V79" s="9">
        <v>45138</v>
      </c>
      <c r="W79" s="48">
        <v>13590</v>
      </c>
      <c r="X79" s="46" t="s">
        <v>356</v>
      </c>
      <c r="Y79" s="46">
        <v>44593</v>
      </c>
      <c r="Z79" s="46">
        <v>45315</v>
      </c>
      <c r="AA79" s="10">
        <v>4.3321900000000003E-2</v>
      </c>
      <c r="AB79" s="46" t="s">
        <v>100</v>
      </c>
      <c r="AC79" s="63">
        <v>7699.08</v>
      </c>
      <c r="AD79" s="63">
        <v>0</v>
      </c>
      <c r="AE79" s="38" t="s">
        <v>100</v>
      </c>
      <c r="AF79" s="56" t="s">
        <v>100</v>
      </c>
      <c r="AG79" s="65">
        <v>0</v>
      </c>
      <c r="AH79" s="34">
        <f t="shared" si="7"/>
        <v>168761.4</v>
      </c>
      <c r="AI79" s="34">
        <v>0</v>
      </c>
      <c r="AJ79" s="64">
        <f>14809.84+14809.84+14809.84+2291.04+14809.84+14809.84</f>
        <v>76340.240000000005</v>
      </c>
      <c r="AK79" s="115"/>
      <c r="AL79" s="100"/>
      <c r="AM79" s="100"/>
      <c r="AN79" s="100"/>
      <c r="AO79" s="100"/>
      <c r="AP79" s="100"/>
      <c r="AQ79" s="100"/>
      <c r="AR79" s="100"/>
      <c r="AS79" s="100"/>
      <c r="AT79" s="100"/>
      <c r="AU79" s="106"/>
      <c r="AV79" s="106"/>
      <c r="AW79" s="106"/>
      <c r="AX79" s="106"/>
      <c r="AY79" s="106"/>
      <c r="AZ79" s="106"/>
      <c r="BA79" s="106"/>
      <c r="BB79" s="106"/>
      <c r="BC79" s="106"/>
      <c r="BD79" s="106"/>
      <c r="BE79" s="106"/>
      <c r="BF79" s="106"/>
      <c r="BG79" s="100"/>
    </row>
    <row r="80" spans="1:59" x14ac:dyDescent="0.2">
      <c r="A80" s="100"/>
      <c r="B80" s="100"/>
      <c r="C80" s="100"/>
      <c r="D80" s="100"/>
      <c r="E80" s="100"/>
      <c r="F80" s="140"/>
      <c r="G80" s="104"/>
      <c r="H80" s="102"/>
      <c r="I80" s="140"/>
      <c r="J80" s="100"/>
      <c r="K80" s="103"/>
      <c r="L80" s="107"/>
      <c r="M80" s="104"/>
      <c r="N80" s="103"/>
      <c r="O80" s="103"/>
      <c r="P80" s="100"/>
      <c r="Q80" s="114"/>
      <c r="R80" s="156"/>
      <c r="S80" s="156"/>
      <c r="T80" s="100"/>
      <c r="U80" s="46" t="s">
        <v>192</v>
      </c>
      <c r="V80" s="9">
        <v>45315</v>
      </c>
      <c r="W80" s="48">
        <v>13700</v>
      </c>
      <c r="X80" s="46" t="s">
        <v>193</v>
      </c>
      <c r="Y80" s="46">
        <v>45316</v>
      </c>
      <c r="Z80" s="46">
        <v>45681</v>
      </c>
      <c r="AA80" s="46" t="s">
        <v>100</v>
      </c>
      <c r="AB80" s="46" t="s">
        <v>100</v>
      </c>
      <c r="AC80" s="63">
        <v>0</v>
      </c>
      <c r="AD80" s="63">
        <v>0</v>
      </c>
      <c r="AE80" s="38" t="s">
        <v>100</v>
      </c>
      <c r="AF80" s="56" t="s">
        <v>100</v>
      </c>
      <c r="AG80" s="65">
        <v>0</v>
      </c>
      <c r="AH80" s="34">
        <f t="shared" si="7"/>
        <v>161062.32</v>
      </c>
      <c r="AI80" s="34"/>
      <c r="AJ80" s="64"/>
      <c r="AK80" s="115"/>
      <c r="AL80" s="100"/>
      <c r="AM80" s="100"/>
      <c r="AN80" s="100"/>
      <c r="AO80" s="100"/>
      <c r="AP80" s="100"/>
      <c r="AQ80" s="100"/>
      <c r="AR80" s="100"/>
      <c r="AS80" s="100"/>
      <c r="AT80" s="100"/>
      <c r="AU80" s="106"/>
      <c r="AV80" s="106"/>
      <c r="AW80" s="106"/>
      <c r="AX80" s="106"/>
      <c r="AY80" s="106"/>
      <c r="AZ80" s="106"/>
      <c r="BA80" s="106"/>
      <c r="BB80" s="106"/>
      <c r="BC80" s="106"/>
      <c r="BD80" s="106"/>
      <c r="BE80" s="106"/>
      <c r="BF80" s="106"/>
      <c r="BG80" s="100"/>
    </row>
    <row r="81" spans="1:59" x14ac:dyDescent="0.2">
      <c r="A81" s="100">
        <v>9</v>
      </c>
      <c r="B81" s="100" t="s">
        <v>423</v>
      </c>
      <c r="C81" s="100" t="s">
        <v>256</v>
      </c>
      <c r="D81" s="100" t="s">
        <v>133</v>
      </c>
      <c r="E81" s="100" t="s">
        <v>262</v>
      </c>
      <c r="F81" s="140" t="s">
        <v>397</v>
      </c>
      <c r="G81" s="104">
        <v>13123</v>
      </c>
      <c r="H81" s="102" t="s">
        <v>263</v>
      </c>
      <c r="I81" s="140" t="s">
        <v>150</v>
      </c>
      <c r="J81" s="100" t="s">
        <v>151</v>
      </c>
      <c r="K81" s="103">
        <v>44743</v>
      </c>
      <c r="L81" s="107">
        <v>938629.68</v>
      </c>
      <c r="M81" s="104">
        <v>13318</v>
      </c>
      <c r="N81" s="103">
        <v>44743</v>
      </c>
      <c r="O81" s="103">
        <v>45108</v>
      </c>
      <c r="P81" s="100" t="s">
        <v>290</v>
      </c>
      <c r="Q81" s="114" t="s">
        <v>100</v>
      </c>
      <c r="R81" s="156" t="s">
        <v>100</v>
      </c>
      <c r="S81" s="156" t="s">
        <v>100</v>
      </c>
      <c r="T81" s="100" t="s">
        <v>154</v>
      </c>
      <c r="U81" s="46" t="s">
        <v>100</v>
      </c>
      <c r="V81" s="9" t="s">
        <v>100</v>
      </c>
      <c r="W81" s="46" t="s">
        <v>100</v>
      </c>
      <c r="X81" s="46" t="s">
        <v>100</v>
      </c>
      <c r="Y81" s="46" t="s">
        <v>100</v>
      </c>
      <c r="Z81" s="46" t="s">
        <v>100</v>
      </c>
      <c r="AA81" s="46" t="s">
        <v>100</v>
      </c>
      <c r="AB81" s="46" t="s">
        <v>100</v>
      </c>
      <c r="AC81" s="63">
        <v>0</v>
      </c>
      <c r="AD81" s="63">
        <v>0</v>
      </c>
      <c r="AE81" s="46" t="s">
        <v>100</v>
      </c>
      <c r="AF81" s="46" t="s">
        <v>100</v>
      </c>
      <c r="AG81" s="63">
        <v>0</v>
      </c>
      <c r="AH81" s="34"/>
      <c r="AI81" s="34">
        <v>0</v>
      </c>
      <c r="AJ81" s="64">
        <v>0</v>
      </c>
      <c r="AK81" s="115">
        <f>SUM(AI81:AJ84)</f>
        <v>1867347.3699999999</v>
      </c>
      <c r="AL81" s="100" t="s">
        <v>214</v>
      </c>
      <c r="AM81" s="106">
        <v>13157</v>
      </c>
      <c r="AN81" s="100" t="s">
        <v>264</v>
      </c>
      <c r="AO81" s="106">
        <v>13157</v>
      </c>
      <c r="AP81" s="100" t="s">
        <v>100</v>
      </c>
      <c r="AQ81" s="100" t="s">
        <v>100</v>
      </c>
      <c r="AR81" s="100" t="s">
        <v>100</v>
      </c>
      <c r="AS81" s="100" t="s">
        <v>100</v>
      </c>
      <c r="AT81" s="100" t="s">
        <v>100</v>
      </c>
      <c r="AU81" s="100" t="s">
        <v>100</v>
      </c>
      <c r="AV81" s="100" t="s">
        <v>100</v>
      </c>
      <c r="AW81" s="100" t="s">
        <v>100</v>
      </c>
      <c r="AX81" s="100" t="s">
        <v>100</v>
      </c>
      <c r="AY81" s="100" t="s">
        <v>100</v>
      </c>
      <c r="AZ81" s="100" t="s">
        <v>100</v>
      </c>
      <c r="BA81" s="100" t="s">
        <v>100</v>
      </c>
      <c r="BB81" s="100" t="s">
        <v>100</v>
      </c>
      <c r="BC81" s="100" t="s">
        <v>100</v>
      </c>
      <c r="BD81" s="100" t="s">
        <v>100</v>
      </c>
      <c r="BE81" s="100" t="s">
        <v>100</v>
      </c>
      <c r="BF81" s="100" t="s">
        <v>100</v>
      </c>
      <c r="BG81" s="100" t="s">
        <v>100</v>
      </c>
    </row>
    <row r="82" spans="1:59" x14ac:dyDescent="0.2">
      <c r="A82" s="100"/>
      <c r="B82" s="100"/>
      <c r="C82" s="100"/>
      <c r="D82" s="100"/>
      <c r="E82" s="100"/>
      <c r="F82" s="140"/>
      <c r="G82" s="104"/>
      <c r="H82" s="102"/>
      <c r="I82" s="140"/>
      <c r="J82" s="100"/>
      <c r="K82" s="103"/>
      <c r="L82" s="107"/>
      <c r="M82" s="104"/>
      <c r="N82" s="103"/>
      <c r="O82" s="103"/>
      <c r="P82" s="100"/>
      <c r="Q82" s="114"/>
      <c r="R82" s="156"/>
      <c r="S82" s="156"/>
      <c r="T82" s="100"/>
      <c r="U82" s="46" t="s">
        <v>101</v>
      </c>
      <c r="V82" s="9">
        <v>44868</v>
      </c>
      <c r="W82" s="48" t="s">
        <v>265</v>
      </c>
      <c r="X82" s="46" t="s">
        <v>248</v>
      </c>
      <c r="Y82" s="50">
        <v>44868</v>
      </c>
      <c r="Z82" s="46">
        <v>45108</v>
      </c>
      <c r="AA82" s="57">
        <v>0.21718982000000001</v>
      </c>
      <c r="AB82" s="38" t="s">
        <v>100</v>
      </c>
      <c r="AC82" s="65">
        <v>188999.76</v>
      </c>
      <c r="AD82" s="65">
        <v>0</v>
      </c>
      <c r="AE82" s="38" t="s">
        <v>100</v>
      </c>
      <c r="AF82" s="56" t="s">
        <v>100</v>
      </c>
      <c r="AG82" s="65">
        <v>0</v>
      </c>
      <c r="AH82" s="34">
        <f t="shared" ref="AH82:AH84" si="8">$L$81-AD82+AC82+AG82</f>
        <v>1127629.44</v>
      </c>
      <c r="AI82" s="34">
        <v>480991.68</v>
      </c>
      <c r="AJ82" s="64">
        <v>0</v>
      </c>
      <c r="AK82" s="115"/>
      <c r="AL82" s="100"/>
      <c r="AM82" s="106"/>
      <c r="AN82" s="100"/>
      <c r="AO82" s="106"/>
      <c r="AP82" s="100"/>
      <c r="AQ82" s="100"/>
      <c r="AR82" s="100"/>
      <c r="AS82" s="100"/>
      <c r="AT82" s="100"/>
      <c r="AU82" s="100"/>
      <c r="AV82" s="100"/>
      <c r="AW82" s="100"/>
      <c r="AX82" s="100"/>
      <c r="AY82" s="100"/>
      <c r="AZ82" s="100"/>
      <c r="BA82" s="100"/>
      <c r="BB82" s="100"/>
      <c r="BC82" s="100"/>
      <c r="BD82" s="100"/>
      <c r="BE82" s="100"/>
      <c r="BF82" s="100"/>
      <c r="BG82" s="100"/>
    </row>
    <row r="83" spans="1:59" x14ac:dyDescent="0.2">
      <c r="A83" s="100"/>
      <c r="B83" s="100"/>
      <c r="C83" s="100"/>
      <c r="D83" s="100"/>
      <c r="E83" s="100"/>
      <c r="F83" s="140"/>
      <c r="G83" s="104"/>
      <c r="H83" s="102"/>
      <c r="I83" s="140"/>
      <c r="J83" s="100"/>
      <c r="K83" s="103"/>
      <c r="L83" s="107"/>
      <c r="M83" s="104"/>
      <c r="N83" s="103"/>
      <c r="O83" s="103"/>
      <c r="P83" s="100"/>
      <c r="Q83" s="114"/>
      <c r="R83" s="156"/>
      <c r="S83" s="156"/>
      <c r="T83" s="100"/>
      <c r="U83" s="46" t="s">
        <v>103</v>
      </c>
      <c r="V83" s="9">
        <v>45098</v>
      </c>
      <c r="W83" s="45" t="s">
        <v>406</v>
      </c>
      <c r="X83" s="46" t="s">
        <v>329</v>
      </c>
      <c r="Y83" s="46">
        <v>45109</v>
      </c>
      <c r="Z83" s="46">
        <v>45474</v>
      </c>
      <c r="AA83" s="14" t="s">
        <v>100</v>
      </c>
      <c r="AB83" s="46" t="s">
        <v>100</v>
      </c>
      <c r="AC83" s="65">
        <v>0</v>
      </c>
      <c r="AD83" s="63">
        <v>0</v>
      </c>
      <c r="AE83" s="38" t="s">
        <v>100</v>
      </c>
      <c r="AF83" s="56" t="s">
        <v>100</v>
      </c>
      <c r="AG83" s="65">
        <v>0</v>
      </c>
      <c r="AH83" s="34">
        <f t="shared" si="8"/>
        <v>938629.68</v>
      </c>
      <c r="AI83" s="34">
        <v>945835.48</v>
      </c>
      <c r="AJ83" s="64">
        <v>0</v>
      </c>
      <c r="AK83" s="115"/>
      <c r="AL83" s="100"/>
      <c r="AM83" s="106"/>
      <c r="AN83" s="100"/>
      <c r="AO83" s="106"/>
      <c r="AP83" s="100"/>
      <c r="AQ83" s="100"/>
      <c r="AR83" s="100"/>
      <c r="AS83" s="100"/>
      <c r="AT83" s="100"/>
      <c r="AU83" s="100"/>
      <c r="AV83" s="100"/>
      <c r="AW83" s="100"/>
      <c r="AX83" s="100"/>
      <c r="AY83" s="100"/>
      <c r="AZ83" s="100"/>
      <c r="BA83" s="100"/>
      <c r="BB83" s="100"/>
      <c r="BC83" s="100"/>
      <c r="BD83" s="100"/>
      <c r="BE83" s="100"/>
      <c r="BF83" s="100"/>
      <c r="BG83" s="100"/>
    </row>
    <row r="84" spans="1:59" x14ac:dyDescent="0.2">
      <c r="A84" s="100"/>
      <c r="B84" s="100"/>
      <c r="C84" s="100"/>
      <c r="D84" s="100"/>
      <c r="E84" s="100"/>
      <c r="F84" s="140"/>
      <c r="G84" s="104"/>
      <c r="H84" s="102"/>
      <c r="I84" s="140"/>
      <c r="J84" s="100"/>
      <c r="K84" s="103"/>
      <c r="L84" s="107"/>
      <c r="M84" s="104"/>
      <c r="N84" s="103"/>
      <c r="O84" s="103"/>
      <c r="P84" s="100"/>
      <c r="Q84" s="114"/>
      <c r="R84" s="156"/>
      <c r="S84" s="156"/>
      <c r="T84" s="100"/>
      <c r="U84" s="46"/>
      <c r="V84" s="9"/>
      <c r="W84" s="48"/>
      <c r="X84" s="46"/>
      <c r="Y84" s="50"/>
      <c r="Z84" s="46"/>
      <c r="AA84" s="14" t="s">
        <v>100</v>
      </c>
      <c r="AB84" s="46" t="s">
        <v>100</v>
      </c>
      <c r="AC84" s="65">
        <v>0</v>
      </c>
      <c r="AD84" s="63">
        <v>0</v>
      </c>
      <c r="AE84" s="38" t="s">
        <v>100</v>
      </c>
      <c r="AF84" s="56" t="s">
        <v>100</v>
      </c>
      <c r="AG84" s="65">
        <v>0</v>
      </c>
      <c r="AH84" s="34">
        <f t="shared" si="8"/>
        <v>938629.68</v>
      </c>
      <c r="AI84" s="34"/>
      <c r="AJ84" s="64">
        <f>88267.1+88267.1+87451.81+88267.1+88267.1</f>
        <v>440520.20999999996</v>
      </c>
      <c r="AK84" s="115"/>
      <c r="AL84" s="100"/>
      <c r="AM84" s="106"/>
      <c r="AN84" s="100"/>
      <c r="AO84" s="106"/>
      <c r="AP84" s="100"/>
      <c r="AQ84" s="100"/>
      <c r="AR84" s="100"/>
      <c r="AS84" s="100"/>
      <c r="AT84" s="100"/>
      <c r="AU84" s="100"/>
      <c r="AV84" s="100"/>
      <c r="AW84" s="100"/>
      <c r="AX84" s="100"/>
      <c r="AY84" s="100"/>
      <c r="AZ84" s="100"/>
      <c r="BA84" s="100"/>
      <c r="BB84" s="100"/>
      <c r="BC84" s="100"/>
      <c r="BD84" s="100"/>
      <c r="BE84" s="100"/>
      <c r="BF84" s="100"/>
      <c r="BG84" s="100"/>
    </row>
    <row r="85" spans="1:59" x14ac:dyDescent="0.2">
      <c r="A85" s="100">
        <v>10</v>
      </c>
      <c r="B85" s="100" t="s">
        <v>424</v>
      </c>
      <c r="C85" s="100" t="s">
        <v>191</v>
      </c>
      <c r="D85" s="100" t="s">
        <v>133</v>
      </c>
      <c r="E85" s="100" t="s">
        <v>99</v>
      </c>
      <c r="F85" s="140" t="s">
        <v>130</v>
      </c>
      <c r="G85" s="104">
        <v>12486</v>
      </c>
      <c r="H85" s="102" t="s">
        <v>128</v>
      </c>
      <c r="I85" s="140" t="s">
        <v>131</v>
      </c>
      <c r="J85" s="100" t="s">
        <v>132</v>
      </c>
      <c r="K85" s="103">
        <v>43525</v>
      </c>
      <c r="L85" s="107">
        <v>268147.20000000001</v>
      </c>
      <c r="M85" s="104">
        <v>12505</v>
      </c>
      <c r="N85" s="103">
        <v>43525</v>
      </c>
      <c r="O85" s="103">
        <v>43891</v>
      </c>
      <c r="P85" s="100" t="s">
        <v>578</v>
      </c>
      <c r="Q85" s="114" t="s">
        <v>100</v>
      </c>
      <c r="R85" s="156" t="s">
        <v>100</v>
      </c>
      <c r="S85" s="156" t="s">
        <v>100</v>
      </c>
      <c r="T85" s="100" t="s">
        <v>98</v>
      </c>
      <c r="U85" s="46" t="s">
        <v>100</v>
      </c>
      <c r="V85" s="9" t="s">
        <v>100</v>
      </c>
      <c r="W85" s="38" t="s">
        <v>100</v>
      </c>
      <c r="X85" s="46" t="s">
        <v>100</v>
      </c>
      <c r="Y85" s="38" t="s">
        <v>100</v>
      </c>
      <c r="Z85" s="46" t="s">
        <v>100</v>
      </c>
      <c r="AA85" s="38" t="s">
        <v>100</v>
      </c>
      <c r="AB85" s="38" t="s">
        <v>100</v>
      </c>
      <c r="AC85" s="65">
        <v>0</v>
      </c>
      <c r="AD85" s="65">
        <v>0</v>
      </c>
      <c r="AE85" s="38" t="s">
        <v>100</v>
      </c>
      <c r="AF85" s="56" t="s">
        <v>100</v>
      </c>
      <c r="AG85" s="65">
        <v>0</v>
      </c>
      <c r="AH85" s="34"/>
      <c r="AI85" s="64">
        <f>136022.9+23209.08</f>
        <v>159231.97999999998</v>
      </c>
      <c r="AJ85" s="64">
        <v>0</v>
      </c>
      <c r="AK85" s="115">
        <f>SUM(AI85:AJ90)</f>
        <v>1152311.05</v>
      </c>
      <c r="AL85" s="96" t="s">
        <v>127</v>
      </c>
      <c r="AM85" s="96" t="s">
        <v>163</v>
      </c>
      <c r="AN85" s="96" t="s">
        <v>164</v>
      </c>
      <c r="AO85" s="96" t="s">
        <v>100</v>
      </c>
      <c r="AP85" s="96" t="s">
        <v>100</v>
      </c>
      <c r="AQ85" s="96" t="s">
        <v>100</v>
      </c>
      <c r="AR85" s="96" t="s">
        <v>100</v>
      </c>
      <c r="AS85" s="96" t="s">
        <v>100</v>
      </c>
      <c r="AT85" s="96" t="s">
        <v>100</v>
      </c>
      <c r="AU85" s="96" t="s">
        <v>100</v>
      </c>
      <c r="AV85" s="96" t="s">
        <v>100</v>
      </c>
      <c r="AW85" s="96" t="s">
        <v>100</v>
      </c>
      <c r="AX85" s="96" t="s">
        <v>100</v>
      </c>
      <c r="AY85" s="96" t="s">
        <v>100</v>
      </c>
      <c r="AZ85" s="96" t="s">
        <v>100</v>
      </c>
      <c r="BA85" s="96" t="s">
        <v>100</v>
      </c>
      <c r="BB85" s="96" t="s">
        <v>100</v>
      </c>
      <c r="BC85" s="96" t="s">
        <v>100</v>
      </c>
      <c r="BD85" s="96" t="s">
        <v>100</v>
      </c>
      <c r="BE85" s="96" t="s">
        <v>100</v>
      </c>
      <c r="BF85" s="96" t="s">
        <v>100</v>
      </c>
      <c r="BG85" s="96" t="s">
        <v>100</v>
      </c>
    </row>
    <row r="86" spans="1:59" x14ac:dyDescent="0.2">
      <c r="A86" s="100"/>
      <c r="B86" s="100"/>
      <c r="C86" s="100"/>
      <c r="D86" s="100"/>
      <c r="E86" s="100"/>
      <c r="F86" s="140"/>
      <c r="G86" s="104"/>
      <c r="H86" s="102"/>
      <c r="I86" s="140"/>
      <c r="J86" s="100"/>
      <c r="K86" s="103"/>
      <c r="L86" s="107"/>
      <c r="M86" s="104"/>
      <c r="N86" s="103"/>
      <c r="O86" s="103"/>
      <c r="P86" s="100"/>
      <c r="Q86" s="114"/>
      <c r="R86" s="156"/>
      <c r="S86" s="156"/>
      <c r="T86" s="100"/>
      <c r="U86" s="46" t="s">
        <v>101</v>
      </c>
      <c r="V86" s="9">
        <v>43888</v>
      </c>
      <c r="W86" s="48">
        <v>12749</v>
      </c>
      <c r="X86" s="46" t="s">
        <v>165</v>
      </c>
      <c r="Y86" s="50">
        <v>43892</v>
      </c>
      <c r="Z86" s="46">
        <v>44257</v>
      </c>
      <c r="AA86" s="38" t="s">
        <v>100</v>
      </c>
      <c r="AB86" s="38" t="s">
        <v>100</v>
      </c>
      <c r="AC86" s="65">
        <v>0</v>
      </c>
      <c r="AD86" s="65">
        <v>0</v>
      </c>
      <c r="AE86" s="38" t="s">
        <v>100</v>
      </c>
      <c r="AF86" s="56" t="s">
        <v>100</v>
      </c>
      <c r="AG86" s="65">
        <v>0</v>
      </c>
      <c r="AH86" s="34">
        <f t="shared" ref="AH86:AH90" si="9">$L$85-AD86+AC86+AG86</f>
        <v>268147.20000000001</v>
      </c>
      <c r="AI86" s="64">
        <v>125879.96</v>
      </c>
      <c r="AJ86" s="64">
        <v>0</v>
      </c>
      <c r="AK86" s="115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</row>
    <row r="87" spans="1:59" x14ac:dyDescent="0.2">
      <c r="A87" s="100"/>
      <c r="B87" s="100"/>
      <c r="C87" s="100"/>
      <c r="D87" s="100"/>
      <c r="E87" s="100"/>
      <c r="F87" s="140"/>
      <c r="G87" s="104"/>
      <c r="H87" s="102"/>
      <c r="I87" s="140"/>
      <c r="J87" s="100"/>
      <c r="K87" s="103"/>
      <c r="L87" s="107"/>
      <c r="M87" s="104"/>
      <c r="N87" s="103"/>
      <c r="O87" s="103"/>
      <c r="P87" s="100"/>
      <c r="Q87" s="114"/>
      <c r="R87" s="156"/>
      <c r="S87" s="156"/>
      <c r="T87" s="100"/>
      <c r="U87" s="46" t="s">
        <v>103</v>
      </c>
      <c r="V87" s="9">
        <v>44251</v>
      </c>
      <c r="W87" s="48">
        <v>12990</v>
      </c>
      <c r="X87" s="46" t="s">
        <v>190</v>
      </c>
      <c r="Y87" s="50">
        <v>44258</v>
      </c>
      <c r="Z87" s="46">
        <v>44622</v>
      </c>
      <c r="AA87" s="57" t="s">
        <v>100</v>
      </c>
      <c r="AB87" s="38" t="s">
        <v>100</v>
      </c>
      <c r="AC87" s="65">
        <v>0</v>
      </c>
      <c r="AD87" s="65">
        <v>0</v>
      </c>
      <c r="AE87" s="38" t="s">
        <v>100</v>
      </c>
      <c r="AF87" s="56" t="s">
        <v>100</v>
      </c>
      <c r="AG87" s="65">
        <v>0</v>
      </c>
      <c r="AH87" s="34">
        <f t="shared" si="9"/>
        <v>268147.20000000001</v>
      </c>
      <c r="AI87" s="64">
        <f>17220.09+198401.81</f>
        <v>215621.9</v>
      </c>
      <c r="AJ87" s="64">
        <v>0</v>
      </c>
      <c r="AK87" s="115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</row>
    <row r="88" spans="1:59" x14ac:dyDescent="0.2">
      <c r="A88" s="100"/>
      <c r="B88" s="100"/>
      <c r="C88" s="100"/>
      <c r="D88" s="100"/>
      <c r="E88" s="100"/>
      <c r="F88" s="140"/>
      <c r="G88" s="104"/>
      <c r="H88" s="102"/>
      <c r="I88" s="140"/>
      <c r="J88" s="100"/>
      <c r="K88" s="103"/>
      <c r="L88" s="107"/>
      <c r="M88" s="104"/>
      <c r="N88" s="103"/>
      <c r="O88" s="103"/>
      <c r="P88" s="100"/>
      <c r="Q88" s="114"/>
      <c r="R88" s="156"/>
      <c r="S88" s="156"/>
      <c r="T88" s="100"/>
      <c r="U88" s="46" t="s">
        <v>104</v>
      </c>
      <c r="V88" s="9">
        <v>44614</v>
      </c>
      <c r="W88" s="48">
        <v>13231</v>
      </c>
      <c r="X88" s="46" t="s">
        <v>311</v>
      </c>
      <c r="Y88" s="50">
        <v>44623</v>
      </c>
      <c r="Z88" s="46">
        <v>44987</v>
      </c>
      <c r="AA88" s="57" t="s">
        <v>100</v>
      </c>
      <c r="AB88" s="38" t="s">
        <v>100</v>
      </c>
      <c r="AC88" s="65">
        <v>0</v>
      </c>
      <c r="AD88" s="65">
        <v>0</v>
      </c>
      <c r="AE88" s="38" t="s">
        <v>100</v>
      </c>
      <c r="AF88" s="56" t="s">
        <v>100</v>
      </c>
      <c r="AG88" s="65">
        <v>0</v>
      </c>
      <c r="AH88" s="34">
        <f t="shared" si="9"/>
        <v>268147.20000000001</v>
      </c>
      <c r="AI88" s="64">
        <f>23517.7+288510.9</f>
        <v>312028.60000000003</v>
      </c>
      <c r="AJ88" s="64">
        <v>0</v>
      </c>
      <c r="AK88" s="115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</row>
    <row r="89" spans="1:59" x14ac:dyDescent="0.2">
      <c r="A89" s="100"/>
      <c r="B89" s="100"/>
      <c r="C89" s="100"/>
      <c r="D89" s="100"/>
      <c r="E89" s="100"/>
      <c r="F89" s="140"/>
      <c r="G89" s="104"/>
      <c r="H89" s="102"/>
      <c r="I89" s="140"/>
      <c r="J89" s="100"/>
      <c r="K89" s="103"/>
      <c r="L89" s="107"/>
      <c r="M89" s="104"/>
      <c r="N89" s="103"/>
      <c r="O89" s="103"/>
      <c r="P89" s="100"/>
      <c r="Q89" s="114"/>
      <c r="R89" s="156"/>
      <c r="S89" s="156"/>
      <c r="T89" s="100"/>
      <c r="U89" s="46" t="s">
        <v>105</v>
      </c>
      <c r="V89" s="9">
        <v>44859</v>
      </c>
      <c r="W89" s="48">
        <v>13399</v>
      </c>
      <c r="X89" s="46" t="s">
        <v>311</v>
      </c>
      <c r="Y89" s="50">
        <v>44623</v>
      </c>
      <c r="Z89" s="46">
        <v>44987</v>
      </c>
      <c r="AA89" s="57" t="s">
        <v>100</v>
      </c>
      <c r="AB89" s="38" t="s">
        <v>100</v>
      </c>
      <c r="AC89" s="65">
        <v>0</v>
      </c>
      <c r="AD89" s="65">
        <v>0</v>
      </c>
      <c r="AE89" s="38" t="s">
        <v>100</v>
      </c>
      <c r="AF89" s="56" t="s">
        <v>100</v>
      </c>
      <c r="AG89" s="65">
        <v>0</v>
      </c>
      <c r="AH89" s="34">
        <f t="shared" si="9"/>
        <v>268147.20000000001</v>
      </c>
      <c r="AI89" s="64">
        <v>0</v>
      </c>
      <c r="AJ89" s="64">
        <v>0</v>
      </c>
      <c r="AK89" s="115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</row>
    <row r="90" spans="1:59" x14ac:dyDescent="0.2">
      <c r="A90" s="100"/>
      <c r="B90" s="100"/>
      <c r="C90" s="100"/>
      <c r="D90" s="100"/>
      <c r="E90" s="100"/>
      <c r="F90" s="140"/>
      <c r="G90" s="104"/>
      <c r="H90" s="102"/>
      <c r="I90" s="140"/>
      <c r="J90" s="100"/>
      <c r="K90" s="103"/>
      <c r="L90" s="107"/>
      <c r="M90" s="104"/>
      <c r="N90" s="103"/>
      <c r="O90" s="103"/>
      <c r="P90" s="100"/>
      <c r="Q90" s="114"/>
      <c r="R90" s="156"/>
      <c r="S90" s="156"/>
      <c r="T90" s="100"/>
      <c r="U90" s="46" t="s">
        <v>192</v>
      </c>
      <c r="V90" s="9">
        <v>44985</v>
      </c>
      <c r="W90" s="48">
        <v>13485</v>
      </c>
      <c r="X90" s="46" t="s">
        <v>318</v>
      </c>
      <c r="Y90" s="50">
        <v>44988</v>
      </c>
      <c r="Z90" s="46">
        <v>45353</v>
      </c>
      <c r="AA90" s="57" t="s">
        <v>100</v>
      </c>
      <c r="AB90" s="38" t="s">
        <v>100</v>
      </c>
      <c r="AC90" s="65">
        <v>0</v>
      </c>
      <c r="AD90" s="65">
        <v>0</v>
      </c>
      <c r="AE90" s="38" t="s">
        <v>100</v>
      </c>
      <c r="AF90" s="56" t="s">
        <v>100</v>
      </c>
      <c r="AG90" s="65">
        <v>0</v>
      </c>
      <c r="AH90" s="34">
        <f t="shared" si="9"/>
        <v>268147.20000000001</v>
      </c>
      <c r="AI90" s="64">
        <v>306639.83</v>
      </c>
      <c r="AJ90" s="64">
        <f>31236.72+1672.06</f>
        <v>32908.78</v>
      </c>
      <c r="AK90" s="115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</row>
    <row r="91" spans="1:59" x14ac:dyDescent="0.2">
      <c r="A91" s="100">
        <v>11</v>
      </c>
      <c r="B91" s="100" t="s">
        <v>425</v>
      </c>
      <c r="C91" s="100" t="s">
        <v>146</v>
      </c>
      <c r="D91" s="100" t="s">
        <v>97</v>
      </c>
      <c r="E91" s="100" t="s">
        <v>99</v>
      </c>
      <c r="F91" s="140" t="s">
        <v>398</v>
      </c>
      <c r="G91" s="106">
        <v>12711</v>
      </c>
      <c r="H91" s="102" t="s">
        <v>135</v>
      </c>
      <c r="I91" s="140" t="s">
        <v>147</v>
      </c>
      <c r="J91" s="100" t="s">
        <v>148</v>
      </c>
      <c r="K91" s="103">
        <v>43818</v>
      </c>
      <c r="L91" s="107">
        <v>61320</v>
      </c>
      <c r="M91" s="104">
        <v>12711</v>
      </c>
      <c r="N91" s="103">
        <v>44197</v>
      </c>
      <c r="O91" s="103">
        <v>44561</v>
      </c>
      <c r="P91" s="100" t="s">
        <v>577</v>
      </c>
      <c r="Q91" s="114" t="s">
        <v>100</v>
      </c>
      <c r="R91" s="156" t="s">
        <v>100</v>
      </c>
      <c r="S91" s="156" t="s">
        <v>100</v>
      </c>
      <c r="T91" s="100" t="s">
        <v>302</v>
      </c>
      <c r="U91" s="40" t="s">
        <v>100</v>
      </c>
      <c r="V91" s="8" t="s">
        <v>100</v>
      </c>
      <c r="W91" s="40" t="s">
        <v>100</v>
      </c>
      <c r="X91" s="40" t="s">
        <v>100</v>
      </c>
      <c r="Y91" s="40" t="s">
        <v>100</v>
      </c>
      <c r="Z91" s="40" t="s">
        <v>100</v>
      </c>
      <c r="AA91" s="40" t="s">
        <v>100</v>
      </c>
      <c r="AB91" s="40" t="s">
        <v>100</v>
      </c>
      <c r="AC91" s="65">
        <v>0</v>
      </c>
      <c r="AD91" s="65">
        <v>0</v>
      </c>
      <c r="AE91" s="38" t="s">
        <v>100</v>
      </c>
      <c r="AF91" s="38" t="s">
        <v>100</v>
      </c>
      <c r="AG91" s="65">
        <v>0</v>
      </c>
      <c r="AH91" s="34"/>
      <c r="AI91" s="64">
        <v>56210</v>
      </c>
      <c r="AJ91" s="64">
        <v>0</v>
      </c>
      <c r="AK91" s="115">
        <f>SUM(AI91:AJ96)</f>
        <v>220496.5</v>
      </c>
      <c r="AL91" s="96" t="s">
        <v>100</v>
      </c>
      <c r="AM91" s="96" t="s">
        <v>100</v>
      </c>
      <c r="AN91" s="96" t="s">
        <v>100</v>
      </c>
      <c r="AO91" s="96" t="s">
        <v>100</v>
      </c>
      <c r="AP91" s="96" t="s">
        <v>100</v>
      </c>
      <c r="AQ91" s="96" t="s">
        <v>100</v>
      </c>
      <c r="AR91" s="96" t="s">
        <v>100</v>
      </c>
      <c r="AS91" s="96" t="s">
        <v>100</v>
      </c>
      <c r="AT91" s="96" t="s">
        <v>100</v>
      </c>
      <c r="AU91" s="96" t="s">
        <v>100</v>
      </c>
      <c r="AV91" s="96" t="s">
        <v>100</v>
      </c>
      <c r="AW91" s="96" t="s">
        <v>100</v>
      </c>
      <c r="AX91" s="96" t="s">
        <v>100</v>
      </c>
      <c r="AY91" s="96" t="s">
        <v>100</v>
      </c>
      <c r="AZ91" s="96" t="s">
        <v>100</v>
      </c>
      <c r="BA91" s="96" t="s">
        <v>100</v>
      </c>
      <c r="BB91" s="96" t="s">
        <v>100</v>
      </c>
      <c r="BC91" s="96" t="s">
        <v>100</v>
      </c>
      <c r="BD91" s="96" t="s">
        <v>100</v>
      </c>
      <c r="BE91" s="96" t="s">
        <v>100</v>
      </c>
      <c r="BF91" s="96" t="s">
        <v>100</v>
      </c>
      <c r="BG91" s="100" t="s">
        <v>100</v>
      </c>
    </row>
    <row r="92" spans="1:59" x14ac:dyDescent="0.2">
      <c r="A92" s="100"/>
      <c r="B92" s="100"/>
      <c r="C92" s="100"/>
      <c r="D92" s="100"/>
      <c r="E92" s="100"/>
      <c r="F92" s="140"/>
      <c r="G92" s="106"/>
      <c r="H92" s="102"/>
      <c r="I92" s="140"/>
      <c r="J92" s="100"/>
      <c r="K92" s="103"/>
      <c r="L92" s="107"/>
      <c r="M92" s="104"/>
      <c r="N92" s="103"/>
      <c r="O92" s="103"/>
      <c r="P92" s="100"/>
      <c r="Q92" s="114"/>
      <c r="R92" s="156"/>
      <c r="S92" s="156"/>
      <c r="T92" s="100"/>
      <c r="U92" s="46" t="s">
        <v>101</v>
      </c>
      <c r="V92" s="9">
        <v>44172</v>
      </c>
      <c r="W92" s="48">
        <v>12943</v>
      </c>
      <c r="X92" s="46" t="s">
        <v>200</v>
      </c>
      <c r="Y92" s="50">
        <v>44197</v>
      </c>
      <c r="Z92" s="46">
        <v>44561</v>
      </c>
      <c r="AA92" s="38" t="s">
        <v>100</v>
      </c>
      <c r="AB92" s="38" t="s">
        <v>100</v>
      </c>
      <c r="AC92" s="65">
        <v>0</v>
      </c>
      <c r="AD92" s="65">
        <v>0</v>
      </c>
      <c r="AE92" s="38" t="s">
        <v>100</v>
      </c>
      <c r="AF92" s="38" t="s">
        <v>100</v>
      </c>
      <c r="AG92" s="65">
        <v>0</v>
      </c>
      <c r="AH92" s="34">
        <f t="shared" ref="AH92:AH96" si="10">$L$91-AD92+AC92+AG92</f>
        <v>61320</v>
      </c>
      <c r="AI92" s="64">
        <v>0</v>
      </c>
      <c r="AJ92" s="64">
        <v>0</v>
      </c>
      <c r="AK92" s="115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100"/>
    </row>
    <row r="93" spans="1:59" x14ac:dyDescent="0.2">
      <c r="A93" s="100"/>
      <c r="B93" s="100"/>
      <c r="C93" s="100"/>
      <c r="D93" s="100"/>
      <c r="E93" s="100"/>
      <c r="F93" s="140"/>
      <c r="G93" s="106"/>
      <c r="H93" s="102"/>
      <c r="I93" s="140"/>
      <c r="J93" s="100"/>
      <c r="K93" s="103"/>
      <c r="L93" s="107"/>
      <c r="M93" s="104"/>
      <c r="N93" s="103"/>
      <c r="O93" s="103"/>
      <c r="P93" s="100"/>
      <c r="Q93" s="114"/>
      <c r="R93" s="156"/>
      <c r="S93" s="156"/>
      <c r="T93" s="100"/>
      <c r="U93" s="46" t="s">
        <v>103</v>
      </c>
      <c r="V93" s="9">
        <v>44536</v>
      </c>
      <c r="W93" s="48">
        <v>13187</v>
      </c>
      <c r="X93" s="46" t="s">
        <v>223</v>
      </c>
      <c r="Y93" s="50">
        <v>44562</v>
      </c>
      <c r="Z93" s="46">
        <v>44926</v>
      </c>
      <c r="AA93" s="38" t="s">
        <v>100</v>
      </c>
      <c r="AB93" s="38" t="s">
        <v>100</v>
      </c>
      <c r="AC93" s="65">
        <v>0</v>
      </c>
      <c r="AD93" s="65">
        <v>0</v>
      </c>
      <c r="AE93" s="38" t="s">
        <v>100</v>
      </c>
      <c r="AF93" s="38" t="s">
        <v>100</v>
      </c>
      <c r="AG93" s="65">
        <v>0</v>
      </c>
      <c r="AH93" s="34">
        <f t="shared" si="10"/>
        <v>61320</v>
      </c>
      <c r="AI93" s="64">
        <v>61320</v>
      </c>
      <c r="AJ93" s="64">
        <v>0</v>
      </c>
      <c r="AK93" s="115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100"/>
    </row>
    <row r="94" spans="1:59" x14ac:dyDescent="0.2">
      <c r="A94" s="100"/>
      <c r="B94" s="100"/>
      <c r="C94" s="100"/>
      <c r="D94" s="100"/>
      <c r="E94" s="100"/>
      <c r="F94" s="140"/>
      <c r="G94" s="106"/>
      <c r="H94" s="102"/>
      <c r="I94" s="140"/>
      <c r="J94" s="100"/>
      <c r="K94" s="103"/>
      <c r="L94" s="107"/>
      <c r="M94" s="104"/>
      <c r="N94" s="103"/>
      <c r="O94" s="103"/>
      <c r="P94" s="100"/>
      <c r="Q94" s="114"/>
      <c r="R94" s="156"/>
      <c r="S94" s="156"/>
      <c r="T94" s="100"/>
      <c r="U94" s="46" t="s">
        <v>104</v>
      </c>
      <c r="V94" s="9">
        <v>44901</v>
      </c>
      <c r="W94" s="48">
        <v>13427</v>
      </c>
      <c r="X94" s="46" t="s">
        <v>303</v>
      </c>
      <c r="Y94" s="50">
        <v>44927</v>
      </c>
      <c r="Z94" s="46">
        <v>45291</v>
      </c>
      <c r="AA94" s="38" t="s">
        <v>100</v>
      </c>
      <c r="AB94" s="38" t="s">
        <v>100</v>
      </c>
      <c r="AC94" s="65">
        <v>0</v>
      </c>
      <c r="AD94" s="65">
        <v>0</v>
      </c>
      <c r="AE94" s="38" t="s">
        <v>100</v>
      </c>
      <c r="AF94" s="38" t="s">
        <v>100</v>
      </c>
      <c r="AG94" s="65">
        <v>0</v>
      </c>
      <c r="AH94" s="34">
        <f t="shared" si="10"/>
        <v>61320</v>
      </c>
      <c r="AI94" s="64">
        <v>0</v>
      </c>
      <c r="AJ94" s="64">
        <v>0</v>
      </c>
      <c r="AK94" s="115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100"/>
    </row>
    <row r="95" spans="1:59" x14ac:dyDescent="0.2">
      <c r="A95" s="100"/>
      <c r="B95" s="100"/>
      <c r="C95" s="100"/>
      <c r="D95" s="100"/>
      <c r="E95" s="100"/>
      <c r="F95" s="140"/>
      <c r="G95" s="106"/>
      <c r="H95" s="102"/>
      <c r="I95" s="140"/>
      <c r="J95" s="100"/>
      <c r="K95" s="103"/>
      <c r="L95" s="107"/>
      <c r="M95" s="104"/>
      <c r="N95" s="103"/>
      <c r="O95" s="103"/>
      <c r="P95" s="100"/>
      <c r="Q95" s="114"/>
      <c r="R95" s="156"/>
      <c r="S95" s="156"/>
      <c r="T95" s="100"/>
      <c r="U95" s="46" t="s">
        <v>105</v>
      </c>
      <c r="V95" s="9">
        <v>45135</v>
      </c>
      <c r="W95" s="48">
        <v>13585</v>
      </c>
      <c r="X95" s="46" t="s">
        <v>304</v>
      </c>
      <c r="Y95" s="50">
        <v>44986</v>
      </c>
      <c r="Z95" s="46">
        <v>45291</v>
      </c>
      <c r="AA95" s="58">
        <v>0.21</v>
      </c>
      <c r="AB95" s="38" t="s">
        <v>100</v>
      </c>
      <c r="AC95" s="65">
        <v>12877.2</v>
      </c>
      <c r="AD95" s="65">
        <v>0</v>
      </c>
      <c r="AE95" s="38" t="s">
        <v>100</v>
      </c>
      <c r="AF95" s="38" t="s">
        <v>100</v>
      </c>
      <c r="AG95" s="65">
        <v>0</v>
      </c>
      <c r="AH95" s="34">
        <f t="shared" si="10"/>
        <v>74197.2</v>
      </c>
      <c r="AI95" s="64">
        <v>72051</v>
      </c>
      <c r="AJ95" s="64">
        <v>0</v>
      </c>
      <c r="AK95" s="115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100"/>
    </row>
    <row r="96" spans="1:59" x14ac:dyDescent="0.2">
      <c r="A96" s="100"/>
      <c r="B96" s="100"/>
      <c r="C96" s="100"/>
      <c r="D96" s="100"/>
      <c r="E96" s="100"/>
      <c r="F96" s="140"/>
      <c r="G96" s="106"/>
      <c r="H96" s="102"/>
      <c r="I96" s="140"/>
      <c r="J96" s="100"/>
      <c r="K96" s="103"/>
      <c r="L96" s="107"/>
      <c r="M96" s="104"/>
      <c r="N96" s="103"/>
      <c r="O96" s="103"/>
      <c r="P96" s="100"/>
      <c r="Q96" s="114"/>
      <c r="R96" s="156"/>
      <c r="S96" s="156"/>
      <c r="T96" s="100"/>
      <c r="U96" s="46" t="s">
        <v>192</v>
      </c>
      <c r="V96" s="53">
        <v>45287</v>
      </c>
      <c r="W96" s="54">
        <v>13684</v>
      </c>
      <c r="X96" s="40" t="s">
        <v>193</v>
      </c>
      <c r="Y96" s="50">
        <v>45292</v>
      </c>
      <c r="Z96" s="53">
        <v>45657</v>
      </c>
      <c r="AA96" s="38" t="s">
        <v>100</v>
      </c>
      <c r="AB96" s="38" t="s">
        <v>100</v>
      </c>
      <c r="AC96" s="65">
        <v>0</v>
      </c>
      <c r="AD96" s="65">
        <v>0</v>
      </c>
      <c r="AE96" s="38" t="s">
        <v>100</v>
      </c>
      <c r="AF96" s="38" t="s">
        <v>100</v>
      </c>
      <c r="AG96" s="65">
        <v>0</v>
      </c>
      <c r="AH96" s="34">
        <f t="shared" si="10"/>
        <v>61320</v>
      </c>
      <c r="AI96" s="64">
        <v>0</v>
      </c>
      <c r="AJ96" s="64">
        <f>6183.1+6183.1+6183.1+12366.2</f>
        <v>30915.500000000004</v>
      </c>
      <c r="AK96" s="115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100"/>
    </row>
    <row r="97" spans="1:565" s="18" customFormat="1" x14ac:dyDescent="0.2">
      <c r="A97" s="100">
        <v>12</v>
      </c>
      <c r="B97" s="100" t="s">
        <v>426</v>
      </c>
      <c r="C97" s="100" t="s">
        <v>136</v>
      </c>
      <c r="D97" s="100" t="s">
        <v>133</v>
      </c>
      <c r="E97" s="100" t="s">
        <v>99</v>
      </c>
      <c r="F97" s="140" t="s">
        <v>399</v>
      </c>
      <c r="G97" s="104">
        <v>12437</v>
      </c>
      <c r="H97" s="102" t="s">
        <v>134</v>
      </c>
      <c r="I97" s="140" t="s">
        <v>139</v>
      </c>
      <c r="J97" s="100" t="s">
        <v>140</v>
      </c>
      <c r="K97" s="103">
        <v>43642</v>
      </c>
      <c r="L97" s="107">
        <v>528229.62</v>
      </c>
      <c r="M97" s="104">
        <v>12589</v>
      </c>
      <c r="N97" s="103">
        <v>43647</v>
      </c>
      <c r="O97" s="103">
        <v>43830</v>
      </c>
      <c r="P97" s="100" t="s">
        <v>290</v>
      </c>
      <c r="Q97" s="114" t="s">
        <v>100</v>
      </c>
      <c r="R97" s="156" t="s">
        <v>100</v>
      </c>
      <c r="S97" s="156" t="s">
        <v>100</v>
      </c>
      <c r="T97" s="100" t="s">
        <v>154</v>
      </c>
      <c r="U97" s="40" t="s">
        <v>100</v>
      </c>
      <c r="V97" s="8" t="s">
        <v>100</v>
      </c>
      <c r="W97" s="40" t="s">
        <v>100</v>
      </c>
      <c r="X97" s="40" t="s">
        <v>100</v>
      </c>
      <c r="Y97" s="40" t="s">
        <v>100</v>
      </c>
      <c r="Z97" s="40" t="s">
        <v>100</v>
      </c>
      <c r="AA97" s="40" t="s">
        <v>100</v>
      </c>
      <c r="AB97" s="40" t="s">
        <v>100</v>
      </c>
      <c r="AC97" s="65">
        <v>0</v>
      </c>
      <c r="AD97" s="65">
        <v>0</v>
      </c>
      <c r="AE97" s="38" t="s">
        <v>100</v>
      </c>
      <c r="AF97" s="38" t="s">
        <v>100</v>
      </c>
      <c r="AG97" s="65">
        <v>0</v>
      </c>
      <c r="AH97" s="34"/>
      <c r="AI97" s="64">
        <v>528229.62</v>
      </c>
      <c r="AJ97" s="64">
        <v>0</v>
      </c>
      <c r="AK97" s="115">
        <f>SUM(AI97:AJ109)</f>
        <v>6596716.1699999999</v>
      </c>
      <c r="AL97" s="96" t="s">
        <v>129</v>
      </c>
      <c r="AM97" s="96" t="s">
        <v>137</v>
      </c>
      <c r="AN97" s="102" t="s">
        <v>138</v>
      </c>
      <c r="AO97" s="96" t="s">
        <v>137</v>
      </c>
      <c r="AP97" s="96" t="s">
        <v>100</v>
      </c>
      <c r="AQ97" s="96" t="s">
        <v>100</v>
      </c>
      <c r="AR97" s="96" t="s">
        <v>100</v>
      </c>
      <c r="AS97" s="96" t="s">
        <v>100</v>
      </c>
      <c r="AT97" s="96" t="s">
        <v>100</v>
      </c>
      <c r="AU97" s="96" t="s">
        <v>100</v>
      </c>
      <c r="AV97" s="96" t="s">
        <v>100</v>
      </c>
      <c r="AW97" s="96" t="s">
        <v>100</v>
      </c>
      <c r="AX97" s="96" t="s">
        <v>100</v>
      </c>
      <c r="AY97" s="96" t="s">
        <v>100</v>
      </c>
      <c r="AZ97" s="96" t="s">
        <v>100</v>
      </c>
      <c r="BA97" s="96" t="s">
        <v>100</v>
      </c>
      <c r="BB97" s="96" t="s">
        <v>100</v>
      </c>
      <c r="BC97" s="96" t="s">
        <v>100</v>
      </c>
      <c r="BD97" s="96" t="s">
        <v>100</v>
      </c>
      <c r="BE97" s="96" t="s">
        <v>100</v>
      </c>
      <c r="BF97" s="96" t="s">
        <v>100</v>
      </c>
      <c r="BG97" s="100" t="s">
        <v>100</v>
      </c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</row>
    <row r="98" spans="1:565" s="18" customFormat="1" x14ac:dyDescent="0.2">
      <c r="A98" s="100"/>
      <c r="B98" s="100"/>
      <c r="C98" s="100"/>
      <c r="D98" s="100"/>
      <c r="E98" s="100"/>
      <c r="F98" s="140"/>
      <c r="G98" s="104"/>
      <c r="H98" s="102"/>
      <c r="I98" s="140"/>
      <c r="J98" s="100"/>
      <c r="K98" s="103"/>
      <c r="L98" s="107"/>
      <c r="M98" s="104"/>
      <c r="N98" s="103"/>
      <c r="O98" s="103"/>
      <c r="P98" s="100"/>
      <c r="Q98" s="114"/>
      <c r="R98" s="156"/>
      <c r="S98" s="156"/>
      <c r="T98" s="100"/>
      <c r="U98" s="40" t="s">
        <v>101</v>
      </c>
      <c r="V98" s="9">
        <v>43829</v>
      </c>
      <c r="W98" s="44">
        <v>12713</v>
      </c>
      <c r="X98" s="40" t="s">
        <v>158</v>
      </c>
      <c r="Y98" s="46">
        <v>43831</v>
      </c>
      <c r="Z98" s="46">
        <v>44012</v>
      </c>
      <c r="AA98" s="40" t="s">
        <v>100</v>
      </c>
      <c r="AB98" s="40" t="s">
        <v>100</v>
      </c>
      <c r="AC98" s="65">
        <v>0</v>
      </c>
      <c r="AD98" s="65">
        <v>0</v>
      </c>
      <c r="AE98" s="38" t="s">
        <v>100</v>
      </c>
      <c r="AF98" s="38" t="s">
        <v>100</v>
      </c>
      <c r="AG98" s="65">
        <v>0</v>
      </c>
      <c r="AH98" s="34">
        <f t="shared" ref="AH98:AH109" si="11">$L$97-AD98+AC98+AG98</f>
        <v>528229.62</v>
      </c>
      <c r="AI98" s="64">
        <v>0</v>
      </c>
      <c r="AJ98" s="64">
        <v>0</v>
      </c>
      <c r="AK98" s="115"/>
      <c r="AL98" s="96"/>
      <c r="AM98" s="96"/>
      <c r="AN98" s="102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100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</row>
    <row r="99" spans="1:565" s="18" customFormat="1" x14ac:dyDescent="0.2">
      <c r="A99" s="100"/>
      <c r="B99" s="100"/>
      <c r="C99" s="100"/>
      <c r="D99" s="100"/>
      <c r="E99" s="100"/>
      <c r="F99" s="140"/>
      <c r="G99" s="104"/>
      <c r="H99" s="102"/>
      <c r="I99" s="140"/>
      <c r="J99" s="100"/>
      <c r="K99" s="103"/>
      <c r="L99" s="107"/>
      <c r="M99" s="104"/>
      <c r="N99" s="103"/>
      <c r="O99" s="103"/>
      <c r="P99" s="100"/>
      <c r="Q99" s="114"/>
      <c r="R99" s="156"/>
      <c r="S99" s="156"/>
      <c r="T99" s="100"/>
      <c r="U99" s="40" t="s">
        <v>103</v>
      </c>
      <c r="V99" s="9">
        <v>44011</v>
      </c>
      <c r="W99" s="44">
        <v>12831</v>
      </c>
      <c r="X99" s="40" t="s">
        <v>159</v>
      </c>
      <c r="Y99" s="46">
        <v>44013</v>
      </c>
      <c r="Z99" s="46">
        <v>44196</v>
      </c>
      <c r="AA99" s="40" t="s">
        <v>100</v>
      </c>
      <c r="AB99" s="40" t="s">
        <v>100</v>
      </c>
      <c r="AC99" s="65">
        <v>0</v>
      </c>
      <c r="AD99" s="65">
        <v>0</v>
      </c>
      <c r="AE99" s="38" t="s">
        <v>100</v>
      </c>
      <c r="AF99" s="38" t="s">
        <v>100</v>
      </c>
      <c r="AG99" s="65">
        <v>0</v>
      </c>
      <c r="AH99" s="34">
        <f t="shared" si="11"/>
        <v>528229.62</v>
      </c>
      <c r="AI99" s="64">
        <v>0</v>
      </c>
      <c r="AJ99" s="64">
        <v>0</v>
      </c>
      <c r="AK99" s="115"/>
      <c r="AL99" s="96"/>
      <c r="AM99" s="96"/>
      <c r="AN99" s="102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100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</row>
    <row r="100" spans="1:565" s="18" customFormat="1" x14ac:dyDescent="0.2">
      <c r="A100" s="100"/>
      <c r="B100" s="100"/>
      <c r="C100" s="100"/>
      <c r="D100" s="100"/>
      <c r="E100" s="100"/>
      <c r="F100" s="140"/>
      <c r="G100" s="104"/>
      <c r="H100" s="102"/>
      <c r="I100" s="140"/>
      <c r="J100" s="100"/>
      <c r="K100" s="103"/>
      <c r="L100" s="107"/>
      <c r="M100" s="104"/>
      <c r="N100" s="103"/>
      <c r="O100" s="103"/>
      <c r="P100" s="100"/>
      <c r="Q100" s="114"/>
      <c r="R100" s="156"/>
      <c r="S100" s="156"/>
      <c r="T100" s="100"/>
      <c r="U100" s="40" t="s">
        <v>104</v>
      </c>
      <c r="V100" s="9">
        <v>44091</v>
      </c>
      <c r="W100" s="44">
        <v>12887</v>
      </c>
      <c r="X100" s="40" t="s">
        <v>106</v>
      </c>
      <c r="Y100" s="46">
        <v>44105</v>
      </c>
      <c r="Z100" s="46">
        <v>44196</v>
      </c>
      <c r="AA100" s="45" t="s">
        <v>160</v>
      </c>
      <c r="AB100" s="40" t="s">
        <v>100</v>
      </c>
      <c r="AC100" s="65">
        <v>4264.8</v>
      </c>
      <c r="AD100" s="65">
        <v>0</v>
      </c>
      <c r="AE100" s="38" t="s">
        <v>100</v>
      </c>
      <c r="AF100" s="38" t="s">
        <v>100</v>
      </c>
      <c r="AG100" s="65">
        <v>0</v>
      </c>
      <c r="AH100" s="34">
        <f t="shared" si="11"/>
        <v>532494.42000000004</v>
      </c>
      <c r="AI100" s="64">
        <v>0</v>
      </c>
      <c r="AJ100" s="64">
        <v>0</v>
      </c>
      <c r="AK100" s="115"/>
      <c r="AL100" s="96"/>
      <c r="AM100" s="96"/>
      <c r="AN100" s="102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100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</row>
    <row r="101" spans="1:565" s="18" customFormat="1" x14ac:dyDescent="0.2">
      <c r="A101" s="100"/>
      <c r="B101" s="100"/>
      <c r="C101" s="100"/>
      <c r="D101" s="100"/>
      <c r="E101" s="100"/>
      <c r="F101" s="140"/>
      <c r="G101" s="104"/>
      <c r="H101" s="102"/>
      <c r="I101" s="140"/>
      <c r="J101" s="100"/>
      <c r="K101" s="103"/>
      <c r="L101" s="107"/>
      <c r="M101" s="104"/>
      <c r="N101" s="103"/>
      <c r="O101" s="103"/>
      <c r="P101" s="100"/>
      <c r="Q101" s="114"/>
      <c r="R101" s="156"/>
      <c r="S101" s="156"/>
      <c r="T101" s="100"/>
      <c r="U101" s="40" t="s">
        <v>105</v>
      </c>
      <c r="V101" s="9">
        <v>44095</v>
      </c>
      <c r="W101" s="44">
        <v>12894</v>
      </c>
      <c r="X101" s="40" t="s">
        <v>161</v>
      </c>
      <c r="Y101" s="46">
        <v>44013</v>
      </c>
      <c r="Z101" s="46">
        <v>44196</v>
      </c>
      <c r="AA101" s="45" t="s">
        <v>162</v>
      </c>
      <c r="AB101" s="40" t="s">
        <v>100</v>
      </c>
      <c r="AC101" s="65">
        <v>15622.06</v>
      </c>
      <c r="AD101" s="65">
        <v>0</v>
      </c>
      <c r="AE101" s="50">
        <v>44169</v>
      </c>
      <c r="AF101" s="38" t="s">
        <v>100</v>
      </c>
      <c r="AG101" s="65">
        <v>64418.27</v>
      </c>
      <c r="AH101" s="34">
        <f t="shared" si="11"/>
        <v>608269.95000000007</v>
      </c>
      <c r="AI101" s="64">
        <v>1223608.0900000001</v>
      </c>
      <c r="AJ101" s="64">
        <v>0</v>
      </c>
      <c r="AK101" s="115"/>
      <c r="AL101" s="96"/>
      <c r="AM101" s="96"/>
      <c r="AN101" s="102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100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</row>
    <row r="102" spans="1:565" s="18" customFormat="1" x14ac:dyDescent="0.2">
      <c r="A102" s="100"/>
      <c r="B102" s="100"/>
      <c r="C102" s="100"/>
      <c r="D102" s="100"/>
      <c r="E102" s="100"/>
      <c r="F102" s="140"/>
      <c r="G102" s="104"/>
      <c r="H102" s="102"/>
      <c r="I102" s="140"/>
      <c r="J102" s="100"/>
      <c r="K102" s="103"/>
      <c r="L102" s="107"/>
      <c r="M102" s="104"/>
      <c r="N102" s="103"/>
      <c r="O102" s="103"/>
      <c r="P102" s="100"/>
      <c r="Q102" s="114"/>
      <c r="R102" s="156"/>
      <c r="S102" s="156"/>
      <c r="T102" s="100"/>
      <c r="U102" s="40" t="s">
        <v>192</v>
      </c>
      <c r="V102" s="9">
        <v>44197</v>
      </c>
      <c r="W102" s="44">
        <v>12954</v>
      </c>
      <c r="X102" s="40" t="s">
        <v>193</v>
      </c>
      <c r="Y102" s="46">
        <v>44197</v>
      </c>
      <c r="Z102" s="46">
        <v>44377</v>
      </c>
      <c r="AA102" s="45" t="s">
        <v>100</v>
      </c>
      <c r="AB102" s="40" t="s">
        <v>100</v>
      </c>
      <c r="AC102" s="65">
        <v>0</v>
      </c>
      <c r="AD102" s="65">
        <v>0</v>
      </c>
      <c r="AE102" s="50" t="s">
        <v>100</v>
      </c>
      <c r="AF102" s="38" t="s">
        <v>100</v>
      </c>
      <c r="AG102" s="65">
        <v>0</v>
      </c>
      <c r="AH102" s="34">
        <f t="shared" si="11"/>
        <v>528229.62</v>
      </c>
      <c r="AI102" s="64">
        <v>536475.65</v>
      </c>
      <c r="AJ102" s="64">
        <v>0</v>
      </c>
      <c r="AK102" s="115"/>
      <c r="AL102" s="96"/>
      <c r="AM102" s="96"/>
      <c r="AN102" s="102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100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</row>
    <row r="103" spans="1:565" s="18" customFormat="1" x14ac:dyDescent="0.2">
      <c r="A103" s="100"/>
      <c r="B103" s="100"/>
      <c r="C103" s="100"/>
      <c r="D103" s="100"/>
      <c r="E103" s="100"/>
      <c r="F103" s="140"/>
      <c r="G103" s="104"/>
      <c r="H103" s="102"/>
      <c r="I103" s="140"/>
      <c r="J103" s="100"/>
      <c r="K103" s="103"/>
      <c r="L103" s="107"/>
      <c r="M103" s="104"/>
      <c r="N103" s="103"/>
      <c r="O103" s="103"/>
      <c r="P103" s="100"/>
      <c r="Q103" s="114"/>
      <c r="R103" s="156"/>
      <c r="S103" s="156"/>
      <c r="T103" s="100"/>
      <c r="U103" s="40" t="s">
        <v>194</v>
      </c>
      <c r="V103" s="9">
        <v>44369</v>
      </c>
      <c r="W103" s="44">
        <v>13071</v>
      </c>
      <c r="X103" s="40" t="s">
        <v>193</v>
      </c>
      <c r="Y103" s="46">
        <v>44378</v>
      </c>
      <c r="Z103" s="46">
        <v>44561</v>
      </c>
      <c r="AA103" s="45" t="s">
        <v>100</v>
      </c>
      <c r="AB103" s="40" t="s">
        <v>100</v>
      </c>
      <c r="AC103" s="65">
        <v>0</v>
      </c>
      <c r="AD103" s="65">
        <v>0</v>
      </c>
      <c r="AE103" s="38" t="s">
        <v>100</v>
      </c>
      <c r="AF103" s="38" t="s">
        <v>100</v>
      </c>
      <c r="AG103" s="65">
        <v>0</v>
      </c>
      <c r="AH103" s="34">
        <f t="shared" si="11"/>
        <v>528229.62</v>
      </c>
      <c r="AI103" s="64">
        <v>751065.91</v>
      </c>
      <c r="AJ103" s="64">
        <v>0</v>
      </c>
      <c r="AK103" s="115"/>
      <c r="AL103" s="96"/>
      <c r="AM103" s="96"/>
      <c r="AN103" s="102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100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</row>
    <row r="104" spans="1:565" s="18" customFormat="1" x14ac:dyDescent="0.2">
      <c r="A104" s="100"/>
      <c r="B104" s="100"/>
      <c r="C104" s="100"/>
      <c r="D104" s="100"/>
      <c r="E104" s="100"/>
      <c r="F104" s="140"/>
      <c r="G104" s="104"/>
      <c r="H104" s="102"/>
      <c r="I104" s="140"/>
      <c r="J104" s="100"/>
      <c r="K104" s="103"/>
      <c r="L104" s="107"/>
      <c r="M104" s="104"/>
      <c r="N104" s="103"/>
      <c r="O104" s="103"/>
      <c r="P104" s="100"/>
      <c r="Q104" s="114"/>
      <c r="R104" s="156"/>
      <c r="S104" s="156"/>
      <c r="T104" s="100"/>
      <c r="U104" s="40" t="s">
        <v>224</v>
      </c>
      <c r="V104" s="9">
        <v>44559</v>
      </c>
      <c r="W104" s="44">
        <v>13195</v>
      </c>
      <c r="X104" s="40" t="s">
        <v>225</v>
      </c>
      <c r="Y104" s="46">
        <v>44562</v>
      </c>
      <c r="Z104" s="46">
        <v>44742</v>
      </c>
      <c r="AA104" s="45" t="s">
        <v>100</v>
      </c>
      <c r="AB104" s="40" t="s">
        <v>100</v>
      </c>
      <c r="AC104" s="65">
        <v>0</v>
      </c>
      <c r="AD104" s="65">
        <v>0</v>
      </c>
      <c r="AE104" s="38" t="s">
        <v>100</v>
      </c>
      <c r="AF104" s="38" t="s">
        <v>100</v>
      </c>
      <c r="AG104" s="65">
        <v>0</v>
      </c>
      <c r="AH104" s="34">
        <f t="shared" si="11"/>
        <v>528229.62</v>
      </c>
      <c r="AI104" s="64">
        <v>579002.68000000005</v>
      </c>
      <c r="AJ104" s="64">
        <v>0</v>
      </c>
      <c r="AK104" s="115"/>
      <c r="AL104" s="96"/>
      <c r="AM104" s="96"/>
      <c r="AN104" s="102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100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</row>
    <row r="105" spans="1:565" s="18" customFormat="1" x14ac:dyDescent="0.2">
      <c r="A105" s="100"/>
      <c r="B105" s="100"/>
      <c r="C105" s="100"/>
      <c r="D105" s="100"/>
      <c r="E105" s="100"/>
      <c r="F105" s="140"/>
      <c r="G105" s="104"/>
      <c r="H105" s="102"/>
      <c r="I105" s="140"/>
      <c r="J105" s="100"/>
      <c r="K105" s="103"/>
      <c r="L105" s="107"/>
      <c r="M105" s="104"/>
      <c r="N105" s="103"/>
      <c r="O105" s="103"/>
      <c r="P105" s="100"/>
      <c r="Q105" s="114"/>
      <c r="R105" s="156"/>
      <c r="S105" s="156"/>
      <c r="T105" s="100"/>
      <c r="U105" s="40" t="s">
        <v>226</v>
      </c>
      <c r="V105" s="9">
        <v>44650</v>
      </c>
      <c r="W105" s="44">
        <v>13272</v>
      </c>
      <c r="X105" s="40" t="s">
        <v>106</v>
      </c>
      <c r="Y105" s="46">
        <v>44562</v>
      </c>
      <c r="Z105" s="46">
        <v>44742</v>
      </c>
      <c r="AA105" s="45" t="s">
        <v>228</v>
      </c>
      <c r="AB105" s="40" t="s">
        <v>100</v>
      </c>
      <c r="AC105" s="65">
        <v>6858.87</v>
      </c>
      <c r="AD105" s="65">
        <v>0</v>
      </c>
      <c r="AE105" s="38" t="s">
        <v>100</v>
      </c>
      <c r="AF105" s="38" t="s">
        <v>100</v>
      </c>
      <c r="AG105" s="65">
        <v>0</v>
      </c>
      <c r="AH105" s="34">
        <f t="shared" si="11"/>
        <v>535088.49</v>
      </c>
      <c r="AI105" s="64">
        <v>212900.92</v>
      </c>
      <c r="AJ105" s="64">
        <v>0</v>
      </c>
      <c r="AK105" s="115"/>
      <c r="AL105" s="96"/>
      <c r="AM105" s="96"/>
      <c r="AN105" s="102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100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</row>
    <row r="106" spans="1:565" s="18" customFormat="1" x14ac:dyDescent="0.2">
      <c r="A106" s="100"/>
      <c r="B106" s="100"/>
      <c r="C106" s="100"/>
      <c r="D106" s="100"/>
      <c r="E106" s="100"/>
      <c r="F106" s="140"/>
      <c r="G106" s="104"/>
      <c r="H106" s="102"/>
      <c r="I106" s="140"/>
      <c r="J106" s="100"/>
      <c r="K106" s="103"/>
      <c r="L106" s="107"/>
      <c r="M106" s="104"/>
      <c r="N106" s="103"/>
      <c r="O106" s="103"/>
      <c r="P106" s="100"/>
      <c r="Q106" s="114"/>
      <c r="R106" s="156"/>
      <c r="S106" s="156"/>
      <c r="T106" s="100"/>
      <c r="U106" s="40" t="s">
        <v>227</v>
      </c>
      <c r="V106" s="9">
        <v>44739</v>
      </c>
      <c r="W106" s="44">
        <v>13317</v>
      </c>
      <c r="X106" s="40" t="s">
        <v>193</v>
      </c>
      <c r="Y106" s="46">
        <v>44743</v>
      </c>
      <c r="Z106" s="46">
        <v>44926</v>
      </c>
      <c r="AA106" s="45" t="s">
        <v>100</v>
      </c>
      <c r="AB106" s="40" t="s">
        <v>100</v>
      </c>
      <c r="AC106" s="65">
        <v>0</v>
      </c>
      <c r="AD106" s="65">
        <v>0</v>
      </c>
      <c r="AE106" s="38" t="s">
        <v>100</v>
      </c>
      <c r="AF106" s="38" t="s">
        <v>100</v>
      </c>
      <c r="AG106" s="65">
        <v>0</v>
      </c>
      <c r="AH106" s="34">
        <f t="shared" si="11"/>
        <v>528229.62</v>
      </c>
      <c r="AI106" s="64">
        <v>684924</v>
      </c>
      <c r="AJ106" s="64">
        <v>0</v>
      </c>
      <c r="AK106" s="115"/>
      <c r="AL106" s="96"/>
      <c r="AM106" s="96"/>
      <c r="AN106" s="102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100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</row>
    <row r="107" spans="1:565" s="18" customFormat="1" x14ac:dyDescent="0.2">
      <c r="A107" s="100"/>
      <c r="B107" s="100"/>
      <c r="C107" s="100"/>
      <c r="D107" s="100"/>
      <c r="E107" s="100"/>
      <c r="F107" s="140"/>
      <c r="G107" s="104"/>
      <c r="H107" s="102"/>
      <c r="I107" s="140"/>
      <c r="J107" s="100"/>
      <c r="K107" s="103"/>
      <c r="L107" s="107"/>
      <c r="M107" s="104"/>
      <c r="N107" s="103"/>
      <c r="O107" s="103"/>
      <c r="P107" s="100"/>
      <c r="Q107" s="114"/>
      <c r="R107" s="156"/>
      <c r="S107" s="156"/>
      <c r="T107" s="100"/>
      <c r="U107" s="40" t="s">
        <v>374</v>
      </c>
      <c r="V107" s="9">
        <v>44861</v>
      </c>
      <c r="W107" s="44">
        <v>13403</v>
      </c>
      <c r="X107" s="40" t="s">
        <v>106</v>
      </c>
      <c r="Y107" s="46">
        <v>44743</v>
      </c>
      <c r="Z107" s="46">
        <v>44926</v>
      </c>
      <c r="AA107" s="45" t="s">
        <v>100</v>
      </c>
      <c r="AB107" s="40" t="s">
        <v>100</v>
      </c>
      <c r="AC107" s="65">
        <v>0</v>
      </c>
      <c r="AD107" s="65">
        <v>0</v>
      </c>
      <c r="AE107" s="38" t="s">
        <v>100</v>
      </c>
      <c r="AF107" s="38" t="s">
        <v>100</v>
      </c>
      <c r="AG107" s="65">
        <v>0</v>
      </c>
      <c r="AH107" s="34">
        <f t="shared" si="11"/>
        <v>528229.62</v>
      </c>
      <c r="AI107" s="64">
        <v>0</v>
      </c>
      <c r="AJ107" s="64">
        <v>0</v>
      </c>
      <c r="AK107" s="115"/>
      <c r="AL107" s="96"/>
      <c r="AM107" s="96"/>
      <c r="AN107" s="102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100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</row>
    <row r="108" spans="1:565" s="18" customFormat="1" x14ac:dyDescent="0.2">
      <c r="A108" s="100"/>
      <c r="B108" s="100"/>
      <c r="C108" s="100"/>
      <c r="D108" s="100"/>
      <c r="E108" s="100"/>
      <c r="F108" s="140"/>
      <c r="G108" s="104"/>
      <c r="H108" s="102"/>
      <c r="I108" s="140"/>
      <c r="J108" s="100"/>
      <c r="K108" s="103"/>
      <c r="L108" s="107"/>
      <c r="M108" s="104"/>
      <c r="N108" s="103"/>
      <c r="O108" s="103"/>
      <c r="P108" s="100"/>
      <c r="Q108" s="114"/>
      <c r="R108" s="156"/>
      <c r="S108" s="156"/>
      <c r="T108" s="100"/>
      <c r="U108" s="40" t="s">
        <v>375</v>
      </c>
      <c r="V108" s="9">
        <v>44911</v>
      </c>
      <c r="W108" s="44">
        <v>13435</v>
      </c>
      <c r="X108" s="40" t="s">
        <v>193</v>
      </c>
      <c r="Y108" s="46">
        <v>44927</v>
      </c>
      <c r="Z108" s="46">
        <v>45291</v>
      </c>
      <c r="AA108" s="45" t="s">
        <v>100</v>
      </c>
      <c r="AB108" s="40" t="s">
        <v>100</v>
      </c>
      <c r="AC108" s="65">
        <v>0</v>
      </c>
      <c r="AD108" s="65">
        <v>0</v>
      </c>
      <c r="AE108" s="38" t="s">
        <v>100</v>
      </c>
      <c r="AF108" s="38" t="s">
        <v>100</v>
      </c>
      <c r="AG108" s="65">
        <v>0</v>
      </c>
      <c r="AH108" s="34">
        <f t="shared" si="11"/>
        <v>528229.62</v>
      </c>
      <c r="AI108" s="64">
        <v>1468594.8</v>
      </c>
      <c r="AJ108" s="64">
        <v>0</v>
      </c>
      <c r="AK108" s="115"/>
      <c r="AL108" s="96"/>
      <c r="AM108" s="96"/>
      <c r="AN108" s="102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100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</row>
    <row r="109" spans="1:565" s="18" customFormat="1" x14ac:dyDescent="0.2">
      <c r="A109" s="100"/>
      <c r="B109" s="100"/>
      <c r="C109" s="100"/>
      <c r="D109" s="100"/>
      <c r="E109" s="100"/>
      <c r="F109" s="140"/>
      <c r="G109" s="104"/>
      <c r="H109" s="102"/>
      <c r="I109" s="140"/>
      <c r="J109" s="100"/>
      <c r="K109" s="103"/>
      <c r="L109" s="107"/>
      <c r="M109" s="104"/>
      <c r="N109" s="103"/>
      <c r="O109" s="103"/>
      <c r="P109" s="100"/>
      <c r="Q109" s="114"/>
      <c r="R109" s="156"/>
      <c r="S109" s="156"/>
      <c r="T109" s="100"/>
      <c r="U109" s="40" t="s">
        <v>376</v>
      </c>
      <c r="V109" s="9">
        <v>45287</v>
      </c>
      <c r="W109" s="44">
        <v>13684</v>
      </c>
      <c r="X109" s="40" t="s">
        <v>389</v>
      </c>
      <c r="Y109" s="46">
        <v>45292</v>
      </c>
      <c r="Z109" s="46">
        <v>45473</v>
      </c>
      <c r="AA109" s="45" t="s">
        <v>100</v>
      </c>
      <c r="AB109" s="40" t="s">
        <v>100</v>
      </c>
      <c r="AC109" s="65">
        <v>0</v>
      </c>
      <c r="AD109" s="65">
        <v>0</v>
      </c>
      <c r="AE109" s="38" t="s">
        <v>100</v>
      </c>
      <c r="AF109" s="38" t="s">
        <v>100</v>
      </c>
      <c r="AG109" s="65">
        <v>0</v>
      </c>
      <c r="AH109" s="34">
        <f t="shared" si="11"/>
        <v>528229.62</v>
      </c>
      <c r="AI109" s="64">
        <v>0</v>
      </c>
      <c r="AJ109" s="64">
        <f>122382.9+122382.9+122382.9+122382.9+122382.9</f>
        <v>611914.5</v>
      </c>
      <c r="AK109" s="115"/>
      <c r="AL109" s="96"/>
      <c r="AM109" s="96"/>
      <c r="AN109" s="102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100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</row>
    <row r="110" spans="1:565" x14ac:dyDescent="0.2">
      <c r="A110" s="100">
        <v>13</v>
      </c>
      <c r="B110" s="100" t="s">
        <v>427</v>
      </c>
      <c r="C110" s="100" t="s">
        <v>257</v>
      </c>
      <c r="D110" s="100" t="s">
        <v>133</v>
      </c>
      <c r="E110" s="100" t="s">
        <v>99</v>
      </c>
      <c r="F110" s="140" t="s">
        <v>400</v>
      </c>
      <c r="G110" s="104">
        <v>12935</v>
      </c>
      <c r="H110" s="102" t="s">
        <v>258</v>
      </c>
      <c r="I110" s="140" t="s">
        <v>139</v>
      </c>
      <c r="J110" s="100" t="s">
        <v>140</v>
      </c>
      <c r="K110" s="103">
        <v>44725</v>
      </c>
      <c r="L110" s="107">
        <v>296849.09999999998</v>
      </c>
      <c r="M110" s="104">
        <v>13309</v>
      </c>
      <c r="N110" s="103">
        <v>44725</v>
      </c>
      <c r="O110" s="103">
        <v>44847</v>
      </c>
      <c r="P110" s="100" t="s">
        <v>290</v>
      </c>
      <c r="Q110" s="114" t="s">
        <v>100</v>
      </c>
      <c r="R110" s="156" t="s">
        <v>100</v>
      </c>
      <c r="S110" s="156" t="s">
        <v>100</v>
      </c>
      <c r="T110" s="100" t="s">
        <v>154</v>
      </c>
      <c r="U110" s="40" t="s">
        <v>100</v>
      </c>
      <c r="V110" s="9" t="s">
        <v>100</v>
      </c>
      <c r="W110" s="46" t="s">
        <v>100</v>
      </c>
      <c r="X110" s="46" t="s">
        <v>100</v>
      </c>
      <c r="Y110" s="46" t="s">
        <v>100</v>
      </c>
      <c r="Z110" s="46" t="s">
        <v>100</v>
      </c>
      <c r="AA110" s="46" t="s">
        <v>100</v>
      </c>
      <c r="AB110" s="46" t="s">
        <v>100</v>
      </c>
      <c r="AC110" s="65">
        <v>0</v>
      </c>
      <c r="AD110" s="65">
        <v>0</v>
      </c>
      <c r="AE110" s="46" t="s">
        <v>100</v>
      </c>
      <c r="AF110" s="46" t="s">
        <v>100</v>
      </c>
      <c r="AG110" s="65">
        <v>0</v>
      </c>
      <c r="AH110" s="34"/>
      <c r="AI110" s="64">
        <v>257269.22</v>
      </c>
      <c r="AJ110" s="64">
        <v>0</v>
      </c>
      <c r="AK110" s="115">
        <f>SUM(AI110:AJ113)</f>
        <v>2210948.16</v>
      </c>
      <c r="AL110" s="96" t="s">
        <v>245</v>
      </c>
      <c r="AM110" s="96" t="s">
        <v>260</v>
      </c>
      <c r="AN110" s="102" t="s">
        <v>259</v>
      </c>
      <c r="AO110" s="96" t="s">
        <v>260</v>
      </c>
      <c r="AP110" s="96" t="s">
        <v>100</v>
      </c>
      <c r="AQ110" s="96" t="s">
        <v>100</v>
      </c>
      <c r="AR110" s="96" t="s">
        <v>100</v>
      </c>
      <c r="AS110" s="96" t="s">
        <v>100</v>
      </c>
      <c r="AT110" s="96" t="s">
        <v>100</v>
      </c>
      <c r="AU110" s="96" t="s">
        <v>100</v>
      </c>
      <c r="AV110" s="96" t="s">
        <v>100</v>
      </c>
      <c r="AW110" s="96" t="s">
        <v>100</v>
      </c>
      <c r="AX110" s="96" t="s">
        <v>100</v>
      </c>
      <c r="AY110" s="96" t="s">
        <v>100</v>
      </c>
      <c r="AZ110" s="96" t="s">
        <v>100</v>
      </c>
      <c r="BA110" s="96" t="s">
        <v>100</v>
      </c>
      <c r="BB110" s="96" t="s">
        <v>100</v>
      </c>
      <c r="BC110" s="96" t="s">
        <v>100</v>
      </c>
      <c r="BD110" s="96" t="s">
        <v>100</v>
      </c>
      <c r="BE110" s="96" t="s">
        <v>100</v>
      </c>
      <c r="BF110" s="96" t="s">
        <v>100</v>
      </c>
      <c r="BG110" s="100" t="s">
        <v>100</v>
      </c>
    </row>
    <row r="111" spans="1:565" x14ac:dyDescent="0.2">
      <c r="A111" s="100"/>
      <c r="B111" s="100"/>
      <c r="C111" s="100"/>
      <c r="D111" s="100"/>
      <c r="E111" s="100"/>
      <c r="F111" s="140"/>
      <c r="G111" s="104"/>
      <c r="H111" s="102"/>
      <c r="I111" s="140"/>
      <c r="J111" s="100"/>
      <c r="K111" s="103"/>
      <c r="L111" s="107"/>
      <c r="M111" s="104"/>
      <c r="N111" s="103"/>
      <c r="O111" s="103"/>
      <c r="P111" s="100"/>
      <c r="Q111" s="114"/>
      <c r="R111" s="156"/>
      <c r="S111" s="156"/>
      <c r="T111" s="100"/>
      <c r="U111" s="47" t="s">
        <v>101</v>
      </c>
      <c r="V111" s="9">
        <v>44847</v>
      </c>
      <c r="W111" s="44">
        <v>13390</v>
      </c>
      <c r="X111" s="40" t="s">
        <v>261</v>
      </c>
      <c r="Y111" s="46">
        <v>44848</v>
      </c>
      <c r="Z111" s="46">
        <v>44909</v>
      </c>
      <c r="AA111" s="45" t="s">
        <v>100</v>
      </c>
      <c r="AB111" s="40" t="s">
        <v>100</v>
      </c>
      <c r="AC111" s="65">
        <v>0</v>
      </c>
      <c r="AD111" s="65">
        <v>0</v>
      </c>
      <c r="AE111" s="46" t="s">
        <v>100</v>
      </c>
      <c r="AF111" s="46" t="s">
        <v>100</v>
      </c>
      <c r="AG111" s="65">
        <v>0</v>
      </c>
      <c r="AH111" s="34">
        <f t="shared" ref="AH111:AH113" si="12">$L$110-AD111+AC111+AG111</f>
        <v>296849.09999999998</v>
      </c>
      <c r="AI111" s="64">
        <v>289174.8</v>
      </c>
      <c r="AJ111" s="64">
        <v>0</v>
      </c>
      <c r="AK111" s="115"/>
      <c r="AL111" s="96"/>
      <c r="AM111" s="96"/>
      <c r="AN111" s="102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100"/>
    </row>
    <row r="112" spans="1:565" x14ac:dyDescent="0.2">
      <c r="A112" s="100"/>
      <c r="B112" s="100"/>
      <c r="C112" s="100"/>
      <c r="D112" s="100"/>
      <c r="E112" s="100"/>
      <c r="F112" s="140"/>
      <c r="G112" s="104"/>
      <c r="H112" s="102"/>
      <c r="I112" s="140"/>
      <c r="J112" s="100"/>
      <c r="K112" s="103"/>
      <c r="L112" s="107"/>
      <c r="M112" s="104"/>
      <c r="N112" s="103"/>
      <c r="O112" s="103"/>
      <c r="P112" s="100"/>
      <c r="Q112" s="114"/>
      <c r="R112" s="156"/>
      <c r="S112" s="156"/>
      <c r="T112" s="100"/>
      <c r="U112" s="47" t="s">
        <v>103</v>
      </c>
      <c r="V112" s="53">
        <v>44903</v>
      </c>
      <c r="W112" s="44">
        <v>13427</v>
      </c>
      <c r="X112" s="40" t="s">
        <v>328</v>
      </c>
      <c r="Y112" s="46">
        <v>44909</v>
      </c>
      <c r="Z112" s="46">
        <v>45273</v>
      </c>
      <c r="AA112" s="45" t="s">
        <v>100</v>
      </c>
      <c r="AB112" s="40" t="s">
        <v>100</v>
      </c>
      <c r="AC112" s="65">
        <v>0</v>
      </c>
      <c r="AD112" s="65">
        <v>0</v>
      </c>
      <c r="AE112" s="46" t="s">
        <v>100</v>
      </c>
      <c r="AF112" s="46" t="s">
        <v>100</v>
      </c>
      <c r="AG112" s="65">
        <v>0</v>
      </c>
      <c r="AH112" s="34">
        <f t="shared" si="12"/>
        <v>296849.09999999998</v>
      </c>
      <c r="AI112" s="64">
        <v>1169755.6399999999</v>
      </c>
      <c r="AJ112" s="64">
        <v>0</v>
      </c>
      <c r="AK112" s="115"/>
      <c r="AL112" s="96"/>
      <c r="AM112" s="96"/>
      <c r="AN112" s="102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100"/>
    </row>
    <row r="113" spans="1:59" x14ac:dyDescent="0.2">
      <c r="A113" s="100"/>
      <c r="B113" s="100"/>
      <c r="C113" s="100"/>
      <c r="D113" s="100"/>
      <c r="E113" s="100"/>
      <c r="F113" s="140"/>
      <c r="G113" s="104"/>
      <c r="H113" s="102"/>
      <c r="I113" s="140"/>
      <c r="J113" s="100"/>
      <c r="K113" s="103"/>
      <c r="L113" s="107"/>
      <c r="M113" s="104"/>
      <c r="N113" s="103"/>
      <c r="O113" s="103"/>
      <c r="P113" s="100"/>
      <c r="Q113" s="114"/>
      <c r="R113" s="156"/>
      <c r="S113" s="156"/>
      <c r="T113" s="100"/>
      <c r="U113" s="47" t="s">
        <v>104</v>
      </c>
      <c r="V113" s="53">
        <v>45287</v>
      </c>
      <c r="W113" s="44">
        <v>13673</v>
      </c>
      <c r="X113" s="40" t="s">
        <v>261</v>
      </c>
      <c r="Y113" s="46">
        <v>45292</v>
      </c>
      <c r="Z113" s="46">
        <v>45657</v>
      </c>
      <c r="AA113" s="45" t="s">
        <v>100</v>
      </c>
      <c r="AB113" s="40" t="s">
        <v>100</v>
      </c>
      <c r="AC113" s="65">
        <v>0</v>
      </c>
      <c r="AD113" s="65">
        <v>0</v>
      </c>
      <c r="AE113" s="46" t="s">
        <v>100</v>
      </c>
      <c r="AF113" s="46" t="s">
        <v>100</v>
      </c>
      <c r="AG113" s="65">
        <v>0</v>
      </c>
      <c r="AH113" s="34">
        <f t="shared" si="12"/>
        <v>296849.09999999998</v>
      </c>
      <c r="AI113" s="64">
        <v>0</v>
      </c>
      <c r="AJ113" s="64">
        <f>98949.7+98949.7+98949.7+98949.7+98949.7</f>
        <v>494748.5</v>
      </c>
      <c r="AK113" s="115"/>
      <c r="AL113" s="96"/>
      <c r="AM113" s="96"/>
      <c r="AN113" s="102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100"/>
    </row>
    <row r="114" spans="1:59" x14ac:dyDescent="0.2">
      <c r="A114" s="100">
        <v>14</v>
      </c>
      <c r="B114" s="100" t="s">
        <v>428</v>
      </c>
      <c r="C114" s="100" t="s">
        <v>166</v>
      </c>
      <c r="D114" s="100" t="s">
        <v>97</v>
      </c>
      <c r="E114" s="100" t="s">
        <v>99</v>
      </c>
      <c r="F114" s="140" t="s">
        <v>309</v>
      </c>
      <c r="G114" s="104">
        <v>12639</v>
      </c>
      <c r="H114" s="102" t="s">
        <v>310</v>
      </c>
      <c r="I114" s="140" t="s">
        <v>144</v>
      </c>
      <c r="J114" s="100" t="s">
        <v>145</v>
      </c>
      <c r="K114" s="103">
        <v>43731</v>
      </c>
      <c r="L114" s="107">
        <v>489840</v>
      </c>
      <c r="M114" s="104">
        <v>12645</v>
      </c>
      <c r="N114" s="103">
        <v>43731</v>
      </c>
      <c r="O114" s="103">
        <v>44097</v>
      </c>
      <c r="P114" s="100" t="s">
        <v>576</v>
      </c>
      <c r="Q114" s="114" t="s">
        <v>100</v>
      </c>
      <c r="R114" s="156" t="s">
        <v>100</v>
      </c>
      <c r="S114" s="156" t="s">
        <v>100</v>
      </c>
      <c r="T114" s="100" t="s">
        <v>98</v>
      </c>
      <c r="U114" s="40" t="s">
        <v>100</v>
      </c>
      <c r="V114" s="8" t="s">
        <v>100</v>
      </c>
      <c r="W114" s="40" t="s">
        <v>100</v>
      </c>
      <c r="X114" s="40" t="s">
        <v>100</v>
      </c>
      <c r="Y114" s="40" t="s">
        <v>100</v>
      </c>
      <c r="Z114" s="40" t="s">
        <v>100</v>
      </c>
      <c r="AA114" s="40" t="s">
        <v>100</v>
      </c>
      <c r="AB114" s="40" t="s">
        <v>100</v>
      </c>
      <c r="AC114" s="65">
        <v>0</v>
      </c>
      <c r="AD114" s="65">
        <v>0</v>
      </c>
      <c r="AE114" s="38" t="s">
        <v>100</v>
      </c>
      <c r="AF114" s="38" t="s">
        <v>100</v>
      </c>
      <c r="AG114" s="65">
        <v>0</v>
      </c>
      <c r="AH114" s="34"/>
      <c r="AI114" s="64">
        <v>44836.55</v>
      </c>
      <c r="AJ114" s="64">
        <v>0</v>
      </c>
      <c r="AK114" s="115">
        <f>SUM(AI114:AJ119)</f>
        <v>571979.6</v>
      </c>
      <c r="AL114" s="96" t="s">
        <v>100</v>
      </c>
      <c r="AM114" s="96" t="s">
        <v>100</v>
      </c>
      <c r="AN114" s="96" t="s">
        <v>100</v>
      </c>
      <c r="AO114" s="96" t="s">
        <v>100</v>
      </c>
      <c r="AP114" s="96" t="s">
        <v>100</v>
      </c>
      <c r="AQ114" s="96" t="s">
        <v>100</v>
      </c>
      <c r="AR114" s="96" t="s">
        <v>100</v>
      </c>
      <c r="AS114" s="96" t="s">
        <v>100</v>
      </c>
      <c r="AT114" s="96" t="s">
        <v>100</v>
      </c>
      <c r="AU114" s="96" t="s">
        <v>100</v>
      </c>
      <c r="AV114" s="96" t="s">
        <v>100</v>
      </c>
      <c r="AW114" s="96" t="s">
        <v>100</v>
      </c>
      <c r="AX114" s="96" t="s">
        <v>100</v>
      </c>
      <c r="AY114" s="96" t="s">
        <v>100</v>
      </c>
      <c r="AZ114" s="96" t="s">
        <v>100</v>
      </c>
      <c r="BA114" s="96" t="s">
        <v>100</v>
      </c>
      <c r="BB114" s="96" t="s">
        <v>100</v>
      </c>
      <c r="BC114" s="96" t="s">
        <v>100</v>
      </c>
      <c r="BD114" s="96" t="s">
        <v>100</v>
      </c>
      <c r="BE114" s="96" t="s">
        <v>100</v>
      </c>
      <c r="BF114" s="96" t="s">
        <v>100</v>
      </c>
      <c r="BG114" s="100" t="s">
        <v>100</v>
      </c>
    </row>
    <row r="115" spans="1:59" x14ac:dyDescent="0.2">
      <c r="A115" s="100"/>
      <c r="B115" s="100"/>
      <c r="C115" s="100"/>
      <c r="D115" s="100"/>
      <c r="E115" s="100"/>
      <c r="F115" s="140"/>
      <c r="G115" s="104"/>
      <c r="H115" s="102"/>
      <c r="I115" s="140"/>
      <c r="J115" s="100"/>
      <c r="K115" s="103"/>
      <c r="L115" s="107"/>
      <c r="M115" s="104"/>
      <c r="N115" s="103"/>
      <c r="O115" s="103"/>
      <c r="P115" s="100"/>
      <c r="Q115" s="114"/>
      <c r="R115" s="156"/>
      <c r="S115" s="156"/>
      <c r="T115" s="100"/>
      <c r="U115" s="40" t="s">
        <v>101</v>
      </c>
      <c r="V115" s="9">
        <v>44098</v>
      </c>
      <c r="W115" s="44">
        <v>12894</v>
      </c>
      <c r="X115" s="40" t="s">
        <v>167</v>
      </c>
      <c r="Y115" s="46">
        <v>44098</v>
      </c>
      <c r="Z115" s="46">
        <v>44463</v>
      </c>
      <c r="AA115" s="40" t="s">
        <v>100</v>
      </c>
      <c r="AB115" s="40" t="s">
        <v>100</v>
      </c>
      <c r="AC115" s="65">
        <v>0</v>
      </c>
      <c r="AD115" s="65">
        <v>0</v>
      </c>
      <c r="AE115" s="38" t="s">
        <v>100</v>
      </c>
      <c r="AF115" s="38" t="s">
        <v>100</v>
      </c>
      <c r="AG115" s="65">
        <v>0</v>
      </c>
      <c r="AH115" s="34">
        <f t="shared" ref="AH115:AH119" si="13">$L$114-AD115+AC115+AG115</f>
        <v>489840</v>
      </c>
      <c r="AI115" s="64">
        <v>123142.49</v>
      </c>
      <c r="AJ115" s="64">
        <v>0</v>
      </c>
      <c r="AK115" s="115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100"/>
    </row>
    <row r="116" spans="1:59" x14ac:dyDescent="0.2">
      <c r="A116" s="100"/>
      <c r="B116" s="100"/>
      <c r="C116" s="100"/>
      <c r="D116" s="100"/>
      <c r="E116" s="100"/>
      <c r="F116" s="140"/>
      <c r="G116" s="104"/>
      <c r="H116" s="102"/>
      <c r="I116" s="140"/>
      <c r="J116" s="100"/>
      <c r="K116" s="103"/>
      <c r="L116" s="107"/>
      <c r="M116" s="104"/>
      <c r="N116" s="103"/>
      <c r="O116" s="103"/>
      <c r="P116" s="100"/>
      <c r="Q116" s="114"/>
      <c r="R116" s="156"/>
      <c r="S116" s="156"/>
      <c r="T116" s="100"/>
      <c r="U116" s="40" t="s">
        <v>103</v>
      </c>
      <c r="V116" s="9">
        <v>44441</v>
      </c>
      <c r="W116" s="44">
        <v>13124</v>
      </c>
      <c r="X116" s="40" t="s">
        <v>218</v>
      </c>
      <c r="Y116" s="46">
        <v>44464</v>
      </c>
      <c r="Z116" s="46">
        <v>44829</v>
      </c>
      <c r="AA116" s="40" t="s">
        <v>100</v>
      </c>
      <c r="AB116" s="40" t="s">
        <v>100</v>
      </c>
      <c r="AC116" s="65">
        <v>0</v>
      </c>
      <c r="AD116" s="65">
        <v>0</v>
      </c>
      <c r="AE116" s="38" t="s">
        <v>100</v>
      </c>
      <c r="AF116" s="38" t="s">
        <v>100</v>
      </c>
      <c r="AG116" s="65">
        <v>0</v>
      </c>
      <c r="AH116" s="34">
        <f t="shared" si="13"/>
        <v>489840</v>
      </c>
      <c r="AI116" s="64">
        <v>0</v>
      </c>
      <c r="AJ116" s="64">
        <v>0</v>
      </c>
      <c r="AK116" s="115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100"/>
    </row>
    <row r="117" spans="1:59" x14ac:dyDescent="0.2">
      <c r="A117" s="100"/>
      <c r="B117" s="100"/>
      <c r="C117" s="100"/>
      <c r="D117" s="100"/>
      <c r="E117" s="100"/>
      <c r="F117" s="140"/>
      <c r="G117" s="104"/>
      <c r="H117" s="102"/>
      <c r="I117" s="140"/>
      <c r="J117" s="100"/>
      <c r="K117" s="103"/>
      <c r="L117" s="107"/>
      <c r="M117" s="104"/>
      <c r="N117" s="103"/>
      <c r="O117" s="103"/>
      <c r="P117" s="100"/>
      <c r="Q117" s="114"/>
      <c r="R117" s="156"/>
      <c r="S117" s="156"/>
      <c r="T117" s="100"/>
      <c r="U117" s="40" t="s">
        <v>104</v>
      </c>
      <c r="V117" s="9">
        <v>44806</v>
      </c>
      <c r="W117" s="44">
        <v>13366</v>
      </c>
      <c r="X117" s="40" t="s">
        <v>219</v>
      </c>
      <c r="Y117" s="46">
        <v>44830</v>
      </c>
      <c r="Z117" s="46">
        <v>45194</v>
      </c>
      <c r="AA117" s="40" t="s">
        <v>100</v>
      </c>
      <c r="AB117" s="40" t="s">
        <v>100</v>
      </c>
      <c r="AC117" s="65">
        <v>0</v>
      </c>
      <c r="AD117" s="65">
        <v>0</v>
      </c>
      <c r="AE117" s="38" t="s">
        <v>100</v>
      </c>
      <c r="AF117" s="38" t="s">
        <v>100</v>
      </c>
      <c r="AG117" s="65">
        <v>0</v>
      </c>
      <c r="AH117" s="34">
        <f t="shared" si="13"/>
        <v>489840</v>
      </c>
      <c r="AI117" s="64">
        <v>231064.52</v>
      </c>
      <c r="AJ117" s="64">
        <v>0</v>
      </c>
      <c r="AK117" s="115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100"/>
    </row>
    <row r="118" spans="1:59" x14ac:dyDescent="0.2">
      <c r="A118" s="100"/>
      <c r="B118" s="100"/>
      <c r="C118" s="100"/>
      <c r="D118" s="100"/>
      <c r="E118" s="100"/>
      <c r="F118" s="140"/>
      <c r="G118" s="104"/>
      <c r="H118" s="102"/>
      <c r="I118" s="140"/>
      <c r="J118" s="100"/>
      <c r="K118" s="103"/>
      <c r="L118" s="107"/>
      <c r="M118" s="104"/>
      <c r="N118" s="103"/>
      <c r="O118" s="103"/>
      <c r="P118" s="100"/>
      <c r="Q118" s="114"/>
      <c r="R118" s="156"/>
      <c r="S118" s="156"/>
      <c r="T118" s="100"/>
      <c r="U118" s="40" t="s">
        <v>105</v>
      </c>
      <c r="V118" s="9">
        <v>45194</v>
      </c>
      <c r="W118" s="44">
        <v>13623</v>
      </c>
      <c r="X118" s="40" t="s">
        <v>377</v>
      </c>
      <c r="Y118" s="46">
        <v>45194</v>
      </c>
      <c r="Z118" s="46">
        <v>45561</v>
      </c>
      <c r="AA118" s="40" t="s">
        <v>100</v>
      </c>
      <c r="AB118" s="40" t="s">
        <v>100</v>
      </c>
      <c r="AC118" s="65">
        <v>0</v>
      </c>
      <c r="AD118" s="65">
        <v>0</v>
      </c>
      <c r="AE118" s="38" t="s">
        <v>100</v>
      </c>
      <c r="AF118" s="38" t="s">
        <v>100</v>
      </c>
      <c r="AG118" s="65">
        <v>0</v>
      </c>
      <c r="AH118" s="34">
        <f t="shared" si="13"/>
        <v>489840</v>
      </c>
      <c r="AI118" s="64">
        <v>128392.95</v>
      </c>
      <c r="AJ118" s="64">
        <v>0</v>
      </c>
      <c r="AK118" s="115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100"/>
    </row>
    <row r="119" spans="1:59" x14ac:dyDescent="0.2">
      <c r="A119" s="100"/>
      <c r="B119" s="100"/>
      <c r="C119" s="100"/>
      <c r="D119" s="100"/>
      <c r="E119" s="100"/>
      <c r="F119" s="140"/>
      <c r="G119" s="104"/>
      <c r="H119" s="102"/>
      <c r="I119" s="140"/>
      <c r="J119" s="100"/>
      <c r="K119" s="103"/>
      <c r="L119" s="107"/>
      <c r="M119" s="104"/>
      <c r="N119" s="103"/>
      <c r="O119" s="103"/>
      <c r="P119" s="100"/>
      <c r="Q119" s="114"/>
      <c r="R119" s="156"/>
      <c r="S119" s="156"/>
      <c r="T119" s="100"/>
      <c r="U119" s="40"/>
      <c r="V119" s="9"/>
      <c r="W119" s="44"/>
      <c r="X119" s="40"/>
      <c r="Y119" s="46"/>
      <c r="Z119" s="46"/>
      <c r="AA119" s="40" t="s">
        <v>100</v>
      </c>
      <c r="AB119" s="40" t="s">
        <v>100</v>
      </c>
      <c r="AC119" s="65">
        <v>0</v>
      </c>
      <c r="AD119" s="65">
        <v>0</v>
      </c>
      <c r="AE119" s="38" t="s">
        <v>100</v>
      </c>
      <c r="AF119" s="38" t="s">
        <v>100</v>
      </c>
      <c r="AG119" s="65">
        <v>0</v>
      </c>
      <c r="AH119" s="34">
        <f t="shared" si="13"/>
        <v>489840</v>
      </c>
      <c r="AI119" s="64"/>
      <c r="AJ119" s="64">
        <f>10832.1+9861.75+11400.89+12448.35</f>
        <v>44543.09</v>
      </c>
      <c r="AK119" s="115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100"/>
    </row>
    <row r="120" spans="1:59" x14ac:dyDescent="0.2">
      <c r="A120" s="100">
        <v>15</v>
      </c>
      <c r="B120" s="100" t="s">
        <v>429</v>
      </c>
      <c r="C120" s="100" t="s">
        <v>172</v>
      </c>
      <c r="D120" s="100" t="s">
        <v>97</v>
      </c>
      <c r="E120" s="100" t="s">
        <v>99</v>
      </c>
      <c r="F120" s="140" t="s">
        <v>401</v>
      </c>
      <c r="G120" s="104">
        <v>13069</v>
      </c>
      <c r="H120" s="102" t="s">
        <v>173</v>
      </c>
      <c r="I120" s="140" t="s">
        <v>403</v>
      </c>
      <c r="J120" s="100" t="s">
        <v>174</v>
      </c>
      <c r="K120" s="103">
        <v>44368</v>
      </c>
      <c r="L120" s="107">
        <v>21000</v>
      </c>
      <c r="M120" s="104">
        <v>13069</v>
      </c>
      <c r="N120" s="103">
        <v>44004</v>
      </c>
      <c r="O120" s="103">
        <v>44369</v>
      </c>
      <c r="P120" s="100" t="s">
        <v>288</v>
      </c>
      <c r="Q120" s="114" t="s">
        <v>100</v>
      </c>
      <c r="R120" s="156" t="s">
        <v>100</v>
      </c>
      <c r="S120" s="156" t="s">
        <v>100</v>
      </c>
      <c r="T120" s="100" t="s">
        <v>302</v>
      </c>
      <c r="U120" s="40" t="s">
        <v>100</v>
      </c>
      <c r="V120" s="9" t="s">
        <v>100</v>
      </c>
      <c r="W120" s="44" t="s">
        <v>100</v>
      </c>
      <c r="X120" s="40" t="s">
        <v>100</v>
      </c>
      <c r="Y120" s="46" t="s">
        <v>100</v>
      </c>
      <c r="Z120" s="46" t="s">
        <v>100</v>
      </c>
      <c r="AA120" s="40" t="s">
        <v>100</v>
      </c>
      <c r="AB120" s="40" t="s">
        <v>100</v>
      </c>
      <c r="AC120" s="65">
        <v>0</v>
      </c>
      <c r="AD120" s="65">
        <v>0</v>
      </c>
      <c r="AE120" s="38" t="s">
        <v>100</v>
      </c>
      <c r="AF120" s="38" t="s">
        <v>100</v>
      </c>
      <c r="AG120" s="65">
        <v>0</v>
      </c>
      <c r="AH120" s="34"/>
      <c r="AI120" s="64">
        <v>1585.5</v>
      </c>
      <c r="AJ120" s="64">
        <v>0</v>
      </c>
      <c r="AK120" s="115">
        <f>SUM(AI120:AJ123)</f>
        <v>53455.5</v>
      </c>
      <c r="AL120" s="96" t="s">
        <v>100</v>
      </c>
      <c r="AM120" s="96" t="s">
        <v>100</v>
      </c>
      <c r="AN120" s="96" t="s">
        <v>100</v>
      </c>
      <c r="AO120" s="96" t="s">
        <v>100</v>
      </c>
      <c r="AP120" s="96" t="s">
        <v>100</v>
      </c>
      <c r="AQ120" s="96" t="s">
        <v>100</v>
      </c>
      <c r="AR120" s="96" t="s">
        <v>100</v>
      </c>
      <c r="AS120" s="96" t="s">
        <v>100</v>
      </c>
      <c r="AT120" s="96" t="s">
        <v>100</v>
      </c>
      <c r="AU120" s="96" t="s">
        <v>100</v>
      </c>
      <c r="AV120" s="96" t="s">
        <v>100</v>
      </c>
      <c r="AW120" s="96" t="s">
        <v>100</v>
      </c>
      <c r="AX120" s="96" t="s">
        <v>100</v>
      </c>
      <c r="AY120" s="96" t="s">
        <v>100</v>
      </c>
      <c r="AZ120" s="96" t="s">
        <v>100</v>
      </c>
      <c r="BA120" s="96" t="s">
        <v>100</v>
      </c>
      <c r="BB120" s="96" t="s">
        <v>100</v>
      </c>
      <c r="BC120" s="96" t="s">
        <v>100</v>
      </c>
      <c r="BD120" s="96" t="s">
        <v>100</v>
      </c>
      <c r="BE120" s="96" t="s">
        <v>100</v>
      </c>
      <c r="BF120" s="96" t="s">
        <v>100</v>
      </c>
      <c r="BG120" s="100" t="s">
        <v>100</v>
      </c>
    </row>
    <row r="121" spans="1:59" x14ac:dyDescent="0.2">
      <c r="A121" s="100"/>
      <c r="B121" s="100"/>
      <c r="C121" s="100"/>
      <c r="D121" s="100"/>
      <c r="E121" s="100"/>
      <c r="F121" s="140"/>
      <c r="G121" s="104"/>
      <c r="H121" s="102"/>
      <c r="I121" s="140"/>
      <c r="J121" s="100"/>
      <c r="K121" s="103"/>
      <c r="L121" s="107"/>
      <c r="M121" s="104"/>
      <c r="N121" s="103"/>
      <c r="O121" s="103"/>
      <c r="P121" s="100"/>
      <c r="Q121" s="114"/>
      <c r="R121" s="156"/>
      <c r="S121" s="156"/>
      <c r="T121" s="100"/>
      <c r="U121" s="40" t="s">
        <v>101</v>
      </c>
      <c r="V121" s="9">
        <v>44368</v>
      </c>
      <c r="W121" s="44">
        <v>13069</v>
      </c>
      <c r="X121" s="40" t="s">
        <v>235</v>
      </c>
      <c r="Y121" s="46">
        <v>44370</v>
      </c>
      <c r="Z121" s="46">
        <v>44735</v>
      </c>
      <c r="AA121" s="46" t="s">
        <v>100</v>
      </c>
      <c r="AB121" s="46" t="s">
        <v>100</v>
      </c>
      <c r="AC121" s="65">
        <v>0</v>
      </c>
      <c r="AD121" s="65">
        <v>0</v>
      </c>
      <c r="AE121" s="38" t="s">
        <v>100</v>
      </c>
      <c r="AF121" s="38" t="s">
        <v>100</v>
      </c>
      <c r="AG121" s="65">
        <v>0</v>
      </c>
      <c r="AH121" s="34">
        <f t="shared" ref="AH121:AH123" si="14">$L$120-AD121+AC121+AG121</f>
        <v>21000</v>
      </c>
      <c r="AI121" s="64">
        <f>4095+12285</f>
        <v>16380</v>
      </c>
      <c r="AJ121" s="64">
        <v>0</v>
      </c>
      <c r="AK121" s="115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100"/>
    </row>
    <row r="122" spans="1:59" x14ac:dyDescent="0.2">
      <c r="A122" s="100"/>
      <c r="B122" s="100"/>
      <c r="C122" s="100"/>
      <c r="D122" s="100"/>
      <c r="E122" s="100"/>
      <c r="F122" s="140"/>
      <c r="G122" s="104"/>
      <c r="H122" s="102"/>
      <c r="I122" s="140"/>
      <c r="J122" s="100"/>
      <c r="K122" s="103"/>
      <c r="L122" s="107"/>
      <c r="M122" s="104"/>
      <c r="N122" s="103"/>
      <c r="O122" s="103"/>
      <c r="P122" s="100"/>
      <c r="Q122" s="114"/>
      <c r="R122" s="156"/>
      <c r="S122" s="156"/>
      <c r="T122" s="100"/>
      <c r="U122" s="40" t="s">
        <v>308</v>
      </c>
      <c r="V122" s="9">
        <v>44725</v>
      </c>
      <c r="W122" s="44">
        <v>13309</v>
      </c>
      <c r="X122" s="40" t="s">
        <v>236</v>
      </c>
      <c r="Y122" s="46">
        <v>44736</v>
      </c>
      <c r="Z122" s="46">
        <v>45100</v>
      </c>
      <c r="AA122" s="46" t="s">
        <v>100</v>
      </c>
      <c r="AB122" s="46" t="s">
        <v>100</v>
      </c>
      <c r="AC122" s="65">
        <v>0</v>
      </c>
      <c r="AD122" s="65">
        <v>0</v>
      </c>
      <c r="AE122" s="38" t="s">
        <v>100</v>
      </c>
      <c r="AF122" s="38" t="s">
        <v>100</v>
      </c>
      <c r="AG122" s="65">
        <v>0</v>
      </c>
      <c r="AH122" s="34">
        <f t="shared" si="14"/>
        <v>21000</v>
      </c>
      <c r="AI122" s="64">
        <f>6825+9555</f>
        <v>16380</v>
      </c>
      <c r="AJ122" s="64">
        <v>0</v>
      </c>
      <c r="AK122" s="115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100"/>
    </row>
    <row r="123" spans="1:59" x14ac:dyDescent="0.2">
      <c r="A123" s="100"/>
      <c r="B123" s="100"/>
      <c r="C123" s="100"/>
      <c r="D123" s="100"/>
      <c r="E123" s="100"/>
      <c r="F123" s="140"/>
      <c r="G123" s="104"/>
      <c r="H123" s="102"/>
      <c r="I123" s="140"/>
      <c r="J123" s="100"/>
      <c r="K123" s="103"/>
      <c r="L123" s="107"/>
      <c r="M123" s="104"/>
      <c r="N123" s="103"/>
      <c r="O123" s="103"/>
      <c r="P123" s="100"/>
      <c r="Q123" s="114"/>
      <c r="R123" s="156"/>
      <c r="S123" s="156"/>
      <c r="T123" s="100"/>
      <c r="U123" s="40" t="s">
        <v>314</v>
      </c>
      <c r="V123" s="9">
        <v>45090</v>
      </c>
      <c r="W123" s="44">
        <v>13558</v>
      </c>
      <c r="X123" s="40" t="s">
        <v>315</v>
      </c>
      <c r="Y123" s="46">
        <v>45101</v>
      </c>
      <c r="Z123" s="46">
        <v>45466</v>
      </c>
      <c r="AA123" s="46" t="s">
        <v>100</v>
      </c>
      <c r="AB123" s="46" t="s">
        <v>100</v>
      </c>
      <c r="AC123" s="65">
        <v>0</v>
      </c>
      <c r="AD123" s="65">
        <v>0</v>
      </c>
      <c r="AE123" s="38" t="s">
        <v>100</v>
      </c>
      <c r="AF123" s="38" t="s">
        <v>100</v>
      </c>
      <c r="AG123" s="65">
        <v>0</v>
      </c>
      <c r="AH123" s="34">
        <f t="shared" si="14"/>
        <v>21000</v>
      </c>
      <c r="AI123" s="64">
        <f>6825+9555</f>
        <v>16380</v>
      </c>
      <c r="AJ123" s="64">
        <f>1365+1365</f>
        <v>2730</v>
      </c>
      <c r="AK123" s="115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100"/>
    </row>
    <row r="124" spans="1:59" x14ac:dyDescent="0.2">
      <c r="A124" s="100">
        <v>16</v>
      </c>
      <c r="B124" s="100" t="s">
        <v>430</v>
      </c>
      <c r="C124" s="100" t="s">
        <v>183</v>
      </c>
      <c r="D124" s="100" t="s">
        <v>184</v>
      </c>
      <c r="E124" s="100" t="s">
        <v>99</v>
      </c>
      <c r="F124" s="141" t="s">
        <v>185</v>
      </c>
      <c r="G124" s="104">
        <v>12894</v>
      </c>
      <c r="H124" s="100" t="s">
        <v>305</v>
      </c>
      <c r="I124" s="140" t="s">
        <v>187</v>
      </c>
      <c r="J124" s="128" t="s">
        <v>186</v>
      </c>
      <c r="K124" s="103">
        <v>44104</v>
      </c>
      <c r="L124" s="107">
        <v>410597.4</v>
      </c>
      <c r="M124" s="104">
        <v>12894</v>
      </c>
      <c r="N124" s="103">
        <v>44104</v>
      </c>
      <c r="O124" s="103">
        <v>44469</v>
      </c>
      <c r="P124" s="114" t="s">
        <v>288</v>
      </c>
      <c r="Q124" s="114" t="s">
        <v>100</v>
      </c>
      <c r="R124" s="156" t="s">
        <v>100</v>
      </c>
      <c r="S124" s="156" t="s">
        <v>100</v>
      </c>
      <c r="T124" s="100" t="s">
        <v>302</v>
      </c>
      <c r="U124" s="40" t="s">
        <v>100</v>
      </c>
      <c r="V124" s="8" t="s">
        <v>100</v>
      </c>
      <c r="W124" s="40" t="s">
        <v>100</v>
      </c>
      <c r="X124" s="40" t="s">
        <v>100</v>
      </c>
      <c r="Y124" s="40" t="s">
        <v>100</v>
      </c>
      <c r="Z124" s="40" t="s">
        <v>100</v>
      </c>
      <c r="AA124" s="40" t="s">
        <v>100</v>
      </c>
      <c r="AB124" s="40" t="s">
        <v>100</v>
      </c>
      <c r="AC124" s="65">
        <v>0</v>
      </c>
      <c r="AD124" s="65">
        <v>0</v>
      </c>
      <c r="AE124" s="38" t="s">
        <v>100</v>
      </c>
      <c r="AF124" s="38" t="s">
        <v>100</v>
      </c>
      <c r="AG124" s="65">
        <v>0</v>
      </c>
      <c r="AH124" s="34">
        <f>$L$124-AD124+AC124+AG124</f>
        <v>410597.4</v>
      </c>
      <c r="AI124" s="64">
        <v>6006.2</v>
      </c>
      <c r="AJ124" s="64">
        <v>0</v>
      </c>
      <c r="AK124" s="115">
        <f>SUM(AI124:AJ129)</f>
        <v>806028.57000000007</v>
      </c>
      <c r="AL124" s="96" t="s">
        <v>100</v>
      </c>
      <c r="AM124" s="96" t="s">
        <v>100</v>
      </c>
      <c r="AN124" s="96" t="s">
        <v>100</v>
      </c>
      <c r="AO124" s="96" t="s">
        <v>100</v>
      </c>
      <c r="AP124" s="96" t="s">
        <v>100</v>
      </c>
      <c r="AQ124" s="96" t="s">
        <v>100</v>
      </c>
      <c r="AR124" s="96" t="s">
        <v>100</v>
      </c>
      <c r="AS124" s="96" t="s">
        <v>100</v>
      </c>
      <c r="AT124" s="96" t="s">
        <v>100</v>
      </c>
      <c r="AU124" s="96" t="s">
        <v>100</v>
      </c>
      <c r="AV124" s="96" t="s">
        <v>100</v>
      </c>
      <c r="AW124" s="96" t="s">
        <v>100</v>
      </c>
      <c r="AX124" s="96" t="s">
        <v>100</v>
      </c>
      <c r="AY124" s="96" t="s">
        <v>100</v>
      </c>
      <c r="AZ124" s="96" t="s">
        <v>100</v>
      </c>
      <c r="BA124" s="96" t="s">
        <v>100</v>
      </c>
      <c r="BB124" s="96" t="s">
        <v>100</v>
      </c>
      <c r="BC124" s="96" t="s">
        <v>100</v>
      </c>
      <c r="BD124" s="96" t="s">
        <v>100</v>
      </c>
      <c r="BE124" s="96" t="s">
        <v>100</v>
      </c>
      <c r="BF124" s="96" t="s">
        <v>100</v>
      </c>
      <c r="BG124" s="100" t="s">
        <v>100</v>
      </c>
    </row>
    <row r="125" spans="1:59" x14ac:dyDescent="0.2">
      <c r="A125" s="100"/>
      <c r="B125" s="100"/>
      <c r="C125" s="100"/>
      <c r="D125" s="100"/>
      <c r="E125" s="100"/>
      <c r="F125" s="141"/>
      <c r="G125" s="104"/>
      <c r="H125" s="100"/>
      <c r="I125" s="140"/>
      <c r="J125" s="128"/>
      <c r="K125" s="103"/>
      <c r="L125" s="107"/>
      <c r="M125" s="104"/>
      <c r="N125" s="103"/>
      <c r="O125" s="103"/>
      <c r="P125" s="114"/>
      <c r="Q125" s="114"/>
      <c r="R125" s="156"/>
      <c r="S125" s="156"/>
      <c r="T125" s="100"/>
      <c r="U125" s="40" t="s">
        <v>101</v>
      </c>
      <c r="V125" s="9">
        <v>44468</v>
      </c>
      <c r="W125" s="44">
        <v>13138</v>
      </c>
      <c r="X125" s="40" t="s">
        <v>209</v>
      </c>
      <c r="Y125" s="46">
        <v>44470</v>
      </c>
      <c r="Z125" s="46">
        <v>44835</v>
      </c>
      <c r="AA125" s="40" t="s">
        <v>100</v>
      </c>
      <c r="AB125" s="40" t="s">
        <v>100</v>
      </c>
      <c r="AC125" s="65">
        <v>0</v>
      </c>
      <c r="AD125" s="65">
        <v>0</v>
      </c>
      <c r="AE125" s="38" t="s">
        <v>100</v>
      </c>
      <c r="AF125" s="38" t="s">
        <v>100</v>
      </c>
      <c r="AG125" s="65">
        <v>0</v>
      </c>
      <c r="AH125" s="34">
        <f t="shared" ref="AH125:AH129" si="15">$L$124-AD125+AC125+AG125</f>
        <v>410597.4</v>
      </c>
      <c r="AI125" s="64">
        <f>109852.02+83069.91</f>
        <v>192921.93</v>
      </c>
      <c r="AJ125" s="64">
        <v>0</v>
      </c>
      <c r="AK125" s="115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100"/>
    </row>
    <row r="126" spans="1:59" x14ac:dyDescent="0.2">
      <c r="A126" s="100"/>
      <c r="B126" s="100"/>
      <c r="C126" s="100"/>
      <c r="D126" s="100"/>
      <c r="E126" s="100"/>
      <c r="F126" s="141"/>
      <c r="G126" s="104"/>
      <c r="H126" s="100"/>
      <c r="I126" s="140"/>
      <c r="J126" s="128"/>
      <c r="K126" s="103"/>
      <c r="L126" s="107"/>
      <c r="M126" s="104"/>
      <c r="N126" s="103"/>
      <c r="O126" s="103"/>
      <c r="P126" s="114"/>
      <c r="Q126" s="114"/>
      <c r="R126" s="156"/>
      <c r="S126" s="156"/>
      <c r="T126" s="100"/>
      <c r="U126" s="40" t="s">
        <v>208</v>
      </c>
      <c r="V126" s="9">
        <v>44732</v>
      </c>
      <c r="W126" s="44">
        <v>13312</v>
      </c>
      <c r="X126" s="40" t="s">
        <v>215</v>
      </c>
      <c r="Y126" s="46">
        <v>44470</v>
      </c>
      <c r="Z126" s="46">
        <v>44835</v>
      </c>
      <c r="AA126" s="14">
        <v>0.25</v>
      </c>
      <c r="AB126" s="40" t="s">
        <v>100</v>
      </c>
      <c r="AC126" s="65">
        <v>102649.35</v>
      </c>
      <c r="AD126" s="65">
        <v>0</v>
      </c>
      <c r="AE126" s="38" t="s">
        <v>100</v>
      </c>
      <c r="AF126" s="38" t="s">
        <v>100</v>
      </c>
      <c r="AG126" s="65">
        <v>0</v>
      </c>
      <c r="AH126" s="34">
        <f t="shared" si="15"/>
        <v>513246.75</v>
      </c>
      <c r="AI126" s="64">
        <v>150725.35999999999</v>
      </c>
      <c r="AJ126" s="64">
        <v>0</v>
      </c>
      <c r="AK126" s="115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100"/>
    </row>
    <row r="127" spans="1:59" x14ac:dyDescent="0.2">
      <c r="A127" s="100"/>
      <c r="B127" s="100"/>
      <c r="C127" s="100"/>
      <c r="D127" s="100"/>
      <c r="E127" s="100"/>
      <c r="F127" s="141"/>
      <c r="G127" s="104"/>
      <c r="H127" s="100"/>
      <c r="I127" s="140"/>
      <c r="J127" s="128"/>
      <c r="K127" s="103"/>
      <c r="L127" s="107"/>
      <c r="M127" s="104"/>
      <c r="N127" s="103"/>
      <c r="O127" s="103"/>
      <c r="P127" s="114"/>
      <c r="Q127" s="114"/>
      <c r="R127" s="156"/>
      <c r="S127" s="156"/>
      <c r="T127" s="100"/>
      <c r="U127" s="40" t="s">
        <v>216</v>
      </c>
      <c r="V127" s="9">
        <v>44806</v>
      </c>
      <c r="W127" s="44">
        <v>13366</v>
      </c>
      <c r="X127" s="40" t="s">
        <v>217</v>
      </c>
      <c r="Y127" s="46">
        <v>44835</v>
      </c>
      <c r="Z127" s="46">
        <v>45199</v>
      </c>
      <c r="AA127" s="40" t="s">
        <v>100</v>
      </c>
      <c r="AB127" s="40" t="s">
        <v>100</v>
      </c>
      <c r="AC127" s="65">
        <v>0</v>
      </c>
      <c r="AD127" s="65">
        <v>0</v>
      </c>
      <c r="AE127" s="38" t="s">
        <v>100</v>
      </c>
      <c r="AF127" s="38" t="s">
        <v>100</v>
      </c>
      <c r="AG127" s="65">
        <v>0</v>
      </c>
      <c r="AH127" s="34">
        <f t="shared" si="15"/>
        <v>410597.4</v>
      </c>
      <c r="AI127" s="64">
        <v>88220.56</v>
      </c>
      <c r="AJ127" s="64">
        <v>0</v>
      </c>
      <c r="AK127" s="115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100"/>
    </row>
    <row r="128" spans="1:59" x14ac:dyDescent="0.2">
      <c r="A128" s="100"/>
      <c r="B128" s="100"/>
      <c r="C128" s="100"/>
      <c r="D128" s="100"/>
      <c r="E128" s="100"/>
      <c r="F128" s="141"/>
      <c r="G128" s="104"/>
      <c r="H128" s="100"/>
      <c r="I128" s="140"/>
      <c r="J128" s="128"/>
      <c r="K128" s="103"/>
      <c r="L128" s="107"/>
      <c r="M128" s="104"/>
      <c r="N128" s="103"/>
      <c r="O128" s="103"/>
      <c r="P128" s="114"/>
      <c r="Q128" s="114"/>
      <c r="R128" s="156"/>
      <c r="S128" s="156"/>
      <c r="T128" s="100"/>
      <c r="U128" s="40" t="s">
        <v>350</v>
      </c>
      <c r="V128" s="9">
        <v>45201</v>
      </c>
      <c r="W128" s="44">
        <v>13629</v>
      </c>
      <c r="X128" s="40" t="s">
        <v>351</v>
      </c>
      <c r="Y128" s="46">
        <v>45199</v>
      </c>
      <c r="Z128" s="46">
        <v>45566</v>
      </c>
      <c r="AA128" s="40" t="s">
        <v>100</v>
      </c>
      <c r="AB128" s="40" t="s">
        <v>100</v>
      </c>
      <c r="AC128" s="65">
        <v>0</v>
      </c>
      <c r="AD128" s="65">
        <v>0</v>
      </c>
      <c r="AE128" s="38" t="s">
        <v>100</v>
      </c>
      <c r="AF128" s="38" t="s">
        <v>100</v>
      </c>
      <c r="AG128" s="65">
        <v>0</v>
      </c>
      <c r="AH128" s="34">
        <f t="shared" si="15"/>
        <v>410597.4</v>
      </c>
      <c r="AI128" s="64">
        <v>273146.28000000003</v>
      </c>
      <c r="AJ128" s="64">
        <v>0</v>
      </c>
      <c r="AK128" s="115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100"/>
    </row>
    <row r="129" spans="1:59" x14ac:dyDescent="0.2">
      <c r="A129" s="100"/>
      <c r="B129" s="100"/>
      <c r="C129" s="100"/>
      <c r="D129" s="100"/>
      <c r="E129" s="100"/>
      <c r="F129" s="141"/>
      <c r="G129" s="104"/>
      <c r="H129" s="100"/>
      <c r="I129" s="140"/>
      <c r="J129" s="128"/>
      <c r="K129" s="103"/>
      <c r="L129" s="107"/>
      <c r="M129" s="104"/>
      <c r="N129" s="103"/>
      <c r="O129" s="103"/>
      <c r="P129" s="114"/>
      <c r="Q129" s="114"/>
      <c r="R129" s="156"/>
      <c r="S129" s="156"/>
      <c r="T129" s="100"/>
      <c r="U129" s="40"/>
      <c r="V129" s="9"/>
      <c r="W129" s="44"/>
      <c r="X129" s="40"/>
      <c r="Y129" s="46"/>
      <c r="Z129" s="46"/>
      <c r="AA129" s="40" t="s">
        <v>100</v>
      </c>
      <c r="AB129" s="40" t="s">
        <v>100</v>
      </c>
      <c r="AC129" s="65">
        <v>0</v>
      </c>
      <c r="AD129" s="65">
        <v>0</v>
      </c>
      <c r="AE129" s="38" t="s">
        <v>100</v>
      </c>
      <c r="AF129" s="38" t="s">
        <v>100</v>
      </c>
      <c r="AG129" s="65">
        <v>0</v>
      </c>
      <c r="AH129" s="34">
        <f t="shared" si="15"/>
        <v>410597.4</v>
      </c>
      <c r="AI129" s="64"/>
      <c r="AJ129" s="64">
        <f>23752.06+23752.06+23752.06+23752.06</f>
        <v>95008.24</v>
      </c>
      <c r="AK129" s="115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100"/>
    </row>
    <row r="130" spans="1:59" x14ac:dyDescent="0.2">
      <c r="A130" s="100">
        <v>17</v>
      </c>
      <c r="B130" s="100" t="s">
        <v>431</v>
      </c>
      <c r="C130" s="100" t="s">
        <v>179</v>
      </c>
      <c r="D130" s="100" t="s">
        <v>97</v>
      </c>
      <c r="E130" s="100" t="s">
        <v>99</v>
      </c>
      <c r="F130" s="140" t="s">
        <v>306</v>
      </c>
      <c r="G130" s="106">
        <v>12686</v>
      </c>
      <c r="H130" s="102" t="s">
        <v>307</v>
      </c>
      <c r="I130" s="140" t="s">
        <v>180</v>
      </c>
      <c r="J130" s="100" t="s">
        <v>181</v>
      </c>
      <c r="K130" s="103">
        <v>43789</v>
      </c>
      <c r="L130" s="107">
        <v>26700</v>
      </c>
      <c r="M130" s="104">
        <v>12686</v>
      </c>
      <c r="N130" s="103">
        <v>43789</v>
      </c>
      <c r="O130" s="103">
        <v>44155</v>
      </c>
      <c r="P130" s="100" t="s">
        <v>575</v>
      </c>
      <c r="Q130" s="114" t="s">
        <v>100</v>
      </c>
      <c r="R130" s="156" t="s">
        <v>100</v>
      </c>
      <c r="S130" s="156" t="s">
        <v>100</v>
      </c>
      <c r="T130" s="100" t="s">
        <v>302</v>
      </c>
      <c r="U130" s="40"/>
      <c r="V130" s="8" t="s">
        <v>100</v>
      </c>
      <c r="W130" s="40" t="s">
        <v>100</v>
      </c>
      <c r="X130" s="40" t="s">
        <v>100</v>
      </c>
      <c r="Y130" s="40" t="s">
        <v>100</v>
      </c>
      <c r="Z130" s="40" t="s">
        <v>100</v>
      </c>
      <c r="AA130" s="40" t="s">
        <v>100</v>
      </c>
      <c r="AB130" s="40" t="s">
        <v>100</v>
      </c>
      <c r="AC130" s="65">
        <v>0</v>
      </c>
      <c r="AD130" s="65">
        <v>0</v>
      </c>
      <c r="AE130" s="38" t="s">
        <v>100</v>
      </c>
      <c r="AF130" s="38" t="s">
        <v>100</v>
      </c>
      <c r="AG130" s="65">
        <v>0</v>
      </c>
      <c r="AH130" s="34"/>
      <c r="AI130" s="64">
        <f>667.5+22250</f>
        <v>22917.5</v>
      </c>
      <c r="AJ130" s="64">
        <v>0</v>
      </c>
      <c r="AK130" s="115">
        <f>SUM(AI130:AJ135)</f>
        <v>111917.5</v>
      </c>
      <c r="AL130" s="96" t="s">
        <v>100</v>
      </c>
      <c r="AM130" s="96" t="s">
        <v>100</v>
      </c>
      <c r="AN130" s="96" t="s">
        <v>100</v>
      </c>
      <c r="AO130" s="96" t="s">
        <v>100</v>
      </c>
      <c r="AP130" s="96" t="s">
        <v>100</v>
      </c>
      <c r="AQ130" s="96" t="s">
        <v>100</v>
      </c>
      <c r="AR130" s="96" t="s">
        <v>100</v>
      </c>
      <c r="AS130" s="96" t="s">
        <v>100</v>
      </c>
      <c r="AT130" s="96" t="s">
        <v>100</v>
      </c>
      <c r="AU130" s="96" t="s">
        <v>100</v>
      </c>
      <c r="AV130" s="96" t="s">
        <v>100</v>
      </c>
      <c r="AW130" s="96" t="s">
        <v>100</v>
      </c>
      <c r="AX130" s="96" t="s">
        <v>100</v>
      </c>
      <c r="AY130" s="96" t="s">
        <v>100</v>
      </c>
      <c r="AZ130" s="96" t="s">
        <v>100</v>
      </c>
      <c r="BA130" s="96" t="s">
        <v>100</v>
      </c>
      <c r="BB130" s="96" t="s">
        <v>100</v>
      </c>
      <c r="BC130" s="96" t="s">
        <v>100</v>
      </c>
      <c r="BD130" s="96" t="s">
        <v>100</v>
      </c>
      <c r="BE130" s="96" t="s">
        <v>100</v>
      </c>
      <c r="BF130" s="96" t="s">
        <v>100</v>
      </c>
      <c r="BG130" s="100" t="s">
        <v>100</v>
      </c>
    </row>
    <row r="131" spans="1:59" x14ac:dyDescent="0.2">
      <c r="A131" s="100"/>
      <c r="B131" s="100"/>
      <c r="C131" s="100"/>
      <c r="D131" s="100"/>
      <c r="E131" s="100"/>
      <c r="F131" s="140"/>
      <c r="G131" s="106"/>
      <c r="H131" s="102"/>
      <c r="I131" s="140"/>
      <c r="J131" s="100"/>
      <c r="K131" s="103"/>
      <c r="L131" s="107"/>
      <c r="M131" s="104"/>
      <c r="N131" s="103"/>
      <c r="O131" s="103"/>
      <c r="P131" s="100"/>
      <c r="Q131" s="114"/>
      <c r="R131" s="156"/>
      <c r="S131" s="156"/>
      <c r="T131" s="100"/>
      <c r="U131" s="40" t="s">
        <v>101</v>
      </c>
      <c r="V131" s="9">
        <v>44154</v>
      </c>
      <c r="W131" s="44">
        <v>12950</v>
      </c>
      <c r="X131" s="40" t="s">
        <v>182</v>
      </c>
      <c r="Y131" s="46">
        <v>44156</v>
      </c>
      <c r="Z131" s="46">
        <v>44520</v>
      </c>
      <c r="AA131" s="40" t="s">
        <v>100</v>
      </c>
      <c r="AB131" s="40" t="s">
        <v>100</v>
      </c>
      <c r="AC131" s="65">
        <v>0</v>
      </c>
      <c r="AD131" s="65">
        <v>0</v>
      </c>
      <c r="AE131" s="38" t="s">
        <v>100</v>
      </c>
      <c r="AF131" s="38" t="s">
        <v>100</v>
      </c>
      <c r="AG131" s="65">
        <v>0</v>
      </c>
      <c r="AH131" s="34">
        <f t="shared" ref="AH131:AH135" si="16">$L$130-AD131+AC131+AG131</f>
        <v>26700</v>
      </c>
      <c r="AI131" s="64">
        <v>4450</v>
      </c>
      <c r="AJ131" s="64">
        <v>0</v>
      </c>
      <c r="AK131" s="115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100"/>
    </row>
    <row r="132" spans="1:59" x14ac:dyDescent="0.2">
      <c r="A132" s="100"/>
      <c r="B132" s="100"/>
      <c r="C132" s="100"/>
      <c r="D132" s="100"/>
      <c r="E132" s="100"/>
      <c r="F132" s="140"/>
      <c r="G132" s="106"/>
      <c r="H132" s="102"/>
      <c r="I132" s="140"/>
      <c r="J132" s="100"/>
      <c r="K132" s="103"/>
      <c r="L132" s="107"/>
      <c r="M132" s="104"/>
      <c r="N132" s="103"/>
      <c r="O132" s="103"/>
      <c r="P132" s="100"/>
      <c r="Q132" s="114"/>
      <c r="R132" s="156"/>
      <c r="S132" s="156"/>
      <c r="T132" s="100"/>
      <c r="U132" s="40" t="s">
        <v>103</v>
      </c>
      <c r="V132" s="9">
        <v>44509</v>
      </c>
      <c r="W132" s="44">
        <v>13165</v>
      </c>
      <c r="X132" s="40" t="s">
        <v>210</v>
      </c>
      <c r="Y132" s="46">
        <v>44521</v>
      </c>
      <c r="Z132" s="46">
        <v>44885</v>
      </c>
      <c r="AA132" s="40" t="s">
        <v>100</v>
      </c>
      <c r="AB132" s="40" t="s">
        <v>100</v>
      </c>
      <c r="AC132" s="65">
        <v>0</v>
      </c>
      <c r="AD132" s="65">
        <v>0</v>
      </c>
      <c r="AE132" s="38" t="s">
        <v>100</v>
      </c>
      <c r="AF132" s="38" t="s">
        <v>100</v>
      </c>
      <c r="AG132" s="65">
        <v>0</v>
      </c>
      <c r="AH132" s="34">
        <f t="shared" si="16"/>
        <v>26700</v>
      </c>
      <c r="AI132" s="64">
        <f>22250+4450</f>
        <v>26700</v>
      </c>
      <c r="AJ132" s="64">
        <v>0</v>
      </c>
      <c r="AK132" s="115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100"/>
    </row>
    <row r="133" spans="1:59" x14ac:dyDescent="0.2">
      <c r="A133" s="100"/>
      <c r="B133" s="100"/>
      <c r="C133" s="100"/>
      <c r="D133" s="100"/>
      <c r="E133" s="100"/>
      <c r="F133" s="140"/>
      <c r="G133" s="106"/>
      <c r="H133" s="102"/>
      <c r="I133" s="140"/>
      <c r="J133" s="100"/>
      <c r="K133" s="103"/>
      <c r="L133" s="107"/>
      <c r="M133" s="104"/>
      <c r="N133" s="103"/>
      <c r="O133" s="103"/>
      <c r="P133" s="100"/>
      <c r="Q133" s="114"/>
      <c r="R133" s="156"/>
      <c r="S133" s="156"/>
      <c r="T133" s="100"/>
      <c r="U133" s="40" t="s">
        <v>104</v>
      </c>
      <c r="V133" s="9">
        <v>44806</v>
      </c>
      <c r="W133" s="44">
        <v>13366</v>
      </c>
      <c r="X133" s="40" t="s">
        <v>238</v>
      </c>
      <c r="Y133" s="46">
        <v>44886</v>
      </c>
      <c r="Z133" s="46">
        <v>45250</v>
      </c>
      <c r="AA133" s="40" t="s">
        <v>100</v>
      </c>
      <c r="AB133" s="40" t="s">
        <v>100</v>
      </c>
      <c r="AC133" s="65">
        <v>0</v>
      </c>
      <c r="AD133" s="65">
        <v>0</v>
      </c>
      <c r="AE133" s="38" t="s">
        <v>100</v>
      </c>
      <c r="AF133" s="38" t="s">
        <v>100</v>
      </c>
      <c r="AG133" s="65">
        <v>0</v>
      </c>
      <c r="AH133" s="34">
        <f t="shared" si="16"/>
        <v>26700</v>
      </c>
      <c r="AI133" s="64">
        <f>4450+22250</f>
        <v>26700</v>
      </c>
      <c r="AJ133" s="64">
        <v>0</v>
      </c>
      <c r="AK133" s="115"/>
      <c r="AL133" s="96"/>
      <c r="AM133" s="96"/>
      <c r="AN133" s="96"/>
      <c r="AO133" s="96"/>
      <c r="AP133" s="96"/>
      <c r="AQ133" s="96"/>
      <c r="AR133" s="96"/>
      <c r="AS133" s="96"/>
      <c r="AT133" s="96"/>
      <c r="AU133" s="96"/>
      <c r="AV133" s="96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100"/>
    </row>
    <row r="134" spans="1:59" x14ac:dyDescent="0.2">
      <c r="A134" s="100"/>
      <c r="B134" s="100"/>
      <c r="C134" s="100"/>
      <c r="D134" s="100"/>
      <c r="E134" s="100"/>
      <c r="F134" s="140"/>
      <c r="G134" s="106"/>
      <c r="H134" s="102"/>
      <c r="I134" s="140"/>
      <c r="J134" s="100"/>
      <c r="K134" s="103"/>
      <c r="L134" s="107"/>
      <c r="M134" s="104"/>
      <c r="N134" s="103"/>
      <c r="O134" s="103"/>
      <c r="P134" s="100"/>
      <c r="Q134" s="114"/>
      <c r="R134" s="156"/>
      <c r="S134" s="156"/>
      <c r="T134" s="100"/>
      <c r="U134" s="40" t="s">
        <v>105</v>
      </c>
      <c r="V134" s="9">
        <v>44514</v>
      </c>
      <c r="W134" s="44">
        <v>13656</v>
      </c>
      <c r="X134" s="40" t="s">
        <v>383</v>
      </c>
      <c r="Y134" s="46">
        <v>45251</v>
      </c>
      <c r="Z134" s="46">
        <v>45618</v>
      </c>
      <c r="AA134" s="40" t="s">
        <v>100</v>
      </c>
      <c r="AB134" s="40" t="s">
        <v>100</v>
      </c>
      <c r="AC134" s="65">
        <v>0</v>
      </c>
      <c r="AD134" s="65">
        <v>0</v>
      </c>
      <c r="AE134" s="38" t="s">
        <v>100</v>
      </c>
      <c r="AF134" s="38" t="s">
        <v>100</v>
      </c>
      <c r="AG134" s="65">
        <v>0</v>
      </c>
      <c r="AH134" s="34">
        <f t="shared" si="16"/>
        <v>26700</v>
      </c>
      <c r="AI134" s="64">
        <v>26700</v>
      </c>
      <c r="AJ134" s="64">
        <v>0</v>
      </c>
      <c r="AK134" s="115"/>
      <c r="AL134" s="96"/>
      <c r="AM134" s="96"/>
      <c r="AN134" s="96"/>
      <c r="AO134" s="96"/>
      <c r="AP134" s="96"/>
      <c r="AQ134" s="96"/>
      <c r="AR134" s="96"/>
      <c r="AS134" s="96"/>
      <c r="AT134" s="96"/>
      <c r="AU134" s="96"/>
      <c r="AV134" s="96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100"/>
    </row>
    <row r="135" spans="1:59" x14ac:dyDescent="0.2">
      <c r="A135" s="100"/>
      <c r="B135" s="100"/>
      <c r="C135" s="100"/>
      <c r="D135" s="100"/>
      <c r="E135" s="100"/>
      <c r="F135" s="140"/>
      <c r="G135" s="106"/>
      <c r="H135" s="102"/>
      <c r="I135" s="140"/>
      <c r="J135" s="100"/>
      <c r="K135" s="103"/>
      <c r="L135" s="107"/>
      <c r="M135" s="104"/>
      <c r="N135" s="103"/>
      <c r="O135" s="103"/>
      <c r="P135" s="100"/>
      <c r="Q135" s="114"/>
      <c r="R135" s="156"/>
      <c r="S135" s="156"/>
      <c r="T135" s="100"/>
      <c r="U135" s="40"/>
      <c r="V135" s="9"/>
      <c r="W135" s="44"/>
      <c r="X135" s="40"/>
      <c r="Y135" s="46"/>
      <c r="Z135" s="46"/>
      <c r="AA135" s="40" t="s">
        <v>100</v>
      </c>
      <c r="AB135" s="40" t="s">
        <v>100</v>
      </c>
      <c r="AC135" s="65">
        <v>0</v>
      </c>
      <c r="AD135" s="65">
        <v>0</v>
      </c>
      <c r="AE135" s="38" t="s">
        <v>100</v>
      </c>
      <c r="AF135" s="38" t="s">
        <v>100</v>
      </c>
      <c r="AG135" s="65">
        <v>0</v>
      </c>
      <c r="AH135" s="34">
        <f t="shared" si="16"/>
        <v>26700</v>
      </c>
      <c r="AI135" s="64"/>
      <c r="AJ135" s="64">
        <f>4450</f>
        <v>4450</v>
      </c>
      <c r="AK135" s="115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100"/>
    </row>
    <row r="136" spans="1:59" x14ac:dyDescent="0.2">
      <c r="A136" s="100">
        <v>18</v>
      </c>
      <c r="B136" s="100" t="s">
        <v>432</v>
      </c>
      <c r="C136" s="100" t="s">
        <v>168</v>
      </c>
      <c r="D136" s="100" t="s">
        <v>97</v>
      </c>
      <c r="E136" s="100" t="s">
        <v>99</v>
      </c>
      <c r="F136" s="140" t="s">
        <v>169</v>
      </c>
      <c r="G136" s="106">
        <v>12714</v>
      </c>
      <c r="H136" s="102" t="s">
        <v>149</v>
      </c>
      <c r="I136" s="140" t="s">
        <v>170</v>
      </c>
      <c r="J136" s="100" t="s">
        <v>171</v>
      </c>
      <c r="K136" s="103">
        <v>43838</v>
      </c>
      <c r="L136" s="107">
        <v>29280</v>
      </c>
      <c r="M136" s="104">
        <v>12721</v>
      </c>
      <c r="N136" s="103">
        <v>43838</v>
      </c>
      <c r="O136" s="103">
        <v>44204</v>
      </c>
      <c r="P136" s="100" t="s">
        <v>288</v>
      </c>
      <c r="Q136" s="114" t="s">
        <v>100</v>
      </c>
      <c r="R136" s="156" t="s">
        <v>100</v>
      </c>
      <c r="S136" s="156" t="s">
        <v>100</v>
      </c>
      <c r="T136" s="100" t="s">
        <v>302</v>
      </c>
      <c r="U136" s="46" t="s">
        <v>100</v>
      </c>
      <c r="V136" s="9" t="s">
        <v>100</v>
      </c>
      <c r="W136" s="59" t="s">
        <v>100</v>
      </c>
      <c r="X136" s="46" t="s">
        <v>100</v>
      </c>
      <c r="Y136" s="50" t="s">
        <v>100</v>
      </c>
      <c r="Z136" s="46" t="s">
        <v>100</v>
      </c>
      <c r="AA136" s="57" t="s">
        <v>100</v>
      </c>
      <c r="AB136" s="38" t="s">
        <v>100</v>
      </c>
      <c r="AC136" s="65">
        <v>0</v>
      </c>
      <c r="AD136" s="65">
        <v>0</v>
      </c>
      <c r="AE136" s="38" t="s">
        <v>100</v>
      </c>
      <c r="AF136" s="56" t="s">
        <v>100</v>
      </c>
      <c r="AG136" s="65">
        <v>0</v>
      </c>
      <c r="AH136" s="34"/>
      <c r="AI136" s="64">
        <v>27589.25</v>
      </c>
      <c r="AJ136" s="64">
        <v>0</v>
      </c>
      <c r="AK136" s="115">
        <f>SUM(AI136:AJ140)</f>
        <v>122749.25</v>
      </c>
      <c r="AL136" s="96" t="s">
        <v>100</v>
      </c>
      <c r="AM136" s="96" t="s">
        <v>100</v>
      </c>
      <c r="AN136" s="96" t="s">
        <v>100</v>
      </c>
      <c r="AO136" s="96" t="s">
        <v>100</v>
      </c>
      <c r="AP136" s="96" t="s">
        <v>100</v>
      </c>
      <c r="AQ136" s="96" t="s">
        <v>100</v>
      </c>
      <c r="AR136" s="96" t="s">
        <v>100</v>
      </c>
      <c r="AS136" s="96" t="s">
        <v>100</v>
      </c>
      <c r="AT136" s="96" t="s">
        <v>100</v>
      </c>
      <c r="AU136" s="96" t="s">
        <v>100</v>
      </c>
      <c r="AV136" s="96" t="s">
        <v>100</v>
      </c>
      <c r="AW136" s="96" t="s">
        <v>100</v>
      </c>
      <c r="AX136" s="96" t="s">
        <v>100</v>
      </c>
      <c r="AY136" s="96" t="s">
        <v>100</v>
      </c>
      <c r="AZ136" s="96" t="s">
        <v>100</v>
      </c>
      <c r="BA136" s="96" t="s">
        <v>100</v>
      </c>
      <c r="BB136" s="96" t="s">
        <v>100</v>
      </c>
      <c r="BC136" s="96" t="s">
        <v>100</v>
      </c>
      <c r="BD136" s="96" t="s">
        <v>100</v>
      </c>
      <c r="BE136" s="96" t="s">
        <v>100</v>
      </c>
      <c r="BF136" s="96" t="s">
        <v>100</v>
      </c>
      <c r="BG136" s="100" t="s">
        <v>100</v>
      </c>
    </row>
    <row r="137" spans="1:59" x14ac:dyDescent="0.2">
      <c r="A137" s="100"/>
      <c r="B137" s="100"/>
      <c r="C137" s="100"/>
      <c r="D137" s="100"/>
      <c r="E137" s="100"/>
      <c r="F137" s="140"/>
      <c r="G137" s="106"/>
      <c r="H137" s="102"/>
      <c r="I137" s="140"/>
      <c r="J137" s="100"/>
      <c r="K137" s="103"/>
      <c r="L137" s="107"/>
      <c r="M137" s="104"/>
      <c r="N137" s="103"/>
      <c r="O137" s="103"/>
      <c r="P137" s="100"/>
      <c r="Q137" s="114"/>
      <c r="R137" s="156"/>
      <c r="S137" s="156"/>
      <c r="T137" s="100"/>
      <c r="U137" s="46" t="s">
        <v>101</v>
      </c>
      <c r="V137" s="9">
        <v>44188</v>
      </c>
      <c r="W137" s="59" t="s">
        <v>197</v>
      </c>
      <c r="X137" s="46" t="s">
        <v>205</v>
      </c>
      <c r="Y137" s="50">
        <v>44205</v>
      </c>
      <c r="Z137" s="46">
        <v>44569</v>
      </c>
      <c r="AA137" s="57" t="s">
        <v>100</v>
      </c>
      <c r="AB137" s="38" t="s">
        <v>100</v>
      </c>
      <c r="AC137" s="65">
        <v>0</v>
      </c>
      <c r="AD137" s="65">
        <v>0</v>
      </c>
      <c r="AE137" s="38" t="s">
        <v>100</v>
      </c>
      <c r="AF137" s="56" t="s">
        <v>100</v>
      </c>
      <c r="AG137" s="65">
        <v>0</v>
      </c>
      <c r="AH137" s="34">
        <f t="shared" ref="AH137:AH140" si="17">$L$136-AD137+AC137+AG137</f>
        <v>29280</v>
      </c>
      <c r="AI137" s="64">
        <v>0</v>
      </c>
      <c r="AJ137" s="64">
        <v>0</v>
      </c>
      <c r="AK137" s="115"/>
      <c r="AL137" s="96"/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100"/>
    </row>
    <row r="138" spans="1:59" x14ac:dyDescent="0.2">
      <c r="A138" s="100"/>
      <c r="B138" s="100"/>
      <c r="C138" s="100"/>
      <c r="D138" s="100"/>
      <c r="E138" s="100"/>
      <c r="F138" s="140"/>
      <c r="G138" s="106"/>
      <c r="H138" s="102"/>
      <c r="I138" s="140"/>
      <c r="J138" s="100"/>
      <c r="K138" s="103"/>
      <c r="L138" s="107"/>
      <c r="M138" s="104"/>
      <c r="N138" s="103"/>
      <c r="O138" s="103"/>
      <c r="P138" s="100"/>
      <c r="Q138" s="114"/>
      <c r="R138" s="156"/>
      <c r="S138" s="156"/>
      <c r="T138" s="100"/>
      <c r="U138" s="46" t="s">
        <v>103</v>
      </c>
      <c r="V138" s="9">
        <v>44559</v>
      </c>
      <c r="W138" s="48">
        <v>13195</v>
      </c>
      <c r="X138" s="46" t="s">
        <v>255</v>
      </c>
      <c r="Y138" s="50">
        <v>44570</v>
      </c>
      <c r="Z138" s="50">
        <v>44935</v>
      </c>
      <c r="AA138" s="38" t="s">
        <v>100</v>
      </c>
      <c r="AB138" s="38" t="s">
        <v>100</v>
      </c>
      <c r="AC138" s="65">
        <v>0</v>
      </c>
      <c r="AD138" s="65">
        <v>0</v>
      </c>
      <c r="AE138" s="38" t="s">
        <v>100</v>
      </c>
      <c r="AF138" s="56" t="s">
        <v>100</v>
      </c>
      <c r="AG138" s="65">
        <v>0</v>
      </c>
      <c r="AH138" s="34">
        <f t="shared" si="17"/>
        <v>29280</v>
      </c>
      <c r="AI138" s="64">
        <f>29280+29280</f>
        <v>58560</v>
      </c>
      <c r="AJ138" s="64">
        <v>0</v>
      </c>
      <c r="AK138" s="115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100"/>
    </row>
    <row r="139" spans="1:59" x14ac:dyDescent="0.2">
      <c r="A139" s="100"/>
      <c r="B139" s="100"/>
      <c r="C139" s="100"/>
      <c r="D139" s="100"/>
      <c r="E139" s="100"/>
      <c r="F139" s="140"/>
      <c r="G139" s="106"/>
      <c r="H139" s="102"/>
      <c r="I139" s="140"/>
      <c r="J139" s="100"/>
      <c r="K139" s="103"/>
      <c r="L139" s="107"/>
      <c r="M139" s="104"/>
      <c r="N139" s="103"/>
      <c r="O139" s="103"/>
      <c r="P139" s="100"/>
      <c r="Q139" s="114"/>
      <c r="R139" s="156"/>
      <c r="S139" s="156"/>
      <c r="T139" s="100"/>
      <c r="U139" s="46" t="s">
        <v>104</v>
      </c>
      <c r="V139" s="9">
        <v>44924</v>
      </c>
      <c r="W139" s="48">
        <v>13448</v>
      </c>
      <c r="X139" s="46" t="s">
        <v>313</v>
      </c>
      <c r="Y139" s="50">
        <v>44936</v>
      </c>
      <c r="Z139" s="50">
        <v>45301</v>
      </c>
      <c r="AA139" s="38" t="s">
        <v>100</v>
      </c>
      <c r="AB139" s="38" t="s">
        <v>100</v>
      </c>
      <c r="AC139" s="65">
        <v>0</v>
      </c>
      <c r="AD139" s="65">
        <v>0</v>
      </c>
      <c r="AE139" s="38" t="s">
        <v>100</v>
      </c>
      <c r="AF139" s="56" t="s">
        <v>100</v>
      </c>
      <c r="AG139" s="65">
        <v>0</v>
      </c>
      <c r="AH139" s="34">
        <f t="shared" si="17"/>
        <v>29280</v>
      </c>
      <c r="AI139" s="64">
        <v>0</v>
      </c>
      <c r="AJ139" s="64">
        <v>0</v>
      </c>
      <c r="AK139" s="115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100"/>
    </row>
    <row r="140" spans="1:59" x14ac:dyDescent="0.2">
      <c r="A140" s="100"/>
      <c r="B140" s="100"/>
      <c r="C140" s="100"/>
      <c r="D140" s="100"/>
      <c r="E140" s="100"/>
      <c r="F140" s="140"/>
      <c r="G140" s="106"/>
      <c r="H140" s="102"/>
      <c r="I140" s="140"/>
      <c r="J140" s="100"/>
      <c r="K140" s="103"/>
      <c r="L140" s="107"/>
      <c r="M140" s="104"/>
      <c r="N140" s="103"/>
      <c r="O140" s="103"/>
      <c r="P140" s="100"/>
      <c r="Q140" s="114"/>
      <c r="R140" s="156"/>
      <c r="S140" s="156"/>
      <c r="T140" s="100"/>
      <c r="U140" s="46" t="s">
        <v>105</v>
      </c>
      <c r="V140" s="9">
        <v>45299</v>
      </c>
      <c r="W140" s="48">
        <v>13689</v>
      </c>
      <c r="X140" s="46" t="s">
        <v>384</v>
      </c>
      <c r="Y140" s="50">
        <v>45300</v>
      </c>
      <c r="Z140" s="50">
        <v>45665</v>
      </c>
      <c r="AA140" s="38" t="s">
        <v>100</v>
      </c>
      <c r="AB140" s="38" t="s">
        <v>100</v>
      </c>
      <c r="AC140" s="65">
        <v>0</v>
      </c>
      <c r="AD140" s="65">
        <v>0</v>
      </c>
      <c r="AE140" s="38" t="s">
        <v>100</v>
      </c>
      <c r="AF140" s="56" t="s">
        <v>100</v>
      </c>
      <c r="AG140" s="65">
        <v>0</v>
      </c>
      <c r="AH140" s="34">
        <f t="shared" si="17"/>
        <v>29280</v>
      </c>
      <c r="AI140" s="64">
        <v>29280</v>
      </c>
      <c r="AJ140" s="64">
        <f>2440+2440+2440</f>
        <v>7320</v>
      </c>
      <c r="AK140" s="115"/>
      <c r="AL140" s="96"/>
      <c r="AM140" s="96"/>
      <c r="AN140" s="96"/>
      <c r="AO140" s="96"/>
      <c r="AP140" s="96"/>
      <c r="AQ140" s="96"/>
      <c r="AR140" s="96"/>
      <c r="AS140" s="96"/>
      <c r="AT140" s="96"/>
      <c r="AU140" s="96"/>
      <c r="AV140" s="96"/>
      <c r="AW140" s="96"/>
      <c r="AX140" s="96"/>
      <c r="AY140" s="96"/>
      <c r="AZ140" s="96"/>
      <c r="BA140" s="96"/>
      <c r="BB140" s="96"/>
      <c r="BC140" s="96"/>
      <c r="BD140" s="96"/>
      <c r="BE140" s="96"/>
      <c r="BF140" s="96"/>
      <c r="BG140" s="100"/>
    </row>
    <row r="141" spans="1:59" x14ac:dyDescent="0.2">
      <c r="A141" s="100">
        <v>19</v>
      </c>
      <c r="B141" s="101" t="s">
        <v>433</v>
      </c>
      <c r="C141" s="100" t="s">
        <v>296</v>
      </c>
      <c r="D141" s="100" t="s">
        <v>414</v>
      </c>
      <c r="E141" s="100" t="s">
        <v>99</v>
      </c>
      <c r="F141" s="140" t="s">
        <v>250</v>
      </c>
      <c r="G141" s="104">
        <v>13227</v>
      </c>
      <c r="H141" s="101" t="s">
        <v>251</v>
      </c>
      <c r="I141" s="140" t="s">
        <v>252</v>
      </c>
      <c r="J141" s="101" t="s">
        <v>253</v>
      </c>
      <c r="K141" s="103">
        <v>44614</v>
      </c>
      <c r="L141" s="105">
        <v>162000</v>
      </c>
      <c r="M141" s="104">
        <v>13235</v>
      </c>
      <c r="N141" s="103">
        <v>44621</v>
      </c>
      <c r="O141" s="103">
        <v>44986</v>
      </c>
      <c r="P141" s="101" t="s">
        <v>288</v>
      </c>
      <c r="Q141" s="101" t="s">
        <v>100</v>
      </c>
      <c r="R141" s="157" t="s">
        <v>100</v>
      </c>
      <c r="S141" s="157" t="s">
        <v>100</v>
      </c>
      <c r="T141" s="101" t="s">
        <v>98</v>
      </c>
      <c r="U141" s="46" t="s">
        <v>100</v>
      </c>
      <c r="V141" s="9" t="s">
        <v>100</v>
      </c>
      <c r="W141" s="59" t="s">
        <v>100</v>
      </c>
      <c r="X141" s="46" t="s">
        <v>100</v>
      </c>
      <c r="Y141" s="50" t="s">
        <v>100</v>
      </c>
      <c r="Z141" s="46" t="s">
        <v>100</v>
      </c>
      <c r="AA141" s="38" t="s">
        <v>100</v>
      </c>
      <c r="AB141" s="38" t="s">
        <v>100</v>
      </c>
      <c r="AC141" s="65">
        <v>0</v>
      </c>
      <c r="AD141" s="65">
        <v>0</v>
      </c>
      <c r="AE141" s="38" t="s">
        <v>100</v>
      </c>
      <c r="AF141" s="56" t="s">
        <v>100</v>
      </c>
      <c r="AG141" s="65">
        <v>0</v>
      </c>
      <c r="AH141" s="34"/>
      <c r="AI141" s="64">
        <v>121500</v>
      </c>
      <c r="AJ141" s="64">
        <v>0</v>
      </c>
      <c r="AK141" s="115">
        <f>SUM(AI141:AJ144)</f>
        <v>377595.75999999995</v>
      </c>
      <c r="AL141" s="96" t="s">
        <v>100</v>
      </c>
      <c r="AM141" s="96" t="s">
        <v>100</v>
      </c>
      <c r="AN141" s="96" t="s">
        <v>100</v>
      </c>
      <c r="AO141" s="96" t="s">
        <v>100</v>
      </c>
      <c r="AP141" s="96" t="s">
        <v>297</v>
      </c>
      <c r="AQ141" s="102" t="s">
        <v>298</v>
      </c>
      <c r="AR141" s="96" t="s">
        <v>100</v>
      </c>
      <c r="AS141" s="96" t="s">
        <v>100</v>
      </c>
      <c r="AT141" s="96" t="s">
        <v>100</v>
      </c>
      <c r="AU141" s="96" t="s">
        <v>100</v>
      </c>
      <c r="AV141" s="96" t="s">
        <v>100</v>
      </c>
      <c r="AW141" s="96" t="s">
        <v>100</v>
      </c>
      <c r="AX141" s="96" t="s">
        <v>100</v>
      </c>
      <c r="AY141" s="96" t="s">
        <v>100</v>
      </c>
      <c r="AZ141" s="96" t="s">
        <v>100</v>
      </c>
      <c r="BA141" s="96" t="s">
        <v>100</v>
      </c>
      <c r="BB141" s="96" t="s">
        <v>100</v>
      </c>
      <c r="BC141" s="96" t="s">
        <v>100</v>
      </c>
      <c r="BD141" s="96" t="s">
        <v>100</v>
      </c>
      <c r="BE141" s="96" t="s">
        <v>100</v>
      </c>
      <c r="BF141" s="96" t="s">
        <v>100</v>
      </c>
      <c r="BG141" s="100" t="s">
        <v>100</v>
      </c>
    </row>
    <row r="142" spans="1:59" x14ac:dyDescent="0.2">
      <c r="A142" s="100"/>
      <c r="B142" s="101"/>
      <c r="C142" s="100"/>
      <c r="D142" s="100"/>
      <c r="E142" s="100"/>
      <c r="F142" s="140"/>
      <c r="G142" s="104"/>
      <c r="H142" s="101"/>
      <c r="I142" s="140"/>
      <c r="J142" s="101"/>
      <c r="K142" s="103"/>
      <c r="L142" s="105"/>
      <c r="M142" s="104"/>
      <c r="N142" s="103"/>
      <c r="O142" s="103"/>
      <c r="P142" s="101"/>
      <c r="Q142" s="101"/>
      <c r="R142" s="157"/>
      <c r="S142" s="157"/>
      <c r="T142" s="101"/>
      <c r="U142" s="46" t="s">
        <v>101</v>
      </c>
      <c r="V142" s="9">
        <v>44985</v>
      </c>
      <c r="W142" s="48">
        <v>13486</v>
      </c>
      <c r="X142" s="40" t="s">
        <v>378</v>
      </c>
      <c r="Y142" s="50">
        <v>44987</v>
      </c>
      <c r="Z142" s="46">
        <v>45352</v>
      </c>
      <c r="AA142" s="38" t="s">
        <v>100</v>
      </c>
      <c r="AB142" s="38" t="s">
        <v>100</v>
      </c>
      <c r="AC142" s="65">
        <v>0</v>
      </c>
      <c r="AD142" s="65">
        <v>0</v>
      </c>
      <c r="AE142" s="38" t="s">
        <v>100</v>
      </c>
      <c r="AF142" s="56" t="s">
        <v>100</v>
      </c>
      <c r="AG142" s="65">
        <v>0</v>
      </c>
      <c r="AH142" s="34">
        <f t="shared" ref="AH142:AH144" si="18">$L$141-AD142+AC142+AG142</f>
        <v>162000</v>
      </c>
      <c r="AI142" s="64">
        <v>183577.59</v>
      </c>
      <c r="AJ142" s="64">
        <v>0</v>
      </c>
      <c r="AK142" s="115"/>
      <c r="AL142" s="96"/>
      <c r="AM142" s="96"/>
      <c r="AN142" s="96"/>
      <c r="AO142" s="96"/>
      <c r="AP142" s="96"/>
      <c r="AQ142" s="102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96"/>
      <c r="BF142" s="96"/>
      <c r="BG142" s="100"/>
    </row>
    <row r="143" spans="1:59" x14ac:dyDescent="0.2">
      <c r="A143" s="100"/>
      <c r="B143" s="101"/>
      <c r="C143" s="100"/>
      <c r="D143" s="100"/>
      <c r="E143" s="100"/>
      <c r="F143" s="140"/>
      <c r="G143" s="104"/>
      <c r="H143" s="101"/>
      <c r="I143" s="140"/>
      <c r="J143" s="101"/>
      <c r="K143" s="103"/>
      <c r="L143" s="105"/>
      <c r="M143" s="104"/>
      <c r="N143" s="103"/>
      <c r="O143" s="103"/>
      <c r="P143" s="101"/>
      <c r="Q143" s="101"/>
      <c r="R143" s="157"/>
      <c r="S143" s="157"/>
      <c r="T143" s="101"/>
      <c r="U143" s="46" t="s">
        <v>103</v>
      </c>
      <c r="V143" s="9">
        <v>45350</v>
      </c>
      <c r="W143" s="48">
        <v>13722</v>
      </c>
      <c r="X143" s="40" t="s">
        <v>261</v>
      </c>
      <c r="Y143" s="50">
        <v>45352</v>
      </c>
      <c r="Z143" s="46">
        <v>45718</v>
      </c>
      <c r="AA143" s="38" t="s">
        <v>100</v>
      </c>
      <c r="AB143" s="38" t="s">
        <v>100</v>
      </c>
      <c r="AC143" s="65">
        <v>0</v>
      </c>
      <c r="AD143" s="65">
        <v>0</v>
      </c>
      <c r="AE143" s="38" t="s">
        <v>100</v>
      </c>
      <c r="AF143" s="56" t="s">
        <v>100</v>
      </c>
      <c r="AG143" s="65">
        <v>0</v>
      </c>
      <c r="AH143" s="34">
        <f t="shared" si="18"/>
        <v>162000</v>
      </c>
      <c r="AI143" s="64"/>
      <c r="AJ143" s="64"/>
      <c r="AK143" s="115"/>
      <c r="AL143" s="96"/>
      <c r="AM143" s="96"/>
      <c r="AN143" s="96"/>
      <c r="AO143" s="96"/>
      <c r="AP143" s="96"/>
      <c r="AQ143" s="102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100"/>
    </row>
    <row r="144" spans="1:59" x14ac:dyDescent="0.2">
      <c r="A144" s="100"/>
      <c r="B144" s="101"/>
      <c r="C144" s="100"/>
      <c r="D144" s="100"/>
      <c r="E144" s="100"/>
      <c r="F144" s="140"/>
      <c r="G144" s="104"/>
      <c r="H144" s="101"/>
      <c r="I144" s="140"/>
      <c r="J144" s="101"/>
      <c r="K144" s="103"/>
      <c r="L144" s="105"/>
      <c r="M144" s="104"/>
      <c r="N144" s="103"/>
      <c r="O144" s="103"/>
      <c r="P144" s="101"/>
      <c r="Q144" s="101"/>
      <c r="R144" s="157"/>
      <c r="S144" s="157"/>
      <c r="T144" s="101"/>
      <c r="U144" s="46"/>
      <c r="V144" s="9"/>
      <c r="W144" s="48"/>
      <c r="X144" s="40"/>
      <c r="Y144" s="50"/>
      <c r="Z144" s="46"/>
      <c r="AA144" s="38" t="s">
        <v>100</v>
      </c>
      <c r="AB144" s="38" t="s">
        <v>100</v>
      </c>
      <c r="AC144" s="65">
        <v>0</v>
      </c>
      <c r="AD144" s="65">
        <v>0</v>
      </c>
      <c r="AE144" s="38" t="s">
        <v>100</v>
      </c>
      <c r="AF144" s="56" t="s">
        <v>100</v>
      </c>
      <c r="AG144" s="65">
        <v>0</v>
      </c>
      <c r="AH144" s="34">
        <f t="shared" si="18"/>
        <v>162000</v>
      </c>
      <c r="AI144" s="64"/>
      <c r="AJ144" s="64">
        <f>13500+13500+13500+13500+18518.17</f>
        <v>72518.17</v>
      </c>
      <c r="AK144" s="115"/>
      <c r="AL144" s="96"/>
      <c r="AM144" s="96"/>
      <c r="AN144" s="96"/>
      <c r="AO144" s="96"/>
      <c r="AP144" s="96"/>
      <c r="AQ144" s="102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100"/>
    </row>
    <row r="145" spans="1:59" x14ac:dyDescent="0.2">
      <c r="A145" s="100">
        <v>20</v>
      </c>
      <c r="B145" s="101" t="s">
        <v>436</v>
      </c>
      <c r="C145" s="100" t="s">
        <v>271</v>
      </c>
      <c r="D145" s="100" t="s">
        <v>133</v>
      </c>
      <c r="E145" s="100" t="s">
        <v>99</v>
      </c>
      <c r="F145" s="140" t="s">
        <v>394</v>
      </c>
      <c r="G145" s="104">
        <v>13274</v>
      </c>
      <c r="H145" s="101" t="s">
        <v>267</v>
      </c>
      <c r="I145" s="140" t="s">
        <v>268</v>
      </c>
      <c r="J145" s="101" t="s">
        <v>269</v>
      </c>
      <c r="K145" s="103">
        <v>44882</v>
      </c>
      <c r="L145" s="105">
        <v>39000</v>
      </c>
      <c r="M145" s="104">
        <v>13422</v>
      </c>
      <c r="N145" s="103" t="s">
        <v>270</v>
      </c>
      <c r="O145" s="103">
        <v>45277</v>
      </c>
      <c r="P145" s="100" t="s">
        <v>288</v>
      </c>
      <c r="Q145" s="101" t="s">
        <v>100</v>
      </c>
      <c r="R145" s="157" t="s">
        <v>100</v>
      </c>
      <c r="S145" s="157" t="s">
        <v>100</v>
      </c>
      <c r="T145" s="101" t="s">
        <v>98</v>
      </c>
      <c r="U145" s="46" t="s">
        <v>100</v>
      </c>
      <c r="V145" s="9" t="s">
        <v>100</v>
      </c>
      <c r="W145" s="9" t="s">
        <v>100</v>
      </c>
      <c r="X145" s="9" t="s">
        <v>100</v>
      </c>
      <c r="Y145" s="46" t="s">
        <v>100</v>
      </c>
      <c r="Z145" s="9" t="s">
        <v>100</v>
      </c>
      <c r="AA145" s="38" t="s">
        <v>100</v>
      </c>
      <c r="AB145" s="38" t="s">
        <v>100</v>
      </c>
      <c r="AC145" s="65">
        <v>0</v>
      </c>
      <c r="AD145" s="65">
        <v>0</v>
      </c>
      <c r="AE145" s="38" t="s">
        <v>100</v>
      </c>
      <c r="AF145" s="56" t="s">
        <v>100</v>
      </c>
      <c r="AG145" s="65">
        <v>0</v>
      </c>
      <c r="AH145" s="34"/>
      <c r="AI145" s="64">
        <v>0</v>
      </c>
      <c r="AJ145" s="64">
        <v>0</v>
      </c>
      <c r="AK145" s="105">
        <f>SUM(AI145:AJ147)</f>
        <v>509469.56</v>
      </c>
      <c r="AL145" s="96" t="s">
        <v>285</v>
      </c>
      <c r="AM145" s="96" t="s">
        <v>286</v>
      </c>
      <c r="AN145" s="96" t="s">
        <v>287</v>
      </c>
      <c r="AO145" s="96" t="s">
        <v>286</v>
      </c>
      <c r="AP145" s="96" t="s">
        <v>100</v>
      </c>
      <c r="AQ145" s="96" t="s">
        <v>100</v>
      </c>
      <c r="AR145" s="96" t="s">
        <v>100</v>
      </c>
      <c r="AS145" s="96" t="s">
        <v>100</v>
      </c>
      <c r="AT145" s="96" t="s">
        <v>100</v>
      </c>
      <c r="AU145" s="96" t="s">
        <v>100</v>
      </c>
      <c r="AV145" s="96" t="s">
        <v>100</v>
      </c>
      <c r="AW145" s="96" t="s">
        <v>100</v>
      </c>
      <c r="AX145" s="60"/>
      <c r="AY145" s="96" t="s">
        <v>100</v>
      </c>
      <c r="AZ145" s="96" t="s">
        <v>100</v>
      </c>
      <c r="BA145" s="96" t="s">
        <v>100</v>
      </c>
      <c r="BB145" s="96" t="s">
        <v>100</v>
      </c>
      <c r="BC145" s="96" t="s">
        <v>100</v>
      </c>
      <c r="BD145" s="96" t="s">
        <v>100</v>
      </c>
      <c r="BE145" s="96" t="s">
        <v>100</v>
      </c>
      <c r="BF145" s="96" t="s">
        <v>100</v>
      </c>
      <c r="BG145" s="100" t="s">
        <v>100</v>
      </c>
    </row>
    <row r="146" spans="1:59" x14ac:dyDescent="0.2">
      <c r="A146" s="100"/>
      <c r="B146" s="101"/>
      <c r="C146" s="100"/>
      <c r="D146" s="100"/>
      <c r="E146" s="100"/>
      <c r="F146" s="140"/>
      <c r="G146" s="104"/>
      <c r="H146" s="101"/>
      <c r="I146" s="140"/>
      <c r="J146" s="101"/>
      <c r="K146" s="103"/>
      <c r="L146" s="105"/>
      <c r="M146" s="104"/>
      <c r="N146" s="103"/>
      <c r="O146" s="103"/>
      <c r="P146" s="100"/>
      <c r="Q146" s="101"/>
      <c r="R146" s="157"/>
      <c r="S146" s="157"/>
      <c r="T146" s="101"/>
      <c r="U146" s="46" t="s">
        <v>101</v>
      </c>
      <c r="V146" s="9">
        <v>45244</v>
      </c>
      <c r="W146" s="59" t="s">
        <v>379</v>
      </c>
      <c r="X146" s="46" t="s">
        <v>380</v>
      </c>
      <c r="Y146" s="50">
        <v>45248</v>
      </c>
      <c r="Z146" s="46">
        <v>45613</v>
      </c>
      <c r="AA146" s="38" t="s">
        <v>100</v>
      </c>
      <c r="AB146" s="38" t="s">
        <v>100</v>
      </c>
      <c r="AC146" s="65">
        <v>0</v>
      </c>
      <c r="AD146" s="65">
        <v>0</v>
      </c>
      <c r="AE146" s="38" t="s">
        <v>100</v>
      </c>
      <c r="AF146" s="56" t="s">
        <v>100</v>
      </c>
      <c r="AG146" s="65">
        <v>0</v>
      </c>
      <c r="AH146" s="34">
        <f t="shared" ref="AH146:AH147" si="19">$L$145-AD146+AC146+AG146</f>
        <v>39000</v>
      </c>
      <c r="AI146" s="64">
        <v>373663.76</v>
      </c>
      <c r="AJ146" s="64"/>
      <c r="AK146" s="105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60"/>
      <c r="AY146" s="96"/>
      <c r="AZ146" s="96"/>
      <c r="BA146" s="96"/>
      <c r="BB146" s="96"/>
      <c r="BC146" s="96"/>
      <c r="BD146" s="96"/>
      <c r="BE146" s="96"/>
      <c r="BF146" s="96"/>
      <c r="BG146" s="100"/>
    </row>
    <row r="147" spans="1:59" x14ac:dyDescent="0.2">
      <c r="A147" s="100"/>
      <c r="B147" s="101"/>
      <c r="C147" s="100"/>
      <c r="D147" s="100"/>
      <c r="E147" s="100"/>
      <c r="F147" s="140"/>
      <c r="G147" s="104"/>
      <c r="H147" s="101"/>
      <c r="I147" s="140"/>
      <c r="J147" s="101"/>
      <c r="K147" s="103"/>
      <c r="L147" s="105"/>
      <c r="M147" s="104"/>
      <c r="N147" s="103"/>
      <c r="O147" s="103"/>
      <c r="P147" s="100"/>
      <c r="Q147" s="101"/>
      <c r="R147" s="157"/>
      <c r="S147" s="157"/>
      <c r="T147" s="101"/>
      <c r="U147" s="46"/>
      <c r="V147" s="9"/>
      <c r="W147" s="59"/>
      <c r="X147" s="46"/>
      <c r="Y147" s="50"/>
      <c r="Z147" s="46"/>
      <c r="AA147" s="38" t="s">
        <v>100</v>
      </c>
      <c r="AB147" s="38" t="s">
        <v>100</v>
      </c>
      <c r="AC147" s="65">
        <v>0</v>
      </c>
      <c r="AD147" s="65">
        <v>0</v>
      </c>
      <c r="AE147" s="38" t="s">
        <v>100</v>
      </c>
      <c r="AF147" s="56" t="s">
        <v>100</v>
      </c>
      <c r="AG147" s="65">
        <v>0</v>
      </c>
      <c r="AH147" s="34">
        <f t="shared" si="19"/>
        <v>39000</v>
      </c>
      <c r="AI147" s="64"/>
      <c r="AJ147" s="64">
        <f>33951.45+33951.45+33951.45+33951.45</f>
        <v>135805.79999999999</v>
      </c>
      <c r="AK147" s="105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60"/>
      <c r="AY147" s="96"/>
      <c r="AZ147" s="96"/>
      <c r="BA147" s="96"/>
      <c r="BB147" s="96"/>
      <c r="BC147" s="96"/>
      <c r="BD147" s="96"/>
      <c r="BE147" s="96"/>
      <c r="BF147" s="96"/>
      <c r="BG147" s="100"/>
    </row>
    <row r="148" spans="1:59" x14ac:dyDescent="0.2">
      <c r="A148" s="100">
        <v>21</v>
      </c>
      <c r="B148" s="101" t="s">
        <v>525</v>
      </c>
      <c r="C148" s="100" t="s">
        <v>291</v>
      </c>
      <c r="D148" s="100" t="s">
        <v>414</v>
      </c>
      <c r="E148" s="100" t="s">
        <v>99</v>
      </c>
      <c r="F148" s="140" t="s">
        <v>402</v>
      </c>
      <c r="G148" s="104">
        <v>13435</v>
      </c>
      <c r="H148" s="100" t="s">
        <v>272</v>
      </c>
      <c r="I148" s="140" t="s">
        <v>273</v>
      </c>
      <c r="J148" s="101" t="s">
        <v>274</v>
      </c>
      <c r="K148" s="103">
        <v>44914</v>
      </c>
      <c r="L148" s="105">
        <v>224784</v>
      </c>
      <c r="M148" s="104">
        <v>13435</v>
      </c>
      <c r="N148" s="103">
        <v>44914</v>
      </c>
      <c r="O148" s="103">
        <v>45279</v>
      </c>
      <c r="P148" s="100" t="s">
        <v>288</v>
      </c>
      <c r="Q148" s="101" t="s">
        <v>100</v>
      </c>
      <c r="R148" s="157" t="s">
        <v>100</v>
      </c>
      <c r="S148" s="157" t="s">
        <v>100</v>
      </c>
      <c r="T148" s="101" t="s">
        <v>98</v>
      </c>
      <c r="U148" s="46" t="s">
        <v>100</v>
      </c>
      <c r="V148" s="9" t="s">
        <v>100</v>
      </c>
      <c r="W148" s="9" t="s">
        <v>100</v>
      </c>
      <c r="X148" s="9" t="s">
        <v>100</v>
      </c>
      <c r="Y148" s="46" t="s">
        <v>100</v>
      </c>
      <c r="Z148" s="9" t="s">
        <v>100</v>
      </c>
      <c r="AA148" s="38" t="s">
        <v>100</v>
      </c>
      <c r="AB148" s="38" t="s">
        <v>100</v>
      </c>
      <c r="AC148" s="65">
        <v>0</v>
      </c>
      <c r="AD148" s="65">
        <v>0</v>
      </c>
      <c r="AE148" s="38" t="s">
        <v>100</v>
      </c>
      <c r="AF148" s="56" t="s">
        <v>100</v>
      </c>
      <c r="AG148" s="65">
        <v>0</v>
      </c>
      <c r="AH148" s="34"/>
      <c r="AI148" s="64">
        <v>0</v>
      </c>
      <c r="AJ148" s="64">
        <v>0</v>
      </c>
      <c r="AK148" s="105">
        <f>SUM(AI148:AJ149)</f>
        <v>227633.91</v>
      </c>
      <c r="AL148" s="96" t="s">
        <v>100</v>
      </c>
      <c r="AM148" s="96" t="s">
        <v>100</v>
      </c>
      <c r="AN148" s="96" t="s">
        <v>100</v>
      </c>
      <c r="AO148" s="96" t="s">
        <v>100</v>
      </c>
      <c r="AP148" s="96" t="s">
        <v>293</v>
      </c>
      <c r="AQ148" s="102" t="s">
        <v>292</v>
      </c>
      <c r="AR148" s="96" t="s">
        <v>100</v>
      </c>
      <c r="AS148" s="96" t="s">
        <v>100</v>
      </c>
      <c r="AT148" s="96" t="s">
        <v>294</v>
      </c>
      <c r="AU148" s="96" t="s">
        <v>295</v>
      </c>
      <c r="AV148" s="96" t="s">
        <v>100</v>
      </c>
      <c r="AW148" s="96" t="s">
        <v>100</v>
      </c>
      <c r="AX148" s="96" t="s">
        <v>100</v>
      </c>
      <c r="AY148" s="96" t="s">
        <v>100</v>
      </c>
      <c r="AZ148" s="96" t="s">
        <v>100</v>
      </c>
      <c r="BA148" s="96" t="s">
        <v>100</v>
      </c>
      <c r="BB148" s="96" t="s">
        <v>100</v>
      </c>
      <c r="BC148" s="96" t="s">
        <v>100</v>
      </c>
      <c r="BD148" s="96" t="s">
        <v>100</v>
      </c>
      <c r="BE148" s="96" t="s">
        <v>100</v>
      </c>
      <c r="BF148" s="96" t="s">
        <v>100</v>
      </c>
      <c r="BG148" s="100" t="s">
        <v>100</v>
      </c>
    </row>
    <row r="149" spans="1:59" x14ac:dyDescent="0.2">
      <c r="A149" s="100"/>
      <c r="B149" s="101"/>
      <c r="C149" s="100"/>
      <c r="D149" s="100"/>
      <c r="E149" s="100"/>
      <c r="F149" s="140"/>
      <c r="G149" s="104"/>
      <c r="H149" s="100"/>
      <c r="I149" s="140"/>
      <c r="J149" s="101"/>
      <c r="K149" s="103"/>
      <c r="L149" s="105"/>
      <c r="M149" s="104"/>
      <c r="N149" s="103"/>
      <c r="O149" s="103"/>
      <c r="P149" s="100"/>
      <c r="Q149" s="101"/>
      <c r="R149" s="157"/>
      <c r="S149" s="157"/>
      <c r="T149" s="101"/>
      <c r="U149" s="46" t="s">
        <v>101</v>
      </c>
      <c r="V149" s="9">
        <v>45278</v>
      </c>
      <c r="W149" s="59" t="s">
        <v>385</v>
      </c>
      <c r="X149" s="46" t="s">
        <v>386</v>
      </c>
      <c r="Y149" s="50">
        <v>45278</v>
      </c>
      <c r="Z149" s="46">
        <v>45645</v>
      </c>
      <c r="AA149" s="38" t="s">
        <v>100</v>
      </c>
      <c r="AB149" s="38" t="s">
        <v>100</v>
      </c>
      <c r="AC149" s="65">
        <v>0</v>
      </c>
      <c r="AD149" s="65">
        <v>0</v>
      </c>
      <c r="AE149" s="38" t="s">
        <v>100</v>
      </c>
      <c r="AF149" s="56" t="s">
        <v>100</v>
      </c>
      <c r="AG149" s="65">
        <v>0</v>
      </c>
      <c r="AH149" s="34">
        <f t="shared" ref="AH149" si="20">$L$148-AD149+AC149+AG149</f>
        <v>224784</v>
      </c>
      <c r="AI149" s="64">
        <v>191372.53</v>
      </c>
      <c r="AJ149" s="64">
        <f>10943.4+14717.4+10600.58</f>
        <v>36261.379999999997</v>
      </c>
      <c r="AK149" s="105"/>
      <c r="AL149" s="96"/>
      <c r="AM149" s="96"/>
      <c r="AN149" s="96"/>
      <c r="AO149" s="96"/>
      <c r="AP149" s="96"/>
      <c r="AQ149" s="102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100"/>
    </row>
    <row r="150" spans="1:59" x14ac:dyDescent="0.2">
      <c r="A150" s="100">
        <v>22</v>
      </c>
      <c r="B150" s="101" t="s">
        <v>525</v>
      </c>
      <c r="C150" s="100" t="s">
        <v>291</v>
      </c>
      <c r="D150" s="100" t="s">
        <v>414</v>
      </c>
      <c r="E150" s="100" t="s">
        <v>99</v>
      </c>
      <c r="F150" s="140" t="s">
        <v>402</v>
      </c>
      <c r="G150" s="104">
        <v>13435</v>
      </c>
      <c r="H150" s="100" t="s">
        <v>275</v>
      </c>
      <c r="I150" s="140" t="s">
        <v>273</v>
      </c>
      <c r="J150" s="101" t="s">
        <v>274</v>
      </c>
      <c r="K150" s="103">
        <v>44914</v>
      </c>
      <c r="L150" s="105">
        <v>24840</v>
      </c>
      <c r="M150" s="104">
        <v>13435</v>
      </c>
      <c r="N150" s="103">
        <v>44914</v>
      </c>
      <c r="O150" s="103">
        <v>45279</v>
      </c>
      <c r="P150" s="100" t="s">
        <v>288</v>
      </c>
      <c r="Q150" s="101" t="s">
        <v>100</v>
      </c>
      <c r="R150" s="157" t="s">
        <v>100</v>
      </c>
      <c r="S150" s="157" t="s">
        <v>100</v>
      </c>
      <c r="T150" s="101" t="s">
        <v>98</v>
      </c>
      <c r="U150" s="46" t="s">
        <v>100</v>
      </c>
      <c r="V150" s="9" t="s">
        <v>100</v>
      </c>
      <c r="W150" s="9" t="s">
        <v>100</v>
      </c>
      <c r="X150" s="9" t="s">
        <v>100</v>
      </c>
      <c r="Y150" s="46" t="s">
        <v>100</v>
      </c>
      <c r="Z150" s="9" t="s">
        <v>100</v>
      </c>
      <c r="AA150" s="38" t="s">
        <v>100</v>
      </c>
      <c r="AB150" s="38" t="s">
        <v>100</v>
      </c>
      <c r="AC150" s="65">
        <v>0</v>
      </c>
      <c r="AD150" s="65">
        <v>0</v>
      </c>
      <c r="AE150" s="38" t="s">
        <v>100</v>
      </c>
      <c r="AF150" s="56" t="s">
        <v>100</v>
      </c>
      <c r="AG150" s="65">
        <v>0</v>
      </c>
      <c r="AH150" s="34"/>
      <c r="AI150" s="64">
        <v>0</v>
      </c>
      <c r="AJ150" s="64">
        <v>0</v>
      </c>
      <c r="AK150" s="105">
        <f>SUM(AI150:AJ151)</f>
        <v>7974.7900000000009</v>
      </c>
      <c r="AL150" s="96" t="s">
        <v>100</v>
      </c>
      <c r="AM150" s="96" t="s">
        <v>100</v>
      </c>
      <c r="AN150" s="96" t="s">
        <v>100</v>
      </c>
      <c r="AO150" s="96" t="s">
        <v>100</v>
      </c>
      <c r="AP150" s="96" t="s">
        <v>293</v>
      </c>
      <c r="AQ150" s="102" t="s">
        <v>292</v>
      </c>
      <c r="AR150" s="96" t="s">
        <v>100</v>
      </c>
      <c r="AS150" s="96" t="s">
        <v>100</v>
      </c>
      <c r="AT150" s="96" t="s">
        <v>294</v>
      </c>
      <c r="AU150" s="96" t="s">
        <v>295</v>
      </c>
      <c r="AV150" s="96" t="s">
        <v>100</v>
      </c>
      <c r="AW150" s="96" t="s">
        <v>100</v>
      </c>
      <c r="AX150" s="96" t="s">
        <v>100</v>
      </c>
      <c r="AY150" s="96" t="s">
        <v>100</v>
      </c>
      <c r="AZ150" s="96" t="s">
        <v>100</v>
      </c>
      <c r="BA150" s="96" t="s">
        <v>100</v>
      </c>
      <c r="BB150" s="96" t="s">
        <v>100</v>
      </c>
      <c r="BC150" s="96" t="s">
        <v>100</v>
      </c>
      <c r="BD150" s="96" t="s">
        <v>100</v>
      </c>
      <c r="BE150" s="96" t="s">
        <v>100</v>
      </c>
      <c r="BF150" s="96" t="s">
        <v>100</v>
      </c>
      <c r="BG150" s="96" t="s">
        <v>100</v>
      </c>
    </row>
    <row r="151" spans="1:59" x14ac:dyDescent="0.2">
      <c r="A151" s="100"/>
      <c r="B151" s="101"/>
      <c r="C151" s="100"/>
      <c r="D151" s="100"/>
      <c r="E151" s="100"/>
      <c r="F151" s="140"/>
      <c r="G151" s="104"/>
      <c r="H151" s="100"/>
      <c r="I151" s="140"/>
      <c r="J151" s="101"/>
      <c r="K151" s="103"/>
      <c r="L151" s="105"/>
      <c r="M151" s="104"/>
      <c r="N151" s="103"/>
      <c r="O151" s="103"/>
      <c r="P151" s="100"/>
      <c r="Q151" s="101"/>
      <c r="R151" s="157"/>
      <c r="S151" s="157"/>
      <c r="T151" s="101"/>
      <c r="U151" s="46" t="s">
        <v>101</v>
      </c>
      <c r="V151" s="9">
        <v>45275</v>
      </c>
      <c r="W151" s="59" t="s">
        <v>385</v>
      </c>
      <c r="X151" s="46" t="s">
        <v>386</v>
      </c>
      <c r="Y151" s="50">
        <v>45278</v>
      </c>
      <c r="Z151" s="46">
        <v>45645</v>
      </c>
      <c r="AA151" s="38" t="s">
        <v>100</v>
      </c>
      <c r="AB151" s="38" t="s">
        <v>100</v>
      </c>
      <c r="AC151" s="65">
        <v>0</v>
      </c>
      <c r="AD151" s="65">
        <v>0</v>
      </c>
      <c r="AE151" s="38" t="s">
        <v>100</v>
      </c>
      <c r="AF151" s="56" t="s">
        <v>100</v>
      </c>
      <c r="AG151" s="65">
        <v>0</v>
      </c>
      <c r="AH151" s="34">
        <f t="shared" ref="AH151" si="21">$L$150-AD151+AC151+AG151</f>
        <v>24840</v>
      </c>
      <c r="AI151" s="64">
        <v>6172.1</v>
      </c>
      <c r="AJ151" s="64">
        <f>665.72+516.12+620.85</f>
        <v>1802.69</v>
      </c>
      <c r="AK151" s="105"/>
      <c r="AL151" s="96"/>
      <c r="AM151" s="96"/>
      <c r="AN151" s="96"/>
      <c r="AO151" s="96"/>
      <c r="AP151" s="96"/>
      <c r="AQ151" s="102"/>
      <c r="AR151" s="96"/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</row>
    <row r="152" spans="1:59" x14ac:dyDescent="0.2">
      <c r="A152" s="100">
        <v>23</v>
      </c>
      <c r="B152" s="101" t="s">
        <v>437</v>
      </c>
      <c r="C152" s="100" t="s">
        <v>277</v>
      </c>
      <c r="D152" s="100" t="s">
        <v>133</v>
      </c>
      <c r="E152" s="100" t="s">
        <v>99</v>
      </c>
      <c r="F152" s="140" t="s">
        <v>266</v>
      </c>
      <c r="G152" s="104">
        <v>13265</v>
      </c>
      <c r="H152" s="101" t="s">
        <v>278</v>
      </c>
      <c r="I152" s="140" t="s">
        <v>364</v>
      </c>
      <c r="J152" s="101" t="s">
        <v>279</v>
      </c>
      <c r="K152" s="103">
        <v>44888</v>
      </c>
      <c r="L152" s="105">
        <v>379200</v>
      </c>
      <c r="M152" s="104">
        <v>13419</v>
      </c>
      <c r="N152" s="103">
        <v>44887</v>
      </c>
      <c r="O152" s="103">
        <v>45252</v>
      </c>
      <c r="P152" s="100" t="s">
        <v>572</v>
      </c>
      <c r="Q152" s="101" t="s">
        <v>100</v>
      </c>
      <c r="R152" s="157" t="s">
        <v>100</v>
      </c>
      <c r="S152" s="157" t="s">
        <v>100</v>
      </c>
      <c r="T152" s="101" t="s">
        <v>276</v>
      </c>
      <c r="U152" s="46" t="s">
        <v>100</v>
      </c>
      <c r="V152" s="9" t="s">
        <v>100</v>
      </c>
      <c r="W152" s="9" t="s">
        <v>100</v>
      </c>
      <c r="X152" s="9" t="s">
        <v>100</v>
      </c>
      <c r="Y152" s="46" t="s">
        <v>100</v>
      </c>
      <c r="Z152" s="9" t="s">
        <v>100</v>
      </c>
      <c r="AA152" s="38" t="s">
        <v>100</v>
      </c>
      <c r="AB152" s="38" t="s">
        <v>100</v>
      </c>
      <c r="AC152" s="65">
        <v>0</v>
      </c>
      <c r="AD152" s="65">
        <v>0</v>
      </c>
      <c r="AE152" s="38" t="s">
        <v>100</v>
      </c>
      <c r="AF152" s="56" t="s">
        <v>100</v>
      </c>
      <c r="AG152" s="65">
        <v>0</v>
      </c>
      <c r="AH152" s="34"/>
      <c r="AI152" s="64">
        <v>0</v>
      </c>
      <c r="AJ152" s="64">
        <v>0</v>
      </c>
      <c r="AK152" s="105">
        <f>SUM(AI152:AJ154)</f>
        <v>537200</v>
      </c>
      <c r="AL152" s="96" t="s">
        <v>445</v>
      </c>
      <c r="AM152" s="96" t="s">
        <v>446</v>
      </c>
      <c r="AN152" s="96" t="s">
        <v>447</v>
      </c>
      <c r="AO152" s="96" t="s">
        <v>448</v>
      </c>
      <c r="AP152" s="96" t="s">
        <v>100</v>
      </c>
      <c r="AQ152" s="96" t="s">
        <v>100</v>
      </c>
      <c r="AR152" s="96" t="s">
        <v>100</v>
      </c>
      <c r="AS152" s="96" t="s">
        <v>100</v>
      </c>
      <c r="AT152" s="96" t="s">
        <v>100</v>
      </c>
      <c r="AU152" s="96" t="s">
        <v>100</v>
      </c>
      <c r="AV152" s="96" t="s">
        <v>100</v>
      </c>
      <c r="AW152" s="96" t="s">
        <v>100</v>
      </c>
      <c r="AX152" s="96" t="s">
        <v>100</v>
      </c>
      <c r="AY152" s="96" t="s">
        <v>100</v>
      </c>
      <c r="AZ152" s="96" t="s">
        <v>100</v>
      </c>
      <c r="BA152" s="96" t="s">
        <v>100</v>
      </c>
      <c r="BB152" s="96" t="s">
        <v>100</v>
      </c>
      <c r="BC152" s="96" t="s">
        <v>100</v>
      </c>
      <c r="BD152" s="96" t="s">
        <v>100</v>
      </c>
      <c r="BE152" s="96" t="s">
        <v>100</v>
      </c>
      <c r="BF152" s="96" t="s">
        <v>100</v>
      </c>
      <c r="BG152" s="100" t="s">
        <v>100</v>
      </c>
    </row>
    <row r="153" spans="1:59" x14ac:dyDescent="0.2">
      <c r="A153" s="100"/>
      <c r="B153" s="101"/>
      <c r="C153" s="100"/>
      <c r="D153" s="100"/>
      <c r="E153" s="100"/>
      <c r="F153" s="140"/>
      <c r="G153" s="104"/>
      <c r="H153" s="101"/>
      <c r="I153" s="140"/>
      <c r="J153" s="101"/>
      <c r="K153" s="103"/>
      <c r="L153" s="105"/>
      <c r="M153" s="104"/>
      <c r="N153" s="103"/>
      <c r="O153" s="103"/>
      <c r="P153" s="100"/>
      <c r="Q153" s="101"/>
      <c r="R153" s="157"/>
      <c r="S153" s="157"/>
      <c r="T153" s="101"/>
      <c r="U153" s="46" t="s">
        <v>101</v>
      </c>
      <c r="V153" s="9">
        <v>45251</v>
      </c>
      <c r="W153" s="59" t="s">
        <v>381</v>
      </c>
      <c r="X153" s="46" t="s">
        <v>382</v>
      </c>
      <c r="Y153" s="46">
        <v>45253</v>
      </c>
      <c r="Z153" s="46">
        <v>45618</v>
      </c>
      <c r="AA153" s="46" t="s">
        <v>100</v>
      </c>
      <c r="AB153" s="46" t="s">
        <v>100</v>
      </c>
      <c r="AC153" s="65">
        <v>0</v>
      </c>
      <c r="AD153" s="65">
        <v>0</v>
      </c>
      <c r="AE153" s="38" t="s">
        <v>100</v>
      </c>
      <c r="AF153" s="56" t="s">
        <v>100</v>
      </c>
      <c r="AG153" s="65">
        <v>0</v>
      </c>
      <c r="AH153" s="34">
        <f t="shared" ref="AH153:AH154" si="22">$L$152-AD153+AC153+AG153</f>
        <v>379200</v>
      </c>
      <c r="AI153" s="34">
        <v>379200</v>
      </c>
      <c r="AJ153" s="64">
        <v>0</v>
      </c>
      <c r="AK153" s="105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100"/>
    </row>
    <row r="154" spans="1:59" x14ac:dyDescent="0.2">
      <c r="A154" s="100"/>
      <c r="B154" s="101"/>
      <c r="C154" s="100"/>
      <c r="D154" s="100"/>
      <c r="E154" s="100"/>
      <c r="F154" s="140"/>
      <c r="G154" s="104"/>
      <c r="H154" s="101"/>
      <c r="I154" s="140"/>
      <c r="J154" s="101"/>
      <c r="K154" s="103"/>
      <c r="L154" s="105"/>
      <c r="M154" s="104"/>
      <c r="N154" s="103"/>
      <c r="O154" s="103"/>
      <c r="P154" s="100"/>
      <c r="Q154" s="101"/>
      <c r="R154" s="157"/>
      <c r="S154" s="157"/>
      <c r="T154" s="101"/>
      <c r="U154" s="46"/>
      <c r="V154" s="9"/>
      <c r="W154" s="59"/>
      <c r="X154" s="46"/>
      <c r="Y154" s="46"/>
      <c r="Z154" s="46"/>
      <c r="AA154" s="46" t="s">
        <v>100</v>
      </c>
      <c r="AB154" s="46" t="s">
        <v>100</v>
      </c>
      <c r="AC154" s="65">
        <v>0</v>
      </c>
      <c r="AD154" s="65">
        <v>0</v>
      </c>
      <c r="AE154" s="38" t="s">
        <v>100</v>
      </c>
      <c r="AF154" s="56" t="s">
        <v>100</v>
      </c>
      <c r="AG154" s="65">
        <v>0</v>
      </c>
      <c r="AH154" s="34">
        <f t="shared" si="22"/>
        <v>379200</v>
      </c>
      <c r="AI154" s="34"/>
      <c r="AJ154" s="64">
        <f>31600+31600+31600+31600+31600</f>
        <v>158000</v>
      </c>
      <c r="AK154" s="105"/>
      <c r="AL154" s="96"/>
      <c r="AM154" s="96"/>
      <c r="AN154" s="96"/>
      <c r="AO154" s="96"/>
      <c r="AP154" s="96"/>
      <c r="AQ154" s="96"/>
      <c r="AR154" s="96"/>
      <c r="AS154" s="96"/>
      <c r="AT154" s="96"/>
      <c r="AU154" s="96"/>
      <c r="AV154" s="96"/>
      <c r="AW154" s="96"/>
      <c r="AX154" s="96"/>
      <c r="AY154" s="96"/>
      <c r="AZ154" s="96"/>
      <c r="BA154" s="96"/>
      <c r="BB154" s="96"/>
      <c r="BC154" s="96"/>
      <c r="BD154" s="96"/>
      <c r="BE154" s="96"/>
      <c r="BF154" s="96"/>
      <c r="BG154" s="100"/>
    </row>
    <row r="155" spans="1:59" x14ac:dyDescent="0.2">
      <c r="A155" s="100">
        <v>24</v>
      </c>
      <c r="B155" s="101" t="s">
        <v>438</v>
      </c>
      <c r="C155" s="100" t="s">
        <v>316</v>
      </c>
      <c r="D155" s="100" t="s">
        <v>414</v>
      </c>
      <c r="E155" s="100" t="s">
        <v>175</v>
      </c>
      <c r="F155" s="140" t="s">
        <v>141</v>
      </c>
      <c r="G155" s="104">
        <v>13553</v>
      </c>
      <c r="H155" s="101" t="s">
        <v>352</v>
      </c>
      <c r="I155" s="140" t="s">
        <v>142</v>
      </c>
      <c r="J155" s="101" t="s">
        <v>143</v>
      </c>
      <c r="K155" s="103">
        <v>45078</v>
      </c>
      <c r="L155" s="105">
        <v>1000000</v>
      </c>
      <c r="M155" s="104">
        <v>13553</v>
      </c>
      <c r="N155" s="103">
        <v>45078</v>
      </c>
      <c r="O155" s="103">
        <v>45444</v>
      </c>
      <c r="P155" s="100" t="s">
        <v>317</v>
      </c>
      <c r="Q155" s="101" t="s">
        <v>100</v>
      </c>
      <c r="R155" s="157" t="s">
        <v>100</v>
      </c>
      <c r="S155" s="157" t="s">
        <v>100</v>
      </c>
      <c r="T155" s="101" t="s">
        <v>302</v>
      </c>
      <c r="U155" s="46" t="s">
        <v>100</v>
      </c>
      <c r="V155" s="9" t="s">
        <v>100</v>
      </c>
      <c r="W155" s="9" t="s">
        <v>100</v>
      </c>
      <c r="X155" s="9" t="s">
        <v>100</v>
      </c>
      <c r="Y155" s="46" t="s">
        <v>100</v>
      </c>
      <c r="Z155" s="9" t="s">
        <v>100</v>
      </c>
      <c r="AA155" s="38" t="s">
        <v>100</v>
      </c>
      <c r="AB155" s="38" t="s">
        <v>100</v>
      </c>
      <c r="AC155" s="65">
        <v>0</v>
      </c>
      <c r="AD155" s="65">
        <v>0</v>
      </c>
      <c r="AE155" s="38" t="s">
        <v>100</v>
      </c>
      <c r="AF155" s="56" t="s">
        <v>100</v>
      </c>
      <c r="AG155" s="65">
        <v>0</v>
      </c>
      <c r="AH155" s="34">
        <f>$L$155-AD155+AC155+AG155</f>
        <v>1000000</v>
      </c>
      <c r="AI155" s="64">
        <v>355128.64</v>
      </c>
      <c r="AJ155" s="64">
        <v>0</v>
      </c>
      <c r="AK155" s="105">
        <f>SUM(AI155:AJ156)</f>
        <v>506671.08</v>
      </c>
      <c r="AL155" s="96" t="s">
        <v>100</v>
      </c>
      <c r="AM155" s="96" t="s">
        <v>100</v>
      </c>
      <c r="AN155" s="96" t="s">
        <v>100</v>
      </c>
      <c r="AO155" s="96" t="s">
        <v>100</v>
      </c>
      <c r="AP155" s="96" t="s">
        <v>293</v>
      </c>
      <c r="AQ155" s="102" t="s">
        <v>292</v>
      </c>
      <c r="AR155" s="96" t="s">
        <v>100</v>
      </c>
      <c r="AS155" s="96" t="s">
        <v>100</v>
      </c>
      <c r="AT155" s="96" t="s">
        <v>434</v>
      </c>
      <c r="AU155" s="96" t="s">
        <v>435</v>
      </c>
      <c r="AV155" s="96" t="s">
        <v>100</v>
      </c>
      <c r="AW155" s="96" t="s">
        <v>100</v>
      </c>
      <c r="AX155" s="96" t="s">
        <v>100</v>
      </c>
      <c r="AY155" s="96" t="s">
        <v>100</v>
      </c>
      <c r="AZ155" s="96" t="s">
        <v>100</v>
      </c>
      <c r="BA155" s="96" t="s">
        <v>100</v>
      </c>
      <c r="BB155" s="96" t="s">
        <v>100</v>
      </c>
      <c r="BC155" s="96" t="s">
        <v>100</v>
      </c>
      <c r="BD155" s="96" t="s">
        <v>100</v>
      </c>
      <c r="BE155" s="96" t="s">
        <v>100</v>
      </c>
      <c r="BF155" s="96" t="s">
        <v>100</v>
      </c>
      <c r="BG155" s="100" t="s">
        <v>100</v>
      </c>
    </row>
    <row r="156" spans="1:59" x14ac:dyDescent="0.2">
      <c r="A156" s="100"/>
      <c r="B156" s="101"/>
      <c r="C156" s="100"/>
      <c r="D156" s="100"/>
      <c r="E156" s="100"/>
      <c r="F156" s="140"/>
      <c r="G156" s="104"/>
      <c r="H156" s="101"/>
      <c r="I156" s="140"/>
      <c r="J156" s="101"/>
      <c r="K156" s="103"/>
      <c r="L156" s="105"/>
      <c r="M156" s="104"/>
      <c r="N156" s="103"/>
      <c r="O156" s="103"/>
      <c r="P156" s="100"/>
      <c r="Q156" s="101"/>
      <c r="R156" s="157"/>
      <c r="S156" s="157"/>
      <c r="T156" s="101"/>
      <c r="U156" s="46"/>
      <c r="V156" s="9"/>
      <c r="W156" s="59"/>
      <c r="X156" s="46"/>
      <c r="Y156" s="50"/>
      <c r="Z156" s="46"/>
      <c r="AA156" s="46" t="s">
        <v>100</v>
      </c>
      <c r="AB156" s="46" t="s">
        <v>100</v>
      </c>
      <c r="AC156" s="65">
        <v>0</v>
      </c>
      <c r="AD156" s="65">
        <v>0</v>
      </c>
      <c r="AE156" s="38" t="s">
        <v>100</v>
      </c>
      <c r="AF156" s="56" t="s">
        <v>100</v>
      </c>
      <c r="AG156" s="65">
        <v>0</v>
      </c>
      <c r="AH156" s="34">
        <f t="shared" ref="AH156" si="23">$L$155-AD156+AC156+AG156</f>
        <v>1000000</v>
      </c>
      <c r="AI156" s="64"/>
      <c r="AJ156" s="64">
        <f>45661.12+30144.23+30555.2+45181.89</f>
        <v>151542.44</v>
      </c>
      <c r="AK156" s="105"/>
      <c r="AL156" s="96"/>
      <c r="AM156" s="96"/>
      <c r="AN156" s="96"/>
      <c r="AO156" s="96"/>
      <c r="AP156" s="96"/>
      <c r="AQ156" s="102"/>
      <c r="AR156" s="96"/>
      <c r="AS156" s="96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100"/>
    </row>
    <row r="157" spans="1:59" x14ac:dyDescent="0.2">
      <c r="A157" s="100">
        <v>25</v>
      </c>
      <c r="B157" s="101" t="s">
        <v>439</v>
      </c>
      <c r="C157" s="100" t="s">
        <v>319</v>
      </c>
      <c r="D157" s="100" t="s">
        <v>97</v>
      </c>
      <c r="E157" s="100" t="s">
        <v>175</v>
      </c>
      <c r="F157" s="140" t="s">
        <v>404</v>
      </c>
      <c r="G157" s="104">
        <v>13482</v>
      </c>
      <c r="H157" s="101" t="s">
        <v>320</v>
      </c>
      <c r="I157" s="140" t="s">
        <v>321</v>
      </c>
      <c r="J157" s="101" t="s">
        <v>322</v>
      </c>
      <c r="K157" s="103">
        <v>45051</v>
      </c>
      <c r="L157" s="105">
        <v>774000</v>
      </c>
      <c r="M157" s="104">
        <v>13533</v>
      </c>
      <c r="N157" s="103">
        <v>45051</v>
      </c>
      <c r="O157" s="103">
        <v>45417</v>
      </c>
      <c r="P157" s="100" t="s">
        <v>571</v>
      </c>
      <c r="Q157" s="101" t="s">
        <v>100</v>
      </c>
      <c r="R157" s="157" t="s">
        <v>100</v>
      </c>
      <c r="S157" s="157" t="s">
        <v>100</v>
      </c>
      <c r="T157" s="101" t="s">
        <v>302</v>
      </c>
      <c r="U157" s="46" t="s">
        <v>100</v>
      </c>
      <c r="V157" s="9" t="s">
        <v>100</v>
      </c>
      <c r="W157" s="9" t="s">
        <v>100</v>
      </c>
      <c r="X157" s="9" t="s">
        <v>100</v>
      </c>
      <c r="Y157" s="46" t="s">
        <v>100</v>
      </c>
      <c r="Z157" s="9" t="s">
        <v>100</v>
      </c>
      <c r="AA157" s="38" t="s">
        <v>100</v>
      </c>
      <c r="AB157" s="38" t="s">
        <v>100</v>
      </c>
      <c r="AC157" s="65">
        <v>0</v>
      </c>
      <c r="AD157" s="65">
        <v>0</v>
      </c>
      <c r="AE157" s="38" t="s">
        <v>100</v>
      </c>
      <c r="AF157" s="56" t="s">
        <v>100</v>
      </c>
      <c r="AG157" s="65">
        <v>0</v>
      </c>
      <c r="AH157" s="34">
        <f>$L$157-AD157+AC157+AG157</f>
        <v>774000</v>
      </c>
      <c r="AI157" s="64">
        <v>451500</v>
      </c>
      <c r="AJ157" s="64">
        <v>0</v>
      </c>
      <c r="AK157" s="105">
        <f>SUM(AI157:AJ158)</f>
        <v>774000</v>
      </c>
      <c r="AL157" s="96" t="s">
        <v>100</v>
      </c>
      <c r="AM157" s="96" t="s">
        <v>100</v>
      </c>
      <c r="AN157" s="96" t="s">
        <v>100</v>
      </c>
      <c r="AO157" s="96" t="s">
        <v>100</v>
      </c>
      <c r="AP157" s="96" t="s">
        <v>100</v>
      </c>
      <c r="AQ157" s="96" t="s">
        <v>100</v>
      </c>
      <c r="AR157" s="96" t="s">
        <v>100</v>
      </c>
      <c r="AS157" s="96" t="s">
        <v>100</v>
      </c>
      <c r="AT157" s="96" t="s">
        <v>100</v>
      </c>
      <c r="AU157" s="96" t="s">
        <v>100</v>
      </c>
      <c r="AV157" s="96" t="s">
        <v>100</v>
      </c>
      <c r="AW157" s="96" t="s">
        <v>100</v>
      </c>
      <c r="AX157" s="96" t="s">
        <v>100</v>
      </c>
      <c r="AY157" s="96" t="s">
        <v>100</v>
      </c>
      <c r="AZ157" s="96" t="s">
        <v>100</v>
      </c>
      <c r="BA157" s="96" t="s">
        <v>100</v>
      </c>
      <c r="BB157" s="96" t="s">
        <v>100</v>
      </c>
      <c r="BC157" s="96" t="s">
        <v>100</v>
      </c>
      <c r="BD157" s="96" t="s">
        <v>100</v>
      </c>
      <c r="BE157" s="96" t="s">
        <v>100</v>
      </c>
      <c r="BF157" s="96" t="s">
        <v>100</v>
      </c>
      <c r="BG157" s="100" t="s">
        <v>100</v>
      </c>
    </row>
    <row r="158" spans="1:59" x14ac:dyDescent="0.2">
      <c r="A158" s="100"/>
      <c r="B158" s="101"/>
      <c r="C158" s="100"/>
      <c r="D158" s="100"/>
      <c r="E158" s="100"/>
      <c r="F158" s="140"/>
      <c r="G158" s="104"/>
      <c r="H158" s="101"/>
      <c r="I158" s="140"/>
      <c r="J158" s="101"/>
      <c r="K158" s="103"/>
      <c r="L158" s="105"/>
      <c r="M158" s="104"/>
      <c r="N158" s="103"/>
      <c r="O158" s="103"/>
      <c r="P158" s="100"/>
      <c r="Q158" s="101"/>
      <c r="R158" s="157"/>
      <c r="S158" s="157"/>
      <c r="T158" s="101"/>
      <c r="U158" s="46"/>
      <c r="V158" s="9"/>
      <c r="W158" s="59"/>
      <c r="X158" s="46"/>
      <c r="Y158" s="50"/>
      <c r="Z158" s="46"/>
      <c r="AA158" s="46" t="s">
        <v>100</v>
      </c>
      <c r="AB158" s="46" t="s">
        <v>100</v>
      </c>
      <c r="AC158" s="63">
        <v>0</v>
      </c>
      <c r="AD158" s="63">
        <v>0</v>
      </c>
      <c r="AE158" s="38" t="s">
        <v>100</v>
      </c>
      <c r="AF158" s="56" t="s">
        <v>100</v>
      </c>
      <c r="AG158" s="65">
        <v>0</v>
      </c>
      <c r="AH158" s="34">
        <f t="shared" ref="AH158" si="24">$L$157-AD158+AC158+AG158</f>
        <v>774000</v>
      </c>
      <c r="AI158" s="64"/>
      <c r="AJ158" s="64">
        <f>64500+64500+64500+64500+64500</f>
        <v>322500</v>
      </c>
      <c r="AK158" s="105"/>
      <c r="AL158" s="96"/>
      <c r="AM158" s="96"/>
      <c r="AN158" s="96"/>
      <c r="AO158" s="96"/>
      <c r="AP158" s="96"/>
      <c r="AQ158" s="96"/>
      <c r="AR158" s="96"/>
      <c r="AS158" s="96"/>
      <c r="AT158" s="96"/>
      <c r="AU158" s="96"/>
      <c r="AV158" s="96"/>
      <c r="AW158" s="96"/>
      <c r="AX158" s="96"/>
      <c r="AY158" s="96"/>
      <c r="AZ158" s="96"/>
      <c r="BA158" s="96"/>
      <c r="BB158" s="96"/>
      <c r="BC158" s="96"/>
      <c r="BD158" s="96"/>
      <c r="BE158" s="96"/>
      <c r="BF158" s="96"/>
      <c r="BG158" s="100"/>
    </row>
    <row r="159" spans="1:59" x14ac:dyDescent="0.2">
      <c r="A159" s="100">
        <v>26</v>
      </c>
      <c r="B159" s="101" t="s">
        <v>440</v>
      </c>
      <c r="C159" s="100" t="s">
        <v>323</v>
      </c>
      <c r="D159" s="100" t="s">
        <v>97</v>
      </c>
      <c r="E159" s="100" t="s">
        <v>175</v>
      </c>
      <c r="F159" s="140" t="s">
        <v>527</v>
      </c>
      <c r="G159" s="104">
        <v>13218</v>
      </c>
      <c r="H159" s="101" t="s">
        <v>324</v>
      </c>
      <c r="I159" s="140" t="s">
        <v>325</v>
      </c>
      <c r="J159" s="101" t="s">
        <v>326</v>
      </c>
      <c r="K159" s="103">
        <v>44627</v>
      </c>
      <c r="L159" s="105">
        <v>279166.67</v>
      </c>
      <c r="M159" s="104">
        <v>13243</v>
      </c>
      <c r="N159" s="103">
        <v>44627</v>
      </c>
      <c r="O159" s="103">
        <v>44992</v>
      </c>
      <c r="P159" s="100" t="s">
        <v>312</v>
      </c>
      <c r="Q159" s="101" t="s">
        <v>100</v>
      </c>
      <c r="R159" s="157" t="s">
        <v>100</v>
      </c>
      <c r="S159" s="157" t="s">
        <v>100</v>
      </c>
      <c r="T159" s="100" t="s">
        <v>570</v>
      </c>
      <c r="U159" s="46" t="s">
        <v>100</v>
      </c>
      <c r="V159" s="9" t="s">
        <v>100</v>
      </c>
      <c r="W159" s="9" t="s">
        <v>100</v>
      </c>
      <c r="X159" s="9" t="s">
        <v>100</v>
      </c>
      <c r="Y159" s="46" t="s">
        <v>100</v>
      </c>
      <c r="Z159" s="9" t="s">
        <v>100</v>
      </c>
      <c r="AA159" s="38" t="s">
        <v>100</v>
      </c>
      <c r="AB159" s="38" t="s">
        <v>100</v>
      </c>
      <c r="AC159" s="65">
        <v>0</v>
      </c>
      <c r="AD159" s="65">
        <v>0</v>
      </c>
      <c r="AE159" s="38" t="s">
        <v>100</v>
      </c>
      <c r="AF159" s="56" t="s">
        <v>100</v>
      </c>
      <c r="AG159" s="65">
        <v>0</v>
      </c>
      <c r="AH159" s="34"/>
      <c r="AI159" s="64">
        <v>0</v>
      </c>
      <c r="AJ159" s="64">
        <v>0</v>
      </c>
      <c r="AK159" s="105">
        <f>SUM(AI159:AJ161)</f>
        <v>90633.600000000006</v>
      </c>
      <c r="AL159" s="96" t="s">
        <v>100</v>
      </c>
      <c r="AM159" s="96" t="s">
        <v>100</v>
      </c>
      <c r="AN159" s="96" t="s">
        <v>100</v>
      </c>
      <c r="AO159" s="96" t="s">
        <v>100</v>
      </c>
      <c r="AP159" s="96" t="s">
        <v>100</v>
      </c>
      <c r="AQ159" s="96" t="s">
        <v>100</v>
      </c>
      <c r="AR159" s="96" t="s">
        <v>100</v>
      </c>
      <c r="AS159" s="96" t="s">
        <v>100</v>
      </c>
      <c r="AT159" s="96" t="s">
        <v>100</v>
      </c>
      <c r="AU159" s="96" t="s">
        <v>100</v>
      </c>
      <c r="AV159" s="96" t="s">
        <v>100</v>
      </c>
      <c r="AW159" s="96" t="s">
        <v>100</v>
      </c>
      <c r="AX159" s="96" t="s">
        <v>100</v>
      </c>
      <c r="AY159" s="96" t="s">
        <v>100</v>
      </c>
      <c r="AZ159" s="96" t="s">
        <v>100</v>
      </c>
      <c r="BA159" s="96" t="s">
        <v>100</v>
      </c>
      <c r="BB159" s="96" t="s">
        <v>100</v>
      </c>
      <c r="BC159" s="96" t="s">
        <v>100</v>
      </c>
      <c r="BD159" s="96" t="s">
        <v>100</v>
      </c>
      <c r="BE159" s="96" t="s">
        <v>100</v>
      </c>
      <c r="BF159" s="96" t="s">
        <v>100</v>
      </c>
      <c r="BG159" s="100" t="s">
        <v>100</v>
      </c>
    </row>
    <row r="160" spans="1:59" x14ac:dyDescent="0.2">
      <c r="A160" s="100"/>
      <c r="B160" s="101"/>
      <c r="C160" s="100"/>
      <c r="D160" s="100"/>
      <c r="E160" s="100"/>
      <c r="F160" s="140"/>
      <c r="G160" s="104"/>
      <c r="H160" s="101"/>
      <c r="I160" s="140"/>
      <c r="J160" s="101"/>
      <c r="K160" s="103"/>
      <c r="L160" s="105"/>
      <c r="M160" s="104"/>
      <c r="N160" s="103"/>
      <c r="O160" s="103"/>
      <c r="P160" s="100"/>
      <c r="Q160" s="101"/>
      <c r="R160" s="157"/>
      <c r="S160" s="157"/>
      <c r="T160" s="100"/>
      <c r="U160" s="46" t="s">
        <v>101</v>
      </c>
      <c r="V160" s="9">
        <v>44992</v>
      </c>
      <c r="W160" s="44">
        <v>13488</v>
      </c>
      <c r="X160" s="46" t="s">
        <v>327</v>
      </c>
      <c r="Y160" s="50">
        <v>44992</v>
      </c>
      <c r="Z160" s="46">
        <v>45358</v>
      </c>
      <c r="AA160" s="38" t="s">
        <v>100</v>
      </c>
      <c r="AB160" s="38" t="s">
        <v>100</v>
      </c>
      <c r="AC160" s="65">
        <v>0</v>
      </c>
      <c r="AD160" s="65">
        <v>0</v>
      </c>
      <c r="AE160" s="38" t="s">
        <v>100</v>
      </c>
      <c r="AF160" s="56" t="s">
        <v>100</v>
      </c>
      <c r="AG160" s="65">
        <v>0</v>
      </c>
      <c r="AH160" s="34">
        <f t="shared" ref="AH160:AH161" si="25">$L$159-AD160+AC160+AG160</f>
        <v>279166.67</v>
      </c>
      <c r="AI160" s="64">
        <v>77250.100000000006</v>
      </c>
      <c r="AJ160" s="64">
        <v>0</v>
      </c>
      <c r="AK160" s="105"/>
      <c r="AL160" s="96"/>
      <c r="AM160" s="96"/>
      <c r="AN160" s="96"/>
      <c r="AO160" s="96"/>
      <c r="AP160" s="96"/>
      <c r="AQ160" s="96"/>
      <c r="AR160" s="96"/>
      <c r="AS160" s="96"/>
      <c r="AT160" s="96"/>
      <c r="AU160" s="96"/>
      <c r="AV160" s="96"/>
      <c r="AW160" s="96"/>
      <c r="AX160" s="96"/>
      <c r="AY160" s="96"/>
      <c r="AZ160" s="96"/>
      <c r="BA160" s="96"/>
      <c r="BB160" s="96"/>
      <c r="BC160" s="96"/>
      <c r="BD160" s="96"/>
      <c r="BE160" s="96"/>
      <c r="BF160" s="96"/>
      <c r="BG160" s="100"/>
    </row>
    <row r="161" spans="1:565" x14ac:dyDescent="0.2">
      <c r="A161" s="100"/>
      <c r="B161" s="101"/>
      <c r="C161" s="100"/>
      <c r="D161" s="100"/>
      <c r="E161" s="100"/>
      <c r="F161" s="140"/>
      <c r="G161" s="104"/>
      <c r="H161" s="101"/>
      <c r="I161" s="140"/>
      <c r="J161" s="101"/>
      <c r="K161" s="103"/>
      <c r="L161" s="105"/>
      <c r="M161" s="104"/>
      <c r="N161" s="103"/>
      <c r="O161" s="103"/>
      <c r="P161" s="100"/>
      <c r="Q161" s="101"/>
      <c r="R161" s="157"/>
      <c r="S161" s="157"/>
      <c r="T161" s="100"/>
      <c r="U161" s="46" t="s">
        <v>103</v>
      </c>
      <c r="V161" s="9">
        <v>45356</v>
      </c>
      <c r="W161" s="44">
        <v>13728</v>
      </c>
      <c r="X161" s="46" t="s">
        <v>261</v>
      </c>
      <c r="Y161" s="50">
        <v>45358</v>
      </c>
      <c r="Z161" s="46">
        <v>45723</v>
      </c>
      <c r="AA161" s="38" t="s">
        <v>100</v>
      </c>
      <c r="AB161" s="38" t="s">
        <v>100</v>
      </c>
      <c r="AC161" s="65">
        <v>0</v>
      </c>
      <c r="AD161" s="65">
        <v>0</v>
      </c>
      <c r="AE161" s="38" t="s">
        <v>100</v>
      </c>
      <c r="AF161" s="56" t="s">
        <v>100</v>
      </c>
      <c r="AG161" s="65">
        <v>0</v>
      </c>
      <c r="AH161" s="34">
        <f t="shared" si="25"/>
        <v>279166.67</v>
      </c>
      <c r="AI161" s="64">
        <v>0</v>
      </c>
      <c r="AJ161" s="64">
        <f>89.84+13293.66</f>
        <v>13383.5</v>
      </c>
      <c r="AK161" s="105"/>
      <c r="AL161" s="96"/>
      <c r="AM161" s="96"/>
      <c r="AN161" s="96"/>
      <c r="AO161" s="96"/>
      <c r="AP161" s="96"/>
      <c r="AQ161" s="96"/>
      <c r="AR161" s="96"/>
      <c r="AS161" s="96"/>
      <c r="AT161" s="96"/>
      <c r="AU161" s="96"/>
      <c r="AV161" s="96"/>
      <c r="AW161" s="96"/>
      <c r="AX161" s="96"/>
      <c r="AY161" s="96"/>
      <c r="AZ161" s="96"/>
      <c r="BA161" s="96"/>
      <c r="BB161" s="96"/>
      <c r="BC161" s="96"/>
      <c r="BD161" s="96"/>
      <c r="BE161" s="96"/>
      <c r="BF161" s="96"/>
      <c r="BG161" s="100"/>
    </row>
    <row r="162" spans="1:565" x14ac:dyDescent="0.2">
      <c r="A162" s="100">
        <v>27</v>
      </c>
      <c r="B162" s="101" t="s">
        <v>441</v>
      </c>
      <c r="C162" s="100" t="s">
        <v>335</v>
      </c>
      <c r="D162" s="100" t="s">
        <v>133</v>
      </c>
      <c r="E162" s="100" t="s">
        <v>175</v>
      </c>
      <c r="F162" s="140" t="s">
        <v>336</v>
      </c>
      <c r="G162" s="104">
        <v>13363</v>
      </c>
      <c r="H162" s="101" t="s">
        <v>345</v>
      </c>
      <c r="I162" s="140" t="s">
        <v>341</v>
      </c>
      <c r="J162" s="101" t="s">
        <v>346</v>
      </c>
      <c r="K162" s="103">
        <v>45030</v>
      </c>
      <c r="L162" s="105">
        <v>150000</v>
      </c>
      <c r="M162" s="106" t="s">
        <v>444</v>
      </c>
      <c r="N162" s="103">
        <v>45031</v>
      </c>
      <c r="O162" s="103">
        <v>45397</v>
      </c>
      <c r="P162" s="100" t="s">
        <v>312</v>
      </c>
      <c r="Q162" s="101" t="s">
        <v>100</v>
      </c>
      <c r="R162" s="157" t="s">
        <v>100</v>
      </c>
      <c r="S162" s="157" t="s">
        <v>100</v>
      </c>
      <c r="T162" s="101" t="s">
        <v>302</v>
      </c>
      <c r="U162" s="46" t="s">
        <v>100</v>
      </c>
      <c r="V162" s="9" t="s">
        <v>100</v>
      </c>
      <c r="W162" s="59" t="s">
        <v>100</v>
      </c>
      <c r="X162" s="46" t="s">
        <v>100</v>
      </c>
      <c r="Y162" s="50" t="s">
        <v>100</v>
      </c>
      <c r="Z162" s="46" t="s">
        <v>100</v>
      </c>
      <c r="AA162" s="38" t="s">
        <v>100</v>
      </c>
      <c r="AB162" s="38" t="s">
        <v>100</v>
      </c>
      <c r="AC162" s="65">
        <v>0</v>
      </c>
      <c r="AD162" s="65">
        <v>0</v>
      </c>
      <c r="AE162" s="38" t="s">
        <v>100</v>
      </c>
      <c r="AF162" s="56" t="s">
        <v>100</v>
      </c>
      <c r="AG162" s="65">
        <v>0</v>
      </c>
      <c r="AH162" s="34"/>
      <c r="AI162" s="64">
        <v>53236.74</v>
      </c>
      <c r="AJ162" s="64">
        <v>0</v>
      </c>
      <c r="AK162" s="105">
        <f>SUM(AI162:AJ164)</f>
        <v>68251.88</v>
      </c>
      <c r="AL162" s="96" t="s">
        <v>347</v>
      </c>
      <c r="AM162" s="96" t="s">
        <v>349</v>
      </c>
      <c r="AN162" s="96" t="s">
        <v>348</v>
      </c>
      <c r="AO162" s="96" t="s">
        <v>349</v>
      </c>
      <c r="AP162" s="96" t="s">
        <v>100</v>
      </c>
      <c r="AQ162" s="96" t="s">
        <v>100</v>
      </c>
      <c r="AR162" s="96" t="s">
        <v>100</v>
      </c>
      <c r="AS162" s="96" t="s">
        <v>100</v>
      </c>
      <c r="AT162" s="96" t="s">
        <v>100</v>
      </c>
      <c r="AU162" s="96" t="s">
        <v>100</v>
      </c>
      <c r="AV162" s="96" t="s">
        <v>100</v>
      </c>
      <c r="AW162" s="96" t="s">
        <v>100</v>
      </c>
      <c r="AX162" s="96" t="s">
        <v>100</v>
      </c>
      <c r="AY162" s="96" t="s">
        <v>100</v>
      </c>
      <c r="AZ162" s="96" t="s">
        <v>100</v>
      </c>
      <c r="BA162" s="96" t="s">
        <v>100</v>
      </c>
      <c r="BB162" s="96" t="s">
        <v>100</v>
      </c>
      <c r="BC162" s="96" t="s">
        <v>100</v>
      </c>
      <c r="BD162" s="96" t="s">
        <v>100</v>
      </c>
      <c r="BE162" s="96" t="s">
        <v>100</v>
      </c>
      <c r="BF162" s="96" t="s">
        <v>100</v>
      </c>
      <c r="BG162" s="100" t="s">
        <v>100</v>
      </c>
    </row>
    <row r="163" spans="1:565" x14ac:dyDescent="0.2">
      <c r="A163" s="100"/>
      <c r="B163" s="101"/>
      <c r="C163" s="100"/>
      <c r="D163" s="100"/>
      <c r="E163" s="100"/>
      <c r="F163" s="140"/>
      <c r="G163" s="104"/>
      <c r="H163" s="101"/>
      <c r="I163" s="140"/>
      <c r="J163" s="101"/>
      <c r="K163" s="103"/>
      <c r="L163" s="105"/>
      <c r="M163" s="106"/>
      <c r="N163" s="103"/>
      <c r="O163" s="103"/>
      <c r="P163" s="100"/>
      <c r="Q163" s="101"/>
      <c r="R163" s="157"/>
      <c r="S163" s="157"/>
      <c r="T163" s="101"/>
      <c r="U163" s="46" t="s">
        <v>101</v>
      </c>
      <c r="V163" s="9">
        <v>45397</v>
      </c>
      <c r="W163" s="44">
        <v>13755</v>
      </c>
      <c r="X163" s="46" t="s">
        <v>529</v>
      </c>
      <c r="Y163" s="50">
        <v>45397</v>
      </c>
      <c r="Z163" s="46">
        <v>45763</v>
      </c>
      <c r="AA163" s="38" t="s">
        <v>100</v>
      </c>
      <c r="AB163" s="38" t="s">
        <v>100</v>
      </c>
      <c r="AC163" s="65">
        <v>0</v>
      </c>
      <c r="AD163" s="65">
        <v>0</v>
      </c>
      <c r="AE163" s="38" t="s">
        <v>100</v>
      </c>
      <c r="AF163" s="56" t="s">
        <v>100</v>
      </c>
      <c r="AG163" s="65">
        <v>0</v>
      </c>
      <c r="AH163" s="34">
        <f t="shared" ref="AH163:AH164" si="26">$L$162-AD163+AC163+AG163</f>
        <v>150000</v>
      </c>
      <c r="AI163" s="64">
        <v>0</v>
      </c>
      <c r="AJ163" s="64">
        <v>0</v>
      </c>
      <c r="AK163" s="105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100"/>
    </row>
    <row r="164" spans="1:565" x14ac:dyDescent="0.2">
      <c r="A164" s="100"/>
      <c r="B164" s="101"/>
      <c r="C164" s="100"/>
      <c r="D164" s="100"/>
      <c r="E164" s="100"/>
      <c r="F164" s="140"/>
      <c r="G164" s="104"/>
      <c r="H164" s="101"/>
      <c r="I164" s="140"/>
      <c r="J164" s="101"/>
      <c r="K164" s="103"/>
      <c r="L164" s="105"/>
      <c r="M164" s="106"/>
      <c r="N164" s="103"/>
      <c r="O164" s="103"/>
      <c r="P164" s="100"/>
      <c r="Q164" s="101"/>
      <c r="R164" s="157"/>
      <c r="S164" s="157"/>
      <c r="T164" s="101"/>
      <c r="U164" s="46"/>
      <c r="V164" s="9"/>
      <c r="W164" s="59"/>
      <c r="X164" s="46"/>
      <c r="Y164" s="50"/>
      <c r="Z164" s="46"/>
      <c r="AA164" s="38" t="s">
        <v>100</v>
      </c>
      <c r="AB164" s="38" t="s">
        <v>100</v>
      </c>
      <c r="AC164" s="65">
        <v>0</v>
      </c>
      <c r="AD164" s="65">
        <v>0</v>
      </c>
      <c r="AE164" s="38" t="s">
        <v>100</v>
      </c>
      <c r="AF164" s="56" t="s">
        <v>100</v>
      </c>
      <c r="AG164" s="65">
        <v>0</v>
      </c>
      <c r="AH164" s="34">
        <f t="shared" si="26"/>
        <v>150000</v>
      </c>
      <c r="AI164" s="64">
        <v>0</v>
      </c>
      <c r="AJ164" s="64">
        <f>15015.14</f>
        <v>15015.14</v>
      </c>
      <c r="AK164" s="105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100"/>
    </row>
    <row r="165" spans="1:565" x14ac:dyDescent="0.2">
      <c r="A165" s="100">
        <v>28</v>
      </c>
      <c r="B165" s="101" t="s">
        <v>443</v>
      </c>
      <c r="C165" s="100" t="s">
        <v>337</v>
      </c>
      <c r="D165" s="100" t="s">
        <v>133</v>
      </c>
      <c r="E165" s="100" t="s">
        <v>175</v>
      </c>
      <c r="F165" s="140" t="s">
        <v>338</v>
      </c>
      <c r="G165" s="104">
        <v>13265</v>
      </c>
      <c r="H165" s="101" t="s">
        <v>339</v>
      </c>
      <c r="I165" s="140" t="s">
        <v>340</v>
      </c>
      <c r="J165" s="101" t="s">
        <v>342</v>
      </c>
      <c r="K165" s="103">
        <v>45054</v>
      </c>
      <c r="L165" s="105">
        <v>700000</v>
      </c>
      <c r="M165" s="104">
        <v>13529</v>
      </c>
      <c r="N165" s="103">
        <v>45054</v>
      </c>
      <c r="O165" s="103">
        <v>45421</v>
      </c>
      <c r="P165" s="100" t="s">
        <v>573</v>
      </c>
      <c r="Q165" s="101" t="s">
        <v>100</v>
      </c>
      <c r="R165" s="157" t="s">
        <v>100</v>
      </c>
      <c r="S165" s="157" t="s">
        <v>100</v>
      </c>
      <c r="T165" s="101" t="s">
        <v>302</v>
      </c>
      <c r="U165" s="46" t="s">
        <v>100</v>
      </c>
      <c r="V165" s="9" t="s">
        <v>100</v>
      </c>
      <c r="W165" s="59" t="s">
        <v>100</v>
      </c>
      <c r="X165" s="46" t="s">
        <v>100</v>
      </c>
      <c r="Y165" s="50" t="s">
        <v>100</v>
      </c>
      <c r="Z165" s="46" t="s">
        <v>100</v>
      </c>
      <c r="AA165" s="38" t="s">
        <v>100</v>
      </c>
      <c r="AB165" s="38" t="s">
        <v>100</v>
      </c>
      <c r="AC165" s="65">
        <v>0</v>
      </c>
      <c r="AD165" s="65">
        <v>0</v>
      </c>
      <c r="AE165" s="38" t="s">
        <v>100</v>
      </c>
      <c r="AF165" s="56" t="s">
        <v>100</v>
      </c>
      <c r="AG165" s="65">
        <v>0</v>
      </c>
      <c r="AH165" s="34"/>
      <c r="AI165" s="64">
        <v>630304.59</v>
      </c>
      <c r="AJ165" s="64">
        <v>0</v>
      </c>
      <c r="AK165" s="105">
        <f>SUM(AI165:AJ167)</f>
        <v>722638.89</v>
      </c>
      <c r="AL165" s="96" t="s">
        <v>343</v>
      </c>
      <c r="AM165" s="96" t="s">
        <v>344</v>
      </c>
      <c r="AN165" s="96" t="s">
        <v>334</v>
      </c>
      <c r="AO165" s="96" t="s">
        <v>344</v>
      </c>
      <c r="AP165" s="96" t="s">
        <v>100</v>
      </c>
      <c r="AQ165" s="96" t="s">
        <v>100</v>
      </c>
      <c r="AR165" s="96" t="s">
        <v>100</v>
      </c>
      <c r="AS165" s="96" t="s">
        <v>100</v>
      </c>
      <c r="AT165" s="96" t="s">
        <v>100</v>
      </c>
      <c r="AU165" s="96" t="s">
        <v>100</v>
      </c>
      <c r="AV165" s="96" t="s">
        <v>100</v>
      </c>
      <c r="AW165" s="96" t="s">
        <v>100</v>
      </c>
      <c r="AX165" s="96" t="s">
        <v>100</v>
      </c>
      <c r="AY165" s="96" t="s">
        <v>100</v>
      </c>
      <c r="AZ165" s="96" t="s">
        <v>100</v>
      </c>
      <c r="BA165" s="96" t="s">
        <v>100</v>
      </c>
      <c r="BB165" s="96" t="s">
        <v>100</v>
      </c>
      <c r="BC165" s="96" t="s">
        <v>100</v>
      </c>
      <c r="BD165" s="96" t="s">
        <v>100</v>
      </c>
      <c r="BE165" s="96" t="s">
        <v>100</v>
      </c>
      <c r="BF165" s="96" t="s">
        <v>100</v>
      </c>
      <c r="BG165" s="100" t="s">
        <v>100</v>
      </c>
    </row>
    <row r="166" spans="1:565" x14ac:dyDescent="0.2">
      <c r="A166" s="100"/>
      <c r="B166" s="101"/>
      <c r="C166" s="100"/>
      <c r="D166" s="100"/>
      <c r="E166" s="100"/>
      <c r="F166" s="140"/>
      <c r="G166" s="104"/>
      <c r="H166" s="101"/>
      <c r="I166" s="140"/>
      <c r="J166" s="101"/>
      <c r="K166" s="103"/>
      <c r="L166" s="105"/>
      <c r="M166" s="104"/>
      <c r="N166" s="103"/>
      <c r="O166" s="103"/>
      <c r="P166" s="100"/>
      <c r="Q166" s="101"/>
      <c r="R166" s="157"/>
      <c r="S166" s="157"/>
      <c r="T166" s="101"/>
      <c r="U166" s="46" t="s">
        <v>101</v>
      </c>
      <c r="V166" s="9">
        <v>45401</v>
      </c>
      <c r="W166" s="59" t="s">
        <v>530</v>
      </c>
      <c r="X166" s="46" t="s">
        <v>531</v>
      </c>
      <c r="Y166" s="50">
        <v>45401</v>
      </c>
      <c r="Z166" s="46">
        <v>45657</v>
      </c>
      <c r="AA166" s="38" t="s">
        <v>100</v>
      </c>
      <c r="AB166" s="38" t="s">
        <v>100</v>
      </c>
      <c r="AC166" s="65">
        <v>0</v>
      </c>
      <c r="AD166" s="65">
        <v>0</v>
      </c>
      <c r="AE166" s="38" t="s">
        <v>100</v>
      </c>
      <c r="AF166" s="56" t="s">
        <v>100</v>
      </c>
      <c r="AG166" s="65">
        <v>0</v>
      </c>
      <c r="AH166" s="34">
        <f t="shared" ref="AH166:AH167" si="27">$L$165-AD166+AC166+AG166</f>
        <v>700000</v>
      </c>
      <c r="AI166" s="64"/>
      <c r="AJ166" s="64">
        <f>92334.3</f>
        <v>92334.3</v>
      </c>
      <c r="AK166" s="105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100"/>
    </row>
    <row r="167" spans="1:565" x14ac:dyDescent="0.2">
      <c r="A167" s="100"/>
      <c r="B167" s="101"/>
      <c r="C167" s="100"/>
      <c r="D167" s="100"/>
      <c r="E167" s="100"/>
      <c r="F167" s="140"/>
      <c r="G167" s="104"/>
      <c r="H167" s="101"/>
      <c r="I167" s="140"/>
      <c r="J167" s="101"/>
      <c r="K167" s="103"/>
      <c r="L167" s="105"/>
      <c r="M167" s="104"/>
      <c r="N167" s="103"/>
      <c r="O167" s="103"/>
      <c r="P167" s="100"/>
      <c r="Q167" s="101"/>
      <c r="R167" s="157"/>
      <c r="S167" s="157"/>
      <c r="T167" s="101"/>
      <c r="U167" s="46" t="s">
        <v>103</v>
      </c>
      <c r="V167" s="9">
        <v>45421</v>
      </c>
      <c r="W167" s="59"/>
      <c r="X167" s="46" t="s">
        <v>532</v>
      </c>
      <c r="Y167" s="50">
        <v>45421</v>
      </c>
      <c r="Z167" s="46">
        <v>45786</v>
      </c>
      <c r="AA167" s="38"/>
      <c r="AB167" s="38"/>
      <c r="AC167" s="65"/>
      <c r="AD167" s="65"/>
      <c r="AE167" s="38"/>
      <c r="AF167" s="56"/>
      <c r="AG167" s="65"/>
      <c r="AH167" s="34">
        <f t="shared" si="27"/>
        <v>700000</v>
      </c>
      <c r="AI167" s="64"/>
      <c r="AJ167" s="64"/>
      <c r="AK167" s="105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100"/>
    </row>
    <row r="168" spans="1:565" x14ac:dyDescent="0.2">
      <c r="A168" s="100">
        <v>29</v>
      </c>
      <c r="B168" s="101" t="s">
        <v>442</v>
      </c>
      <c r="C168" s="100" t="s">
        <v>359</v>
      </c>
      <c r="D168" s="100" t="s">
        <v>133</v>
      </c>
      <c r="E168" s="100" t="s">
        <v>99</v>
      </c>
      <c r="F168" s="140" t="s">
        <v>360</v>
      </c>
      <c r="G168" s="104">
        <v>13594</v>
      </c>
      <c r="H168" s="101" t="s">
        <v>361</v>
      </c>
      <c r="I168" s="140" t="s">
        <v>358</v>
      </c>
      <c r="J168" s="101" t="s">
        <v>362</v>
      </c>
      <c r="K168" s="103">
        <v>45268</v>
      </c>
      <c r="L168" s="105">
        <v>1231791.3600000001</v>
      </c>
      <c r="M168" s="104">
        <v>13671</v>
      </c>
      <c r="N168" s="103">
        <v>45268</v>
      </c>
      <c r="O168" s="103">
        <v>45635</v>
      </c>
      <c r="P168" s="100" t="s">
        <v>574</v>
      </c>
      <c r="Q168" s="101" t="s">
        <v>100</v>
      </c>
      <c r="R168" s="157" t="s">
        <v>100</v>
      </c>
      <c r="S168" s="157" t="s">
        <v>100</v>
      </c>
      <c r="T168" s="101" t="s">
        <v>405</v>
      </c>
      <c r="U168" s="46" t="s">
        <v>100</v>
      </c>
      <c r="V168" s="9" t="s">
        <v>100</v>
      </c>
      <c r="W168" s="59" t="s">
        <v>100</v>
      </c>
      <c r="X168" s="46" t="s">
        <v>100</v>
      </c>
      <c r="Y168" s="50" t="s">
        <v>100</v>
      </c>
      <c r="Z168" s="46" t="s">
        <v>100</v>
      </c>
      <c r="AA168" s="38" t="s">
        <v>100</v>
      </c>
      <c r="AB168" s="38" t="s">
        <v>100</v>
      </c>
      <c r="AC168" s="65">
        <v>0</v>
      </c>
      <c r="AD168" s="65">
        <v>0</v>
      </c>
      <c r="AE168" s="38" t="s">
        <v>100</v>
      </c>
      <c r="AF168" s="56" t="s">
        <v>100</v>
      </c>
      <c r="AG168" s="65">
        <v>0</v>
      </c>
      <c r="AH168" s="34">
        <f>$L$168-AD168+AC168+AG168</f>
        <v>1231791.3600000001</v>
      </c>
      <c r="AI168" s="64">
        <v>59567.19</v>
      </c>
      <c r="AJ168" s="64">
        <v>0</v>
      </c>
      <c r="AK168" s="105">
        <f>SUM(AI168:AJ169)</f>
        <v>572813.59</v>
      </c>
      <c r="AL168" s="96" t="s">
        <v>365</v>
      </c>
      <c r="AM168" s="96" t="s">
        <v>366</v>
      </c>
      <c r="AN168" s="96" t="s">
        <v>367</v>
      </c>
      <c r="AO168" s="96" t="s">
        <v>366</v>
      </c>
      <c r="AP168" s="96" t="s">
        <v>100</v>
      </c>
      <c r="AQ168" s="59"/>
      <c r="AR168" s="59"/>
      <c r="AS168" s="59"/>
      <c r="AT168" s="59"/>
      <c r="AU168" s="59"/>
      <c r="AV168" s="59"/>
      <c r="AW168" s="59"/>
      <c r="AX168" s="59"/>
      <c r="AY168" s="59"/>
      <c r="AZ168" s="59"/>
      <c r="BA168" s="59"/>
      <c r="BB168" s="59"/>
      <c r="BC168" s="59"/>
      <c r="BD168" s="59"/>
      <c r="BE168" s="59"/>
      <c r="BF168" s="59"/>
      <c r="BG168" s="40"/>
    </row>
    <row r="169" spans="1:565" ht="13.5" thickBot="1" x14ac:dyDescent="0.25">
      <c r="A169" s="100"/>
      <c r="B169" s="101"/>
      <c r="C169" s="100"/>
      <c r="D169" s="100"/>
      <c r="E169" s="100"/>
      <c r="F169" s="140"/>
      <c r="G169" s="104"/>
      <c r="H169" s="101"/>
      <c r="I169" s="140"/>
      <c r="J169" s="101"/>
      <c r="K169" s="103"/>
      <c r="L169" s="105"/>
      <c r="M169" s="104"/>
      <c r="N169" s="103"/>
      <c r="O169" s="103"/>
      <c r="P169" s="100"/>
      <c r="Q169" s="101"/>
      <c r="R169" s="157"/>
      <c r="S169" s="157"/>
      <c r="T169" s="101"/>
      <c r="U169" s="46"/>
      <c r="V169" s="9"/>
      <c r="W169" s="46"/>
      <c r="X169" s="46"/>
      <c r="Y169" s="46"/>
      <c r="Z169" s="46"/>
      <c r="AA169" s="38" t="s">
        <v>100</v>
      </c>
      <c r="AB169" s="38" t="s">
        <v>100</v>
      </c>
      <c r="AC169" s="65">
        <v>0</v>
      </c>
      <c r="AD169" s="65">
        <v>0</v>
      </c>
      <c r="AE169" s="38" t="s">
        <v>100</v>
      </c>
      <c r="AF169" s="56" t="s">
        <v>100</v>
      </c>
      <c r="AG169" s="65">
        <v>0</v>
      </c>
      <c r="AH169" s="34">
        <f>$L$168-AD169+AC169+AG169</f>
        <v>1231791.3600000001</v>
      </c>
      <c r="AI169" s="64"/>
      <c r="AJ169" s="64">
        <f>205298.56+102649.28+205298.56</f>
        <v>513246.39999999997</v>
      </c>
      <c r="AK169" s="105"/>
      <c r="AL169" s="96"/>
      <c r="AM169" s="96"/>
      <c r="AN169" s="96"/>
      <c r="AO169" s="96"/>
      <c r="AP169" s="96"/>
      <c r="AQ169" s="59"/>
      <c r="AR169" s="59"/>
      <c r="AS169" s="59"/>
      <c r="AT169" s="59"/>
      <c r="AU169" s="59"/>
      <c r="AV169" s="59"/>
      <c r="AW169" s="59"/>
      <c r="AX169" s="59"/>
      <c r="AY169" s="59"/>
      <c r="AZ169" s="59"/>
      <c r="BA169" s="59"/>
      <c r="BB169" s="59"/>
      <c r="BC169" s="59"/>
      <c r="BD169" s="59"/>
      <c r="BE169" s="59"/>
      <c r="BF169" s="59"/>
      <c r="BG169" s="40"/>
    </row>
    <row r="170" spans="1:565" s="21" customFormat="1" ht="39" thickBot="1" x14ac:dyDescent="0.25">
      <c r="A170" s="40">
        <v>30</v>
      </c>
      <c r="B170" s="38" t="s">
        <v>449</v>
      </c>
      <c r="C170" s="40" t="s">
        <v>450</v>
      </c>
      <c r="D170" s="40" t="s">
        <v>97</v>
      </c>
      <c r="E170" s="40" t="s">
        <v>99</v>
      </c>
      <c r="F170" s="47" t="s">
        <v>451</v>
      </c>
      <c r="G170" s="48">
        <v>13425</v>
      </c>
      <c r="H170" s="38" t="s">
        <v>452</v>
      </c>
      <c r="I170" s="47" t="s">
        <v>453</v>
      </c>
      <c r="J170" s="38" t="s">
        <v>454</v>
      </c>
      <c r="K170" s="50">
        <v>45286</v>
      </c>
      <c r="L170" s="65">
        <v>3760</v>
      </c>
      <c r="M170" s="48">
        <v>13689</v>
      </c>
      <c r="N170" s="50">
        <v>45280</v>
      </c>
      <c r="O170" s="50">
        <v>45646</v>
      </c>
      <c r="P170" s="40" t="s">
        <v>288</v>
      </c>
      <c r="Q170" s="38" t="s">
        <v>100</v>
      </c>
      <c r="R170" s="158" t="s">
        <v>100</v>
      </c>
      <c r="S170" s="158" t="s">
        <v>100</v>
      </c>
      <c r="T170" s="38" t="s">
        <v>455</v>
      </c>
      <c r="U170" s="46"/>
      <c r="V170" s="9"/>
      <c r="W170" s="46"/>
      <c r="X170" s="46"/>
      <c r="Y170" s="46"/>
      <c r="Z170" s="46"/>
      <c r="AA170" s="38" t="s">
        <v>100</v>
      </c>
      <c r="AB170" s="38" t="s">
        <v>100</v>
      </c>
      <c r="AC170" s="65">
        <v>0</v>
      </c>
      <c r="AD170" s="65">
        <v>0</v>
      </c>
      <c r="AE170" s="38" t="s">
        <v>100</v>
      </c>
      <c r="AF170" s="56" t="s">
        <v>100</v>
      </c>
      <c r="AG170" s="65">
        <v>0</v>
      </c>
      <c r="AH170" s="34">
        <f>L170-AD170+AC170+AG170</f>
        <v>3760</v>
      </c>
      <c r="AI170" s="65" t="s">
        <v>100</v>
      </c>
      <c r="AJ170" s="64">
        <f>1789.76</f>
        <v>1789.76</v>
      </c>
      <c r="AK170" s="65">
        <f>SUM(AI170:AJ170)</f>
        <v>1789.76</v>
      </c>
      <c r="AL170" s="59" t="s">
        <v>100</v>
      </c>
      <c r="AM170" s="59" t="s">
        <v>100</v>
      </c>
      <c r="AN170" s="59" t="s">
        <v>100</v>
      </c>
      <c r="AO170" s="59" t="s">
        <v>100</v>
      </c>
      <c r="AP170" s="59" t="s">
        <v>100</v>
      </c>
      <c r="AQ170" s="59"/>
      <c r="AR170" s="59"/>
      <c r="AS170" s="59"/>
      <c r="AT170" s="59"/>
      <c r="AU170" s="59"/>
      <c r="AV170" s="59"/>
      <c r="AW170" s="59"/>
      <c r="AX170" s="59"/>
      <c r="AY170" s="59"/>
      <c r="AZ170" s="59"/>
      <c r="BA170" s="59"/>
      <c r="BB170" s="59"/>
      <c r="BC170" s="59"/>
      <c r="BD170" s="59"/>
      <c r="BE170" s="59"/>
      <c r="BF170" s="59"/>
      <c r="BG170" s="40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  <c r="IX170" s="1"/>
      <c r="IY170" s="1"/>
      <c r="IZ170" s="1"/>
      <c r="JA170" s="1"/>
      <c r="JB170" s="1"/>
      <c r="JC170" s="1"/>
      <c r="JD170" s="1"/>
      <c r="JE170" s="1"/>
      <c r="JF170" s="1"/>
      <c r="JG170" s="1"/>
      <c r="JH170" s="1"/>
      <c r="JI170" s="1"/>
      <c r="JJ170" s="1"/>
      <c r="JK170" s="1"/>
      <c r="JL170" s="1"/>
      <c r="JM170" s="1"/>
      <c r="JN170" s="1"/>
      <c r="JO170" s="1"/>
      <c r="JP170" s="1"/>
      <c r="JQ170" s="1"/>
      <c r="JR170" s="1"/>
      <c r="JS170" s="1"/>
      <c r="JT170" s="1"/>
      <c r="JU170" s="1"/>
      <c r="JV170" s="1"/>
      <c r="JW170" s="1"/>
      <c r="JX170" s="1"/>
      <c r="JY170" s="1"/>
      <c r="JZ170" s="1"/>
      <c r="KA170" s="1"/>
      <c r="KB170" s="1"/>
      <c r="KC170" s="1"/>
      <c r="KD170" s="1"/>
      <c r="KE170" s="1"/>
      <c r="KF170" s="1"/>
      <c r="KG170" s="1"/>
      <c r="KH170" s="1"/>
      <c r="KI170" s="1"/>
      <c r="KJ170" s="1"/>
      <c r="KK170" s="1"/>
      <c r="KL170" s="1"/>
      <c r="KM170" s="1"/>
      <c r="KN170" s="1"/>
      <c r="KO170" s="1"/>
      <c r="KP170" s="1"/>
      <c r="KQ170" s="1"/>
      <c r="KR170" s="1"/>
      <c r="KS170" s="1"/>
      <c r="KT170" s="1"/>
      <c r="KU170" s="1"/>
      <c r="KV170" s="1"/>
      <c r="KW170" s="1"/>
      <c r="KX170" s="1"/>
      <c r="KY170" s="1"/>
      <c r="KZ170" s="1"/>
      <c r="LA170" s="1"/>
      <c r="LB170" s="1"/>
      <c r="LC170" s="1"/>
      <c r="LD170" s="1"/>
      <c r="LE170" s="1"/>
      <c r="LF170" s="1"/>
      <c r="LG170" s="1"/>
      <c r="LH170" s="1"/>
      <c r="LI170" s="1"/>
      <c r="LJ170" s="1"/>
      <c r="LK170" s="1"/>
      <c r="LL170" s="1"/>
      <c r="LM170" s="1"/>
      <c r="LN170" s="1"/>
      <c r="LO170" s="1"/>
      <c r="LP170" s="1"/>
      <c r="LQ170" s="1"/>
      <c r="LR170" s="1"/>
      <c r="LS170" s="1"/>
      <c r="LT170" s="1"/>
      <c r="LU170" s="1"/>
      <c r="LV170" s="1"/>
      <c r="LW170" s="1"/>
      <c r="LX170" s="1"/>
      <c r="LY170" s="1"/>
      <c r="LZ170" s="1"/>
      <c r="MA170" s="1"/>
      <c r="MB170" s="1"/>
      <c r="MC170" s="1"/>
      <c r="MD170" s="1"/>
      <c r="ME170" s="1"/>
      <c r="MF170" s="1"/>
      <c r="MG170" s="1"/>
      <c r="MH170" s="1"/>
      <c r="MI170" s="1"/>
      <c r="MJ170" s="1"/>
      <c r="MK170" s="1"/>
      <c r="ML170" s="1"/>
      <c r="MM170" s="1"/>
      <c r="MN170" s="1"/>
      <c r="MO170" s="1"/>
      <c r="MP170" s="1"/>
      <c r="MQ170" s="1"/>
      <c r="MR170" s="1"/>
      <c r="MS170" s="1"/>
      <c r="MT170" s="1"/>
      <c r="MU170" s="1"/>
      <c r="MV170" s="1"/>
      <c r="MW170" s="1"/>
      <c r="MX170" s="1"/>
      <c r="MY170" s="1"/>
      <c r="MZ170" s="1"/>
      <c r="NA170" s="1"/>
      <c r="NB170" s="1"/>
      <c r="NC170" s="1"/>
      <c r="ND170" s="1"/>
      <c r="NE170" s="1"/>
      <c r="NF170" s="1"/>
      <c r="NG170" s="1"/>
      <c r="NH170" s="1"/>
      <c r="NI170" s="1"/>
      <c r="NJ170" s="1"/>
      <c r="NK170" s="1"/>
      <c r="NL170" s="1"/>
      <c r="NM170" s="1"/>
      <c r="NN170" s="1"/>
      <c r="NO170" s="1"/>
      <c r="NP170" s="1"/>
      <c r="NQ170" s="1"/>
      <c r="NR170" s="1"/>
      <c r="NS170" s="1"/>
      <c r="NT170" s="1"/>
      <c r="NU170" s="1"/>
      <c r="NV170" s="1"/>
      <c r="NW170" s="1"/>
      <c r="NX170" s="1"/>
      <c r="NY170" s="1"/>
      <c r="NZ170" s="1"/>
      <c r="OA170" s="1"/>
      <c r="OB170" s="1"/>
      <c r="OC170" s="1"/>
      <c r="OD170" s="1"/>
      <c r="OE170" s="1"/>
      <c r="OF170" s="1"/>
      <c r="OG170" s="1"/>
      <c r="OH170" s="1"/>
      <c r="OI170" s="1"/>
      <c r="OJ170" s="1"/>
      <c r="OK170" s="1"/>
      <c r="OL170" s="1"/>
      <c r="OM170" s="1"/>
      <c r="ON170" s="1"/>
      <c r="OO170" s="1"/>
      <c r="OP170" s="1"/>
      <c r="OQ170" s="1"/>
      <c r="OR170" s="1"/>
      <c r="OS170" s="1"/>
      <c r="OT170" s="1"/>
      <c r="OU170" s="1"/>
      <c r="OV170" s="1"/>
      <c r="OW170" s="1"/>
      <c r="OX170" s="1"/>
      <c r="OY170" s="1"/>
      <c r="OZ170" s="1"/>
      <c r="PA170" s="1"/>
      <c r="PB170" s="1"/>
      <c r="PC170" s="1"/>
      <c r="PD170" s="1"/>
      <c r="PE170" s="1"/>
      <c r="PF170" s="1"/>
      <c r="PG170" s="1"/>
      <c r="PH170" s="1"/>
      <c r="PI170" s="1"/>
      <c r="PJ170" s="1"/>
      <c r="PK170" s="1"/>
      <c r="PL170" s="1"/>
      <c r="PM170" s="1"/>
      <c r="PN170" s="1"/>
      <c r="PO170" s="1"/>
      <c r="PP170" s="1"/>
      <c r="PQ170" s="1"/>
      <c r="PR170" s="1"/>
      <c r="PS170" s="1"/>
      <c r="PT170" s="1"/>
      <c r="PU170" s="1"/>
      <c r="PV170" s="1"/>
      <c r="PW170" s="1"/>
      <c r="PX170" s="1"/>
      <c r="PY170" s="1"/>
      <c r="PZ170" s="1"/>
      <c r="QA170" s="1"/>
      <c r="QB170" s="1"/>
      <c r="QC170" s="1"/>
      <c r="QD170" s="1"/>
      <c r="QE170" s="1"/>
      <c r="QF170" s="1"/>
      <c r="QG170" s="1"/>
      <c r="QH170" s="1"/>
      <c r="QI170" s="1"/>
      <c r="QJ170" s="1"/>
      <c r="QK170" s="1"/>
      <c r="QL170" s="1"/>
      <c r="QM170" s="1"/>
      <c r="QN170" s="1"/>
      <c r="QO170" s="1"/>
      <c r="QP170" s="1"/>
      <c r="QQ170" s="1"/>
      <c r="QR170" s="1"/>
      <c r="QS170" s="1"/>
      <c r="QT170" s="1"/>
      <c r="QU170" s="1"/>
      <c r="QV170" s="1"/>
      <c r="QW170" s="1"/>
      <c r="QX170" s="1"/>
      <c r="QY170" s="1"/>
      <c r="QZ170" s="1"/>
      <c r="RA170" s="1"/>
      <c r="RB170" s="1"/>
      <c r="RC170" s="1"/>
      <c r="RD170" s="1"/>
      <c r="RE170" s="1"/>
      <c r="RF170" s="1"/>
      <c r="RG170" s="1"/>
      <c r="RH170" s="1"/>
      <c r="RI170" s="1"/>
      <c r="RJ170" s="1"/>
      <c r="RK170" s="1"/>
      <c r="RL170" s="1"/>
      <c r="RM170" s="1"/>
      <c r="RN170" s="1"/>
      <c r="RO170" s="1"/>
      <c r="RP170" s="1"/>
      <c r="RQ170" s="1"/>
      <c r="RR170" s="1"/>
      <c r="RS170" s="1"/>
      <c r="RT170" s="1"/>
      <c r="RU170" s="1"/>
      <c r="RV170" s="1"/>
      <c r="RW170" s="1"/>
      <c r="RX170" s="1"/>
      <c r="RY170" s="1"/>
      <c r="RZ170" s="1"/>
      <c r="SA170" s="1"/>
      <c r="SB170" s="1"/>
      <c r="SC170" s="1"/>
      <c r="SD170" s="1"/>
      <c r="SE170" s="1"/>
      <c r="SF170" s="1"/>
      <c r="SG170" s="1"/>
      <c r="SH170" s="1"/>
      <c r="SI170" s="1"/>
      <c r="SJ170" s="1"/>
      <c r="SK170" s="1"/>
      <c r="SL170" s="1"/>
      <c r="SM170" s="1"/>
      <c r="SN170" s="1"/>
      <c r="SO170" s="1"/>
      <c r="SP170" s="1"/>
      <c r="SQ170" s="1"/>
      <c r="SR170" s="1"/>
      <c r="SS170" s="1"/>
      <c r="ST170" s="1"/>
      <c r="SU170" s="1"/>
      <c r="SV170" s="1"/>
      <c r="SW170" s="1"/>
      <c r="SX170" s="1"/>
      <c r="SY170" s="1"/>
      <c r="SZ170" s="1"/>
      <c r="TA170" s="1"/>
      <c r="TB170" s="1"/>
      <c r="TC170" s="1"/>
      <c r="TD170" s="1"/>
      <c r="TE170" s="1"/>
      <c r="TF170" s="1"/>
      <c r="TG170" s="1"/>
      <c r="TH170" s="1"/>
      <c r="TI170" s="1"/>
      <c r="TJ170" s="1"/>
      <c r="TK170" s="1"/>
      <c r="TL170" s="1"/>
      <c r="TM170" s="1"/>
      <c r="TN170" s="1"/>
      <c r="TO170" s="1"/>
      <c r="TP170" s="1"/>
      <c r="TQ170" s="1"/>
      <c r="TR170" s="1"/>
      <c r="TS170" s="1"/>
      <c r="TT170" s="1"/>
      <c r="TU170" s="1"/>
      <c r="TV170" s="1"/>
      <c r="TW170" s="1"/>
      <c r="TX170" s="1"/>
      <c r="TY170" s="1"/>
      <c r="TZ170" s="1"/>
      <c r="UA170" s="1"/>
      <c r="UB170" s="1"/>
      <c r="UC170" s="1"/>
      <c r="UD170" s="1"/>
      <c r="UE170" s="1"/>
      <c r="UF170" s="1"/>
      <c r="UG170" s="1"/>
      <c r="UH170" s="1"/>
      <c r="UI170" s="1"/>
      <c r="UJ170" s="1"/>
      <c r="UK170" s="1"/>
      <c r="UL170" s="1"/>
      <c r="UM170" s="1"/>
      <c r="UN170" s="1"/>
      <c r="UO170" s="1"/>
      <c r="UP170" s="1"/>
      <c r="UQ170" s="1"/>
      <c r="UR170" s="1"/>
      <c r="US170" s="1"/>
    </row>
    <row r="171" spans="1:565" ht="26.25" thickBot="1" x14ac:dyDescent="0.25">
      <c r="A171" s="40">
        <v>31</v>
      </c>
      <c r="B171" s="40" t="s">
        <v>456</v>
      </c>
      <c r="C171" s="40" t="s">
        <v>457</v>
      </c>
      <c r="D171" s="40" t="s">
        <v>97</v>
      </c>
      <c r="E171" s="40" t="s">
        <v>99</v>
      </c>
      <c r="F171" s="47" t="s">
        <v>458</v>
      </c>
      <c r="G171" s="48">
        <v>13381</v>
      </c>
      <c r="H171" s="38" t="s">
        <v>459</v>
      </c>
      <c r="I171" s="47" t="s">
        <v>460</v>
      </c>
      <c r="J171" s="38" t="s">
        <v>461</v>
      </c>
      <c r="K171" s="50">
        <v>45260</v>
      </c>
      <c r="L171" s="65">
        <v>6413.9</v>
      </c>
      <c r="M171" s="48">
        <v>13668</v>
      </c>
      <c r="N171" s="50">
        <v>45260</v>
      </c>
      <c r="O171" s="50">
        <v>45442</v>
      </c>
      <c r="P171" s="40" t="s">
        <v>288</v>
      </c>
      <c r="Q171" s="38" t="s">
        <v>100</v>
      </c>
      <c r="R171" s="158" t="s">
        <v>100</v>
      </c>
      <c r="S171" s="158" t="s">
        <v>100</v>
      </c>
      <c r="T171" s="38" t="s">
        <v>455</v>
      </c>
      <c r="U171" s="46" t="s">
        <v>100</v>
      </c>
      <c r="V171" s="46" t="s">
        <v>100</v>
      </c>
      <c r="W171" s="46" t="s">
        <v>100</v>
      </c>
      <c r="X171" s="46" t="s">
        <v>100</v>
      </c>
      <c r="Y171" s="46" t="s">
        <v>100</v>
      </c>
      <c r="Z171" s="46" t="s">
        <v>100</v>
      </c>
      <c r="AA171" s="38" t="s">
        <v>100</v>
      </c>
      <c r="AB171" s="38" t="s">
        <v>100</v>
      </c>
      <c r="AC171" s="65">
        <v>0</v>
      </c>
      <c r="AD171" s="65">
        <v>0</v>
      </c>
      <c r="AE171" s="38" t="s">
        <v>100</v>
      </c>
      <c r="AF171" s="56" t="s">
        <v>100</v>
      </c>
      <c r="AG171" s="65">
        <v>0</v>
      </c>
      <c r="AH171" s="34">
        <f t="shared" ref="AH171:AH188" si="28">L171-AD171+AC171+AG171</f>
        <v>6413.9</v>
      </c>
      <c r="AI171" s="65" t="s">
        <v>100</v>
      </c>
      <c r="AJ171" s="64">
        <v>0</v>
      </c>
      <c r="AK171" s="65">
        <f t="shared" ref="AK171:AK188" si="29">SUM(AI171:AJ171)</f>
        <v>0</v>
      </c>
      <c r="AL171" s="59" t="s">
        <v>100</v>
      </c>
      <c r="AM171" s="59" t="s">
        <v>100</v>
      </c>
      <c r="AN171" s="59" t="s">
        <v>100</v>
      </c>
      <c r="AO171" s="59" t="s">
        <v>100</v>
      </c>
      <c r="AP171" s="59" t="s">
        <v>100</v>
      </c>
      <c r="AQ171" s="59" t="s">
        <v>100</v>
      </c>
      <c r="AR171" s="59" t="s">
        <v>100</v>
      </c>
      <c r="AS171" s="59" t="s">
        <v>100</v>
      </c>
      <c r="AT171" s="59" t="s">
        <v>100</v>
      </c>
      <c r="AU171" s="59" t="s">
        <v>100</v>
      </c>
      <c r="AV171" s="59" t="s">
        <v>100</v>
      </c>
      <c r="AW171" s="59" t="s">
        <v>100</v>
      </c>
      <c r="AX171" s="59" t="s">
        <v>100</v>
      </c>
      <c r="AY171" s="59" t="s">
        <v>100</v>
      </c>
      <c r="AZ171" s="59" t="s">
        <v>100</v>
      </c>
      <c r="BA171" s="59" t="s">
        <v>100</v>
      </c>
      <c r="BB171" s="59" t="s">
        <v>100</v>
      </c>
      <c r="BC171" s="59" t="s">
        <v>100</v>
      </c>
      <c r="BD171" s="59" t="s">
        <v>100</v>
      </c>
      <c r="BE171" s="59" t="s">
        <v>100</v>
      </c>
      <c r="BF171" s="59" t="s">
        <v>100</v>
      </c>
      <c r="BG171" s="40" t="s">
        <v>100</v>
      </c>
    </row>
    <row r="172" spans="1:565" s="21" customFormat="1" ht="39" thickBot="1" x14ac:dyDescent="0.25">
      <c r="A172" s="40">
        <v>32</v>
      </c>
      <c r="B172" s="38" t="s">
        <v>462</v>
      </c>
      <c r="C172" s="40" t="s">
        <v>450</v>
      </c>
      <c r="D172" s="40" t="s">
        <v>97</v>
      </c>
      <c r="E172" s="40" t="s">
        <v>99</v>
      </c>
      <c r="F172" s="47" t="s">
        <v>451</v>
      </c>
      <c r="G172" s="48">
        <v>13425</v>
      </c>
      <c r="H172" s="38" t="s">
        <v>463</v>
      </c>
      <c r="I172" s="47" t="s">
        <v>464</v>
      </c>
      <c r="J172" s="38" t="s">
        <v>465</v>
      </c>
      <c r="K172" s="50">
        <v>45280</v>
      </c>
      <c r="L172" s="65">
        <v>5793</v>
      </c>
      <c r="M172" s="48">
        <v>13680</v>
      </c>
      <c r="N172" s="50">
        <v>45280</v>
      </c>
      <c r="O172" s="50">
        <v>45646</v>
      </c>
      <c r="P172" s="40" t="s">
        <v>288</v>
      </c>
      <c r="Q172" s="38" t="s">
        <v>100</v>
      </c>
      <c r="R172" s="158" t="s">
        <v>100</v>
      </c>
      <c r="S172" s="158" t="s">
        <v>100</v>
      </c>
      <c r="T172" s="38" t="s">
        <v>455</v>
      </c>
      <c r="U172" s="46" t="s">
        <v>100</v>
      </c>
      <c r="V172" s="46" t="s">
        <v>100</v>
      </c>
      <c r="W172" s="46" t="s">
        <v>100</v>
      </c>
      <c r="X172" s="46" t="s">
        <v>100</v>
      </c>
      <c r="Y172" s="46" t="s">
        <v>100</v>
      </c>
      <c r="Z172" s="46" t="s">
        <v>100</v>
      </c>
      <c r="AA172" s="38" t="s">
        <v>100</v>
      </c>
      <c r="AB172" s="38" t="s">
        <v>100</v>
      </c>
      <c r="AC172" s="65">
        <v>0</v>
      </c>
      <c r="AD172" s="65">
        <v>0</v>
      </c>
      <c r="AE172" s="38" t="s">
        <v>100</v>
      </c>
      <c r="AF172" s="56" t="s">
        <v>100</v>
      </c>
      <c r="AG172" s="65">
        <v>0</v>
      </c>
      <c r="AH172" s="34">
        <f t="shared" si="28"/>
        <v>5793</v>
      </c>
      <c r="AI172" s="65" t="s">
        <v>100</v>
      </c>
      <c r="AJ172" s="64">
        <v>0</v>
      </c>
      <c r="AK172" s="65">
        <f t="shared" si="29"/>
        <v>0</v>
      </c>
      <c r="AL172" s="59" t="s">
        <v>100</v>
      </c>
      <c r="AM172" s="59" t="s">
        <v>100</v>
      </c>
      <c r="AN172" s="59" t="s">
        <v>100</v>
      </c>
      <c r="AO172" s="59" t="s">
        <v>100</v>
      </c>
      <c r="AP172" s="59" t="s">
        <v>100</v>
      </c>
      <c r="AQ172" s="59"/>
      <c r="AR172" s="59"/>
      <c r="AS172" s="59"/>
      <c r="AT172" s="59"/>
      <c r="AU172" s="59"/>
      <c r="AV172" s="59"/>
      <c r="AW172" s="59"/>
      <c r="AX172" s="59"/>
      <c r="AY172" s="59"/>
      <c r="AZ172" s="59"/>
      <c r="BA172" s="59"/>
      <c r="BB172" s="59"/>
      <c r="BC172" s="59"/>
      <c r="BD172" s="59"/>
      <c r="BE172" s="59"/>
      <c r="BF172" s="59"/>
      <c r="BG172" s="40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  <c r="IX172" s="1"/>
      <c r="IY172" s="1"/>
      <c r="IZ172" s="1"/>
      <c r="JA172" s="1"/>
      <c r="JB172" s="1"/>
      <c r="JC172" s="1"/>
      <c r="JD172" s="1"/>
      <c r="JE172" s="1"/>
      <c r="JF172" s="1"/>
      <c r="JG172" s="1"/>
      <c r="JH172" s="1"/>
      <c r="JI172" s="1"/>
      <c r="JJ172" s="1"/>
      <c r="JK172" s="1"/>
      <c r="JL172" s="1"/>
      <c r="JM172" s="1"/>
      <c r="JN172" s="1"/>
      <c r="JO172" s="1"/>
      <c r="JP172" s="1"/>
      <c r="JQ172" s="1"/>
      <c r="JR172" s="1"/>
      <c r="JS172" s="1"/>
      <c r="JT172" s="1"/>
      <c r="JU172" s="1"/>
      <c r="JV172" s="1"/>
      <c r="JW172" s="1"/>
      <c r="JX172" s="1"/>
      <c r="JY172" s="1"/>
      <c r="JZ172" s="1"/>
      <c r="KA172" s="1"/>
      <c r="KB172" s="1"/>
      <c r="KC172" s="1"/>
      <c r="KD172" s="1"/>
      <c r="KE172" s="1"/>
      <c r="KF172" s="1"/>
      <c r="KG172" s="1"/>
      <c r="KH172" s="1"/>
      <c r="KI172" s="1"/>
      <c r="KJ172" s="1"/>
      <c r="KK172" s="1"/>
      <c r="KL172" s="1"/>
      <c r="KM172" s="1"/>
      <c r="KN172" s="1"/>
      <c r="KO172" s="1"/>
      <c r="KP172" s="1"/>
      <c r="KQ172" s="1"/>
      <c r="KR172" s="1"/>
      <c r="KS172" s="1"/>
      <c r="KT172" s="1"/>
      <c r="KU172" s="1"/>
      <c r="KV172" s="1"/>
      <c r="KW172" s="1"/>
      <c r="KX172" s="1"/>
      <c r="KY172" s="1"/>
      <c r="KZ172" s="1"/>
      <c r="LA172" s="1"/>
      <c r="LB172" s="1"/>
      <c r="LC172" s="1"/>
      <c r="LD172" s="1"/>
      <c r="LE172" s="1"/>
      <c r="LF172" s="1"/>
      <c r="LG172" s="1"/>
      <c r="LH172" s="1"/>
      <c r="LI172" s="1"/>
      <c r="LJ172" s="1"/>
      <c r="LK172" s="1"/>
      <c r="LL172" s="1"/>
      <c r="LM172" s="1"/>
      <c r="LN172" s="1"/>
      <c r="LO172" s="1"/>
      <c r="LP172" s="1"/>
      <c r="LQ172" s="1"/>
      <c r="LR172" s="1"/>
      <c r="LS172" s="1"/>
      <c r="LT172" s="1"/>
      <c r="LU172" s="1"/>
      <c r="LV172" s="1"/>
      <c r="LW172" s="1"/>
      <c r="LX172" s="1"/>
      <c r="LY172" s="1"/>
      <c r="LZ172" s="1"/>
      <c r="MA172" s="1"/>
      <c r="MB172" s="1"/>
      <c r="MC172" s="1"/>
      <c r="MD172" s="1"/>
      <c r="ME172" s="1"/>
      <c r="MF172" s="1"/>
      <c r="MG172" s="1"/>
      <c r="MH172" s="1"/>
      <c r="MI172" s="1"/>
      <c r="MJ172" s="1"/>
      <c r="MK172" s="1"/>
      <c r="ML172" s="1"/>
      <c r="MM172" s="1"/>
      <c r="MN172" s="1"/>
      <c r="MO172" s="1"/>
      <c r="MP172" s="1"/>
      <c r="MQ172" s="1"/>
      <c r="MR172" s="1"/>
      <c r="MS172" s="1"/>
      <c r="MT172" s="1"/>
      <c r="MU172" s="1"/>
      <c r="MV172" s="1"/>
      <c r="MW172" s="1"/>
      <c r="MX172" s="1"/>
      <c r="MY172" s="1"/>
      <c r="MZ172" s="1"/>
      <c r="NA172" s="1"/>
      <c r="NB172" s="1"/>
      <c r="NC172" s="1"/>
      <c r="ND172" s="1"/>
      <c r="NE172" s="1"/>
      <c r="NF172" s="1"/>
      <c r="NG172" s="1"/>
      <c r="NH172" s="1"/>
      <c r="NI172" s="1"/>
      <c r="NJ172" s="1"/>
      <c r="NK172" s="1"/>
      <c r="NL172" s="1"/>
      <c r="NM172" s="1"/>
      <c r="NN172" s="1"/>
      <c r="NO172" s="1"/>
      <c r="NP172" s="1"/>
      <c r="NQ172" s="1"/>
      <c r="NR172" s="1"/>
      <c r="NS172" s="1"/>
      <c r="NT172" s="1"/>
      <c r="NU172" s="1"/>
      <c r="NV172" s="1"/>
      <c r="NW172" s="1"/>
      <c r="NX172" s="1"/>
      <c r="NY172" s="1"/>
      <c r="NZ172" s="1"/>
      <c r="OA172" s="1"/>
      <c r="OB172" s="1"/>
      <c r="OC172" s="1"/>
      <c r="OD172" s="1"/>
      <c r="OE172" s="1"/>
      <c r="OF172" s="1"/>
      <c r="OG172" s="1"/>
      <c r="OH172" s="1"/>
      <c r="OI172" s="1"/>
      <c r="OJ172" s="1"/>
      <c r="OK172" s="1"/>
      <c r="OL172" s="1"/>
      <c r="OM172" s="1"/>
      <c r="ON172" s="1"/>
      <c r="OO172" s="1"/>
      <c r="OP172" s="1"/>
      <c r="OQ172" s="1"/>
      <c r="OR172" s="1"/>
      <c r="OS172" s="1"/>
      <c r="OT172" s="1"/>
      <c r="OU172" s="1"/>
      <c r="OV172" s="1"/>
      <c r="OW172" s="1"/>
      <c r="OX172" s="1"/>
      <c r="OY172" s="1"/>
      <c r="OZ172" s="1"/>
      <c r="PA172" s="1"/>
      <c r="PB172" s="1"/>
      <c r="PC172" s="1"/>
      <c r="PD172" s="1"/>
      <c r="PE172" s="1"/>
      <c r="PF172" s="1"/>
      <c r="PG172" s="1"/>
      <c r="PH172" s="1"/>
      <c r="PI172" s="1"/>
      <c r="PJ172" s="1"/>
      <c r="PK172" s="1"/>
      <c r="PL172" s="1"/>
      <c r="PM172" s="1"/>
      <c r="PN172" s="1"/>
      <c r="PO172" s="1"/>
      <c r="PP172" s="1"/>
      <c r="PQ172" s="1"/>
      <c r="PR172" s="1"/>
      <c r="PS172" s="1"/>
      <c r="PT172" s="1"/>
      <c r="PU172" s="1"/>
      <c r="PV172" s="1"/>
      <c r="PW172" s="1"/>
      <c r="PX172" s="1"/>
      <c r="PY172" s="1"/>
      <c r="PZ172" s="1"/>
      <c r="QA172" s="1"/>
      <c r="QB172" s="1"/>
      <c r="QC172" s="1"/>
      <c r="QD172" s="1"/>
      <c r="QE172" s="1"/>
      <c r="QF172" s="1"/>
      <c r="QG172" s="1"/>
      <c r="QH172" s="1"/>
      <c r="QI172" s="1"/>
      <c r="QJ172" s="1"/>
      <c r="QK172" s="1"/>
      <c r="QL172" s="1"/>
      <c r="QM172" s="1"/>
      <c r="QN172" s="1"/>
      <c r="QO172" s="1"/>
      <c r="QP172" s="1"/>
      <c r="QQ172" s="1"/>
      <c r="QR172" s="1"/>
      <c r="QS172" s="1"/>
      <c r="QT172" s="1"/>
      <c r="QU172" s="1"/>
      <c r="QV172" s="1"/>
      <c r="QW172" s="1"/>
      <c r="QX172" s="1"/>
      <c r="QY172" s="1"/>
      <c r="QZ172" s="1"/>
      <c r="RA172" s="1"/>
      <c r="RB172" s="1"/>
      <c r="RC172" s="1"/>
      <c r="RD172" s="1"/>
      <c r="RE172" s="1"/>
      <c r="RF172" s="1"/>
      <c r="RG172" s="1"/>
      <c r="RH172" s="1"/>
      <c r="RI172" s="1"/>
      <c r="RJ172" s="1"/>
      <c r="RK172" s="1"/>
      <c r="RL172" s="1"/>
      <c r="RM172" s="1"/>
      <c r="RN172" s="1"/>
      <c r="RO172" s="1"/>
      <c r="RP172" s="1"/>
      <c r="RQ172" s="1"/>
      <c r="RR172" s="1"/>
      <c r="RS172" s="1"/>
      <c r="RT172" s="1"/>
      <c r="RU172" s="1"/>
      <c r="RV172" s="1"/>
      <c r="RW172" s="1"/>
      <c r="RX172" s="1"/>
      <c r="RY172" s="1"/>
      <c r="RZ172" s="1"/>
      <c r="SA172" s="1"/>
      <c r="SB172" s="1"/>
      <c r="SC172" s="1"/>
      <c r="SD172" s="1"/>
      <c r="SE172" s="1"/>
      <c r="SF172" s="1"/>
      <c r="SG172" s="1"/>
      <c r="SH172" s="1"/>
      <c r="SI172" s="1"/>
      <c r="SJ172" s="1"/>
      <c r="SK172" s="1"/>
      <c r="SL172" s="1"/>
      <c r="SM172" s="1"/>
      <c r="SN172" s="1"/>
      <c r="SO172" s="1"/>
      <c r="SP172" s="1"/>
      <c r="SQ172" s="1"/>
      <c r="SR172" s="1"/>
      <c r="SS172" s="1"/>
      <c r="ST172" s="1"/>
      <c r="SU172" s="1"/>
      <c r="SV172" s="1"/>
      <c r="SW172" s="1"/>
      <c r="SX172" s="1"/>
      <c r="SY172" s="1"/>
      <c r="SZ172" s="1"/>
      <c r="TA172" s="1"/>
      <c r="TB172" s="1"/>
      <c r="TC172" s="1"/>
      <c r="TD172" s="1"/>
      <c r="TE172" s="1"/>
      <c r="TF172" s="1"/>
      <c r="TG172" s="1"/>
      <c r="TH172" s="1"/>
      <c r="TI172" s="1"/>
      <c r="TJ172" s="1"/>
      <c r="TK172" s="1"/>
      <c r="TL172" s="1"/>
      <c r="TM172" s="1"/>
      <c r="TN172" s="1"/>
      <c r="TO172" s="1"/>
      <c r="TP172" s="1"/>
      <c r="TQ172" s="1"/>
      <c r="TR172" s="1"/>
      <c r="TS172" s="1"/>
      <c r="TT172" s="1"/>
      <c r="TU172" s="1"/>
      <c r="TV172" s="1"/>
      <c r="TW172" s="1"/>
      <c r="TX172" s="1"/>
      <c r="TY172" s="1"/>
      <c r="TZ172" s="1"/>
      <c r="UA172" s="1"/>
      <c r="UB172" s="1"/>
      <c r="UC172" s="1"/>
      <c r="UD172" s="1"/>
      <c r="UE172" s="1"/>
      <c r="UF172" s="1"/>
      <c r="UG172" s="1"/>
      <c r="UH172" s="1"/>
      <c r="UI172" s="1"/>
      <c r="UJ172" s="1"/>
      <c r="UK172" s="1"/>
      <c r="UL172" s="1"/>
      <c r="UM172" s="1"/>
      <c r="UN172" s="1"/>
      <c r="UO172" s="1"/>
      <c r="UP172" s="1"/>
      <c r="UQ172" s="1"/>
      <c r="UR172" s="1"/>
      <c r="US172" s="1"/>
    </row>
    <row r="173" spans="1:565" ht="25.5" x14ac:dyDescent="0.2">
      <c r="A173" s="40">
        <v>33</v>
      </c>
      <c r="B173" s="40" t="s">
        <v>466</v>
      </c>
      <c r="C173" s="40" t="s">
        <v>457</v>
      </c>
      <c r="D173" s="40" t="s">
        <v>97</v>
      </c>
      <c r="E173" s="40" t="s">
        <v>99</v>
      </c>
      <c r="F173" s="47" t="s">
        <v>458</v>
      </c>
      <c r="G173" s="48">
        <v>13381</v>
      </c>
      <c r="H173" s="38" t="s">
        <v>467</v>
      </c>
      <c r="I173" s="47" t="s">
        <v>464</v>
      </c>
      <c r="J173" s="38" t="s">
        <v>465</v>
      </c>
      <c r="K173" s="50">
        <v>45259</v>
      </c>
      <c r="L173" s="65">
        <v>22700</v>
      </c>
      <c r="M173" s="48">
        <v>13664</v>
      </c>
      <c r="N173" s="50">
        <v>45259</v>
      </c>
      <c r="O173" s="50">
        <v>45441</v>
      </c>
      <c r="P173" s="40" t="s">
        <v>288</v>
      </c>
      <c r="Q173" s="38" t="s">
        <v>100</v>
      </c>
      <c r="R173" s="158" t="s">
        <v>100</v>
      </c>
      <c r="S173" s="158" t="s">
        <v>100</v>
      </c>
      <c r="T173" s="38" t="s">
        <v>455</v>
      </c>
      <c r="U173" s="46" t="s">
        <v>100</v>
      </c>
      <c r="V173" s="46" t="s">
        <v>100</v>
      </c>
      <c r="W173" s="46" t="s">
        <v>100</v>
      </c>
      <c r="X173" s="46" t="s">
        <v>100</v>
      </c>
      <c r="Y173" s="46" t="s">
        <v>100</v>
      </c>
      <c r="Z173" s="46" t="s">
        <v>100</v>
      </c>
      <c r="AA173" s="38" t="s">
        <v>100</v>
      </c>
      <c r="AB173" s="38" t="s">
        <v>100</v>
      </c>
      <c r="AC173" s="65">
        <v>0</v>
      </c>
      <c r="AD173" s="65">
        <v>0</v>
      </c>
      <c r="AE173" s="38" t="s">
        <v>100</v>
      </c>
      <c r="AF173" s="56" t="s">
        <v>100</v>
      </c>
      <c r="AG173" s="65">
        <v>0</v>
      </c>
      <c r="AH173" s="34">
        <f t="shared" si="28"/>
        <v>22700</v>
      </c>
      <c r="AI173" s="65" t="s">
        <v>100</v>
      </c>
      <c r="AJ173" s="64">
        <f>17200+5500</f>
        <v>22700</v>
      </c>
      <c r="AK173" s="65">
        <f t="shared" si="29"/>
        <v>22700</v>
      </c>
      <c r="AL173" s="59" t="s">
        <v>100</v>
      </c>
      <c r="AM173" s="59" t="s">
        <v>100</v>
      </c>
      <c r="AN173" s="59" t="s">
        <v>100</v>
      </c>
      <c r="AO173" s="59" t="s">
        <v>100</v>
      </c>
      <c r="AP173" s="59" t="s">
        <v>100</v>
      </c>
      <c r="AQ173" s="59" t="s">
        <v>100</v>
      </c>
      <c r="AR173" s="59" t="s">
        <v>100</v>
      </c>
      <c r="AS173" s="59" t="s">
        <v>100</v>
      </c>
      <c r="AT173" s="59" t="s">
        <v>100</v>
      </c>
      <c r="AU173" s="59" t="s">
        <v>100</v>
      </c>
      <c r="AV173" s="59" t="s">
        <v>100</v>
      </c>
      <c r="AW173" s="59" t="s">
        <v>100</v>
      </c>
      <c r="AX173" s="59" t="s">
        <v>100</v>
      </c>
      <c r="AY173" s="59" t="s">
        <v>100</v>
      </c>
      <c r="AZ173" s="59" t="s">
        <v>100</v>
      </c>
      <c r="BA173" s="59" t="s">
        <v>100</v>
      </c>
      <c r="BB173" s="59" t="s">
        <v>100</v>
      </c>
      <c r="BC173" s="59" t="s">
        <v>100</v>
      </c>
      <c r="BD173" s="59" t="s">
        <v>100</v>
      </c>
      <c r="BE173" s="59" t="s">
        <v>100</v>
      </c>
      <c r="BF173" s="59" t="s">
        <v>100</v>
      </c>
      <c r="BG173" s="40" t="s">
        <v>100</v>
      </c>
    </row>
    <row r="174" spans="1:565" ht="38.25" x14ac:dyDescent="0.2">
      <c r="A174" s="40">
        <v>34</v>
      </c>
      <c r="B174" s="40" t="s">
        <v>468</v>
      </c>
      <c r="C174" s="40" t="s">
        <v>450</v>
      </c>
      <c r="D174" s="40" t="s">
        <v>97</v>
      </c>
      <c r="E174" s="40" t="s">
        <v>99</v>
      </c>
      <c r="F174" s="47" t="s">
        <v>451</v>
      </c>
      <c r="G174" s="48">
        <v>13425</v>
      </c>
      <c r="H174" s="38" t="s">
        <v>469</v>
      </c>
      <c r="I174" s="47" t="s">
        <v>470</v>
      </c>
      <c r="J174" s="38" t="s">
        <v>471</v>
      </c>
      <c r="K174" s="50">
        <v>45281</v>
      </c>
      <c r="L174" s="65">
        <v>3950</v>
      </c>
      <c r="M174" s="48">
        <v>13680</v>
      </c>
      <c r="N174" s="50">
        <v>45280</v>
      </c>
      <c r="O174" s="50">
        <v>45646</v>
      </c>
      <c r="P174" s="40" t="s">
        <v>288</v>
      </c>
      <c r="Q174" s="38" t="s">
        <v>100</v>
      </c>
      <c r="R174" s="158" t="s">
        <v>100</v>
      </c>
      <c r="S174" s="158" t="s">
        <v>100</v>
      </c>
      <c r="T174" s="38" t="s">
        <v>455</v>
      </c>
      <c r="U174" s="46" t="s">
        <v>100</v>
      </c>
      <c r="V174" s="46" t="s">
        <v>100</v>
      </c>
      <c r="W174" s="46" t="s">
        <v>100</v>
      </c>
      <c r="X174" s="46" t="s">
        <v>100</v>
      </c>
      <c r="Y174" s="46" t="s">
        <v>100</v>
      </c>
      <c r="Z174" s="46" t="s">
        <v>100</v>
      </c>
      <c r="AA174" s="38" t="s">
        <v>100</v>
      </c>
      <c r="AB174" s="38" t="s">
        <v>100</v>
      </c>
      <c r="AC174" s="65">
        <v>0</v>
      </c>
      <c r="AD174" s="65">
        <v>0</v>
      </c>
      <c r="AE174" s="38" t="s">
        <v>100</v>
      </c>
      <c r="AF174" s="56" t="s">
        <v>100</v>
      </c>
      <c r="AG174" s="65">
        <v>0</v>
      </c>
      <c r="AH174" s="34">
        <f t="shared" si="28"/>
        <v>3950</v>
      </c>
      <c r="AI174" s="65" t="s">
        <v>100</v>
      </c>
      <c r="AJ174" s="64">
        <f>316</f>
        <v>316</v>
      </c>
      <c r="AK174" s="65">
        <f t="shared" si="29"/>
        <v>316</v>
      </c>
      <c r="AL174" s="59" t="s">
        <v>100</v>
      </c>
      <c r="AM174" s="59" t="s">
        <v>100</v>
      </c>
      <c r="AN174" s="59" t="s">
        <v>100</v>
      </c>
      <c r="AO174" s="59" t="s">
        <v>100</v>
      </c>
      <c r="AP174" s="59" t="s">
        <v>100</v>
      </c>
      <c r="AQ174" s="59" t="s">
        <v>100</v>
      </c>
      <c r="AR174" s="59" t="s">
        <v>100</v>
      </c>
      <c r="AS174" s="59" t="s">
        <v>100</v>
      </c>
      <c r="AT174" s="59" t="s">
        <v>100</v>
      </c>
      <c r="AU174" s="59" t="s">
        <v>100</v>
      </c>
      <c r="AV174" s="59" t="s">
        <v>100</v>
      </c>
      <c r="AW174" s="59" t="s">
        <v>100</v>
      </c>
      <c r="AX174" s="59" t="s">
        <v>100</v>
      </c>
      <c r="AY174" s="59" t="s">
        <v>100</v>
      </c>
      <c r="AZ174" s="59" t="s">
        <v>100</v>
      </c>
      <c r="BA174" s="59" t="s">
        <v>100</v>
      </c>
      <c r="BB174" s="59" t="s">
        <v>100</v>
      </c>
      <c r="BC174" s="59" t="s">
        <v>100</v>
      </c>
      <c r="BD174" s="59" t="s">
        <v>100</v>
      </c>
      <c r="BE174" s="59" t="s">
        <v>100</v>
      </c>
      <c r="BF174" s="59" t="s">
        <v>100</v>
      </c>
      <c r="BG174" s="40" t="s">
        <v>100</v>
      </c>
    </row>
    <row r="175" spans="1:565" ht="25.5" x14ac:dyDescent="0.2">
      <c r="A175" s="40">
        <v>35</v>
      </c>
      <c r="B175" s="40" t="s">
        <v>472</v>
      </c>
      <c r="C175" s="40" t="s">
        <v>457</v>
      </c>
      <c r="D175" s="40" t="s">
        <v>97</v>
      </c>
      <c r="E175" s="40" t="s">
        <v>99</v>
      </c>
      <c r="F175" s="47" t="s">
        <v>458</v>
      </c>
      <c r="G175" s="48">
        <v>13381</v>
      </c>
      <c r="H175" s="38" t="s">
        <v>475</v>
      </c>
      <c r="I175" s="47" t="s">
        <v>470</v>
      </c>
      <c r="J175" s="38" t="s">
        <v>471</v>
      </c>
      <c r="K175" s="50">
        <v>45259</v>
      </c>
      <c r="L175" s="65">
        <v>3754</v>
      </c>
      <c r="M175" s="48">
        <v>13665</v>
      </c>
      <c r="N175" s="50">
        <v>45259</v>
      </c>
      <c r="O175" s="50">
        <v>45442</v>
      </c>
      <c r="P175" s="50" t="s">
        <v>288</v>
      </c>
      <c r="Q175" s="38" t="s">
        <v>100</v>
      </c>
      <c r="R175" s="158" t="s">
        <v>100</v>
      </c>
      <c r="S175" s="158" t="s">
        <v>100</v>
      </c>
      <c r="T175" s="38" t="s">
        <v>455</v>
      </c>
      <c r="U175" s="46" t="s">
        <v>100</v>
      </c>
      <c r="V175" s="46" t="s">
        <v>100</v>
      </c>
      <c r="W175" s="46" t="s">
        <v>100</v>
      </c>
      <c r="X175" s="46" t="s">
        <v>100</v>
      </c>
      <c r="Y175" s="46" t="s">
        <v>100</v>
      </c>
      <c r="Z175" s="46" t="s">
        <v>100</v>
      </c>
      <c r="AA175" s="38" t="s">
        <v>100</v>
      </c>
      <c r="AB175" s="38" t="s">
        <v>100</v>
      </c>
      <c r="AC175" s="65">
        <v>0</v>
      </c>
      <c r="AD175" s="65">
        <v>0</v>
      </c>
      <c r="AE175" s="38" t="s">
        <v>100</v>
      </c>
      <c r="AF175" s="56" t="s">
        <v>100</v>
      </c>
      <c r="AG175" s="65">
        <v>0</v>
      </c>
      <c r="AH175" s="34">
        <f t="shared" si="28"/>
        <v>3754</v>
      </c>
      <c r="AI175" s="65" t="s">
        <v>100</v>
      </c>
      <c r="AJ175" s="64">
        <f>3754</f>
        <v>3754</v>
      </c>
      <c r="AK175" s="65">
        <f t="shared" si="29"/>
        <v>3754</v>
      </c>
      <c r="AL175" s="59" t="s">
        <v>100</v>
      </c>
      <c r="AM175" s="59" t="s">
        <v>100</v>
      </c>
      <c r="AN175" s="59" t="s">
        <v>100</v>
      </c>
      <c r="AO175" s="59" t="s">
        <v>100</v>
      </c>
      <c r="AP175" s="59" t="s">
        <v>100</v>
      </c>
      <c r="AQ175" s="59" t="s">
        <v>100</v>
      </c>
      <c r="AR175" s="59" t="s">
        <v>100</v>
      </c>
      <c r="AS175" s="59" t="s">
        <v>100</v>
      </c>
      <c r="AT175" s="59" t="s">
        <v>100</v>
      </c>
      <c r="AU175" s="59" t="s">
        <v>100</v>
      </c>
      <c r="AV175" s="59" t="s">
        <v>100</v>
      </c>
      <c r="AW175" s="59" t="s">
        <v>100</v>
      </c>
      <c r="AX175" s="59" t="s">
        <v>100</v>
      </c>
      <c r="AY175" s="59" t="s">
        <v>100</v>
      </c>
      <c r="AZ175" s="59" t="s">
        <v>100</v>
      </c>
      <c r="BA175" s="59" t="s">
        <v>100</v>
      </c>
      <c r="BB175" s="59" t="s">
        <v>100</v>
      </c>
      <c r="BC175" s="59" t="s">
        <v>100</v>
      </c>
      <c r="BD175" s="59" t="s">
        <v>100</v>
      </c>
      <c r="BE175" s="59" t="s">
        <v>100</v>
      </c>
      <c r="BF175" s="59" t="s">
        <v>100</v>
      </c>
      <c r="BG175" s="40" t="s">
        <v>100</v>
      </c>
    </row>
    <row r="176" spans="1:565" ht="25.5" x14ac:dyDescent="0.2">
      <c r="A176" s="40">
        <v>36</v>
      </c>
      <c r="B176" s="40" t="s">
        <v>473</v>
      </c>
      <c r="C176" s="40" t="s">
        <v>457</v>
      </c>
      <c r="D176" s="40" t="s">
        <v>97</v>
      </c>
      <c r="E176" s="40" t="s">
        <v>99</v>
      </c>
      <c r="F176" s="47" t="s">
        <v>458</v>
      </c>
      <c r="G176" s="48">
        <v>13381</v>
      </c>
      <c r="H176" s="38" t="s">
        <v>474</v>
      </c>
      <c r="I176" s="47" t="s">
        <v>476</v>
      </c>
      <c r="J176" s="38" t="s">
        <v>477</v>
      </c>
      <c r="K176" s="50">
        <v>45259</v>
      </c>
      <c r="L176" s="65">
        <v>2640</v>
      </c>
      <c r="M176" s="48">
        <v>13665</v>
      </c>
      <c r="N176" s="50">
        <v>45259</v>
      </c>
      <c r="O176" s="50">
        <v>45442</v>
      </c>
      <c r="P176" s="50" t="s">
        <v>288</v>
      </c>
      <c r="Q176" s="38" t="s">
        <v>100</v>
      </c>
      <c r="R176" s="158" t="s">
        <v>100</v>
      </c>
      <c r="S176" s="158" t="s">
        <v>100</v>
      </c>
      <c r="T176" s="38" t="s">
        <v>455</v>
      </c>
      <c r="U176" s="46" t="s">
        <v>100</v>
      </c>
      <c r="V176" s="46" t="s">
        <v>100</v>
      </c>
      <c r="W176" s="46" t="s">
        <v>100</v>
      </c>
      <c r="X176" s="46" t="s">
        <v>100</v>
      </c>
      <c r="Y176" s="46" t="s">
        <v>100</v>
      </c>
      <c r="Z176" s="46" t="s">
        <v>100</v>
      </c>
      <c r="AA176" s="38" t="s">
        <v>100</v>
      </c>
      <c r="AB176" s="38" t="s">
        <v>100</v>
      </c>
      <c r="AC176" s="65">
        <v>0</v>
      </c>
      <c r="AD176" s="65">
        <v>0</v>
      </c>
      <c r="AE176" s="38" t="s">
        <v>100</v>
      </c>
      <c r="AF176" s="56" t="s">
        <v>100</v>
      </c>
      <c r="AG176" s="65">
        <v>0</v>
      </c>
      <c r="AH176" s="34">
        <f t="shared" si="28"/>
        <v>2640</v>
      </c>
      <c r="AI176" s="65" t="s">
        <v>100</v>
      </c>
      <c r="AJ176" s="64">
        <v>0</v>
      </c>
      <c r="AK176" s="65">
        <f t="shared" si="29"/>
        <v>0</v>
      </c>
      <c r="AL176" s="59" t="s">
        <v>100</v>
      </c>
      <c r="AM176" s="59" t="s">
        <v>100</v>
      </c>
      <c r="AN176" s="59" t="s">
        <v>100</v>
      </c>
      <c r="AO176" s="59" t="s">
        <v>100</v>
      </c>
      <c r="AP176" s="59" t="s">
        <v>100</v>
      </c>
      <c r="AQ176" s="59" t="s">
        <v>100</v>
      </c>
      <c r="AR176" s="59" t="s">
        <v>100</v>
      </c>
      <c r="AS176" s="59" t="s">
        <v>100</v>
      </c>
      <c r="AT176" s="59" t="s">
        <v>100</v>
      </c>
      <c r="AU176" s="59" t="s">
        <v>100</v>
      </c>
      <c r="AV176" s="59" t="s">
        <v>100</v>
      </c>
      <c r="AW176" s="59" t="s">
        <v>100</v>
      </c>
      <c r="AX176" s="59" t="s">
        <v>100</v>
      </c>
      <c r="AY176" s="59" t="s">
        <v>100</v>
      </c>
      <c r="AZ176" s="59" t="s">
        <v>100</v>
      </c>
      <c r="BA176" s="59" t="s">
        <v>100</v>
      </c>
      <c r="BB176" s="59" t="s">
        <v>100</v>
      </c>
      <c r="BC176" s="59" t="s">
        <v>100</v>
      </c>
      <c r="BD176" s="59" t="s">
        <v>100</v>
      </c>
      <c r="BE176" s="59" t="s">
        <v>100</v>
      </c>
      <c r="BF176" s="59" t="s">
        <v>100</v>
      </c>
      <c r="BG176" s="40" t="s">
        <v>100</v>
      </c>
    </row>
    <row r="177" spans="1:565" s="22" customFormat="1" ht="39" thickBot="1" x14ac:dyDescent="0.25">
      <c r="A177" s="40">
        <v>37</v>
      </c>
      <c r="B177" s="38" t="s">
        <v>478</v>
      </c>
      <c r="C177" s="40" t="s">
        <v>479</v>
      </c>
      <c r="D177" s="40" t="s">
        <v>133</v>
      </c>
      <c r="E177" s="40" t="s">
        <v>175</v>
      </c>
      <c r="F177" s="47" t="s">
        <v>480</v>
      </c>
      <c r="G177" s="48">
        <v>13373</v>
      </c>
      <c r="H177" s="38" t="s">
        <v>481</v>
      </c>
      <c r="I177" s="47" t="s">
        <v>482</v>
      </c>
      <c r="J177" s="38" t="s">
        <v>483</v>
      </c>
      <c r="K177" s="50">
        <v>45321</v>
      </c>
      <c r="L177" s="65">
        <v>691209.14</v>
      </c>
      <c r="M177" s="48">
        <v>13707</v>
      </c>
      <c r="N177" s="50">
        <v>45322</v>
      </c>
      <c r="O177" s="50">
        <v>45689</v>
      </c>
      <c r="P177" s="50" t="s">
        <v>484</v>
      </c>
      <c r="Q177" s="38" t="s">
        <v>100</v>
      </c>
      <c r="R177" s="158" t="s">
        <v>100</v>
      </c>
      <c r="S177" s="158" t="s">
        <v>100</v>
      </c>
      <c r="T177" s="38" t="s">
        <v>302</v>
      </c>
      <c r="U177" s="46" t="s">
        <v>100</v>
      </c>
      <c r="V177" s="9" t="s">
        <v>100</v>
      </c>
      <c r="W177" s="46" t="s">
        <v>100</v>
      </c>
      <c r="X177" s="46" t="s">
        <v>100</v>
      </c>
      <c r="Y177" s="46" t="s">
        <v>100</v>
      </c>
      <c r="Z177" s="46" t="s">
        <v>100</v>
      </c>
      <c r="AA177" s="46" t="s">
        <v>100</v>
      </c>
      <c r="AB177" s="46" t="s">
        <v>100</v>
      </c>
      <c r="AC177" s="65">
        <v>0</v>
      </c>
      <c r="AD177" s="65">
        <v>0</v>
      </c>
      <c r="AE177" s="38" t="s">
        <v>100</v>
      </c>
      <c r="AF177" s="56" t="s">
        <v>100</v>
      </c>
      <c r="AG177" s="65">
        <v>0</v>
      </c>
      <c r="AH177" s="34">
        <f t="shared" si="28"/>
        <v>691209.14</v>
      </c>
      <c r="AI177" s="64">
        <v>0</v>
      </c>
      <c r="AJ177" s="64">
        <f>27986.36+33874+36118.51</f>
        <v>97978.87</v>
      </c>
      <c r="AK177" s="65">
        <f t="shared" si="29"/>
        <v>97978.87</v>
      </c>
      <c r="AL177" s="59" t="s">
        <v>485</v>
      </c>
      <c r="AM177" s="59" t="s">
        <v>100</v>
      </c>
      <c r="AN177" s="59" t="s">
        <v>486</v>
      </c>
      <c r="AO177" s="59" t="s">
        <v>100</v>
      </c>
      <c r="AP177" s="59" t="s">
        <v>100</v>
      </c>
      <c r="AQ177" s="59" t="s">
        <v>100</v>
      </c>
      <c r="AR177" s="59" t="s">
        <v>100</v>
      </c>
      <c r="AS177" s="59" t="s">
        <v>100</v>
      </c>
      <c r="AT177" s="59" t="s">
        <v>100</v>
      </c>
      <c r="AU177" s="59" t="s">
        <v>100</v>
      </c>
      <c r="AV177" s="59" t="s">
        <v>100</v>
      </c>
      <c r="AW177" s="59" t="s">
        <v>100</v>
      </c>
      <c r="AX177" s="59" t="s">
        <v>100</v>
      </c>
      <c r="AY177" s="59" t="s">
        <v>100</v>
      </c>
      <c r="AZ177" s="59" t="s">
        <v>100</v>
      </c>
      <c r="BA177" s="59" t="s">
        <v>100</v>
      </c>
      <c r="BB177" s="59" t="s">
        <v>100</v>
      </c>
      <c r="BC177" s="59" t="s">
        <v>100</v>
      </c>
      <c r="BD177" s="59" t="s">
        <v>100</v>
      </c>
      <c r="BE177" s="59" t="s">
        <v>100</v>
      </c>
      <c r="BF177" s="59" t="s">
        <v>100</v>
      </c>
      <c r="BG177" s="40" t="s">
        <v>100</v>
      </c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  <c r="IX177" s="1"/>
      <c r="IY177" s="1"/>
      <c r="IZ177" s="1"/>
      <c r="JA177" s="1"/>
      <c r="JB177" s="1"/>
      <c r="JC177" s="1"/>
      <c r="JD177" s="1"/>
      <c r="JE177" s="1"/>
      <c r="JF177" s="1"/>
      <c r="JG177" s="1"/>
      <c r="JH177" s="1"/>
      <c r="JI177" s="1"/>
      <c r="JJ177" s="1"/>
      <c r="JK177" s="1"/>
      <c r="JL177" s="1"/>
      <c r="JM177" s="1"/>
      <c r="JN177" s="1"/>
      <c r="JO177" s="1"/>
      <c r="JP177" s="1"/>
      <c r="JQ177" s="1"/>
      <c r="JR177" s="1"/>
      <c r="JS177" s="1"/>
      <c r="JT177" s="1"/>
      <c r="JU177" s="1"/>
      <c r="JV177" s="1"/>
      <c r="JW177" s="1"/>
      <c r="JX177" s="1"/>
      <c r="JY177" s="1"/>
      <c r="JZ177" s="1"/>
      <c r="KA177" s="1"/>
      <c r="KB177" s="1"/>
      <c r="KC177" s="1"/>
      <c r="KD177" s="1"/>
      <c r="KE177" s="1"/>
      <c r="KF177" s="1"/>
      <c r="KG177" s="1"/>
      <c r="KH177" s="1"/>
      <c r="KI177" s="1"/>
      <c r="KJ177" s="1"/>
      <c r="KK177" s="1"/>
      <c r="KL177" s="1"/>
      <c r="KM177" s="1"/>
      <c r="KN177" s="1"/>
      <c r="KO177" s="1"/>
      <c r="KP177" s="1"/>
      <c r="KQ177" s="1"/>
      <c r="KR177" s="1"/>
      <c r="KS177" s="1"/>
      <c r="KT177" s="1"/>
      <c r="KU177" s="1"/>
      <c r="KV177" s="1"/>
      <c r="KW177" s="1"/>
      <c r="KX177" s="1"/>
      <c r="KY177" s="1"/>
      <c r="KZ177" s="1"/>
      <c r="LA177" s="1"/>
      <c r="LB177" s="1"/>
      <c r="LC177" s="1"/>
      <c r="LD177" s="1"/>
      <c r="LE177" s="1"/>
      <c r="LF177" s="1"/>
      <c r="LG177" s="1"/>
      <c r="LH177" s="1"/>
      <c r="LI177" s="1"/>
      <c r="LJ177" s="1"/>
      <c r="LK177" s="1"/>
      <c r="LL177" s="1"/>
      <c r="LM177" s="1"/>
      <c r="LN177" s="1"/>
      <c r="LO177" s="1"/>
      <c r="LP177" s="1"/>
      <c r="LQ177" s="1"/>
      <c r="LR177" s="1"/>
      <c r="LS177" s="1"/>
      <c r="LT177" s="1"/>
      <c r="LU177" s="1"/>
      <c r="LV177" s="1"/>
      <c r="LW177" s="1"/>
      <c r="LX177" s="1"/>
      <c r="LY177" s="1"/>
      <c r="LZ177" s="1"/>
      <c r="MA177" s="1"/>
      <c r="MB177" s="1"/>
      <c r="MC177" s="1"/>
      <c r="MD177" s="1"/>
      <c r="ME177" s="1"/>
      <c r="MF177" s="1"/>
      <c r="MG177" s="1"/>
      <c r="MH177" s="1"/>
      <c r="MI177" s="1"/>
      <c r="MJ177" s="1"/>
      <c r="MK177" s="1"/>
      <c r="ML177" s="1"/>
      <c r="MM177" s="1"/>
      <c r="MN177" s="1"/>
      <c r="MO177" s="1"/>
      <c r="MP177" s="1"/>
      <c r="MQ177" s="1"/>
      <c r="MR177" s="1"/>
      <c r="MS177" s="1"/>
      <c r="MT177" s="1"/>
      <c r="MU177" s="1"/>
      <c r="MV177" s="1"/>
      <c r="MW177" s="1"/>
      <c r="MX177" s="1"/>
      <c r="MY177" s="1"/>
      <c r="MZ177" s="1"/>
      <c r="NA177" s="1"/>
      <c r="NB177" s="1"/>
      <c r="NC177" s="1"/>
      <c r="ND177" s="1"/>
      <c r="NE177" s="1"/>
      <c r="NF177" s="1"/>
      <c r="NG177" s="1"/>
      <c r="NH177" s="1"/>
      <c r="NI177" s="1"/>
      <c r="NJ177" s="1"/>
      <c r="NK177" s="1"/>
      <c r="NL177" s="1"/>
      <c r="NM177" s="1"/>
      <c r="NN177" s="1"/>
      <c r="NO177" s="1"/>
      <c r="NP177" s="1"/>
      <c r="NQ177" s="1"/>
      <c r="NR177" s="1"/>
      <c r="NS177" s="1"/>
      <c r="NT177" s="1"/>
      <c r="NU177" s="1"/>
      <c r="NV177" s="1"/>
      <c r="NW177" s="1"/>
      <c r="NX177" s="1"/>
      <c r="NY177" s="1"/>
      <c r="NZ177" s="1"/>
      <c r="OA177" s="1"/>
      <c r="OB177" s="1"/>
      <c r="OC177" s="1"/>
      <c r="OD177" s="1"/>
      <c r="OE177" s="1"/>
      <c r="OF177" s="1"/>
      <c r="OG177" s="1"/>
      <c r="OH177" s="1"/>
      <c r="OI177" s="1"/>
      <c r="OJ177" s="1"/>
      <c r="OK177" s="1"/>
      <c r="OL177" s="1"/>
      <c r="OM177" s="1"/>
      <c r="ON177" s="1"/>
      <c r="OO177" s="1"/>
      <c r="OP177" s="1"/>
      <c r="OQ177" s="1"/>
      <c r="OR177" s="1"/>
      <c r="OS177" s="1"/>
      <c r="OT177" s="1"/>
      <c r="OU177" s="1"/>
      <c r="OV177" s="1"/>
      <c r="OW177" s="1"/>
      <c r="OX177" s="1"/>
      <c r="OY177" s="1"/>
      <c r="OZ177" s="1"/>
      <c r="PA177" s="1"/>
      <c r="PB177" s="1"/>
      <c r="PC177" s="1"/>
      <c r="PD177" s="1"/>
      <c r="PE177" s="1"/>
      <c r="PF177" s="1"/>
      <c r="PG177" s="1"/>
      <c r="PH177" s="1"/>
      <c r="PI177" s="1"/>
      <c r="PJ177" s="1"/>
      <c r="PK177" s="1"/>
      <c r="PL177" s="1"/>
      <c r="PM177" s="1"/>
      <c r="PN177" s="1"/>
      <c r="PO177" s="1"/>
      <c r="PP177" s="1"/>
      <c r="PQ177" s="1"/>
      <c r="PR177" s="1"/>
      <c r="PS177" s="1"/>
      <c r="PT177" s="1"/>
      <c r="PU177" s="1"/>
      <c r="PV177" s="1"/>
      <c r="PW177" s="1"/>
      <c r="PX177" s="1"/>
      <c r="PY177" s="1"/>
      <c r="PZ177" s="1"/>
      <c r="QA177" s="1"/>
      <c r="QB177" s="1"/>
      <c r="QC177" s="1"/>
      <c r="QD177" s="1"/>
      <c r="QE177" s="1"/>
      <c r="QF177" s="1"/>
      <c r="QG177" s="1"/>
      <c r="QH177" s="1"/>
      <c r="QI177" s="1"/>
      <c r="QJ177" s="1"/>
      <c r="QK177" s="1"/>
      <c r="QL177" s="1"/>
      <c r="QM177" s="1"/>
      <c r="QN177" s="1"/>
      <c r="QO177" s="1"/>
      <c r="QP177" s="1"/>
      <c r="QQ177" s="1"/>
      <c r="QR177" s="1"/>
      <c r="QS177" s="1"/>
      <c r="QT177" s="1"/>
      <c r="QU177" s="1"/>
      <c r="QV177" s="1"/>
      <c r="QW177" s="1"/>
      <c r="QX177" s="1"/>
      <c r="QY177" s="1"/>
      <c r="QZ177" s="1"/>
      <c r="RA177" s="1"/>
      <c r="RB177" s="1"/>
      <c r="RC177" s="1"/>
      <c r="RD177" s="1"/>
      <c r="RE177" s="1"/>
      <c r="RF177" s="1"/>
      <c r="RG177" s="1"/>
      <c r="RH177" s="1"/>
      <c r="RI177" s="1"/>
      <c r="RJ177" s="1"/>
      <c r="RK177" s="1"/>
      <c r="RL177" s="1"/>
      <c r="RM177" s="1"/>
      <c r="RN177" s="1"/>
      <c r="RO177" s="1"/>
      <c r="RP177" s="1"/>
      <c r="RQ177" s="1"/>
      <c r="RR177" s="1"/>
      <c r="RS177" s="1"/>
      <c r="RT177" s="1"/>
      <c r="RU177" s="1"/>
      <c r="RV177" s="1"/>
      <c r="RW177" s="1"/>
      <c r="RX177" s="1"/>
      <c r="RY177" s="1"/>
      <c r="RZ177" s="1"/>
      <c r="SA177" s="1"/>
      <c r="SB177" s="1"/>
      <c r="SC177" s="1"/>
      <c r="SD177" s="1"/>
      <c r="SE177" s="1"/>
      <c r="SF177" s="1"/>
      <c r="SG177" s="1"/>
      <c r="SH177" s="1"/>
      <c r="SI177" s="1"/>
      <c r="SJ177" s="1"/>
      <c r="SK177" s="1"/>
      <c r="SL177" s="1"/>
      <c r="SM177" s="1"/>
      <c r="SN177" s="1"/>
      <c r="SO177" s="1"/>
      <c r="SP177" s="1"/>
      <c r="SQ177" s="1"/>
      <c r="SR177" s="1"/>
      <c r="SS177" s="1"/>
      <c r="ST177" s="1"/>
      <c r="SU177" s="1"/>
      <c r="SV177" s="1"/>
      <c r="SW177" s="1"/>
      <c r="SX177" s="1"/>
      <c r="SY177" s="1"/>
      <c r="SZ177" s="1"/>
      <c r="TA177" s="1"/>
      <c r="TB177" s="1"/>
      <c r="TC177" s="1"/>
      <c r="TD177" s="1"/>
      <c r="TE177" s="1"/>
      <c r="TF177" s="1"/>
      <c r="TG177" s="1"/>
      <c r="TH177" s="1"/>
      <c r="TI177" s="1"/>
      <c r="TJ177" s="1"/>
      <c r="TK177" s="1"/>
      <c r="TL177" s="1"/>
      <c r="TM177" s="1"/>
      <c r="TN177" s="1"/>
      <c r="TO177" s="1"/>
      <c r="TP177" s="1"/>
      <c r="TQ177" s="1"/>
      <c r="TR177" s="1"/>
      <c r="TS177" s="1"/>
      <c r="TT177" s="1"/>
      <c r="TU177" s="1"/>
      <c r="TV177" s="1"/>
      <c r="TW177" s="1"/>
      <c r="TX177" s="1"/>
      <c r="TY177" s="1"/>
      <c r="TZ177" s="1"/>
      <c r="UA177" s="1"/>
      <c r="UB177" s="1"/>
      <c r="UC177" s="1"/>
      <c r="UD177" s="1"/>
      <c r="UE177" s="1"/>
      <c r="UF177" s="1"/>
      <c r="UG177" s="1"/>
      <c r="UH177" s="1"/>
      <c r="UI177" s="1"/>
      <c r="UJ177" s="1"/>
      <c r="UK177" s="1"/>
      <c r="UL177" s="1"/>
      <c r="UM177" s="1"/>
      <c r="UN177" s="1"/>
      <c r="UO177" s="1"/>
      <c r="UP177" s="1"/>
      <c r="UQ177" s="1"/>
      <c r="UR177" s="1"/>
      <c r="US177" s="1"/>
    </row>
    <row r="178" spans="1:565" s="22" customFormat="1" ht="26.25" thickBot="1" x14ac:dyDescent="0.25">
      <c r="A178" s="40">
        <v>38</v>
      </c>
      <c r="B178" s="38" t="s">
        <v>501</v>
      </c>
      <c r="C178" s="40" t="s">
        <v>487</v>
      </c>
      <c r="D178" s="40" t="s">
        <v>133</v>
      </c>
      <c r="E178" s="40" t="s">
        <v>99</v>
      </c>
      <c r="F178" s="47" t="s">
        <v>488</v>
      </c>
      <c r="G178" s="48">
        <v>13542</v>
      </c>
      <c r="H178" s="38" t="s">
        <v>489</v>
      </c>
      <c r="I178" s="47" t="s">
        <v>490</v>
      </c>
      <c r="J178" s="38" t="s">
        <v>491</v>
      </c>
      <c r="K178" s="50">
        <v>45275</v>
      </c>
      <c r="L178" s="65">
        <v>66370</v>
      </c>
      <c r="M178" s="48">
        <v>13676</v>
      </c>
      <c r="N178" s="50">
        <v>45275</v>
      </c>
      <c r="O178" s="50">
        <v>45641</v>
      </c>
      <c r="P178" s="50" t="s">
        <v>288</v>
      </c>
      <c r="Q178" s="38" t="s">
        <v>100</v>
      </c>
      <c r="R178" s="158" t="s">
        <v>100</v>
      </c>
      <c r="S178" s="158" t="s">
        <v>100</v>
      </c>
      <c r="T178" s="38" t="s">
        <v>455</v>
      </c>
      <c r="U178" s="46" t="s">
        <v>100</v>
      </c>
      <c r="V178" s="46" t="s">
        <v>100</v>
      </c>
      <c r="W178" s="46" t="s">
        <v>100</v>
      </c>
      <c r="X178" s="46" t="s">
        <v>100</v>
      </c>
      <c r="Y178" s="46" t="s">
        <v>100</v>
      </c>
      <c r="Z178" s="46" t="s">
        <v>100</v>
      </c>
      <c r="AA178" s="46" t="s">
        <v>100</v>
      </c>
      <c r="AB178" s="46" t="s">
        <v>100</v>
      </c>
      <c r="AC178" s="65">
        <v>0</v>
      </c>
      <c r="AD178" s="65">
        <v>0</v>
      </c>
      <c r="AE178" s="46" t="s">
        <v>100</v>
      </c>
      <c r="AF178" s="46" t="s">
        <v>100</v>
      </c>
      <c r="AG178" s="63">
        <v>0</v>
      </c>
      <c r="AH178" s="34">
        <f t="shared" si="28"/>
        <v>66370</v>
      </c>
      <c r="AI178" s="65" t="s">
        <v>100</v>
      </c>
      <c r="AJ178" s="64">
        <f>17455.31+18185.38</f>
        <v>35640.69</v>
      </c>
      <c r="AK178" s="65">
        <f t="shared" si="29"/>
        <v>35640.69</v>
      </c>
      <c r="AL178" s="59" t="s">
        <v>100</v>
      </c>
      <c r="AM178" s="59" t="s">
        <v>100</v>
      </c>
      <c r="AN178" s="59" t="s">
        <v>100</v>
      </c>
      <c r="AO178" s="59" t="s">
        <v>100</v>
      </c>
      <c r="AP178" s="59" t="s">
        <v>100</v>
      </c>
      <c r="AQ178" s="59" t="s">
        <v>100</v>
      </c>
      <c r="AR178" s="59" t="s">
        <v>100</v>
      </c>
      <c r="AS178" s="59" t="s">
        <v>100</v>
      </c>
      <c r="AT178" s="59" t="s">
        <v>100</v>
      </c>
      <c r="AU178" s="59" t="s">
        <v>100</v>
      </c>
      <c r="AV178" s="59" t="s">
        <v>100</v>
      </c>
      <c r="AW178" s="59" t="s">
        <v>100</v>
      </c>
      <c r="AX178" s="59" t="s">
        <v>100</v>
      </c>
      <c r="AY178" s="59" t="s">
        <v>100</v>
      </c>
      <c r="AZ178" s="59" t="s">
        <v>100</v>
      </c>
      <c r="BA178" s="59" t="s">
        <v>100</v>
      </c>
      <c r="BB178" s="59" t="s">
        <v>100</v>
      </c>
      <c r="BC178" s="59" t="s">
        <v>100</v>
      </c>
      <c r="BD178" s="59" t="s">
        <v>100</v>
      </c>
      <c r="BE178" s="59" t="s">
        <v>100</v>
      </c>
      <c r="BF178" s="59" t="s">
        <v>100</v>
      </c>
      <c r="BG178" s="40" t="s">
        <v>100</v>
      </c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  <c r="IX178" s="1"/>
      <c r="IY178" s="1"/>
      <c r="IZ178" s="1"/>
      <c r="JA178" s="1"/>
      <c r="JB178" s="1"/>
      <c r="JC178" s="1"/>
      <c r="JD178" s="1"/>
      <c r="JE178" s="1"/>
      <c r="JF178" s="1"/>
      <c r="JG178" s="1"/>
      <c r="JH178" s="1"/>
      <c r="JI178" s="1"/>
      <c r="JJ178" s="1"/>
      <c r="JK178" s="1"/>
      <c r="JL178" s="1"/>
      <c r="JM178" s="1"/>
      <c r="JN178" s="1"/>
      <c r="JO178" s="1"/>
      <c r="JP178" s="1"/>
      <c r="JQ178" s="1"/>
      <c r="JR178" s="1"/>
      <c r="JS178" s="1"/>
      <c r="JT178" s="1"/>
      <c r="JU178" s="1"/>
      <c r="JV178" s="1"/>
      <c r="JW178" s="1"/>
      <c r="JX178" s="1"/>
      <c r="JY178" s="1"/>
      <c r="JZ178" s="1"/>
      <c r="KA178" s="1"/>
      <c r="KB178" s="1"/>
      <c r="KC178" s="1"/>
      <c r="KD178" s="1"/>
      <c r="KE178" s="1"/>
      <c r="KF178" s="1"/>
      <c r="KG178" s="1"/>
      <c r="KH178" s="1"/>
      <c r="KI178" s="1"/>
      <c r="KJ178" s="1"/>
      <c r="KK178" s="1"/>
      <c r="KL178" s="1"/>
      <c r="KM178" s="1"/>
      <c r="KN178" s="1"/>
      <c r="KO178" s="1"/>
      <c r="KP178" s="1"/>
      <c r="KQ178" s="1"/>
      <c r="KR178" s="1"/>
      <c r="KS178" s="1"/>
      <c r="KT178" s="1"/>
      <c r="KU178" s="1"/>
      <c r="KV178" s="1"/>
      <c r="KW178" s="1"/>
      <c r="KX178" s="1"/>
      <c r="KY178" s="1"/>
      <c r="KZ178" s="1"/>
      <c r="LA178" s="1"/>
      <c r="LB178" s="1"/>
      <c r="LC178" s="1"/>
      <c r="LD178" s="1"/>
      <c r="LE178" s="1"/>
      <c r="LF178" s="1"/>
      <c r="LG178" s="1"/>
      <c r="LH178" s="1"/>
      <c r="LI178" s="1"/>
      <c r="LJ178" s="1"/>
      <c r="LK178" s="1"/>
      <c r="LL178" s="1"/>
      <c r="LM178" s="1"/>
      <c r="LN178" s="1"/>
      <c r="LO178" s="1"/>
      <c r="LP178" s="1"/>
      <c r="LQ178" s="1"/>
      <c r="LR178" s="1"/>
      <c r="LS178" s="1"/>
      <c r="LT178" s="1"/>
      <c r="LU178" s="1"/>
      <c r="LV178" s="1"/>
      <c r="LW178" s="1"/>
      <c r="LX178" s="1"/>
      <c r="LY178" s="1"/>
      <c r="LZ178" s="1"/>
      <c r="MA178" s="1"/>
      <c r="MB178" s="1"/>
      <c r="MC178" s="1"/>
      <c r="MD178" s="1"/>
      <c r="ME178" s="1"/>
      <c r="MF178" s="1"/>
      <c r="MG178" s="1"/>
      <c r="MH178" s="1"/>
      <c r="MI178" s="1"/>
      <c r="MJ178" s="1"/>
      <c r="MK178" s="1"/>
      <c r="ML178" s="1"/>
      <c r="MM178" s="1"/>
      <c r="MN178" s="1"/>
      <c r="MO178" s="1"/>
      <c r="MP178" s="1"/>
      <c r="MQ178" s="1"/>
      <c r="MR178" s="1"/>
      <c r="MS178" s="1"/>
      <c r="MT178" s="1"/>
      <c r="MU178" s="1"/>
      <c r="MV178" s="1"/>
      <c r="MW178" s="1"/>
      <c r="MX178" s="1"/>
      <c r="MY178" s="1"/>
      <c r="MZ178" s="1"/>
      <c r="NA178" s="1"/>
      <c r="NB178" s="1"/>
      <c r="NC178" s="1"/>
      <c r="ND178" s="1"/>
      <c r="NE178" s="1"/>
      <c r="NF178" s="1"/>
      <c r="NG178" s="1"/>
      <c r="NH178" s="1"/>
      <c r="NI178" s="1"/>
      <c r="NJ178" s="1"/>
      <c r="NK178" s="1"/>
      <c r="NL178" s="1"/>
      <c r="NM178" s="1"/>
      <c r="NN178" s="1"/>
      <c r="NO178" s="1"/>
      <c r="NP178" s="1"/>
      <c r="NQ178" s="1"/>
      <c r="NR178" s="1"/>
      <c r="NS178" s="1"/>
      <c r="NT178" s="1"/>
      <c r="NU178" s="1"/>
      <c r="NV178" s="1"/>
      <c r="NW178" s="1"/>
      <c r="NX178" s="1"/>
      <c r="NY178" s="1"/>
      <c r="NZ178" s="1"/>
      <c r="OA178" s="1"/>
      <c r="OB178" s="1"/>
      <c r="OC178" s="1"/>
      <c r="OD178" s="1"/>
      <c r="OE178" s="1"/>
      <c r="OF178" s="1"/>
      <c r="OG178" s="1"/>
      <c r="OH178" s="1"/>
      <c r="OI178" s="1"/>
      <c r="OJ178" s="1"/>
      <c r="OK178" s="1"/>
      <c r="OL178" s="1"/>
      <c r="OM178" s="1"/>
      <c r="ON178" s="1"/>
      <c r="OO178" s="1"/>
      <c r="OP178" s="1"/>
      <c r="OQ178" s="1"/>
      <c r="OR178" s="1"/>
      <c r="OS178" s="1"/>
      <c r="OT178" s="1"/>
      <c r="OU178" s="1"/>
      <c r="OV178" s="1"/>
      <c r="OW178" s="1"/>
      <c r="OX178" s="1"/>
      <c r="OY178" s="1"/>
      <c r="OZ178" s="1"/>
      <c r="PA178" s="1"/>
      <c r="PB178" s="1"/>
      <c r="PC178" s="1"/>
      <c r="PD178" s="1"/>
      <c r="PE178" s="1"/>
      <c r="PF178" s="1"/>
      <c r="PG178" s="1"/>
      <c r="PH178" s="1"/>
      <c r="PI178" s="1"/>
      <c r="PJ178" s="1"/>
      <c r="PK178" s="1"/>
      <c r="PL178" s="1"/>
      <c r="PM178" s="1"/>
      <c r="PN178" s="1"/>
      <c r="PO178" s="1"/>
      <c r="PP178" s="1"/>
      <c r="PQ178" s="1"/>
      <c r="PR178" s="1"/>
      <c r="PS178" s="1"/>
      <c r="PT178" s="1"/>
      <c r="PU178" s="1"/>
      <c r="PV178" s="1"/>
      <c r="PW178" s="1"/>
      <c r="PX178" s="1"/>
      <c r="PY178" s="1"/>
      <c r="PZ178" s="1"/>
      <c r="QA178" s="1"/>
      <c r="QB178" s="1"/>
      <c r="QC178" s="1"/>
      <c r="QD178" s="1"/>
      <c r="QE178" s="1"/>
      <c r="QF178" s="1"/>
      <c r="QG178" s="1"/>
      <c r="QH178" s="1"/>
      <c r="QI178" s="1"/>
      <c r="QJ178" s="1"/>
      <c r="QK178" s="1"/>
      <c r="QL178" s="1"/>
      <c r="QM178" s="1"/>
      <c r="QN178" s="1"/>
      <c r="QO178" s="1"/>
      <c r="QP178" s="1"/>
      <c r="QQ178" s="1"/>
      <c r="QR178" s="1"/>
      <c r="QS178" s="1"/>
      <c r="QT178" s="1"/>
      <c r="QU178" s="1"/>
      <c r="QV178" s="1"/>
      <c r="QW178" s="1"/>
      <c r="QX178" s="1"/>
      <c r="QY178" s="1"/>
      <c r="QZ178" s="1"/>
      <c r="RA178" s="1"/>
      <c r="RB178" s="1"/>
      <c r="RC178" s="1"/>
      <c r="RD178" s="1"/>
      <c r="RE178" s="1"/>
      <c r="RF178" s="1"/>
      <c r="RG178" s="1"/>
      <c r="RH178" s="1"/>
      <c r="RI178" s="1"/>
      <c r="RJ178" s="1"/>
      <c r="RK178" s="1"/>
      <c r="RL178" s="1"/>
      <c r="RM178" s="1"/>
      <c r="RN178" s="1"/>
      <c r="RO178" s="1"/>
      <c r="RP178" s="1"/>
      <c r="RQ178" s="1"/>
      <c r="RR178" s="1"/>
      <c r="RS178" s="1"/>
      <c r="RT178" s="1"/>
      <c r="RU178" s="1"/>
      <c r="RV178" s="1"/>
      <c r="RW178" s="1"/>
      <c r="RX178" s="1"/>
      <c r="RY178" s="1"/>
      <c r="RZ178" s="1"/>
      <c r="SA178" s="1"/>
      <c r="SB178" s="1"/>
      <c r="SC178" s="1"/>
      <c r="SD178" s="1"/>
      <c r="SE178" s="1"/>
      <c r="SF178" s="1"/>
      <c r="SG178" s="1"/>
      <c r="SH178" s="1"/>
      <c r="SI178" s="1"/>
      <c r="SJ178" s="1"/>
      <c r="SK178" s="1"/>
      <c r="SL178" s="1"/>
      <c r="SM178" s="1"/>
      <c r="SN178" s="1"/>
      <c r="SO178" s="1"/>
      <c r="SP178" s="1"/>
      <c r="SQ178" s="1"/>
      <c r="SR178" s="1"/>
      <c r="SS178" s="1"/>
      <c r="ST178" s="1"/>
      <c r="SU178" s="1"/>
      <c r="SV178" s="1"/>
      <c r="SW178" s="1"/>
      <c r="SX178" s="1"/>
      <c r="SY178" s="1"/>
      <c r="SZ178" s="1"/>
      <c r="TA178" s="1"/>
      <c r="TB178" s="1"/>
      <c r="TC178" s="1"/>
      <c r="TD178" s="1"/>
      <c r="TE178" s="1"/>
      <c r="TF178" s="1"/>
      <c r="TG178" s="1"/>
      <c r="TH178" s="1"/>
      <c r="TI178" s="1"/>
      <c r="TJ178" s="1"/>
      <c r="TK178" s="1"/>
      <c r="TL178" s="1"/>
      <c r="TM178" s="1"/>
      <c r="TN178" s="1"/>
      <c r="TO178" s="1"/>
      <c r="TP178" s="1"/>
      <c r="TQ178" s="1"/>
      <c r="TR178" s="1"/>
      <c r="TS178" s="1"/>
      <c r="TT178" s="1"/>
      <c r="TU178" s="1"/>
      <c r="TV178" s="1"/>
      <c r="TW178" s="1"/>
      <c r="TX178" s="1"/>
      <c r="TY178" s="1"/>
      <c r="TZ178" s="1"/>
      <c r="UA178" s="1"/>
      <c r="UB178" s="1"/>
      <c r="UC178" s="1"/>
      <c r="UD178" s="1"/>
      <c r="UE178" s="1"/>
      <c r="UF178" s="1"/>
      <c r="UG178" s="1"/>
      <c r="UH178" s="1"/>
      <c r="UI178" s="1"/>
      <c r="UJ178" s="1"/>
      <c r="UK178" s="1"/>
      <c r="UL178" s="1"/>
      <c r="UM178" s="1"/>
      <c r="UN178" s="1"/>
      <c r="UO178" s="1"/>
      <c r="UP178" s="1"/>
      <c r="UQ178" s="1"/>
      <c r="UR178" s="1"/>
      <c r="US178" s="1"/>
    </row>
    <row r="179" spans="1:565" s="22" customFormat="1" ht="26.25" thickBot="1" x14ac:dyDescent="0.25">
      <c r="A179" s="40">
        <v>39</v>
      </c>
      <c r="B179" s="38" t="s">
        <v>500</v>
      </c>
      <c r="C179" s="40" t="s">
        <v>492</v>
      </c>
      <c r="D179" s="40" t="s">
        <v>97</v>
      </c>
      <c r="E179" s="40" t="s">
        <v>175</v>
      </c>
      <c r="F179" s="47" t="s">
        <v>493</v>
      </c>
      <c r="G179" s="48">
        <v>13629</v>
      </c>
      <c r="H179" s="38" t="s">
        <v>494</v>
      </c>
      <c r="I179" s="47" t="s">
        <v>495</v>
      </c>
      <c r="J179" s="38" t="s">
        <v>496</v>
      </c>
      <c r="K179" s="50">
        <v>45197</v>
      </c>
      <c r="L179" s="65">
        <v>140226.9</v>
      </c>
      <c r="M179" s="48">
        <v>13627</v>
      </c>
      <c r="N179" s="50">
        <v>45197</v>
      </c>
      <c r="O179" s="50">
        <v>45564</v>
      </c>
      <c r="P179" s="50" t="s">
        <v>288</v>
      </c>
      <c r="Q179" s="38"/>
      <c r="R179" s="158"/>
      <c r="S179" s="158"/>
      <c r="T179" s="38" t="s">
        <v>455</v>
      </c>
      <c r="U179" s="46" t="s">
        <v>100</v>
      </c>
      <c r="V179" s="46" t="s">
        <v>100</v>
      </c>
      <c r="W179" s="46" t="s">
        <v>100</v>
      </c>
      <c r="X179" s="46" t="s">
        <v>100</v>
      </c>
      <c r="Y179" s="46" t="s">
        <v>100</v>
      </c>
      <c r="Z179" s="46" t="s">
        <v>100</v>
      </c>
      <c r="AA179" s="46" t="s">
        <v>100</v>
      </c>
      <c r="AB179" s="46" t="s">
        <v>100</v>
      </c>
      <c r="AC179" s="65">
        <v>0</v>
      </c>
      <c r="AD179" s="65">
        <v>0</v>
      </c>
      <c r="AE179" s="46" t="s">
        <v>100</v>
      </c>
      <c r="AF179" s="46" t="s">
        <v>100</v>
      </c>
      <c r="AG179" s="63">
        <v>0</v>
      </c>
      <c r="AH179" s="34">
        <f>L179-AD179+AC179+AG179</f>
        <v>140226.9</v>
      </c>
      <c r="AI179" s="65" t="s">
        <v>100</v>
      </c>
      <c r="AJ179" s="64">
        <f>964.18+1290.35</f>
        <v>2254.5299999999997</v>
      </c>
      <c r="AK179" s="65">
        <f t="shared" si="29"/>
        <v>2254.5299999999997</v>
      </c>
      <c r="AL179" s="59" t="s">
        <v>100</v>
      </c>
      <c r="AM179" s="59" t="s">
        <v>100</v>
      </c>
      <c r="AN179" s="59" t="s">
        <v>100</v>
      </c>
      <c r="AO179" s="59" t="s">
        <v>100</v>
      </c>
      <c r="AP179" s="59" t="s">
        <v>100</v>
      </c>
      <c r="AQ179" s="59" t="s">
        <v>100</v>
      </c>
      <c r="AR179" s="59" t="s">
        <v>100</v>
      </c>
      <c r="AS179" s="59" t="s">
        <v>100</v>
      </c>
      <c r="AT179" s="59" t="s">
        <v>100</v>
      </c>
      <c r="AU179" s="59" t="s">
        <v>100</v>
      </c>
      <c r="AV179" s="59" t="s">
        <v>100</v>
      </c>
      <c r="AW179" s="59" t="s">
        <v>100</v>
      </c>
      <c r="AX179" s="59" t="s">
        <v>100</v>
      </c>
      <c r="AY179" s="59" t="s">
        <v>100</v>
      </c>
      <c r="AZ179" s="59" t="s">
        <v>100</v>
      </c>
      <c r="BA179" s="59" t="s">
        <v>100</v>
      </c>
      <c r="BB179" s="59" t="s">
        <v>100</v>
      </c>
      <c r="BC179" s="59" t="s">
        <v>100</v>
      </c>
      <c r="BD179" s="59" t="s">
        <v>100</v>
      </c>
      <c r="BE179" s="59" t="s">
        <v>100</v>
      </c>
      <c r="BF179" s="59" t="s">
        <v>100</v>
      </c>
      <c r="BG179" s="40" t="s">
        <v>100</v>
      </c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  <c r="IX179" s="1"/>
      <c r="IY179" s="1"/>
      <c r="IZ179" s="1"/>
      <c r="JA179" s="1"/>
      <c r="JB179" s="1"/>
      <c r="JC179" s="1"/>
      <c r="JD179" s="1"/>
      <c r="JE179" s="1"/>
      <c r="JF179" s="1"/>
      <c r="JG179" s="1"/>
      <c r="JH179" s="1"/>
      <c r="JI179" s="1"/>
      <c r="JJ179" s="1"/>
      <c r="JK179" s="1"/>
      <c r="JL179" s="1"/>
      <c r="JM179" s="1"/>
      <c r="JN179" s="1"/>
      <c r="JO179" s="1"/>
      <c r="JP179" s="1"/>
      <c r="JQ179" s="1"/>
      <c r="JR179" s="1"/>
      <c r="JS179" s="1"/>
      <c r="JT179" s="1"/>
      <c r="JU179" s="1"/>
      <c r="JV179" s="1"/>
      <c r="JW179" s="1"/>
      <c r="JX179" s="1"/>
      <c r="JY179" s="1"/>
      <c r="JZ179" s="1"/>
      <c r="KA179" s="1"/>
      <c r="KB179" s="1"/>
      <c r="KC179" s="1"/>
      <c r="KD179" s="1"/>
      <c r="KE179" s="1"/>
      <c r="KF179" s="1"/>
      <c r="KG179" s="1"/>
      <c r="KH179" s="1"/>
      <c r="KI179" s="1"/>
      <c r="KJ179" s="1"/>
      <c r="KK179" s="1"/>
      <c r="KL179" s="1"/>
      <c r="KM179" s="1"/>
      <c r="KN179" s="1"/>
      <c r="KO179" s="1"/>
      <c r="KP179" s="1"/>
      <c r="KQ179" s="1"/>
      <c r="KR179" s="1"/>
      <c r="KS179" s="1"/>
      <c r="KT179" s="1"/>
      <c r="KU179" s="1"/>
      <c r="KV179" s="1"/>
      <c r="KW179" s="1"/>
      <c r="KX179" s="1"/>
      <c r="KY179" s="1"/>
      <c r="KZ179" s="1"/>
      <c r="LA179" s="1"/>
      <c r="LB179" s="1"/>
      <c r="LC179" s="1"/>
      <c r="LD179" s="1"/>
      <c r="LE179" s="1"/>
      <c r="LF179" s="1"/>
      <c r="LG179" s="1"/>
      <c r="LH179" s="1"/>
      <c r="LI179" s="1"/>
      <c r="LJ179" s="1"/>
      <c r="LK179" s="1"/>
      <c r="LL179" s="1"/>
      <c r="LM179" s="1"/>
      <c r="LN179" s="1"/>
      <c r="LO179" s="1"/>
      <c r="LP179" s="1"/>
      <c r="LQ179" s="1"/>
      <c r="LR179" s="1"/>
      <c r="LS179" s="1"/>
      <c r="LT179" s="1"/>
      <c r="LU179" s="1"/>
      <c r="LV179" s="1"/>
      <c r="LW179" s="1"/>
      <c r="LX179" s="1"/>
      <c r="LY179" s="1"/>
      <c r="LZ179" s="1"/>
      <c r="MA179" s="1"/>
      <c r="MB179" s="1"/>
      <c r="MC179" s="1"/>
      <c r="MD179" s="1"/>
      <c r="ME179" s="1"/>
      <c r="MF179" s="1"/>
      <c r="MG179" s="1"/>
      <c r="MH179" s="1"/>
      <c r="MI179" s="1"/>
      <c r="MJ179" s="1"/>
      <c r="MK179" s="1"/>
      <c r="ML179" s="1"/>
      <c r="MM179" s="1"/>
      <c r="MN179" s="1"/>
      <c r="MO179" s="1"/>
      <c r="MP179" s="1"/>
      <c r="MQ179" s="1"/>
      <c r="MR179" s="1"/>
      <c r="MS179" s="1"/>
      <c r="MT179" s="1"/>
      <c r="MU179" s="1"/>
      <c r="MV179" s="1"/>
      <c r="MW179" s="1"/>
      <c r="MX179" s="1"/>
      <c r="MY179" s="1"/>
      <c r="MZ179" s="1"/>
      <c r="NA179" s="1"/>
      <c r="NB179" s="1"/>
      <c r="NC179" s="1"/>
      <c r="ND179" s="1"/>
      <c r="NE179" s="1"/>
      <c r="NF179" s="1"/>
      <c r="NG179" s="1"/>
      <c r="NH179" s="1"/>
      <c r="NI179" s="1"/>
      <c r="NJ179" s="1"/>
      <c r="NK179" s="1"/>
      <c r="NL179" s="1"/>
      <c r="NM179" s="1"/>
      <c r="NN179" s="1"/>
      <c r="NO179" s="1"/>
      <c r="NP179" s="1"/>
      <c r="NQ179" s="1"/>
      <c r="NR179" s="1"/>
      <c r="NS179" s="1"/>
      <c r="NT179" s="1"/>
      <c r="NU179" s="1"/>
      <c r="NV179" s="1"/>
      <c r="NW179" s="1"/>
      <c r="NX179" s="1"/>
      <c r="NY179" s="1"/>
      <c r="NZ179" s="1"/>
      <c r="OA179" s="1"/>
      <c r="OB179" s="1"/>
      <c r="OC179" s="1"/>
      <c r="OD179" s="1"/>
      <c r="OE179" s="1"/>
      <c r="OF179" s="1"/>
      <c r="OG179" s="1"/>
      <c r="OH179" s="1"/>
      <c r="OI179" s="1"/>
      <c r="OJ179" s="1"/>
      <c r="OK179" s="1"/>
      <c r="OL179" s="1"/>
      <c r="OM179" s="1"/>
      <c r="ON179" s="1"/>
      <c r="OO179" s="1"/>
      <c r="OP179" s="1"/>
      <c r="OQ179" s="1"/>
      <c r="OR179" s="1"/>
      <c r="OS179" s="1"/>
      <c r="OT179" s="1"/>
      <c r="OU179" s="1"/>
      <c r="OV179" s="1"/>
      <c r="OW179" s="1"/>
      <c r="OX179" s="1"/>
      <c r="OY179" s="1"/>
      <c r="OZ179" s="1"/>
      <c r="PA179" s="1"/>
      <c r="PB179" s="1"/>
      <c r="PC179" s="1"/>
      <c r="PD179" s="1"/>
      <c r="PE179" s="1"/>
      <c r="PF179" s="1"/>
      <c r="PG179" s="1"/>
      <c r="PH179" s="1"/>
      <c r="PI179" s="1"/>
      <c r="PJ179" s="1"/>
      <c r="PK179" s="1"/>
      <c r="PL179" s="1"/>
      <c r="PM179" s="1"/>
      <c r="PN179" s="1"/>
      <c r="PO179" s="1"/>
      <c r="PP179" s="1"/>
      <c r="PQ179" s="1"/>
      <c r="PR179" s="1"/>
      <c r="PS179" s="1"/>
      <c r="PT179" s="1"/>
      <c r="PU179" s="1"/>
      <c r="PV179" s="1"/>
      <c r="PW179" s="1"/>
      <c r="PX179" s="1"/>
      <c r="PY179" s="1"/>
      <c r="PZ179" s="1"/>
      <c r="QA179" s="1"/>
      <c r="QB179" s="1"/>
      <c r="QC179" s="1"/>
      <c r="QD179" s="1"/>
      <c r="QE179" s="1"/>
      <c r="QF179" s="1"/>
      <c r="QG179" s="1"/>
      <c r="QH179" s="1"/>
      <c r="QI179" s="1"/>
      <c r="QJ179" s="1"/>
      <c r="QK179" s="1"/>
      <c r="QL179" s="1"/>
      <c r="QM179" s="1"/>
      <c r="QN179" s="1"/>
      <c r="QO179" s="1"/>
      <c r="QP179" s="1"/>
      <c r="QQ179" s="1"/>
      <c r="QR179" s="1"/>
      <c r="QS179" s="1"/>
      <c r="QT179" s="1"/>
      <c r="QU179" s="1"/>
      <c r="QV179" s="1"/>
      <c r="QW179" s="1"/>
      <c r="QX179" s="1"/>
      <c r="QY179" s="1"/>
      <c r="QZ179" s="1"/>
      <c r="RA179" s="1"/>
      <c r="RB179" s="1"/>
      <c r="RC179" s="1"/>
      <c r="RD179" s="1"/>
      <c r="RE179" s="1"/>
      <c r="RF179" s="1"/>
      <c r="RG179" s="1"/>
      <c r="RH179" s="1"/>
      <c r="RI179" s="1"/>
      <c r="RJ179" s="1"/>
      <c r="RK179" s="1"/>
      <c r="RL179" s="1"/>
      <c r="RM179" s="1"/>
      <c r="RN179" s="1"/>
      <c r="RO179" s="1"/>
      <c r="RP179" s="1"/>
      <c r="RQ179" s="1"/>
      <c r="RR179" s="1"/>
      <c r="RS179" s="1"/>
      <c r="RT179" s="1"/>
      <c r="RU179" s="1"/>
      <c r="RV179" s="1"/>
      <c r="RW179" s="1"/>
      <c r="RX179" s="1"/>
      <c r="RY179" s="1"/>
      <c r="RZ179" s="1"/>
      <c r="SA179" s="1"/>
      <c r="SB179" s="1"/>
      <c r="SC179" s="1"/>
      <c r="SD179" s="1"/>
      <c r="SE179" s="1"/>
      <c r="SF179" s="1"/>
      <c r="SG179" s="1"/>
      <c r="SH179" s="1"/>
      <c r="SI179" s="1"/>
      <c r="SJ179" s="1"/>
      <c r="SK179" s="1"/>
      <c r="SL179" s="1"/>
      <c r="SM179" s="1"/>
      <c r="SN179" s="1"/>
      <c r="SO179" s="1"/>
      <c r="SP179" s="1"/>
      <c r="SQ179" s="1"/>
      <c r="SR179" s="1"/>
      <c r="SS179" s="1"/>
      <c r="ST179" s="1"/>
      <c r="SU179" s="1"/>
      <c r="SV179" s="1"/>
      <c r="SW179" s="1"/>
      <c r="SX179" s="1"/>
      <c r="SY179" s="1"/>
      <c r="SZ179" s="1"/>
      <c r="TA179" s="1"/>
      <c r="TB179" s="1"/>
      <c r="TC179" s="1"/>
      <c r="TD179" s="1"/>
      <c r="TE179" s="1"/>
      <c r="TF179" s="1"/>
      <c r="TG179" s="1"/>
      <c r="TH179" s="1"/>
      <c r="TI179" s="1"/>
      <c r="TJ179" s="1"/>
      <c r="TK179" s="1"/>
      <c r="TL179" s="1"/>
      <c r="TM179" s="1"/>
      <c r="TN179" s="1"/>
      <c r="TO179" s="1"/>
      <c r="TP179" s="1"/>
      <c r="TQ179" s="1"/>
      <c r="TR179" s="1"/>
      <c r="TS179" s="1"/>
      <c r="TT179" s="1"/>
      <c r="TU179" s="1"/>
      <c r="TV179" s="1"/>
      <c r="TW179" s="1"/>
      <c r="TX179" s="1"/>
      <c r="TY179" s="1"/>
      <c r="TZ179" s="1"/>
      <c r="UA179" s="1"/>
      <c r="UB179" s="1"/>
      <c r="UC179" s="1"/>
      <c r="UD179" s="1"/>
      <c r="UE179" s="1"/>
      <c r="UF179" s="1"/>
      <c r="UG179" s="1"/>
      <c r="UH179" s="1"/>
      <c r="UI179" s="1"/>
      <c r="UJ179" s="1"/>
      <c r="UK179" s="1"/>
      <c r="UL179" s="1"/>
      <c r="UM179" s="1"/>
      <c r="UN179" s="1"/>
      <c r="UO179" s="1"/>
      <c r="UP179" s="1"/>
      <c r="UQ179" s="1"/>
      <c r="UR179" s="1"/>
      <c r="US179" s="1"/>
    </row>
    <row r="180" spans="1:565" s="22" customFormat="1" ht="26.25" thickBot="1" x14ac:dyDescent="0.25">
      <c r="A180" s="40">
        <v>40</v>
      </c>
      <c r="B180" s="38" t="s">
        <v>499</v>
      </c>
      <c r="C180" s="40" t="s">
        <v>457</v>
      </c>
      <c r="D180" s="40" t="s">
        <v>97</v>
      </c>
      <c r="E180" s="40" t="s">
        <v>175</v>
      </c>
      <c r="F180" s="47" t="s">
        <v>458</v>
      </c>
      <c r="G180" s="48">
        <v>13381</v>
      </c>
      <c r="H180" s="38" t="s">
        <v>505</v>
      </c>
      <c r="I180" s="47" t="s">
        <v>497</v>
      </c>
      <c r="J180" s="38" t="s">
        <v>498</v>
      </c>
      <c r="K180" s="50">
        <v>45006</v>
      </c>
      <c r="L180" s="65">
        <v>17964.07</v>
      </c>
      <c r="M180" s="48">
        <v>13664</v>
      </c>
      <c r="N180" s="50">
        <v>45259</v>
      </c>
      <c r="O180" s="50">
        <v>45442</v>
      </c>
      <c r="P180" s="40" t="s">
        <v>526</v>
      </c>
      <c r="Q180" s="38" t="s">
        <v>100</v>
      </c>
      <c r="R180" s="158" t="s">
        <v>100</v>
      </c>
      <c r="S180" s="158" t="s">
        <v>100</v>
      </c>
      <c r="T180" s="38" t="s">
        <v>302</v>
      </c>
      <c r="U180" s="46" t="s">
        <v>100</v>
      </c>
      <c r="V180" s="46" t="s">
        <v>100</v>
      </c>
      <c r="W180" s="46" t="s">
        <v>100</v>
      </c>
      <c r="X180" s="46" t="s">
        <v>100</v>
      </c>
      <c r="Y180" s="46" t="s">
        <v>100</v>
      </c>
      <c r="Z180" s="46" t="s">
        <v>100</v>
      </c>
      <c r="AA180" s="46" t="s">
        <v>100</v>
      </c>
      <c r="AB180" s="46" t="s">
        <v>100</v>
      </c>
      <c r="AC180" s="65">
        <v>0</v>
      </c>
      <c r="AD180" s="65">
        <v>0</v>
      </c>
      <c r="AE180" s="46" t="s">
        <v>100</v>
      </c>
      <c r="AF180" s="46" t="s">
        <v>100</v>
      </c>
      <c r="AG180" s="63">
        <v>0</v>
      </c>
      <c r="AH180" s="34">
        <f t="shared" si="28"/>
        <v>17964.07</v>
      </c>
      <c r="AI180" s="65" t="s">
        <v>100</v>
      </c>
      <c r="AJ180" s="64">
        <f>4870</f>
        <v>4870</v>
      </c>
      <c r="AK180" s="65">
        <f t="shared" si="29"/>
        <v>4870</v>
      </c>
      <c r="AL180" s="59" t="s">
        <v>100</v>
      </c>
      <c r="AM180" s="59" t="s">
        <v>100</v>
      </c>
      <c r="AN180" s="59" t="s">
        <v>100</v>
      </c>
      <c r="AO180" s="59" t="s">
        <v>100</v>
      </c>
      <c r="AP180" s="59" t="s">
        <v>100</v>
      </c>
      <c r="AQ180" s="59" t="s">
        <v>100</v>
      </c>
      <c r="AR180" s="59" t="s">
        <v>100</v>
      </c>
      <c r="AS180" s="59" t="s">
        <v>100</v>
      </c>
      <c r="AT180" s="59" t="s">
        <v>100</v>
      </c>
      <c r="AU180" s="59" t="s">
        <v>100</v>
      </c>
      <c r="AV180" s="59" t="s">
        <v>100</v>
      </c>
      <c r="AW180" s="59" t="s">
        <v>100</v>
      </c>
      <c r="AX180" s="59" t="s">
        <v>100</v>
      </c>
      <c r="AY180" s="59" t="s">
        <v>100</v>
      </c>
      <c r="AZ180" s="59" t="s">
        <v>100</v>
      </c>
      <c r="BA180" s="59" t="s">
        <v>100</v>
      </c>
      <c r="BB180" s="59" t="s">
        <v>100</v>
      </c>
      <c r="BC180" s="59" t="s">
        <v>100</v>
      </c>
      <c r="BD180" s="59" t="s">
        <v>100</v>
      </c>
      <c r="BE180" s="59" t="s">
        <v>100</v>
      </c>
      <c r="BF180" s="59" t="s">
        <v>100</v>
      </c>
      <c r="BG180" s="40" t="s">
        <v>100</v>
      </c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  <c r="JF180" s="1"/>
      <c r="JG180" s="1"/>
      <c r="JH180" s="1"/>
      <c r="JI180" s="1"/>
      <c r="JJ180" s="1"/>
      <c r="JK180" s="1"/>
      <c r="JL180" s="1"/>
      <c r="JM180" s="1"/>
      <c r="JN180" s="1"/>
      <c r="JO180" s="1"/>
      <c r="JP180" s="1"/>
      <c r="JQ180" s="1"/>
      <c r="JR180" s="1"/>
      <c r="JS180" s="1"/>
      <c r="JT180" s="1"/>
      <c r="JU180" s="1"/>
      <c r="JV180" s="1"/>
      <c r="JW180" s="1"/>
      <c r="JX180" s="1"/>
      <c r="JY180" s="1"/>
      <c r="JZ180" s="1"/>
      <c r="KA180" s="1"/>
      <c r="KB180" s="1"/>
      <c r="KC180" s="1"/>
      <c r="KD180" s="1"/>
      <c r="KE180" s="1"/>
      <c r="KF180" s="1"/>
      <c r="KG180" s="1"/>
      <c r="KH180" s="1"/>
      <c r="KI180" s="1"/>
      <c r="KJ180" s="1"/>
      <c r="KK180" s="1"/>
      <c r="KL180" s="1"/>
      <c r="KM180" s="1"/>
      <c r="KN180" s="1"/>
      <c r="KO180" s="1"/>
      <c r="KP180" s="1"/>
      <c r="KQ180" s="1"/>
      <c r="KR180" s="1"/>
      <c r="KS180" s="1"/>
      <c r="KT180" s="1"/>
      <c r="KU180" s="1"/>
      <c r="KV180" s="1"/>
      <c r="KW180" s="1"/>
      <c r="KX180" s="1"/>
      <c r="KY180" s="1"/>
      <c r="KZ180" s="1"/>
      <c r="LA180" s="1"/>
      <c r="LB180" s="1"/>
      <c r="LC180" s="1"/>
      <c r="LD180" s="1"/>
      <c r="LE180" s="1"/>
      <c r="LF180" s="1"/>
      <c r="LG180" s="1"/>
      <c r="LH180" s="1"/>
      <c r="LI180" s="1"/>
      <c r="LJ180" s="1"/>
      <c r="LK180" s="1"/>
      <c r="LL180" s="1"/>
      <c r="LM180" s="1"/>
      <c r="LN180" s="1"/>
      <c r="LO180" s="1"/>
      <c r="LP180" s="1"/>
      <c r="LQ180" s="1"/>
      <c r="LR180" s="1"/>
      <c r="LS180" s="1"/>
      <c r="LT180" s="1"/>
      <c r="LU180" s="1"/>
      <c r="LV180" s="1"/>
      <c r="LW180" s="1"/>
      <c r="LX180" s="1"/>
      <c r="LY180" s="1"/>
      <c r="LZ180" s="1"/>
      <c r="MA180" s="1"/>
      <c r="MB180" s="1"/>
      <c r="MC180" s="1"/>
      <c r="MD180" s="1"/>
      <c r="ME180" s="1"/>
      <c r="MF180" s="1"/>
      <c r="MG180" s="1"/>
      <c r="MH180" s="1"/>
      <c r="MI180" s="1"/>
      <c r="MJ180" s="1"/>
      <c r="MK180" s="1"/>
      <c r="ML180" s="1"/>
      <c r="MM180" s="1"/>
      <c r="MN180" s="1"/>
      <c r="MO180" s="1"/>
      <c r="MP180" s="1"/>
      <c r="MQ180" s="1"/>
      <c r="MR180" s="1"/>
      <c r="MS180" s="1"/>
      <c r="MT180" s="1"/>
      <c r="MU180" s="1"/>
      <c r="MV180" s="1"/>
      <c r="MW180" s="1"/>
      <c r="MX180" s="1"/>
      <c r="MY180" s="1"/>
      <c r="MZ180" s="1"/>
      <c r="NA180" s="1"/>
      <c r="NB180" s="1"/>
      <c r="NC180" s="1"/>
      <c r="ND180" s="1"/>
      <c r="NE180" s="1"/>
      <c r="NF180" s="1"/>
      <c r="NG180" s="1"/>
      <c r="NH180" s="1"/>
      <c r="NI180" s="1"/>
      <c r="NJ180" s="1"/>
      <c r="NK180" s="1"/>
      <c r="NL180" s="1"/>
      <c r="NM180" s="1"/>
      <c r="NN180" s="1"/>
      <c r="NO180" s="1"/>
      <c r="NP180" s="1"/>
      <c r="NQ180" s="1"/>
      <c r="NR180" s="1"/>
      <c r="NS180" s="1"/>
      <c r="NT180" s="1"/>
      <c r="NU180" s="1"/>
      <c r="NV180" s="1"/>
      <c r="NW180" s="1"/>
      <c r="NX180" s="1"/>
      <c r="NY180" s="1"/>
      <c r="NZ180" s="1"/>
      <c r="OA180" s="1"/>
      <c r="OB180" s="1"/>
      <c r="OC180" s="1"/>
      <c r="OD180" s="1"/>
      <c r="OE180" s="1"/>
      <c r="OF180" s="1"/>
      <c r="OG180" s="1"/>
      <c r="OH180" s="1"/>
      <c r="OI180" s="1"/>
      <c r="OJ180" s="1"/>
      <c r="OK180" s="1"/>
      <c r="OL180" s="1"/>
      <c r="OM180" s="1"/>
      <c r="ON180" s="1"/>
      <c r="OO180" s="1"/>
      <c r="OP180" s="1"/>
      <c r="OQ180" s="1"/>
      <c r="OR180" s="1"/>
      <c r="OS180" s="1"/>
      <c r="OT180" s="1"/>
      <c r="OU180" s="1"/>
      <c r="OV180" s="1"/>
      <c r="OW180" s="1"/>
      <c r="OX180" s="1"/>
      <c r="OY180" s="1"/>
      <c r="OZ180" s="1"/>
      <c r="PA180" s="1"/>
      <c r="PB180" s="1"/>
      <c r="PC180" s="1"/>
      <c r="PD180" s="1"/>
      <c r="PE180" s="1"/>
      <c r="PF180" s="1"/>
      <c r="PG180" s="1"/>
      <c r="PH180" s="1"/>
      <c r="PI180" s="1"/>
      <c r="PJ180" s="1"/>
      <c r="PK180" s="1"/>
      <c r="PL180" s="1"/>
      <c r="PM180" s="1"/>
      <c r="PN180" s="1"/>
      <c r="PO180" s="1"/>
      <c r="PP180" s="1"/>
      <c r="PQ180" s="1"/>
      <c r="PR180" s="1"/>
      <c r="PS180" s="1"/>
      <c r="PT180" s="1"/>
      <c r="PU180" s="1"/>
      <c r="PV180" s="1"/>
      <c r="PW180" s="1"/>
      <c r="PX180" s="1"/>
      <c r="PY180" s="1"/>
      <c r="PZ180" s="1"/>
      <c r="QA180" s="1"/>
      <c r="QB180" s="1"/>
      <c r="QC180" s="1"/>
      <c r="QD180" s="1"/>
      <c r="QE180" s="1"/>
      <c r="QF180" s="1"/>
      <c r="QG180" s="1"/>
      <c r="QH180" s="1"/>
      <c r="QI180" s="1"/>
      <c r="QJ180" s="1"/>
      <c r="QK180" s="1"/>
      <c r="QL180" s="1"/>
      <c r="QM180" s="1"/>
      <c r="QN180" s="1"/>
      <c r="QO180" s="1"/>
      <c r="QP180" s="1"/>
      <c r="QQ180" s="1"/>
      <c r="QR180" s="1"/>
      <c r="QS180" s="1"/>
      <c r="QT180" s="1"/>
      <c r="QU180" s="1"/>
      <c r="QV180" s="1"/>
      <c r="QW180" s="1"/>
      <c r="QX180" s="1"/>
      <c r="QY180" s="1"/>
      <c r="QZ180" s="1"/>
      <c r="RA180" s="1"/>
      <c r="RB180" s="1"/>
      <c r="RC180" s="1"/>
      <c r="RD180" s="1"/>
      <c r="RE180" s="1"/>
      <c r="RF180" s="1"/>
      <c r="RG180" s="1"/>
      <c r="RH180" s="1"/>
      <c r="RI180" s="1"/>
      <c r="RJ180" s="1"/>
      <c r="RK180" s="1"/>
      <c r="RL180" s="1"/>
      <c r="RM180" s="1"/>
      <c r="RN180" s="1"/>
      <c r="RO180" s="1"/>
      <c r="RP180" s="1"/>
      <c r="RQ180" s="1"/>
      <c r="RR180" s="1"/>
      <c r="RS180" s="1"/>
      <c r="RT180" s="1"/>
      <c r="RU180" s="1"/>
      <c r="RV180" s="1"/>
      <c r="RW180" s="1"/>
      <c r="RX180" s="1"/>
      <c r="RY180" s="1"/>
      <c r="RZ180" s="1"/>
      <c r="SA180" s="1"/>
      <c r="SB180" s="1"/>
      <c r="SC180" s="1"/>
      <c r="SD180" s="1"/>
      <c r="SE180" s="1"/>
      <c r="SF180" s="1"/>
      <c r="SG180" s="1"/>
      <c r="SH180" s="1"/>
      <c r="SI180" s="1"/>
      <c r="SJ180" s="1"/>
      <c r="SK180" s="1"/>
      <c r="SL180" s="1"/>
      <c r="SM180" s="1"/>
      <c r="SN180" s="1"/>
      <c r="SO180" s="1"/>
      <c r="SP180" s="1"/>
      <c r="SQ180" s="1"/>
      <c r="SR180" s="1"/>
      <c r="SS180" s="1"/>
      <c r="ST180" s="1"/>
      <c r="SU180" s="1"/>
      <c r="SV180" s="1"/>
      <c r="SW180" s="1"/>
      <c r="SX180" s="1"/>
      <c r="SY180" s="1"/>
      <c r="SZ180" s="1"/>
      <c r="TA180" s="1"/>
      <c r="TB180" s="1"/>
      <c r="TC180" s="1"/>
      <c r="TD180" s="1"/>
      <c r="TE180" s="1"/>
      <c r="TF180" s="1"/>
      <c r="TG180" s="1"/>
      <c r="TH180" s="1"/>
      <c r="TI180" s="1"/>
      <c r="TJ180" s="1"/>
      <c r="TK180" s="1"/>
      <c r="TL180" s="1"/>
      <c r="TM180" s="1"/>
      <c r="TN180" s="1"/>
      <c r="TO180" s="1"/>
      <c r="TP180" s="1"/>
      <c r="TQ180" s="1"/>
      <c r="TR180" s="1"/>
      <c r="TS180" s="1"/>
      <c r="TT180" s="1"/>
      <c r="TU180" s="1"/>
      <c r="TV180" s="1"/>
      <c r="TW180" s="1"/>
      <c r="TX180" s="1"/>
      <c r="TY180" s="1"/>
      <c r="TZ180" s="1"/>
      <c r="UA180" s="1"/>
      <c r="UB180" s="1"/>
      <c r="UC180" s="1"/>
      <c r="UD180" s="1"/>
      <c r="UE180" s="1"/>
      <c r="UF180" s="1"/>
      <c r="UG180" s="1"/>
      <c r="UH180" s="1"/>
      <c r="UI180" s="1"/>
      <c r="UJ180" s="1"/>
      <c r="UK180" s="1"/>
      <c r="UL180" s="1"/>
      <c r="UM180" s="1"/>
      <c r="UN180" s="1"/>
      <c r="UO180" s="1"/>
      <c r="UP180" s="1"/>
      <c r="UQ180" s="1"/>
      <c r="UR180" s="1"/>
      <c r="US180" s="1"/>
    </row>
    <row r="181" spans="1:565" s="22" customFormat="1" ht="51.75" thickBot="1" x14ac:dyDescent="0.25">
      <c r="A181" s="40">
        <v>41</v>
      </c>
      <c r="B181" s="38" t="s">
        <v>510</v>
      </c>
      <c r="C181" s="40" t="s">
        <v>502</v>
      </c>
      <c r="D181" s="40" t="s">
        <v>97</v>
      </c>
      <c r="E181" s="40" t="s">
        <v>99</v>
      </c>
      <c r="F181" s="47" t="s">
        <v>509</v>
      </c>
      <c r="G181" s="48">
        <v>13450</v>
      </c>
      <c r="H181" s="38" t="s">
        <v>508</v>
      </c>
      <c r="I181" s="47" t="s">
        <v>507</v>
      </c>
      <c r="J181" s="38" t="s">
        <v>511</v>
      </c>
      <c r="K181" s="50">
        <v>45357</v>
      </c>
      <c r="L181" s="65">
        <v>200000</v>
      </c>
      <c r="M181" s="48">
        <v>13730</v>
      </c>
      <c r="N181" s="50">
        <v>45357</v>
      </c>
      <c r="O181" s="50">
        <v>45723</v>
      </c>
      <c r="P181" s="50" t="s">
        <v>512</v>
      </c>
      <c r="Q181" s="38" t="s">
        <v>100</v>
      </c>
      <c r="R181" s="158" t="s">
        <v>100</v>
      </c>
      <c r="S181" s="158" t="s">
        <v>100</v>
      </c>
      <c r="T181" s="38" t="s">
        <v>455</v>
      </c>
      <c r="U181" s="46" t="s">
        <v>100</v>
      </c>
      <c r="V181" s="46" t="s">
        <v>100</v>
      </c>
      <c r="W181" s="46" t="s">
        <v>100</v>
      </c>
      <c r="X181" s="46" t="s">
        <v>100</v>
      </c>
      <c r="Y181" s="46" t="s">
        <v>100</v>
      </c>
      <c r="Z181" s="46" t="s">
        <v>100</v>
      </c>
      <c r="AA181" s="46" t="s">
        <v>100</v>
      </c>
      <c r="AB181" s="46" t="s">
        <v>100</v>
      </c>
      <c r="AC181" s="65">
        <v>0</v>
      </c>
      <c r="AD181" s="65">
        <v>0</v>
      </c>
      <c r="AE181" s="38" t="s">
        <v>100</v>
      </c>
      <c r="AF181" s="56" t="s">
        <v>100</v>
      </c>
      <c r="AG181" s="65">
        <v>0</v>
      </c>
      <c r="AH181" s="34">
        <f t="shared" si="28"/>
        <v>200000</v>
      </c>
      <c r="AI181" s="65" t="s">
        <v>100</v>
      </c>
      <c r="AJ181" s="64">
        <f>471.56</f>
        <v>471.56</v>
      </c>
      <c r="AK181" s="65">
        <f t="shared" si="29"/>
        <v>471.56</v>
      </c>
      <c r="AL181" s="59" t="s">
        <v>100</v>
      </c>
      <c r="AM181" s="59" t="s">
        <v>100</v>
      </c>
      <c r="AN181" s="59" t="s">
        <v>100</v>
      </c>
      <c r="AO181" s="59" t="s">
        <v>100</v>
      </c>
      <c r="AP181" s="59"/>
      <c r="AQ181" s="59"/>
      <c r="AR181" s="59" t="s">
        <v>100</v>
      </c>
      <c r="AS181" s="59" t="s">
        <v>100</v>
      </c>
      <c r="AT181" s="59" t="s">
        <v>100</v>
      </c>
      <c r="AU181" s="59" t="s">
        <v>100</v>
      </c>
      <c r="AV181" s="59" t="s">
        <v>100</v>
      </c>
      <c r="AW181" s="59" t="s">
        <v>100</v>
      </c>
      <c r="AX181" s="59" t="s">
        <v>100</v>
      </c>
      <c r="AY181" s="59" t="s">
        <v>100</v>
      </c>
      <c r="AZ181" s="59" t="s">
        <v>100</v>
      </c>
      <c r="BA181" s="59" t="s">
        <v>100</v>
      </c>
      <c r="BB181" s="59" t="s">
        <v>100</v>
      </c>
      <c r="BC181" s="59" t="s">
        <v>100</v>
      </c>
      <c r="BD181" s="59" t="s">
        <v>100</v>
      </c>
      <c r="BE181" s="59" t="s">
        <v>100</v>
      </c>
      <c r="BF181" s="59" t="s">
        <v>100</v>
      </c>
      <c r="BG181" s="40" t="s">
        <v>100</v>
      </c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  <c r="IX181" s="1"/>
      <c r="IY181" s="1"/>
      <c r="IZ181" s="1"/>
      <c r="JA181" s="1"/>
      <c r="JB181" s="1"/>
      <c r="JC181" s="1"/>
      <c r="JD181" s="1"/>
      <c r="JE181" s="1"/>
      <c r="JF181" s="1"/>
      <c r="JG181" s="1"/>
      <c r="JH181" s="1"/>
      <c r="JI181" s="1"/>
      <c r="JJ181" s="1"/>
      <c r="JK181" s="1"/>
      <c r="JL181" s="1"/>
      <c r="JM181" s="1"/>
      <c r="JN181" s="1"/>
      <c r="JO181" s="1"/>
      <c r="JP181" s="1"/>
      <c r="JQ181" s="1"/>
      <c r="JR181" s="1"/>
      <c r="JS181" s="1"/>
      <c r="JT181" s="1"/>
      <c r="JU181" s="1"/>
      <c r="JV181" s="1"/>
      <c r="JW181" s="1"/>
      <c r="JX181" s="1"/>
      <c r="JY181" s="1"/>
      <c r="JZ181" s="1"/>
      <c r="KA181" s="1"/>
      <c r="KB181" s="1"/>
      <c r="KC181" s="1"/>
      <c r="KD181" s="1"/>
      <c r="KE181" s="1"/>
      <c r="KF181" s="1"/>
      <c r="KG181" s="1"/>
      <c r="KH181" s="1"/>
      <c r="KI181" s="1"/>
      <c r="KJ181" s="1"/>
      <c r="KK181" s="1"/>
      <c r="KL181" s="1"/>
      <c r="KM181" s="1"/>
      <c r="KN181" s="1"/>
      <c r="KO181" s="1"/>
      <c r="KP181" s="1"/>
      <c r="KQ181" s="1"/>
      <c r="KR181" s="1"/>
      <c r="KS181" s="1"/>
      <c r="KT181" s="1"/>
      <c r="KU181" s="1"/>
      <c r="KV181" s="1"/>
      <c r="KW181" s="1"/>
      <c r="KX181" s="1"/>
      <c r="KY181" s="1"/>
      <c r="KZ181" s="1"/>
      <c r="LA181" s="1"/>
      <c r="LB181" s="1"/>
      <c r="LC181" s="1"/>
      <c r="LD181" s="1"/>
      <c r="LE181" s="1"/>
      <c r="LF181" s="1"/>
      <c r="LG181" s="1"/>
      <c r="LH181" s="1"/>
      <c r="LI181" s="1"/>
      <c r="LJ181" s="1"/>
      <c r="LK181" s="1"/>
      <c r="LL181" s="1"/>
      <c r="LM181" s="1"/>
      <c r="LN181" s="1"/>
      <c r="LO181" s="1"/>
      <c r="LP181" s="1"/>
      <c r="LQ181" s="1"/>
      <c r="LR181" s="1"/>
      <c r="LS181" s="1"/>
      <c r="LT181" s="1"/>
      <c r="LU181" s="1"/>
      <c r="LV181" s="1"/>
      <c r="LW181" s="1"/>
      <c r="LX181" s="1"/>
      <c r="LY181" s="1"/>
      <c r="LZ181" s="1"/>
      <c r="MA181" s="1"/>
      <c r="MB181" s="1"/>
      <c r="MC181" s="1"/>
      <c r="MD181" s="1"/>
      <c r="ME181" s="1"/>
      <c r="MF181" s="1"/>
      <c r="MG181" s="1"/>
      <c r="MH181" s="1"/>
      <c r="MI181" s="1"/>
      <c r="MJ181" s="1"/>
      <c r="MK181" s="1"/>
      <c r="ML181" s="1"/>
      <c r="MM181" s="1"/>
      <c r="MN181" s="1"/>
      <c r="MO181" s="1"/>
      <c r="MP181" s="1"/>
      <c r="MQ181" s="1"/>
      <c r="MR181" s="1"/>
      <c r="MS181" s="1"/>
      <c r="MT181" s="1"/>
      <c r="MU181" s="1"/>
      <c r="MV181" s="1"/>
      <c r="MW181" s="1"/>
      <c r="MX181" s="1"/>
      <c r="MY181" s="1"/>
      <c r="MZ181" s="1"/>
      <c r="NA181" s="1"/>
      <c r="NB181" s="1"/>
      <c r="NC181" s="1"/>
      <c r="ND181" s="1"/>
      <c r="NE181" s="1"/>
      <c r="NF181" s="1"/>
      <c r="NG181" s="1"/>
      <c r="NH181" s="1"/>
      <c r="NI181" s="1"/>
      <c r="NJ181" s="1"/>
      <c r="NK181" s="1"/>
      <c r="NL181" s="1"/>
      <c r="NM181" s="1"/>
      <c r="NN181" s="1"/>
      <c r="NO181" s="1"/>
      <c r="NP181" s="1"/>
      <c r="NQ181" s="1"/>
      <c r="NR181" s="1"/>
      <c r="NS181" s="1"/>
      <c r="NT181" s="1"/>
      <c r="NU181" s="1"/>
      <c r="NV181" s="1"/>
      <c r="NW181" s="1"/>
      <c r="NX181" s="1"/>
      <c r="NY181" s="1"/>
      <c r="NZ181" s="1"/>
      <c r="OA181" s="1"/>
      <c r="OB181" s="1"/>
      <c r="OC181" s="1"/>
      <c r="OD181" s="1"/>
      <c r="OE181" s="1"/>
      <c r="OF181" s="1"/>
      <c r="OG181" s="1"/>
      <c r="OH181" s="1"/>
      <c r="OI181" s="1"/>
      <c r="OJ181" s="1"/>
      <c r="OK181" s="1"/>
      <c r="OL181" s="1"/>
      <c r="OM181" s="1"/>
      <c r="ON181" s="1"/>
      <c r="OO181" s="1"/>
      <c r="OP181" s="1"/>
      <c r="OQ181" s="1"/>
      <c r="OR181" s="1"/>
      <c r="OS181" s="1"/>
      <c r="OT181" s="1"/>
      <c r="OU181" s="1"/>
      <c r="OV181" s="1"/>
      <c r="OW181" s="1"/>
      <c r="OX181" s="1"/>
      <c r="OY181" s="1"/>
      <c r="OZ181" s="1"/>
      <c r="PA181" s="1"/>
      <c r="PB181" s="1"/>
      <c r="PC181" s="1"/>
      <c r="PD181" s="1"/>
      <c r="PE181" s="1"/>
      <c r="PF181" s="1"/>
      <c r="PG181" s="1"/>
      <c r="PH181" s="1"/>
      <c r="PI181" s="1"/>
      <c r="PJ181" s="1"/>
      <c r="PK181" s="1"/>
      <c r="PL181" s="1"/>
      <c r="PM181" s="1"/>
      <c r="PN181" s="1"/>
      <c r="PO181" s="1"/>
      <c r="PP181" s="1"/>
      <c r="PQ181" s="1"/>
      <c r="PR181" s="1"/>
      <c r="PS181" s="1"/>
      <c r="PT181" s="1"/>
      <c r="PU181" s="1"/>
      <c r="PV181" s="1"/>
      <c r="PW181" s="1"/>
      <c r="PX181" s="1"/>
      <c r="PY181" s="1"/>
      <c r="PZ181" s="1"/>
      <c r="QA181" s="1"/>
      <c r="QB181" s="1"/>
      <c r="QC181" s="1"/>
      <c r="QD181" s="1"/>
      <c r="QE181" s="1"/>
      <c r="QF181" s="1"/>
      <c r="QG181" s="1"/>
      <c r="QH181" s="1"/>
      <c r="QI181" s="1"/>
      <c r="QJ181" s="1"/>
      <c r="QK181" s="1"/>
      <c r="QL181" s="1"/>
      <c r="QM181" s="1"/>
      <c r="QN181" s="1"/>
      <c r="QO181" s="1"/>
      <c r="QP181" s="1"/>
      <c r="QQ181" s="1"/>
      <c r="QR181" s="1"/>
      <c r="QS181" s="1"/>
      <c r="QT181" s="1"/>
      <c r="QU181" s="1"/>
      <c r="QV181" s="1"/>
      <c r="QW181" s="1"/>
      <c r="QX181" s="1"/>
      <c r="QY181" s="1"/>
      <c r="QZ181" s="1"/>
      <c r="RA181" s="1"/>
      <c r="RB181" s="1"/>
      <c r="RC181" s="1"/>
      <c r="RD181" s="1"/>
      <c r="RE181" s="1"/>
      <c r="RF181" s="1"/>
      <c r="RG181" s="1"/>
      <c r="RH181" s="1"/>
      <c r="RI181" s="1"/>
      <c r="RJ181" s="1"/>
      <c r="RK181" s="1"/>
      <c r="RL181" s="1"/>
      <c r="RM181" s="1"/>
      <c r="RN181" s="1"/>
      <c r="RO181" s="1"/>
      <c r="RP181" s="1"/>
      <c r="RQ181" s="1"/>
      <c r="RR181" s="1"/>
      <c r="RS181" s="1"/>
      <c r="RT181" s="1"/>
      <c r="RU181" s="1"/>
      <c r="RV181" s="1"/>
      <c r="RW181" s="1"/>
      <c r="RX181" s="1"/>
      <c r="RY181" s="1"/>
      <c r="RZ181" s="1"/>
      <c r="SA181" s="1"/>
      <c r="SB181" s="1"/>
      <c r="SC181" s="1"/>
      <c r="SD181" s="1"/>
      <c r="SE181" s="1"/>
      <c r="SF181" s="1"/>
      <c r="SG181" s="1"/>
      <c r="SH181" s="1"/>
      <c r="SI181" s="1"/>
      <c r="SJ181" s="1"/>
      <c r="SK181" s="1"/>
      <c r="SL181" s="1"/>
      <c r="SM181" s="1"/>
      <c r="SN181" s="1"/>
      <c r="SO181" s="1"/>
      <c r="SP181" s="1"/>
      <c r="SQ181" s="1"/>
      <c r="SR181" s="1"/>
      <c r="SS181" s="1"/>
      <c r="ST181" s="1"/>
      <c r="SU181" s="1"/>
      <c r="SV181" s="1"/>
      <c r="SW181" s="1"/>
      <c r="SX181" s="1"/>
      <c r="SY181" s="1"/>
      <c r="SZ181" s="1"/>
      <c r="TA181" s="1"/>
      <c r="TB181" s="1"/>
      <c r="TC181" s="1"/>
      <c r="TD181" s="1"/>
      <c r="TE181" s="1"/>
      <c r="TF181" s="1"/>
      <c r="TG181" s="1"/>
      <c r="TH181" s="1"/>
      <c r="TI181" s="1"/>
      <c r="TJ181" s="1"/>
      <c r="TK181" s="1"/>
      <c r="TL181" s="1"/>
      <c r="TM181" s="1"/>
      <c r="TN181" s="1"/>
      <c r="TO181" s="1"/>
      <c r="TP181" s="1"/>
      <c r="TQ181" s="1"/>
      <c r="TR181" s="1"/>
      <c r="TS181" s="1"/>
      <c r="TT181" s="1"/>
      <c r="TU181" s="1"/>
      <c r="TV181" s="1"/>
      <c r="TW181" s="1"/>
      <c r="TX181" s="1"/>
      <c r="TY181" s="1"/>
      <c r="TZ181" s="1"/>
      <c r="UA181" s="1"/>
      <c r="UB181" s="1"/>
      <c r="UC181" s="1"/>
      <c r="UD181" s="1"/>
      <c r="UE181" s="1"/>
      <c r="UF181" s="1"/>
      <c r="UG181" s="1"/>
      <c r="UH181" s="1"/>
      <c r="UI181" s="1"/>
      <c r="UJ181" s="1"/>
      <c r="UK181" s="1"/>
      <c r="UL181" s="1"/>
      <c r="UM181" s="1"/>
      <c r="UN181" s="1"/>
      <c r="UO181" s="1"/>
      <c r="UP181" s="1"/>
      <c r="UQ181" s="1"/>
      <c r="UR181" s="1"/>
      <c r="US181" s="1"/>
    </row>
    <row r="182" spans="1:565" s="22" customFormat="1" ht="51.75" thickBot="1" x14ac:dyDescent="0.25">
      <c r="A182" s="40">
        <v>42</v>
      </c>
      <c r="B182" s="38" t="s">
        <v>513</v>
      </c>
      <c r="C182" s="40" t="s">
        <v>502</v>
      </c>
      <c r="D182" s="40" t="s">
        <v>97</v>
      </c>
      <c r="E182" s="40" t="s">
        <v>99</v>
      </c>
      <c r="F182" s="47" t="s">
        <v>514</v>
      </c>
      <c r="G182" s="48">
        <v>13450</v>
      </c>
      <c r="H182" s="38" t="s">
        <v>515</v>
      </c>
      <c r="I182" s="47" t="s">
        <v>503</v>
      </c>
      <c r="J182" s="38" t="s">
        <v>504</v>
      </c>
      <c r="K182" s="50">
        <v>45356</v>
      </c>
      <c r="L182" s="65">
        <v>500000</v>
      </c>
      <c r="M182" s="48">
        <v>13730</v>
      </c>
      <c r="N182" s="50">
        <v>45356</v>
      </c>
      <c r="O182" s="50" t="s">
        <v>516</v>
      </c>
      <c r="P182" s="50" t="s">
        <v>512</v>
      </c>
      <c r="Q182" s="38" t="s">
        <v>100</v>
      </c>
      <c r="R182" s="158" t="s">
        <v>100</v>
      </c>
      <c r="S182" s="158" t="s">
        <v>100</v>
      </c>
      <c r="T182" s="38" t="s">
        <v>455</v>
      </c>
      <c r="U182" s="46" t="s">
        <v>100</v>
      </c>
      <c r="V182" s="46" t="s">
        <v>100</v>
      </c>
      <c r="W182" s="46" t="s">
        <v>100</v>
      </c>
      <c r="X182" s="46" t="s">
        <v>100</v>
      </c>
      <c r="Y182" s="46" t="s">
        <v>100</v>
      </c>
      <c r="Z182" s="46" t="s">
        <v>100</v>
      </c>
      <c r="AA182" s="46" t="s">
        <v>100</v>
      </c>
      <c r="AB182" s="46" t="s">
        <v>100</v>
      </c>
      <c r="AC182" s="65">
        <v>0</v>
      </c>
      <c r="AD182" s="65">
        <v>0</v>
      </c>
      <c r="AE182" s="38" t="s">
        <v>100</v>
      </c>
      <c r="AF182" s="56" t="s">
        <v>100</v>
      </c>
      <c r="AG182" s="65">
        <v>0</v>
      </c>
      <c r="AH182" s="34">
        <f t="shared" si="28"/>
        <v>500000</v>
      </c>
      <c r="AI182" s="65" t="s">
        <v>100</v>
      </c>
      <c r="AJ182" s="64">
        <f>410.35+2885.43+468.79+17546.28+12947.45</f>
        <v>34258.300000000003</v>
      </c>
      <c r="AK182" s="65">
        <f t="shared" si="29"/>
        <v>34258.300000000003</v>
      </c>
      <c r="AL182" s="59" t="s">
        <v>100</v>
      </c>
      <c r="AM182" s="59" t="s">
        <v>100</v>
      </c>
      <c r="AN182" s="59" t="s">
        <v>100</v>
      </c>
      <c r="AO182" s="59" t="s">
        <v>100</v>
      </c>
      <c r="AP182" s="59"/>
      <c r="AQ182" s="59"/>
      <c r="AR182" s="59"/>
      <c r="AS182" s="59"/>
      <c r="AT182" s="59"/>
      <c r="AU182" s="59"/>
      <c r="AV182" s="59"/>
      <c r="AW182" s="59"/>
      <c r="AX182" s="59"/>
      <c r="AY182" s="59"/>
      <c r="AZ182" s="59"/>
      <c r="BA182" s="59"/>
      <c r="BB182" s="59"/>
      <c r="BC182" s="59"/>
      <c r="BD182" s="59"/>
      <c r="BE182" s="59"/>
      <c r="BF182" s="59"/>
      <c r="BG182" s="40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  <c r="IX182" s="1"/>
      <c r="IY182" s="1"/>
      <c r="IZ182" s="1"/>
      <c r="JA182" s="1"/>
      <c r="JB182" s="1"/>
      <c r="JC182" s="1"/>
      <c r="JD182" s="1"/>
      <c r="JE182" s="1"/>
      <c r="JF182" s="1"/>
      <c r="JG182" s="1"/>
      <c r="JH182" s="1"/>
      <c r="JI182" s="1"/>
      <c r="JJ182" s="1"/>
      <c r="JK182" s="1"/>
      <c r="JL182" s="1"/>
      <c r="JM182" s="1"/>
      <c r="JN182" s="1"/>
      <c r="JO182" s="1"/>
      <c r="JP182" s="1"/>
      <c r="JQ182" s="1"/>
      <c r="JR182" s="1"/>
      <c r="JS182" s="1"/>
      <c r="JT182" s="1"/>
      <c r="JU182" s="1"/>
      <c r="JV182" s="1"/>
      <c r="JW182" s="1"/>
      <c r="JX182" s="1"/>
      <c r="JY182" s="1"/>
      <c r="JZ182" s="1"/>
      <c r="KA182" s="1"/>
      <c r="KB182" s="1"/>
      <c r="KC182" s="1"/>
      <c r="KD182" s="1"/>
      <c r="KE182" s="1"/>
      <c r="KF182" s="1"/>
      <c r="KG182" s="1"/>
      <c r="KH182" s="1"/>
      <c r="KI182" s="1"/>
      <c r="KJ182" s="1"/>
      <c r="KK182" s="1"/>
      <c r="KL182" s="1"/>
      <c r="KM182" s="1"/>
      <c r="KN182" s="1"/>
      <c r="KO182" s="1"/>
      <c r="KP182" s="1"/>
      <c r="KQ182" s="1"/>
      <c r="KR182" s="1"/>
      <c r="KS182" s="1"/>
      <c r="KT182" s="1"/>
      <c r="KU182" s="1"/>
      <c r="KV182" s="1"/>
      <c r="KW182" s="1"/>
      <c r="KX182" s="1"/>
      <c r="KY182" s="1"/>
      <c r="KZ182" s="1"/>
      <c r="LA182" s="1"/>
      <c r="LB182" s="1"/>
      <c r="LC182" s="1"/>
      <c r="LD182" s="1"/>
      <c r="LE182" s="1"/>
      <c r="LF182" s="1"/>
      <c r="LG182" s="1"/>
      <c r="LH182" s="1"/>
      <c r="LI182" s="1"/>
      <c r="LJ182" s="1"/>
      <c r="LK182" s="1"/>
      <c r="LL182" s="1"/>
      <c r="LM182" s="1"/>
      <c r="LN182" s="1"/>
      <c r="LO182" s="1"/>
      <c r="LP182" s="1"/>
      <c r="LQ182" s="1"/>
      <c r="LR182" s="1"/>
      <c r="LS182" s="1"/>
      <c r="LT182" s="1"/>
      <c r="LU182" s="1"/>
      <c r="LV182" s="1"/>
      <c r="LW182" s="1"/>
      <c r="LX182" s="1"/>
      <c r="LY182" s="1"/>
      <c r="LZ182" s="1"/>
      <c r="MA182" s="1"/>
      <c r="MB182" s="1"/>
      <c r="MC182" s="1"/>
      <c r="MD182" s="1"/>
      <c r="ME182" s="1"/>
      <c r="MF182" s="1"/>
      <c r="MG182" s="1"/>
      <c r="MH182" s="1"/>
      <c r="MI182" s="1"/>
      <c r="MJ182" s="1"/>
      <c r="MK182" s="1"/>
      <c r="ML182" s="1"/>
      <c r="MM182" s="1"/>
      <c r="MN182" s="1"/>
      <c r="MO182" s="1"/>
      <c r="MP182" s="1"/>
      <c r="MQ182" s="1"/>
      <c r="MR182" s="1"/>
      <c r="MS182" s="1"/>
      <c r="MT182" s="1"/>
      <c r="MU182" s="1"/>
      <c r="MV182" s="1"/>
      <c r="MW182" s="1"/>
      <c r="MX182" s="1"/>
      <c r="MY182" s="1"/>
      <c r="MZ182" s="1"/>
      <c r="NA182" s="1"/>
      <c r="NB182" s="1"/>
      <c r="NC182" s="1"/>
      <c r="ND182" s="1"/>
      <c r="NE182" s="1"/>
      <c r="NF182" s="1"/>
      <c r="NG182" s="1"/>
      <c r="NH182" s="1"/>
      <c r="NI182" s="1"/>
      <c r="NJ182" s="1"/>
      <c r="NK182" s="1"/>
      <c r="NL182" s="1"/>
      <c r="NM182" s="1"/>
      <c r="NN182" s="1"/>
      <c r="NO182" s="1"/>
      <c r="NP182" s="1"/>
      <c r="NQ182" s="1"/>
      <c r="NR182" s="1"/>
      <c r="NS182" s="1"/>
      <c r="NT182" s="1"/>
      <c r="NU182" s="1"/>
      <c r="NV182" s="1"/>
      <c r="NW182" s="1"/>
      <c r="NX182" s="1"/>
      <c r="NY182" s="1"/>
      <c r="NZ182" s="1"/>
      <c r="OA182" s="1"/>
      <c r="OB182" s="1"/>
      <c r="OC182" s="1"/>
      <c r="OD182" s="1"/>
      <c r="OE182" s="1"/>
      <c r="OF182" s="1"/>
      <c r="OG182" s="1"/>
      <c r="OH182" s="1"/>
      <c r="OI182" s="1"/>
      <c r="OJ182" s="1"/>
      <c r="OK182" s="1"/>
      <c r="OL182" s="1"/>
      <c r="OM182" s="1"/>
      <c r="ON182" s="1"/>
      <c r="OO182" s="1"/>
      <c r="OP182" s="1"/>
      <c r="OQ182" s="1"/>
      <c r="OR182" s="1"/>
      <c r="OS182" s="1"/>
      <c r="OT182" s="1"/>
      <c r="OU182" s="1"/>
      <c r="OV182" s="1"/>
      <c r="OW182" s="1"/>
      <c r="OX182" s="1"/>
      <c r="OY182" s="1"/>
      <c r="OZ182" s="1"/>
      <c r="PA182" s="1"/>
      <c r="PB182" s="1"/>
      <c r="PC182" s="1"/>
      <c r="PD182" s="1"/>
      <c r="PE182" s="1"/>
      <c r="PF182" s="1"/>
      <c r="PG182" s="1"/>
      <c r="PH182" s="1"/>
      <c r="PI182" s="1"/>
      <c r="PJ182" s="1"/>
      <c r="PK182" s="1"/>
      <c r="PL182" s="1"/>
      <c r="PM182" s="1"/>
      <c r="PN182" s="1"/>
      <c r="PO182" s="1"/>
      <c r="PP182" s="1"/>
      <c r="PQ182" s="1"/>
      <c r="PR182" s="1"/>
      <c r="PS182" s="1"/>
      <c r="PT182" s="1"/>
      <c r="PU182" s="1"/>
      <c r="PV182" s="1"/>
      <c r="PW182" s="1"/>
      <c r="PX182" s="1"/>
      <c r="PY182" s="1"/>
      <c r="PZ182" s="1"/>
      <c r="QA182" s="1"/>
      <c r="QB182" s="1"/>
      <c r="QC182" s="1"/>
      <c r="QD182" s="1"/>
      <c r="QE182" s="1"/>
      <c r="QF182" s="1"/>
      <c r="QG182" s="1"/>
      <c r="QH182" s="1"/>
      <c r="QI182" s="1"/>
      <c r="QJ182" s="1"/>
      <c r="QK182" s="1"/>
      <c r="QL182" s="1"/>
      <c r="QM182" s="1"/>
      <c r="QN182" s="1"/>
      <c r="QO182" s="1"/>
      <c r="QP182" s="1"/>
      <c r="QQ182" s="1"/>
      <c r="QR182" s="1"/>
      <c r="QS182" s="1"/>
      <c r="QT182" s="1"/>
      <c r="QU182" s="1"/>
      <c r="QV182" s="1"/>
      <c r="QW182" s="1"/>
      <c r="QX182" s="1"/>
      <c r="QY182" s="1"/>
      <c r="QZ182" s="1"/>
      <c r="RA182" s="1"/>
      <c r="RB182" s="1"/>
      <c r="RC182" s="1"/>
      <c r="RD182" s="1"/>
      <c r="RE182" s="1"/>
      <c r="RF182" s="1"/>
      <c r="RG182" s="1"/>
      <c r="RH182" s="1"/>
      <c r="RI182" s="1"/>
      <c r="RJ182" s="1"/>
      <c r="RK182" s="1"/>
      <c r="RL182" s="1"/>
      <c r="RM182" s="1"/>
      <c r="RN182" s="1"/>
      <c r="RO182" s="1"/>
      <c r="RP182" s="1"/>
      <c r="RQ182" s="1"/>
      <c r="RR182" s="1"/>
      <c r="RS182" s="1"/>
      <c r="RT182" s="1"/>
      <c r="RU182" s="1"/>
      <c r="RV182" s="1"/>
      <c r="RW182" s="1"/>
      <c r="RX182" s="1"/>
      <c r="RY182" s="1"/>
      <c r="RZ182" s="1"/>
      <c r="SA182" s="1"/>
      <c r="SB182" s="1"/>
      <c r="SC182" s="1"/>
      <c r="SD182" s="1"/>
      <c r="SE182" s="1"/>
      <c r="SF182" s="1"/>
      <c r="SG182" s="1"/>
      <c r="SH182" s="1"/>
      <c r="SI182" s="1"/>
      <c r="SJ182" s="1"/>
      <c r="SK182" s="1"/>
      <c r="SL182" s="1"/>
      <c r="SM182" s="1"/>
      <c r="SN182" s="1"/>
      <c r="SO182" s="1"/>
      <c r="SP182" s="1"/>
      <c r="SQ182" s="1"/>
      <c r="SR182" s="1"/>
      <c r="SS182" s="1"/>
      <c r="ST182" s="1"/>
      <c r="SU182" s="1"/>
      <c r="SV182" s="1"/>
      <c r="SW182" s="1"/>
      <c r="SX182" s="1"/>
      <c r="SY182" s="1"/>
      <c r="SZ182" s="1"/>
      <c r="TA182" s="1"/>
      <c r="TB182" s="1"/>
      <c r="TC182" s="1"/>
      <c r="TD182" s="1"/>
      <c r="TE182" s="1"/>
      <c r="TF182" s="1"/>
      <c r="TG182" s="1"/>
      <c r="TH182" s="1"/>
      <c r="TI182" s="1"/>
      <c r="TJ182" s="1"/>
      <c r="TK182" s="1"/>
      <c r="TL182" s="1"/>
      <c r="TM182" s="1"/>
      <c r="TN182" s="1"/>
      <c r="TO182" s="1"/>
      <c r="TP182" s="1"/>
      <c r="TQ182" s="1"/>
      <c r="TR182" s="1"/>
      <c r="TS182" s="1"/>
      <c r="TT182" s="1"/>
      <c r="TU182" s="1"/>
      <c r="TV182" s="1"/>
      <c r="TW182" s="1"/>
      <c r="TX182" s="1"/>
      <c r="TY182" s="1"/>
      <c r="TZ182" s="1"/>
      <c r="UA182" s="1"/>
      <c r="UB182" s="1"/>
      <c r="UC182" s="1"/>
      <c r="UD182" s="1"/>
      <c r="UE182" s="1"/>
      <c r="UF182" s="1"/>
      <c r="UG182" s="1"/>
      <c r="UH182" s="1"/>
      <c r="UI182" s="1"/>
      <c r="UJ182" s="1"/>
      <c r="UK182" s="1"/>
      <c r="UL182" s="1"/>
      <c r="UM182" s="1"/>
      <c r="UN182" s="1"/>
      <c r="UO182" s="1"/>
      <c r="UP182" s="1"/>
      <c r="UQ182" s="1"/>
      <c r="UR182" s="1"/>
      <c r="US182" s="1"/>
    </row>
    <row r="183" spans="1:565" s="22" customFormat="1" ht="64.5" thickBot="1" x14ac:dyDescent="0.25">
      <c r="A183" s="40">
        <v>43</v>
      </c>
      <c r="B183" s="38" t="s">
        <v>518</v>
      </c>
      <c r="C183" s="40" t="s">
        <v>524</v>
      </c>
      <c r="D183" s="40" t="s">
        <v>133</v>
      </c>
      <c r="E183" s="40" t="s">
        <v>99</v>
      </c>
      <c r="F183" s="47" t="s">
        <v>522</v>
      </c>
      <c r="G183" s="48">
        <v>13590</v>
      </c>
      <c r="H183" s="38" t="s">
        <v>520</v>
      </c>
      <c r="I183" s="47" t="s">
        <v>517</v>
      </c>
      <c r="J183" s="40" t="s">
        <v>519</v>
      </c>
      <c r="K183" s="50">
        <v>45281</v>
      </c>
      <c r="L183" s="65">
        <v>154800</v>
      </c>
      <c r="M183" s="48">
        <v>13706</v>
      </c>
      <c r="N183" s="50">
        <v>45281</v>
      </c>
      <c r="O183" s="50">
        <v>45647</v>
      </c>
      <c r="P183" s="50" t="s">
        <v>288</v>
      </c>
      <c r="Q183" s="38" t="s">
        <v>100</v>
      </c>
      <c r="R183" s="158" t="s">
        <v>100</v>
      </c>
      <c r="S183" s="158" t="s">
        <v>100</v>
      </c>
      <c r="T183" s="38" t="s">
        <v>302</v>
      </c>
      <c r="U183" s="46" t="s">
        <v>100</v>
      </c>
      <c r="V183" s="46" t="s">
        <v>100</v>
      </c>
      <c r="W183" s="46" t="s">
        <v>100</v>
      </c>
      <c r="X183" s="46" t="s">
        <v>100</v>
      </c>
      <c r="Y183" s="46" t="s">
        <v>100</v>
      </c>
      <c r="Z183" s="46" t="s">
        <v>100</v>
      </c>
      <c r="AA183" s="46" t="s">
        <v>100</v>
      </c>
      <c r="AB183" s="46" t="s">
        <v>100</v>
      </c>
      <c r="AC183" s="65">
        <v>0</v>
      </c>
      <c r="AD183" s="65">
        <v>0</v>
      </c>
      <c r="AE183" s="38" t="s">
        <v>100</v>
      </c>
      <c r="AF183" s="56" t="s">
        <v>100</v>
      </c>
      <c r="AG183" s="65">
        <v>0</v>
      </c>
      <c r="AH183" s="34">
        <f t="shared" si="28"/>
        <v>154800</v>
      </c>
      <c r="AI183" s="65" t="s">
        <v>100</v>
      </c>
      <c r="AJ183" s="64">
        <f>1935+6450+8600+8600+8600</f>
        <v>34185</v>
      </c>
      <c r="AK183" s="65">
        <f t="shared" si="29"/>
        <v>34185</v>
      </c>
      <c r="AL183" s="59" t="s">
        <v>521</v>
      </c>
      <c r="AM183" s="59" t="s">
        <v>407</v>
      </c>
      <c r="AN183" s="45" t="s">
        <v>523</v>
      </c>
      <c r="AO183" s="59" t="s">
        <v>407</v>
      </c>
      <c r="AP183" s="59"/>
      <c r="AQ183" s="59"/>
      <c r="AR183" s="59"/>
      <c r="AS183" s="59"/>
      <c r="AT183" s="59"/>
      <c r="AU183" s="59"/>
      <c r="AV183" s="59"/>
      <c r="AW183" s="59"/>
      <c r="AX183" s="59"/>
      <c r="AY183" s="59"/>
      <c r="AZ183" s="59"/>
      <c r="BA183" s="59"/>
      <c r="BB183" s="59"/>
      <c r="BC183" s="59"/>
      <c r="BD183" s="59"/>
      <c r="BE183" s="59"/>
      <c r="BF183" s="59"/>
      <c r="BG183" s="40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  <c r="IX183" s="1"/>
      <c r="IY183" s="1"/>
      <c r="IZ183" s="1"/>
      <c r="JA183" s="1"/>
      <c r="JB183" s="1"/>
      <c r="JC183" s="1"/>
      <c r="JD183" s="1"/>
      <c r="JE183" s="1"/>
      <c r="JF183" s="1"/>
      <c r="JG183" s="1"/>
      <c r="JH183" s="1"/>
      <c r="JI183" s="1"/>
      <c r="JJ183" s="1"/>
      <c r="JK183" s="1"/>
      <c r="JL183" s="1"/>
      <c r="JM183" s="1"/>
      <c r="JN183" s="1"/>
      <c r="JO183" s="1"/>
      <c r="JP183" s="1"/>
      <c r="JQ183" s="1"/>
      <c r="JR183" s="1"/>
      <c r="JS183" s="1"/>
      <c r="JT183" s="1"/>
      <c r="JU183" s="1"/>
      <c r="JV183" s="1"/>
      <c r="JW183" s="1"/>
      <c r="JX183" s="1"/>
      <c r="JY183" s="1"/>
      <c r="JZ183" s="1"/>
      <c r="KA183" s="1"/>
      <c r="KB183" s="1"/>
      <c r="KC183" s="1"/>
      <c r="KD183" s="1"/>
      <c r="KE183" s="1"/>
      <c r="KF183" s="1"/>
      <c r="KG183" s="1"/>
      <c r="KH183" s="1"/>
      <c r="KI183" s="1"/>
      <c r="KJ183" s="1"/>
      <c r="KK183" s="1"/>
      <c r="KL183" s="1"/>
      <c r="KM183" s="1"/>
      <c r="KN183" s="1"/>
      <c r="KO183" s="1"/>
      <c r="KP183" s="1"/>
      <c r="KQ183" s="1"/>
      <c r="KR183" s="1"/>
      <c r="KS183" s="1"/>
      <c r="KT183" s="1"/>
      <c r="KU183" s="1"/>
      <c r="KV183" s="1"/>
      <c r="KW183" s="1"/>
      <c r="KX183" s="1"/>
      <c r="KY183" s="1"/>
      <c r="KZ183" s="1"/>
      <c r="LA183" s="1"/>
      <c r="LB183" s="1"/>
      <c r="LC183" s="1"/>
      <c r="LD183" s="1"/>
      <c r="LE183" s="1"/>
      <c r="LF183" s="1"/>
      <c r="LG183" s="1"/>
      <c r="LH183" s="1"/>
      <c r="LI183" s="1"/>
      <c r="LJ183" s="1"/>
      <c r="LK183" s="1"/>
      <c r="LL183" s="1"/>
      <c r="LM183" s="1"/>
      <c r="LN183" s="1"/>
      <c r="LO183" s="1"/>
      <c r="LP183" s="1"/>
      <c r="LQ183" s="1"/>
      <c r="LR183" s="1"/>
      <c r="LS183" s="1"/>
      <c r="LT183" s="1"/>
      <c r="LU183" s="1"/>
      <c r="LV183" s="1"/>
      <c r="LW183" s="1"/>
      <c r="LX183" s="1"/>
      <c r="LY183" s="1"/>
      <c r="LZ183" s="1"/>
      <c r="MA183" s="1"/>
      <c r="MB183" s="1"/>
      <c r="MC183" s="1"/>
      <c r="MD183" s="1"/>
      <c r="ME183" s="1"/>
      <c r="MF183" s="1"/>
      <c r="MG183" s="1"/>
      <c r="MH183" s="1"/>
      <c r="MI183" s="1"/>
      <c r="MJ183" s="1"/>
      <c r="MK183" s="1"/>
      <c r="ML183" s="1"/>
      <c r="MM183" s="1"/>
      <c r="MN183" s="1"/>
      <c r="MO183" s="1"/>
      <c r="MP183" s="1"/>
      <c r="MQ183" s="1"/>
      <c r="MR183" s="1"/>
      <c r="MS183" s="1"/>
      <c r="MT183" s="1"/>
      <c r="MU183" s="1"/>
      <c r="MV183" s="1"/>
      <c r="MW183" s="1"/>
      <c r="MX183" s="1"/>
      <c r="MY183" s="1"/>
      <c r="MZ183" s="1"/>
      <c r="NA183" s="1"/>
      <c r="NB183" s="1"/>
      <c r="NC183" s="1"/>
      <c r="ND183" s="1"/>
      <c r="NE183" s="1"/>
      <c r="NF183" s="1"/>
      <c r="NG183" s="1"/>
      <c r="NH183" s="1"/>
      <c r="NI183" s="1"/>
      <c r="NJ183" s="1"/>
      <c r="NK183" s="1"/>
      <c r="NL183" s="1"/>
      <c r="NM183" s="1"/>
      <c r="NN183" s="1"/>
      <c r="NO183" s="1"/>
      <c r="NP183" s="1"/>
      <c r="NQ183" s="1"/>
      <c r="NR183" s="1"/>
      <c r="NS183" s="1"/>
      <c r="NT183" s="1"/>
      <c r="NU183" s="1"/>
      <c r="NV183" s="1"/>
      <c r="NW183" s="1"/>
      <c r="NX183" s="1"/>
      <c r="NY183" s="1"/>
      <c r="NZ183" s="1"/>
      <c r="OA183" s="1"/>
      <c r="OB183" s="1"/>
      <c r="OC183" s="1"/>
      <c r="OD183" s="1"/>
      <c r="OE183" s="1"/>
      <c r="OF183" s="1"/>
      <c r="OG183" s="1"/>
      <c r="OH183" s="1"/>
      <c r="OI183" s="1"/>
      <c r="OJ183" s="1"/>
      <c r="OK183" s="1"/>
      <c r="OL183" s="1"/>
      <c r="OM183" s="1"/>
      <c r="ON183" s="1"/>
      <c r="OO183" s="1"/>
      <c r="OP183" s="1"/>
      <c r="OQ183" s="1"/>
      <c r="OR183" s="1"/>
      <c r="OS183" s="1"/>
      <c r="OT183" s="1"/>
      <c r="OU183" s="1"/>
      <c r="OV183" s="1"/>
      <c r="OW183" s="1"/>
      <c r="OX183" s="1"/>
      <c r="OY183" s="1"/>
      <c r="OZ183" s="1"/>
      <c r="PA183" s="1"/>
      <c r="PB183" s="1"/>
      <c r="PC183" s="1"/>
      <c r="PD183" s="1"/>
      <c r="PE183" s="1"/>
      <c r="PF183" s="1"/>
      <c r="PG183" s="1"/>
      <c r="PH183" s="1"/>
      <c r="PI183" s="1"/>
      <c r="PJ183" s="1"/>
      <c r="PK183" s="1"/>
      <c r="PL183" s="1"/>
      <c r="PM183" s="1"/>
      <c r="PN183" s="1"/>
      <c r="PO183" s="1"/>
      <c r="PP183" s="1"/>
      <c r="PQ183" s="1"/>
      <c r="PR183" s="1"/>
      <c r="PS183" s="1"/>
      <c r="PT183" s="1"/>
      <c r="PU183" s="1"/>
      <c r="PV183" s="1"/>
      <c r="PW183" s="1"/>
      <c r="PX183" s="1"/>
      <c r="PY183" s="1"/>
      <c r="PZ183" s="1"/>
      <c r="QA183" s="1"/>
      <c r="QB183" s="1"/>
      <c r="QC183" s="1"/>
      <c r="QD183" s="1"/>
      <c r="QE183" s="1"/>
      <c r="QF183" s="1"/>
      <c r="QG183" s="1"/>
      <c r="QH183" s="1"/>
      <c r="QI183" s="1"/>
      <c r="QJ183" s="1"/>
      <c r="QK183" s="1"/>
      <c r="QL183" s="1"/>
      <c r="QM183" s="1"/>
      <c r="QN183" s="1"/>
      <c r="QO183" s="1"/>
      <c r="QP183" s="1"/>
      <c r="QQ183" s="1"/>
      <c r="QR183" s="1"/>
      <c r="QS183" s="1"/>
      <c r="QT183" s="1"/>
      <c r="QU183" s="1"/>
      <c r="QV183" s="1"/>
      <c r="QW183" s="1"/>
      <c r="QX183" s="1"/>
      <c r="QY183" s="1"/>
      <c r="QZ183" s="1"/>
      <c r="RA183" s="1"/>
      <c r="RB183" s="1"/>
      <c r="RC183" s="1"/>
      <c r="RD183" s="1"/>
      <c r="RE183" s="1"/>
      <c r="RF183" s="1"/>
      <c r="RG183" s="1"/>
      <c r="RH183" s="1"/>
      <c r="RI183" s="1"/>
      <c r="RJ183" s="1"/>
      <c r="RK183" s="1"/>
      <c r="RL183" s="1"/>
      <c r="RM183" s="1"/>
      <c r="RN183" s="1"/>
      <c r="RO183" s="1"/>
      <c r="RP183" s="1"/>
      <c r="RQ183" s="1"/>
      <c r="RR183" s="1"/>
      <c r="RS183" s="1"/>
      <c r="RT183" s="1"/>
      <c r="RU183" s="1"/>
      <c r="RV183" s="1"/>
      <c r="RW183" s="1"/>
      <c r="RX183" s="1"/>
      <c r="RY183" s="1"/>
      <c r="RZ183" s="1"/>
      <c r="SA183" s="1"/>
      <c r="SB183" s="1"/>
      <c r="SC183" s="1"/>
      <c r="SD183" s="1"/>
      <c r="SE183" s="1"/>
      <c r="SF183" s="1"/>
      <c r="SG183" s="1"/>
      <c r="SH183" s="1"/>
      <c r="SI183" s="1"/>
      <c r="SJ183" s="1"/>
      <c r="SK183" s="1"/>
      <c r="SL183" s="1"/>
      <c r="SM183" s="1"/>
      <c r="SN183" s="1"/>
      <c r="SO183" s="1"/>
      <c r="SP183" s="1"/>
      <c r="SQ183" s="1"/>
      <c r="SR183" s="1"/>
      <c r="SS183" s="1"/>
      <c r="ST183" s="1"/>
      <c r="SU183" s="1"/>
      <c r="SV183" s="1"/>
      <c r="SW183" s="1"/>
      <c r="SX183" s="1"/>
      <c r="SY183" s="1"/>
      <c r="SZ183" s="1"/>
      <c r="TA183" s="1"/>
      <c r="TB183" s="1"/>
      <c r="TC183" s="1"/>
      <c r="TD183" s="1"/>
      <c r="TE183" s="1"/>
      <c r="TF183" s="1"/>
      <c r="TG183" s="1"/>
      <c r="TH183" s="1"/>
      <c r="TI183" s="1"/>
      <c r="TJ183" s="1"/>
      <c r="TK183" s="1"/>
      <c r="TL183" s="1"/>
      <c r="TM183" s="1"/>
      <c r="TN183" s="1"/>
      <c r="TO183" s="1"/>
      <c r="TP183" s="1"/>
      <c r="TQ183" s="1"/>
      <c r="TR183" s="1"/>
      <c r="TS183" s="1"/>
      <c r="TT183" s="1"/>
      <c r="TU183" s="1"/>
      <c r="TV183" s="1"/>
      <c r="TW183" s="1"/>
      <c r="TX183" s="1"/>
      <c r="TY183" s="1"/>
      <c r="TZ183" s="1"/>
      <c r="UA183" s="1"/>
      <c r="UB183" s="1"/>
      <c r="UC183" s="1"/>
      <c r="UD183" s="1"/>
      <c r="UE183" s="1"/>
      <c r="UF183" s="1"/>
      <c r="UG183" s="1"/>
      <c r="UH183" s="1"/>
      <c r="UI183" s="1"/>
      <c r="UJ183" s="1"/>
      <c r="UK183" s="1"/>
      <c r="UL183" s="1"/>
      <c r="UM183" s="1"/>
      <c r="UN183" s="1"/>
      <c r="UO183" s="1"/>
      <c r="UP183" s="1"/>
      <c r="UQ183" s="1"/>
      <c r="UR183" s="1"/>
      <c r="US183" s="1"/>
    </row>
    <row r="184" spans="1:565" s="22" customFormat="1" ht="51.75" thickBot="1" x14ac:dyDescent="0.25">
      <c r="A184" s="40">
        <v>44</v>
      </c>
      <c r="B184" s="38" t="s">
        <v>533</v>
      </c>
      <c r="C184" s="40" t="s">
        <v>502</v>
      </c>
      <c r="D184" s="40" t="s">
        <v>97</v>
      </c>
      <c r="E184" s="40" t="s">
        <v>99</v>
      </c>
      <c r="F184" s="47" t="s">
        <v>534</v>
      </c>
      <c r="G184" s="44">
        <v>13450</v>
      </c>
      <c r="H184" s="45" t="s">
        <v>545</v>
      </c>
      <c r="I184" s="47" t="s">
        <v>547</v>
      </c>
      <c r="J184" s="38" t="s">
        <v>546</v>
      </c>
      <c r="K184" s="50">
        <v>45355</v>
      </c>
      <c r="L184" s="65">
        <v>400000</v>
      </c>
      <c r="M184" s="48">
        <v>13730</v>
      </c>
      <c r="N184" s="50">
        <v>45355</v>
      </c>
      <c r="O184" s="50">
        <v>45719</v>
      </c>
      <c r="P184" s="38" t="s">
        <v>541</v>
      </c>
      <c r="Q184" s="50" t="s">
        <v>100</v>
      </c>
      <c r="R184" s="158" t="s">
        <v>100</v>
      </c>
      <c r="S184" s="158" t="s">
        <v>100</v>
      </c>
      <c r="T184" s="40" t="s">
        <v>455</v>
      </c>
      <c r="U184" s="46" t="s">
        <v>100</v>
      </c>
      <c r="V184" s="46" t="s">
        <v>100</v>
      </c>
      <c r="W184" s="46" t="s">
        <v>100</v>
      </c>
      <c r="X184" s="46" t="s">
        <v>100</v>
      </c>
      <c r="Y184" s="46" t="s">
        <v>100</v>
      </c>
      <c r="Z184" s="46" t="s">
        <v>100</v>
      </c>
      <c r="AA184" s="46" t="s">
        <v>100</v>
      </c>
      <c r="AB184" s="46" t="s">
        <v>100</v>
      </c>
      <c r="AC184" s="65"/>
      <c r="AD184" s="65">
        <v>0</v>
      </c>
      <c r="AE184" s="38" t="s">
        <v>100</v>
      </c>
      <c r="AF184" s="56" t="s">
        <v>100</v>
      </c>
      <c r="AG184" s="65"/>
      <c r="AH184" s="34">
        <f t="shared" si="28"/>
        <v>400000</v>
      </c>
      <c r="AI184" s="65">
        <v>0</v>
      </c>
      <c r="AJ184" s="65">
        <f>2406.62+4242.09</f>
        <v>6648.71</v>
      </c>
      <c r="AK184" s="65">
        <f t="shared" si="29"/>
        <v>6648.71</v>
      </c>
      <c r="AL184" s="59"/>
      <c r="AM184" s="59"/>
      <c r="AN184" s="59"/>
      <c r="AO184" s="59"/>
      <c r="AP184" s="59"/>
      <c r="AQ184" s="59"/>
      <c r="AR184" s="59"/>
      <c r="AS184" s="59"/>
      <c r="AT184" s="59"/>
      <c r="AU184" s="59"/>
      <c r="AV184" s="59"/>
      <c r="AW184" s="59"/>
      <c r="AX184" s="59"/>
      <c r="AY184" s="59"/>
      <c r="AZ184" s="59"/>
      <c r="BA184" s="59"/>
      <c r="BB184" s="59"/>
      <c r="BC184" s="59"/>
      <c r="BD184" s="59"/>
      <c r="BE184" s="59"/>
      <c r="BF184" s="59"/>
      <c r="BG184" s="40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  <c r="IX184" s="1"/>
      <c r="IY184" s="1"/>
      <c r="IZ184" s="1"/>
      <c r="JA184" s="1"/>
      <c r="JB184" s="1"/>
      <c r="JC184" s="1"/>
      <c r="JD184" s="1"/>
      <c r="JE184" s="1"/>
      <c r="JF184" s="1"/>
      <c r="JG184" s="1"/>
      <c r="JH184" s="1"/>
      <c r="JI184" s="1"/>
      <c r="JJ184" s="1"/>
      <c r="JK184" s="1"/>
      <c r="JL184" s="1"/>
      <c r="JM184" s="1"/>
      <c r="JN184" s="1"/>
      <c r="JO184" s="1"/>
      <c r="JP184" s="1"/>
      <c r="JQ184" s="1"/>
      <c r="JR184" s="1"/>
      <c r="JS184" s="1"/>
      <c r="JT184" s="1"/>
      <c r="JU184" s="1"/>
      <c r="JV184" s="1"/>
      <c r="JW184" s="1"/>
      <c r="JX184" s="1"/>
      <c r="JY184" s="1"/>
      <c r="JZ184" s="1"/>
      <c r="KA184" s="1"/>
      <c r="KB184" s="1"/>
      <c r="KC184" s="1"/>
      <c r="KD184" s="1"/>
      <c r="KE184" s="1"/>
      <c r="KF184" s="1"/>
      <c r="KG184" s="1"/>
      <c r="KH184" s="1"/>
      <c r="KI184" s="1"/>
      <c r="KJ184" s="1"/>
      <c r="KK184" s="1"/>
      <c r="KL184" s="1"/>
      <c r="KM184" s="1"/>
      <c r="KN184" s="1"/>
      <c r="KO184" s="1"/>
      <c r="KP184" s="1"/>
      <c r="KQ184" s="1"/>
      <c r="KR184" s="1"/>
      <c r="KS184" s="1"/>
      <c r="KT184" s="1"/>
      <c r="KU184" s="1"/>
      <c r="KV184" s="1"/>
      <c r="KW184" s="1"/>
      <c r="KX184" s="1"/>
      <c r="KY184" s="1"/>
      <c r="KZ184" s="1"/>
      <c r="LA184" s="1"/>
      <c r="LB184" s="1"/>
      <c r="LC184" s="1"/>
      <c r="LD184" s="1"/>
      <c r="LE184" s="1"/>
      <c r="LF184" s="1"/>
      <c r="LG184" s="1"/>
      <c r="LH184" s="1"/>
      <c r="LI184" s="1"/>
      <c r="LJ184" s="1"/>
      <c r="LK184" s="1"/>
      <c r="LL184" s="1"/>
      <c r="LM184" s="1"/>
      <c r="LN184" s="1"/>
      <c r="LO184" s="1"/>
      <c r="LP184" s="1"/>
      <c r="LQ184" s="1"/>
      <c r="LR184" s="1"/>
      <c r="LS184" s="1"/>
      <c r="LT184" s="1"/>
      <c r="LU184" s="1"/>
      <c r="LV184" s="1"/>
      <c r="LW184" s="1"/>
      <c r="LX184" s="1"/>
      <c r="LY184" s="1"/>
      <c r="LZ184" s="1"/>
      <c r="MA184" s="1"/>
      <c r="MB184" s="1"/>
      <c r="MC184" s="1"/>
      <c r="MD184" s="1"/>
      <c r="ME184" s="1"/>
      <c r="MF184" s="1"/>
      <c r="MG184" s="1"/>
      <c r="MH184" s="1"/>
      <c r="MI184" s="1"/>
      <c r="MJ184" s="1"/>
      <c r="MK184" s="1"/>
      <c r="ML184" s="1"/>
      <c r="MM184" s="1"/>
      <c r="MN184" s="1"/>
      <c r="MO184" s="1"/>
      <c r="MP184" s="1"/>
      <c r="MQ184" s="1"/>
      <c r="MR184" s="1"/>
      <c r="MS184" s="1"/>
      <c r="MT184" s="1"/>
      <c r="MU184" s="1"/>
      <c r="MV184" s="1"/>
      <c r="MW184" s="1"/>
      <c r="MX184" s="1"/>
      <c r="MY184" s="1"/>
      <c r="MZ184" s="1"/>
      <c r="NA184" s="1"/>
      <c r="NB184" s="1"/>
      <c r="NC184" s="1"/>
      <c r="ND184" s="1"/>
      <c r="NE184" s="1"/>
      <c r="NF184" s="1"/>
      <c r="NG184" s="1"/>
      <c r="NH184" s="1"/>
      <c r="NI184" s="1"/>
      <c r="NJ184" s="1"/>
      <c r="NK184" s="1"/>
      <c r="NL184" s="1"/>
      <c r="NM184" s="1"/>
      <c r="NN184" s="1"/>
      <c r="NO184" s="1"/>
      <c r="NP184" s="1"/>
      <c r="NQ184" s="1"/>
      <c r="NR184" s="1"/>
      <c r="NS184" s="1"/>
      <c r="NT184" s="1"/>
      <c r="NU184" s="1"/>
      <c r="NV184" s="1"/>
      <c r="NW184" s="1"/>
      <c r="NX184" s="1"/>
      <c r="NY184" s="1"/>
      <c r="NZ184" s="1"/>
      <c r="OA184" s="1"/>
      <c r="OB184" s="1"/>
      <c r="OC184" s="1"/>
      <c r="OD184" s="1"/>
      <c r="OE184" s="1"/>
      <c r="OF184" s="1"/>
      <c r="OG184" s="1"/>
      <c r="OH184" s="1"/>
      <c r="OI184" s="1"/>
      <c r="OJ184" s="1"/>
      <c r="OK184" s="1"/>
      <c r="OL184" s="1"/>
      <c r="OM184" s="1"/>
      <c r="ON184" s="1"/>
      <c r="OO184" s="1"/>
      <c r="OP184" s="1"/>
      <c r="OQ184" s="1"/>
      <c r="OR184" s="1"/>
      <c r="OS184" s="1"/>
      <c r="OT184" s="1"/>
      <c r="OU184" s="1"/>
      <c r="OV184" s="1"/>
      <c r="OW184" s="1"/>
      <c r="OX184" s="1"/>
      <c r="OY184" s="1"/>
      <c r="OZ184" s="1"/>
      <c r="PA184" s="1"/>
      <c r="PB184" s="1"/>
      <c r="PC184" s="1"/>
      <c r="PD184" s="1"/>
      <c r="PE184" s="1"/>
      <c r="PF184" s="1"/>
      <c r="PG184" s="1"/>
      <c r="PH184" s="1"/>
      <c r="PI184" s="1"/>
      <c r="PJ184" s="1"/>
      <c r="PK184" s="1"/>
      <c r="PL184" s="1"/>
      <c r="PM184" s="1"/>
      <c r="PN184" s="1"/>
      <c r="PO184" s="1"/>
      <c r="PP184" s="1"/>
      <c r="PQ184" s="1"/>
      <c r="PR184" s="1"/>
      <c r="PS184" s="1"/>
      <c r="PT184" s="1"/>
      <c r="PU184" s="1"/>
      <c r="PV184" s="1"/>
      <c r="PW184" s="1"/>
      <c r="PX184" s="1"/>
      <c r="PY184" s="1"/>
      <c r="PZ184" s="1"/>
      <c r="QA184" s="1"/>
      <c r="QB184" s="1"/>
      <c r="QC184" s="1"/>
      <c r="QD184" s="1"/>
      <c r="QE184" s="1"/>
      <c r="QF184" s="1"/>
      <c r="QG184" s="1"/>
      <c r="QH184" s="1"/>
      <c r="QI184" s="1"/>
      <c r="QJ184" s="1"/>
      <c r="QK184" s="1"/>
      <c r="QL184" s="1"/>
      <c r="QM184" s="1"/>
      <c r="QN184" s="1"/>
      <c r="QO184" s="1"/>
      <c r="QP184" s="1"/>
      <c r="QQ184" s="1"/>
      <c r="QR184" s="1"/>
      <c r="QS184" s="1"/>
      <c r="QT184" s="1"/>
      <c r="QU184" s="1"/>
      <c r="QV184" s="1"/>
      <c r="QW184" s="1"/>
      <c r="QX184" s="1"/>
      <c r="QY184" s="1"/>
      <c r="QZ184" s="1"/>
      <c r="RA184" s="1"/>
      <c r="RB184" s="1"/>
      <c r="RC184" s="1"/>
      <c r="RD184" s="1"/>
      <c r="RE184" s="1"/>
      <c r="RF184" s="1"/>
      <c r="RG184" s="1"/>
      <c r="RH184" s="1"/>
      <c r="RI184" s="1"/>
      <c r="RJ184" s="1"/>
      <c r="RK184" s="1"/>
      <c r="RL184" s="1"/>
      <c r="RM184" s="1"/>
      <c r="RN184" s="1"/>
      <c r="RO184" s="1"/>
      <c r="RP184" s="1"/>
      <c r="RQ184" s="1"/>
      <c r="RR184" s="1"/>
      <c r="RS184" s="1"/>
      <c r="RT184" s="1"/>
      <c r="RU184" s="1"/>
      <c r="RV184" s="1"/>
      <c r="RW184" s="1"/>
      <c r="RX184" s="1"/>
      <c r="RY184" s="1"/>
      <c r="RZ184" s="1"/>
      <c r="SA184" s="1"/>
      <c r="SB184" s="1"/>
      <c r="SC184" s="1"/>
      <c r="SD184" s="1"/>
      <c r="SE184" s="1"/>
      <c r="SF184" s="1"/>
      <c r="SG184" s="1"/>
      <c r="SH184" s="1"/>
      <c r="SI184" s="1"/>
      <c r="SJ184" s="1"/>
      <c r="SK184" s="1"/>
      <c r="SL184" s="1"/>
      <c r="SM184" s="1"/>
      <c r="SN184" s="1"/>
      <c r="SO184" s="1"/>
      <c r="SP184" s="1"/>
      <c r="SQ184" s="1"/>
      <c r="SR184" s="1"/>
      <c r="SS184" s="1"/>
      <c r="ST184" s="1"/>
      <c r="SU184" s="1"/>
      <c r="SV184" s="1"/>
      <c r="SW184" s="1"/>
      <c r="SX184" s="1"/>
      <c r="SY184" s="1"/>
      <c r="SZ184" s="1"/>
      <c r="TA184" s="1"/>
      <c r="TB184" s="1"/>
      <c r="TC184" s="1"/>
      <c r="TD184" s="1"/>
      <c r="TE184" s="1"/>
      <c r="TF184" s="1"/>
      <c r="TG184" s="1"/>
      <c r="TH184" s="1"/>
      <c r="TI184" s="1"/>
      <c r="TJ184" s="1"/>
      <c r="TK184" s="1"/>
      <c r="TL184" s="1"/>
      <c r="TM184" s="1"/>
      <c r="TN184" s="1"/>
      <c r="TO184" s="1"/>
      <c r="TP184" s="1"/>
      <c r="TQ184" s="1"/>
      <c r="TR184" s="1"/>
      <c r="TS184" s="1"/>
      <c r="TT184" s="1"/>
      <c r="TU184" s="1"/>
      <c r="TV184" s="1"/>
      <c r="TW184" s="1"/>
      <c r="TX184" s="1"/>
      <c r="TY184" s="1"/>
      <c r="TZ184" s="1"/>
      <c r="UA184" s="1"/>
      <c r="UB184" s="1"/>
      <c r="UC184" s="1"/>
      <c r="UD184" s="1"/>
      <c r="UE184" s="1"/>
      <c r="UF184" s="1"/>
      <c r="UG184" s="1"/>
      <c r="UH184" s="1"/>
      <c r="UI184" s="1"/>
      <c r="UJ184" s="1"/>
      <c r="UK184" s="1"/>
      <c r="UL184" s="1"/>
      <c r="UM184" s="1"/>
      <c r="UN184" s="1"/>
      <c r="UO184" s="1"/>
      <c r="UP184" s="1"/>
      <c r="UQ184" s="1"/>
      <c r="UR184" s="1"/>
      <c r="US184" s="1"/>
    </row>
    <row r="185" spans="1:565" s="22" customFormat="1" ht="39" thickBot="1" x14ac:dyDescent="0.25">
      <c r="A185" s="40">
        <v>45</v>
      </c>
      <c r="B185" s="38" t="s">
        <v>539</v>
      </c>
      <c r="C185" s="40" t="s">
        <v>544</v>
      </c>
      <c r="D185" s="40" t="s">
        <v>535</v>
      </c>
      <c r="E185" s="40" t="s">
        <v>99</v>
      </c>
      <c r="F185" s="47" t="s">
        <v>536</v>
      </c>
      <c r="G185" s="44">
        <v>13737</v>
      </c>
      <c r="H185" s="45" t="s">
        <v>540</v>
      </c>
      <c r="I185" s="47" t="s">
        <v>537</v>
      </c>
      <c r="J185" s="38" t="s">
        <v>538</v>
      </c>
      <c r="K185" s="50">
        <v>45370</v>
      </c>
      <c r="L185" s="65">
        <v>10320</v>
      </c>
      <c r="M185" s="48">
        <v>13739</v>
      </c>
      <c r="N185" s="50">
        <v>45370</v>
      </c>
      <c r="O185" s="50">
        <v>45736</v>
      </c>
      <c r="P185" s="38" t="s">
        <v>541</v>
      </c>
      <c r="Q185" s="50" t="s">
        <v>100</v>
      </c>
      <c r="R185" s="158" t="s">
        <v>100</v>
      </c>
      <c r="S185" s="158" t="s">
        <v>100</v>
      </c>
      <c r="T185" s="40" t="s">
        <v>455</v>
      </c>
      <c r="U185" s="46" t="s">
        <v>100</v>
      </c>
      <c r="V185" s="46" t="s">
        <v>100</v>
      </c>
      <c r="W185" s="46" t="s">
        <v>100</v>
      </c>
      <c r="X185" s="46" t="s">
        <v>100</v>
      </c>
      <c r="Y185" s="46" t="s">
        <v>100</v>
      </c>
      <c r="Z185" s="46" t="s">
        <v>100</v>
      </c>
      <c r="AA185" s="46" t="s">
        <v>100</v>
      </c>
      <c r="AB185" s="46" t="s">
        <v>100</v>
      </c>
      <c r="AC185" s="65"/>
      <c r="AD185" s="65">
        <v>0</v>
      </c>
      <c r="AE185" s="38" t="s">
        <v>100</v>
      </c>
      <c r="AF185" s="56" t="s">
        <v>100</v>
      </c>
      <c r="AG185" s="65"/>
      <c r="AH185" s="34">
        <f t="shared" si="28"/>
        <v>10320</v>
      </c>
      <c r="AI185" s="65">
        <v>0</v>
      </c>
      <c r="AJ185" s="65">
        <f>10320</f>
        <v>10320</v>
      </c>
      <c r="AK185" s="65">
        <f t="shared" si="29"/>
        <v>10320</v>
      </c>
      <c r="AL185" s="59" t="s">
        <v>100</v>
      </c>
      <c r="AM185" s="59" t="s">
        <v>100</v>
      </c>
      <c r="AN185" s="59" t="s">
        <v>100</v>
      </c>
      <c r="AO185" s="59" t="s">
        <v>100</v>
      </c>
      <c r="AP185" s="59" t="s">
        <v>297</v>
      </c>
      <c r="AQ185" s="59" t="s">
        <v>298</v>
      </c>
      <c r="AR185" s="59" t="s">
        <v>542</v>
      </c>
      <c r="AS185" s="59" t="s">
        <v>543</v>
      </c>
      <c r="AT185" s="59" t="s">
        <v>100</v>
      </c>
      <c r="AU185" s="59" t="s">
        <v>100</v>
      </c>
      <c r="AV185" s="59" t="s">
        <v>100</v>
      </c>
      <c r="AW185" s="59" t="s">
        <v>100</v>
      </c>
      <c r="AX185" s="59" t="s">
        <v>100</v>
      </c>
      <c r="AY185" s="59" t="s">
        <v>100</v>
      </c>
      <c r="AZ185" s="59" t="s">
        <v>100</v>
      </c>
      <c r="BA185" s="59" t="s">
        <v>100</v>
      </c>
      <c r="BB185" s="59" t="s">
        <v>100</v>
      </c>
      <c r="BC185" s="59" t="s">
        <v>100</v>
      </c>
      <c r="BD185" s="59" t="s">
        <v>100</v>
      </c>
      <c r="BE185" s="59" t="s">
        <v>100</v>
      </c>
      <c r="BF185" s="59" t="s">
        <v>100</v>
      </c>
      <c r="BG185" s="40" t="s">
        <v>100</v>
      </c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  <c r="IX185" s="1"/>
      <c r="IY185" s="1"/>
      <c r="IZ185" s="1"/>
      <c r="JA185" s="1"/>
      <c r="JB185" s="1"/>
      <c r="JC185" s="1"/>
      <c r="JD185" s="1"/>
      <c r="JE185" s="1"/>
      <c r="JF185" s="1"/>
      <c r="JG185" s="1"/>
      <c r="JH185" s="1"/>
      <c r="JI185" s="1"/>
      <c r="JJ185" s="1"/>
      <c r="JK185" s="1"/>
      <c r="JL185" s="1"/>
      <c r="JM185" s="1"/>
      <c r="JN185" s="1"/>
      <c r="JO185" s="1"/>
      <c r="JP185" s="1"/>
      <c r="JQ185" s="1"/>
      <c r="JR185" s="1"/>
      <c r="JS185" s="1"/>
      <c r="JT185" s="1"/>
      <c r="JU185" s="1"/>
      <c r="JV185" s="1"/>
      <c r="JW185" s="1"/>
      <c r="JX185" s="1"/>
      <c r="JY185" s="1"/>
      <c r="JZ185" s="1"/>
      <c r="KA185" s="1"/>
      <c r="KB185" s="1"/>
      <c r="KC185" s="1"/>
      <c r="KD185" s="1"/>
      <c r="KE185" s="1"/>
      <c r="KF185" s="1"/>
      <c r="KG185" s="1"/>
      <c r="KH185" s="1"/>
      <c r="KI185" s="1"/>
      <c r="KJ185" s="1"/>
      <c r="KK185" s="1"/>
      <c r="KL185" s="1"/>
      <c r="KM185" s="1"/>
      <c r="KN185" s="1"/>
      <c r="KO185" s="1"/>
      <c r="KP185" s="1"/>
      <c r="KQ185" s="1"/>
      <c r="KR185" s="1"/>
      <c r="KS185" s="1"/>
      <c r="KT185" s="1"/>
      <c r="KU185" s="1"/>
      <c r="KV185" s="1"/>
      <c r="KW185" s="1"/>
      <c r="KX185" s="1"/>
      <c r="KY185" s="1"/>
      <c r="KZ185" s="1"/>
      <c r="LA185" s="1"/>
      <c r="LB185" s="1"/>
      <c r="LC185" s="1"/>
      <c r="LD185" s="1"/>
      <c r="LE185" s="1"/>
      <c r="LF185" s="1"/>
      <c r="LG185" s="1"/>
      <c r="LH185" s="1"/>
      <c r="LI185" s="1"/>
      <c r="LJ185" s="1"/>
      <c r="LK185" s="1"/>
      <c r="LL185" s="1"/>
      <c r="LM185" s="1"/>
      <c r="LN185" s="1"/>
      <c r="LO185" s="1"/>
      <c r="LP185" s="1"/>
      <c r="LQ185" s="1"/>
      <c r="LR185" s="1"/>
      <c r="LS185" s="1"/>
      <c r="LT185" s="1"/>
      <c r="LU185" s="1"/>
      <c r="LV185" s="1"/>
      <c r="LW185" s="1"/>
      <c r="LX185" s="1"/>
      <c r="LY185" s="1"/>
      <c r="LZ185" s="1"/>
      <c r="MA185" s="1"/>
      <c r="MB185" s="1"/>
      <c r="MC185" s="1"/>
      <c r="MD185" s="1"/>
      <c r="ME185" s="1"/>
      <c r="MF185" s="1"/>
      <c r="MG185" s="1"/>
      <c r="MH185" s="1"/>
      <c r="MI185" s="1"/>
      <c r="MJ185" s="1"/>
      <c r="MK185" s="1"/>
      <c r="ML185" s="1"/>
      <c r="MM185" s="1"/>
      <c r="MN185" s="1"/>
      <c r="MO185" s="1"/>
      <c r="MP185" s="1"/>
      <c r="MQ185" s="1"/>
      <c r="MR185" s="1"/>
      <c r="MS185" s="1"/>
      <c r="MT185" s="1"/>
      <c r="MU185" s="1"/>
      <c r="MV185" s="1"/>
      <c r="MW185" s="1"/>
      <c r="MX185" s="1"/>
      <c r="MY185" s="1"/>
      <c r="MZ185" s="1"/>
      <c r="NA185" s="1"/>
      <c r="NB185" s="1"/>
      <c r="NC185" s="1"/>
      <c r="ND185" s="1"/>
      <c r="NE185" s="1"/>
      <c r="NF185" s="1"/>
      <c r="NG185" s="1"/>
      <c r="NH185" s="1"/>
      <c r="NI185" s="1"/>
      <c r="NJ185" s="1"/>
      <c r="NK185" s="1"/>
      <c r="NL185" s="1"/>
      <c r="NM185" s="1"/>
      <c r="NN185" s="1"/>
      <c r="NO185" s="1"/>
      <c r="NP185" s="1"/>
      <c r="NQ185" s="1"/>
      <c r="NR185" s="1"/>
      <c r="NS185" s="1"/>
      <c r="NT185" s="1"/>
      <c r="NU185" s="1"/>
      <c r="NV185" s="1"/>
      <c r="NW185" s="1"/>
      <c r="NX185" s="1"/>
      <c r="NY185" s="1"/>
      <c r="NZ185" s="1"/>
      <c r="OA185" s="1"/>
      <c r="OB185" s="1"/>
      <c r="OC185" s="1"/>
      <c r="OD185" s="1"/>
      <c r="OE185" s="1"/>
      <c r="OF185" s="1"/>
      <c r="OG185" s="1"/>
      <c r="OH185" s="1"/>
      <c r="OI185" s="1"/>
      <c r="OJ185" s="1"/>
      <c r="OK185" s="1"/>
      <c r="OL185" s="1"/>
      <c r="OM185" s="1"/>
      <c r="ON185" s="1"/>
      <c r="OO185" s="1"/>
      <c r="OP185" s="1"/>
      <c r="OQ185" s="1"/>
      <c r="OR185" s="1"/>
      <c r="OS185" s="1"/>
      <c r="OT185" s="1"/>
      <c r="OU185" s="1"/>
      <c r="OV185" s="1"/>
      <c r="OW185" s="1"/>
      <c r="OX185" s="1"/>
      <c r="OY185" s="1"/>
      <c r="OZ185" s="1"/>
      <c r="PA185" s="1"/>
      <c r="PB185" s="1"/>
      <c r="PC185" s="1"/>
      <c r="PD185" s="1"/>
      <c r="PE185" s="1"/>
      <c r="PF185" s="1"/>
      <c r="PG185" s="1"/>
      <c r="PH185" s="1"/>
      <c r="PI185" s="1"/>
      <c r="PJ185" s="1"/>
      <c r="PK185" s="1"/>
      <c r="PL185" s="1"/>
      <c r="PM185" s="1"/>
      <c r="PN185" s="1"/>
      <c r="PO185" s="1"/>
      <c r="PP185" s="1"/>
      <c r="PQ185" s="1"/>
      <c r="PR185" s="1"/>
      <c r="PS185" s="1"/>
      <c r="PT185" s="1"/>
      <c r="PU185" s="1"/>
      <c r="PV185" s="1"/>
      <c r="PW185" s="1"/>
      <c r="PX185" s="1"/>
      <c r="PY185" s="1"/>
      <c r="PZ185" s="1"/>
      <c r="QA185" s="1"/>
      <c r="QB185" s="1"/>
      <c r="QC185" s="1"/>
      <c r="QD185" s="1"/>
      <c r="QE185" s="1"/>
      <c r="QF185" s="1"/>
      <c r="QG185" s="1"/>
      <c r="QH185" s="1"/>
      <c r="QI185" s="1"/>
      <c r="QJ185" s="1"/>
      <c r="QK185" s="1"/>
      <c r="QL185" s="1"/>
      <c r="QM185" s="1"/>
      <c r="QN185" s="1"/>
      <c r="QO185" s="1"/>
      <c r="QP185" s="1"/>
      <c r="QQ185" s="1"/>
      <c r="QR185" s="1"/>
      <c r="QS185" s="1"/>
      <c r="QT185" s="1"/>
      <c r="QU185" s="1"/>
      <c r="QV185" s="1"/>
      <c r="QW185" s="1"/>
      <c r="QX185" s="1"/>
      <c r="QY185" s="1"/>
      <c r="QZ185" s="1"/>
      <c r="RA185" s="1"/>
      <c r="RB185" s="1"/>
      <c r="RC185" s="1"/>
      <c r="RD185" s="1"/>
      <c r="RE185" s="1"/>
      <c r="RF185" s="1"/>
      <c r="RG185" s="1"/>
      <c r="RH185" s="1"/>
      <c r="RI185" s="1"/>
      <c r="RJ185" s="1"/>
      <c r="RK185" s="1"/>
      <c r="RL185" s="1"/>
      <c r="RM185" s="1"/>
      <c r="RN185" s="1"/>
      <c r="RO185" s="1"/>
      <c r="RP185" s="1"/>
      <c r="RQ185" s="1"/>
      <c r="RR185" s="1"/>
      <c r="RS185" s="1"/>
      <c r="RT185" s="1"/>
      <c r="RU185" s="1"/>
      <c r="RV185" s="1"/>
      <c r="RW185" s="1"/>
      <c r="RX185" s="1"/>
      <c r="RY185" s="1"/>
      <c r="RZ185" s="1"/>
      <c r="SA185" s="1"/>
      <c r="SB185" s="1"/>
      <c r="SC185" s="1"/>
      <c r="SD185" s="1"/>
      <c r="SE185" s="1"/>
      <c r="SF185" s="1"/>
      <c r="SG185" s="1"/>
      <c r="SH185" s="1"/>
      <c r="SI185" s="1"/>
      <c r="SJ185" s="1"/>
      <c r="SK185" s="1"/>
      <c r="SL185" s="1"/>
      <c r="SM185" s="1"/>
      <c r="SN185" s="1"/>
      <c r="SO185" s="1"/>
      <c r="SP185" s="1"/>
      <c r="SQ185" s="1"/>
      <c r="SR185" s="1"/>
      <c r="SS185" s="1"/>
      <c r="ST185" s="1"/>
      <c r="SU185" s="1"/>
      <c r="SV185" s="1"/>
      <c r="SW185" s="1"/>
      <c r="SX185" s="1"/>
      <c r="SY185" s="1"/>
      <c r="SZ185" s="1"/>
      <c r="TA185" s="1"/>
      <c r="TB185" s="1"/>
      <c r="TC185" s="1"/>
      <c r="TD185" s="1"/>
      <c r="TE185" s="1"/>
      <c r="TF185" s="1"/>
      <c r="TG185" s="1"/>
      <c r="TH185" s="1"/>
      <c r="TI185" s="1"/>
      <c r="TJ185" s="1"/>
      <c r="TK185" s="1"/>
      <c r="TL185" s="1"/>
      <c r="TM185" s="1"/>
      <c r="TN185" s="1"/>
      <c r="TO185" s="1"/>
      <c r="TP185" s="1"/>
      <c r="TQ185" s="1"/>
      <c r="TR185" s="1"/>
      <c r="TS185" s="1"/>
      <c r="TT185" s="1"/>
      <c r="TU185" s="1"/>
      <c r="TV185" s="1"/>
      <c r="TW185" s="1"/>
      <c r="TX185" s="1"/>
      <c r="TY185" s="1"/>
      <c r="TZ185" s="1"/>
      <c r="UA185" s="1"/>
      <c r="UB185" s="1"/>
      <c r="UC185" s="1"/>
      <c r="UD185" s="1"/>
      <c r="UE185" s="1"/>
      <c r="UF185" s="1"/>
      <c r="UG185" s="1"/>
      <c r="UH185" s="1"/>
      <c r="UI185" s="1"/>
      <c r="UJ185" s="1"/>
      <c r="UK185" s="1"/>
      <c r="UL185" s="1"/>
      <c r="UM185" s="1"/>
      <c r="UN185" s="1"/>
      <c r="UO185" s="1"/>
      <c r="UP185" s="1"/>
      <c r="UQ185" s="1"/>
      <c r="UR185" s="1"/>
      <c r="US185" s="1"/>
    </row>
    <row r="186" spans="1:565" s="22" customFormat="1" ht="26.25" thickBot="1" x14ac:dyDescent="0.25">
      <c r="A186" s="40">
        <v>46</v>
      </c>
      <c r="B186" s="38" t="s">
        <v>548</v>
      </c>
      <c r="C186" s="40" t="s">
        <v>549</v>
      </c>
      <c r="D186" s="40" t="s">
        <v>535</v>
      </c>
      <c r="E186" s="40" t="s">
        <v>99</v>
      </c>
      <c r="F186" s="47" t="s">
        <v>550</v>
      </c>
      <c r="G186" s="44">
        <v>13751</v>
      </c>
      <c r="H186" s="45" t="s">
        <v>551</v>
      </c>
      <c r="I186" s="47" t="s">
        <v>552</v>
      </c>
      <c r="J186" s="38" t="s">
        <v>553</v>
      </c>
      <c r="K186" s="50">
        <v>45393</v>
      </c>
      <c r="L186" s="65">
        <v>190</v>
      </c>
      <c r="M186" s="48">
        <v>13753</v>
      </c>
      <c r="N186" s="50">
        <v>45393</v>
      </c>
      <c r="O186" s="50">
        <v>45485</v>
      </c>
      <c r="P186" s="38" t="s">
        <v>541</v>
      </c>
      <c r="Q186" s="50" t="s">
        <v>100</v>
      </c>
      <c r="R186" s="158" t="s">
        <v>100</v>
      </c>
      <c r="S186" s="158" t="s">
        <v>100</v>
      </c>
      <c r="T186" s="40" t="s">
        <v>302</v>
      </c>
      <c r="U186" s="46" t="s">
        <v>100</v>
      </c>
      <c r="V186" s="46" t="s">
        <v>100</v>
      </c>
      <c r="W186" s="46" t="s">
        <v>100</v>
      </c>
      <c r="X186" s="46" t="s">
        <v>100</v>
      </c>
      <c r="Y186" s="46" t="s">
        <v>100</v>
      </c>
      <c r="Z186" s="46" t="s">
        <v>100</v>
      </c>
      <c r="AA186" s="46" t="s">
        <v>100</v>
      </c>
      <c r="AB186" s="46" t="s">
        <v>100</v>
      </c>
      <c r="AC186" s="65">
        <v>0</v>
      </c>
      <c r="AD186" s="65">
        <v>0</v>
      </c>
      <c r="AE186" s="38" t="s">
        <v>100</v>
      </c>
      <c r="AF186" s="56" t="s">
        <v>100</v>
      </c>
      <c r="AG186" s="65">
        <v>0</v>
      </c>
      <c r="AH186" s="34">
        <f t="shared" si="28"/>
        <v>190</v>
      </c>
      <c r="AI186" s="65" t="s">
        <v>100</v>
      </c>
      <c r="AJ186" s="65">
        <v>190</v>
      </c>
      <c r="AK186" s="65">
        <f t="shared" si="29"/>
        <v>190</v>
      </c>
      <c r="AL186" s="59" t="s">
        <v>100</v>
      </c>
      <c r="AM186" s="59" t="s">
        <v>100</v>
      </c>
      <c r="AN186" s="59" t="s">
        <v>100</v>
      </c>
      <c r="AO186" s="59" t="s">
        <v>100</v>
      </c>
      <c r="AP186" s="59" t="s">
        <v>297</v>
      </c>
      <c r="AQ186" s="59" t="s">
        <v>554</v>
      </c>
      <c r="AR186" s="59" t="s">
        <v>555</v>
      </c>
      <c r="AS186" s="59" t="s">
        <v>556</v>
      </c>
      <c r="AT186" s="59" t="s">
        <v>100</v>
      </c>
      <c r="AU186" s="59" t="s">
        <v>100</v>
      </c>
      <c r="AV186" s="59" t="s">
        <v>100</v>
      </c>
      <c r="AW186" s="59" t="s">
        <v>100</v>
      </c>
      <c r="AX186" s="59" t="s">
        <v>100</v>
      </c>
      <c r="AY186" s="59" t="s">
        <v>100</v>
      </c>
      <c r="AZ186" s="59" t="s">
        <v>100</v>
      </c>
      <c r="BA186" s="59" t="s">
        <v>100</v>
      </c>
      <c r="BB186" s="59" t="s">
        <v>100</v>
      </c>
      <c r="BC186" s="59" t="s">
        <v>100</v>
      </c>
      <c r="BD186" s="59" t="s">
        <v>100</v>
      </c>
      <c r="BE186" s="59" t="s">
        <v>100</v>
      </c>
      <c r="BF186" s="59" t="s">
        <v>100</v>
      </c>
      <c r="BG186" s="40" t="s">
        <v>100</v>
      </c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  <c r="IW186" s="1"/>
      <c r="IX186" s="1"/>
      <c r="IY186" s="1"/>
      <c r="IZ186" s="1"/>
      <c r="JA186" s="1"/>
      <c r="JB186" s="1"/>
      <c r="JC186" s="1"/>
      <c r="JD186" s="1"/>
      <c r="JE186" s="1"/>
      <c r="JF186" s="1"/>
      <c r="JG186" s="1"/>
      <c r="JH186" s="1"/>
      <c r="JI186" s="1"/>
      <c r="JJ186" s="1"/>
      <c r="JK186" s="1"/>
      <c r="JL186" s="1"/>
      <c r="JM186" s="1"/>
      <c r="JN186" s="1"/>
      <c r="JO186" s="1"/>
      <c r="JP186" s="1"/>
      <c r="JQ186" s="1"/>
      <c r="JR186" s="1"/>
      <c r="JS186" s="1"/>
      <c r="JT186" s="1"/>
      <c r="JU186" s="1"/>
      <c r="JV186" s="1"/>
      <c r="JW186" s="1"/>
      <c r="JX186" s="1"/>
      <c r="JY186" s="1"/>
      <c r="JZ186" s="1"/>
      <c r="KA186" s="1"/>
      <c r="KB186" s="1"/>
      <c r="KC186" s="1"/>
      <c r="KD186" s="1"/>
      <c r="KE186" s="1"/>
      <c r="KF186" s="1"/>
      <c r="KG186" s="1"/>
      <c r="KH186" s="1"/>
      <c r="KI186" s="1"/>
      <c r="KJ186" s="1"/>
      <c r="KK186" s="1"/>
      <c r="KL186" s="1"/>
      <c r="KM186" s="1"/>
      <c r="KN186" s="1"/>
      <c r="KO186" s="1"/>
      <c r="KP186" s="1"/>
      <c r="KQ186" s="1"/>
      <c r="KR186" s="1"/>
      <c r="KS186" s="1"/>
      <c r="KT186" s="1"/>
      <c r="KU186" s="1"/>
      <c r="KV186" s="1"/>
      <c r="KW186" s="1"/>
      <c r="KX186" s="1"/>
      <c r="KY186" s="1"/>
      <c r="KZ186" s="1"/>
      <c r="LA186" s="1"/>
      <c r="LB186" s="1"/>
      <c r="LC186" s="1"/>
      <c r="LD186" s="1"/>
      <c r="LE186" s="1"/>
      <c r="LF186" s="1"/>
      <c r="LG186" s="1"/>
      <c r="LH186" s="1"/>
      <c r="LI186" s="1"/>
      <c r="LJ186" s="1"/>
      <c r="LK186" s="1"/>
      <c r="LL186" s="1"/>
      <c r="LM186" s="1"/>
      <c r="LN186" s="1"/>
      <c r="LO186" s="1"/>
      <c r="LP186" s="1"/>
      <c r="LQ186" s="1"/>
      <c r="LR186" s="1"/>
      <c r="LS186" s="1"/>
      <c r="LT186" s="1"/>
      <c r="LU186" s="1"/>
      <c r="LV186" s="1"/>
      <c r="LW186" s="1"/>
      <c r="LX186" s="1"/>
      <c r="LY186" s="1"/>
      <c r="LZ186" s="1"/>
      <c r="MA186" s="1"/>
      <c r="MB186" s="1"/>
      <c r="MC186" s="1"/>
      <c r="MD186" s="1"/>
      <c r="ME186" s="1"/>
      <c r="MF186" s="1"/>
      <c r="MG186" s="1"/>
      <c r="MH186" s="1"/>
      <c r="MI186" s="1"/>
      <c r="MJ186" s="1"/>
      <c r="MK186" s="1"/>
      <c r="ML186" s="1"/>
      <c r="MM186" s="1"/>
      <c r="MN186" s="1"/>
      <c r="MO186" s="1"/>
      <c r="MP186" s="1"/>
      <c r="MQ186" s="1"/>
      <c r="MR186" s="1"/>
      <c r="MS186" s="1"/>
      <c r="MT186" s="1"/>
      <c r="MU186" s="1"/>
      <c r="MV186" s="1"/>
      <c r="MW186" s="1"/>
      <c r="MX186" s="1"/>
      <c r="MY186" s="1"/>
      <c r="MZ186" s="1"/>
      <c r="NA186" s="1"/>
      <c r="NB186" s="1"/>
      <c r="NC186" s="1"/>
      <c r="ND186" s="1"/>
      <c r="NE186" s="1"/>
      <c r="NF186" s="1"/>
      <c r="NG186" s="1"/>
      <c r="NH186" s="1"/>
      <c r="NI186" s="1"/>
      <c r="NJ186" s="1"/>
      <c r="NK186" s="1"/>
      <c r="NL186" s="1"/>
      <c r="NM186" s="1"/>
      <c r="NN186" s="1"/>
      <c r="NO186" s="1"/>
      <c r="NP186" s="1"/>
      <c r="NQ186" s="1"/>
      <c r="NR186" s="1"/>
      <c r="NS186" s="1"/>
      <c r="NT186" s="1"/>
      <c r="NU186" s="1"/>
      <c r="NV186" s="1"/>
      <c r="NW186" s="1"/>
      <c r="NX186" s="1"/>
      <c r="NY186" s="1"/>
      <c r="NZ186" s="1"/>
      <c r="OA186" s="1"/>
      <c r="OB186" s="1"/>
      <c r="OC186" s="1"/>
      <c r="OD186" s="1"/>
      <c r="OE186" s="1"/>
      <c r="OF186" s="1"/>
      <c r="OG186" s="1"/>
      <c r="OH186" s="1"/>
      <c r="OI186" s="1"/>
      <c r="OJ186" s="1"/>
      <c r="OK186" s="1"/>
      <c r="OL186" s="1"/>
      <c r="OM186" s="1"/>
      <c r="ON186" s="1"/>
      <c r="OO186" s="1"/>
      <c r="OP186" s="1"/>
      <c r="OQ186" s="1"/>
      <c r="OR186" s="1"/>
      <c r="OS186" s="1"/>
      <c r="OT186" s="1"/>
      <c r="OU186" s="1"/>
      <c r="OV186" s="1"/>
      <c r="OW186" s="1"/>
      <c r="OX186" s="1"/>
      <c r="OY186" s="1"/>
      <c r="OZ186" s="1"/>
      <c r="PA186" s="1"/>
      <c r="PB186" s="1"/>
      <c r="PC186" s="1"/>
      <c r="PD186" s="1"/>
      <c r="PE186" s="1"/>
      <c r="PF186" s="1"/>
      <c r="PG186" s="1"/>
      <c r="PH186" s="1"/>
      <c r="PI186" s="1"/>
      <c r="PJ186" s="1"/>
      <c r="PK186" s="1"/>
      <c r="PL186" s="1"/>
      <c r="PM186" s="1"/>
      <c r="PN186" s="1"/>
      <c r="PO186" s="1"/>
      <c r="PP186" s="1"/>
      <c r="PQ186" s="1"/>
      <c r="PR186" s="1"/>
      <c r="PS186" s="1"/>
      <c r="PT186" s="1"/>
      <c r="PU186" s="1"/>
      <c r="PV186" s="1"/>
      <c r="PW186" s="1"/>
      <c r="PX186" s="1"/>
      <c r="PY186" s="1"/>
      <c r="PZ186" s="1"/>
      <c r="QA186" s="1"/>
      <c r="QB186" s="1"/>
      <c r="QC186" s="1"/>
      <c r="QD186" s="1"/>
      <c r="QE186" s="1"/>
      <c r="QF186" s="1"/>
      <c r="QG186" s="1"/>
      <c r="QH186" s="1"/>
      <c r="QI186" s="1"/>
      <c r="QJ186" s="1"/>
      <c r="QK186" s="1"/>
      <c r="QL186" s="1"/>
      <c r="QM186" s="1"/>
      <c r="QN186" s="1"/>
      <c r="QO186" s="1"/>
      <c r="QP186" s="1"/>
      <c r="QQ186" s="1"/>
      <c r="QR186" s="1"/>
      <c r="QS186" s="1"/>
      <c r="QT186" s="1"/>
      <c r="QU186" s="1"/>
      <c r="QV186" s="1"/>
      <c r="QW186" s="1"/>
      <c r="QX186" s="1"/>
      <c r="QY186" s="1"/>
      <c r="QZ186" s="1"/>
      <c r="RA186" s="1"/>
      <c r="RB186" s="1"/>
      <c r="RC186" s="1"/>
      <c r="RD186" s="1"/>
      <c r="RE186" s="1"/>
      <c r="RF186" s="1"/>
      <c r="RG186" s="1"/>
      <c r="RH186" s="1"/>
      <c r="RI186" s="1"/>
      <c r="RJ186" s="1"/>
      <c r="RK186" s="1"/>
      <c r="RL186" s="1"/>
      <c r="RM186" s="1"/>
      <c r="RN186" s="1"/>
      <c r="RO186" s="1"/>
      <c r="RP186" s="1"/>
      <c r="RQ186" s="1"/>
      <c r="RR186" s="1"/>
      <c r="RS186" s="1"/>
      <c r="RT186" s="1"/>
      <c r="RU186" s="1"/>
      <c r="RV186" s="1"/>
      <c r="RW186" s="1"/>
      <c r="RX186" s="1"/>
      <c r="RY186" s="1"/>
      <c r="RZ186" s="1"/>
      <c r="SA186" s="1"/>
      <c r="SB186" s="1"/>
      <c r="SC186" s="1"/>
      <c r="SD186" s="1"/>
      <c r="SE186" s="1"/>
      <c r="SF186" s="1"/>
      <c r="SG186" s="1"/>
      <c r="SH186" s="1"/>
      <c r="SI186" s="1"/>
      <c r="SJ186" s="1"/>
      <c r="SK186" s="1"/>
      <c r="SL186" s="1"/>
      <c r="SM186" s="1"/>
      <c r="SN186" s="1"/>
      <c r="SO186" s="1"/>
      <c r="SP186" s="1"/>
      <c r="SQ186" s="1"/>
      <c r="SR186" s="1"/>
      <c r="SS186" s="1"/>
      <c r="ST186" s="1"/>
      <c r="SU186" s="1"/>
      <c r="SV186" s="1"/>
      <c r="SW186" s="1"/>
      <c r="SX186" s="1"/>
      <c r="SY186" s="1"/>
      <c r="SZ186" s="1"/>
      <c r="TA186" s="1"/>
      <c r="TB186" s="1"/>
      <c r="TC186" s="1"/>
      <c r="TD186" s="1"/>
      <c r="TE186" s="1"/>
      <c r="TF186" s="1"/>
      <c r="TG186" s="1"/>
      <c r="TH186" s="1"/>
      <c r="TI186" s="1"/>
      <c r="TJ186" s="1"/>
      <c r="TK186" s="1"/>
      <c r="TL186" s="1"/>
      <c r="TM186" s="1"/>
      <c r="TN186" s="1"/>
      <c r="TO186" s="1"/>
      <c r="TP186" s="1"/>
      <c r="TQ186" s="1"/>
      <c r="TR186" s="1"/>
      <c r="TS186" s="1"/>
      <c r="TT186" s="1"/>
      <c r="TU186" s="1"/>
      <c r="TV186" s="1"/>
      <c r="TW186" s="1"/>
      <c r="TX186" s="1"/>
      <c r="TY186" s="1"/>
      <c r="TZ186" s="1"/>
      <c r="UA186" s="1"/>
      <c r="UB186" s="1"/>
      <c r="UC186" s="1"/>
      <c r="UD186" s="1"/>
      <c r="UE186" s="1"/>
      <c r="UF186" s="1"/>
      <c r="UG186" s="1"/>
      <c r="UH186" s="1"/>
      <c r="UI186" s="1"/>
      <c r="UJ186" s="1"/>
      <c r="UK186" s="1"/>
      <c r="UL186" s="1"/>
      <c r="UM186" s="1"/>
      <c r="UN186" s="1"/>
      <c r="UO186" s="1"/>
      <c r="UP186" s="1"/>
      <c r="UQ186" s="1"/>
      <c r="UR186" s="1"/>
      <c r="US186" s="1"/>
    </row>
    <row r="187" spans="1:565" s="22" customFormat="1" ht="26.25" thickBot="1" x14ac:dyDescent="0.25">
      <c r="A187" s="40">
        <v>47</v>
      </c>
      <c r="B187" s="38" t="s">
        <v>557</v>
      </c>
      <c r="C187" s="40" t="s">
        <v>558</v>
      </c>
      <c r="D187" s="40" t="s">
        <v>97</v>
      </c>
      <c r="E187" s="40" t="s">
        <v>99</v>
      </c>
      <c r="F187" s="47" t="s">
        <v>559</v>
      </c>
      <c r="G187" s="44">
        <v>13309</v>
      </c>
      <c r="H187" s="45" t="s">
        <v>560</v>
      </c>
      <c r="I187" s="47" t="s">
        <v>561</v>
      </c>
      <c r="J187" s="38" t="s">
        <v>562</v>
      </c>
      <c r="K187" s="50">
        <v>45058</v>
      </c>
      <c r="L187" s="65">
        <v>89357.94</v>
      </c>
      <c r="M187" s="48">
        <v>13542</v>
      </c>
      <c r="N187" s="50">
        <v>45058</v>
      </c>
      <c r="O187" s="50">
        <v>45425</v>
      </c>
      <c r="P187" s="38" t="s">
        <v>541</v>
      </c>
      <c r="Q187" s="50" t="s">
        <v>100</v>
      </c>
      <c r="R187" s="158" t="s">
        <v>100</v>
      </c>
      <c r="S187" s="158" t="s">
        <v>100</v>
      </c>
      <c r="T187" s="40" t="s">
        <v>455</v>
      </c>
      <c r="U187" s="46" t="s">
        <v>100</v>
      </c>
      <c r="V187" s="46" t="s">
        <v>100</v>
      </c>
      <c r="W187" s="46" t="s">
        <v>100</v>
      </c>
      <c r="X187" s="46" t="s">
        <v>100</v>
      </c>
      <c r="Y187" s="46" t="s">
        <v>100</v>
      </c>
      <c r="Z187" s="46" t="s">
        <v>100</v>
      </c>
      <c r="AA187" s="46" t="s">
        <v>100</v>
      </c>
      <c r="AB187" s="46" t="s">
        <v>100</v>
      </c>
      <c r="AC187" s="65">
        <v>0</v>
      </c>
      <c r="AD187" s="65">
        <v>0</v>
      </c>
      <c r="AE187" s="38" t="s">
        <v>100</v>
      </c>
      <c r="AF187" s="56" t="s">
        <v>100</v>
      </c>
      <c r="AG187" s="65">
        <v>0</v>
      </c>
      <c r="AH187" s="34">
        <f t="shared" si="28"/>
        <v>89357.94</v>
      </c>
      <c r="AI187" s="65" t="s">
        <v>100</v>
      </c>
      <c r="AJ187" s="65">
        <f>4499.32</f>
        <v>4499.32</v>
      </c>
      <c r="AK187" s="65">
        <f t="shared" si="29"/>
        <v>4499.32</v>
      </c>
      <c r="AL187" s="59" t="s">
        <v>100</v>
      </c>
      <c r="AM187" s="59" t="s">
        <v>100</v>
      </c>
      <c r="AN187" s="59" t="s">
        <v>100</v>
      </c>
      <c r="AO187" s="59" t="s">
        <v>100</v>
      </c>
      <c r="AP187" s="59" t="s">
        <v>100</v>
      </c>
      <c r="AQ187" s="59" t="s">
        <v>100</v>
      </c>
      <c r="AR187" s="59" t="s">
        <v>100</v>
      </c>
      <c r="AS187" s="59" t="s">
        <v>100</v>
      </c>
      <c r="AT187" s="59" t="s">
        <v>100</v>
      </c>
      <c r="AU187" s="59" t="s">
        <v>100</v>
      </c>
      <c r="AV187" s="59" t="s">
        <v>100</v>
      </c>
      <c r="AW187" s="59" t="s">
        <v>100</v>
      </c>
      <c r="AX187" s="59" t="s">
        <v>100</v>
      </c>
      <c r="AY187" s="59" t="s">
        <v>100</v>
      </c>
      <c r="AZ187" s="59" t="s">
        <v>100</v>
      </c>
      <c r="BA187" s="59" t="s">
        <v>100</v>
      </c>
      <c r="BB187" s="59" t="s">
        <v>100</v>
      </c>
      <c r="BC187" s="59" t="s">
        <v>100</v>
      </c>
      <c r="BD187" s="59" t="s">
        <v>100</v>
      </c>
      <c r="BE187" s="59" t="s">
        <v>100</v>
      </c>
      <c r="BF187" s="59" t="s">
        <v>100</v>
      </c>
      <c r="BG187" s="40" t="s">
        <v>100</v>
      </c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  <c r="IW187" s="1"/>
      <c r="IX187" s="1"/>
      <c r="IY187" s="1"/>
      <c r="IZ187" s="1"/>
      <c r="JA187" s="1"/>
      <c r="JB187" s="1"/>
      <c r="JC187" s="1"/>
      <c r="JD187" s="1"/>
      <c r="JE187" s="1"/>
      <c r="JF187" s="1"/>
      <c r="JG187" s="1"/>
      <c r="JH187" s="1"/>
      <c r="JI187" s="1"/>
      <c r="JJ187" s="1"/>
      <c r="JK187" s="1"/>
      <c r="JL187" s="1"/>
      <c r="JM187" s="1"/>
      <c r="JN187" s="1"/>
      <c r="JO187" s="1"/>
      <c r="JP187" s="1"/>
      <c r="JQ187" s="1"/>
      <c r="JR187" s="1"/>
      <c r="JS187" s="1"/>
      <c r="JT187" s="1"/>
      <c r="JU187" s="1"/>
      <c r="JV187" s="1"/>
      <c r="JW187" s="1"/>
      <c r="JX187" s="1"/>
      <c r="JY187" s="1"/>
      <c r="JZ187" s="1"/>
      <c r="KA187" s="1"/>
      <c r="KB187" s="1"/>
      <c r="KC187" s="1"/>
      <c r="KD187" s="1"/>
      <c r="KE187" s="1"/>
      <c r="KF187" s="1"/>
      <c r="KG187" s="1"/>
      <c r="KH187" s="1"/>
      <c r="KI187" s="1"/>
      <c r="KJ187" s="1"/>
      <c r="KK187" s="1"/>
      <c r="KL187" s="1"/>
      <c r="KM187" s="1"/>
      <c r="KN187" s="1"/>
      <c r="KO187" s="1"/>
      <c r="KP187" s="1"/>
      <c r="KQ187" s="1"/>
      <c r="KR187" s="1"/>
      <c r="KS187" s="1"/>
      <c r="KT187" s="1"/>
      <c r="KU187" s="1"/>
      <c r="KV187" s="1"/>
      <c r="KW187" s="1"/>
      <c r="KX187" s="1"/>
      <c r="KY187" s="1"/>
      <c r="KZ187" s="1"/>
      <c r="LA187" s="1"/>
      <c r="LB187" s="1"/>
      <c r="LC187" s="1"/>
      <c r="LD187" s="1"/>
      <c r="LE187" s="1"/>
      <c r="LF187" s="1"/>
      <c r="LG187" s="1"/>
      <c r="LH187" s="1"/>
      <c r="LI187" s="1"/>
      <c r="LJ187" s="1"/>
      <c r="LK187" s="1"/>
      <c r="LL187" s="1"/>
      <c r="LM187" s="1"/>
      <c r="LN187" s="1"/>
      <c r="LO187" s="1"/>
      <c r="LP187" s="1"/>
      <c r="LQ187" s="1"/>
      <c r="LR187" s="1"/>
      <c r="LS187" s="1"/>
      <c r="LT187" s="1"/>
      <c r="LU187" s="1"/>
      <c r="LV187" s="1"/>
      <c r="LW187" s="1"/>
      <c r="LX187" s="1"/>
      <c r="LY187" s="1"/>
      <c r="LZ187" s="1"/>
      <c r="MA187" s="1"/>
      <c r="MB187" s="1"/>
      <c r="MC187" s="1"/>
      <c r="MD187" s="1"/>
      <c r="ME187" s="1"/>
      <c r="MF187" s="1"/>
      <c r="MG187" s="1"/>
      <c r="MH187" s="1"/>
      <c r="MI187" s="1"/>
      <c r="MJ187" s="1"/>
      <c r="MK187" s="1"/>
      <c r="ML187" s="1"/>
      <c r="MM187" s="1"/>
      <c r="MN187" s="1"/>
      <c r="MO187" s="1"/>
      <c r="MP187" s="1"/>
      <c r="MQ187" s="1"/>
      <c r="MR187" s="1"/>
      <c r="MS187" s="1"/>
      <c r="MT187" s="1"/>
      <c r="MU187" s="1"/>
      <c r="MV187" s="1"/>
      <c r="MW187" s="1"/>
      <c r="MX187" s="1"/>
      <c r="MY187" s="1"/>
      <c r="MZ187" s="1"/>
      <c r="NA187" s="1"/>
      <c r="NB187" s="1"/>
      <c r="NC187" s="1"/>
      <c r="ND187" s="1"/>
      <c r="NE187" s="1"/>
      <c r="NF187" s="1"/>
      <c r="NG187" s="1"/>
      <c r="NH187" s="1"/>
      <c r="NI187" s="1"/>
      <c r="NJ187" s="1"/>
      <c r="NK187" s="1"/>
      <c r="NL187" s="1"/>
      <c r="NM187" s="1"/>
      <c r="NN187" s="1"/>
      <c r="NO187" s="1"/>
      <c r="NP187" s="1"/>
      <c r="NQ187" s="1"/>
      <c r="NR187" s="1"/>
      <c r="NS187" s="1"/>
      <c r="NT187" s="1"/>
      <c r="NU187" s="1"/>
      <c r="NV187" s="1"/>
      <c r="NW187" s="1"/>
      <c r="NX187" s="1"/>
      <c r="NY187" s="1"/>
      <c r="NZ187" s="1"/>
      <c r="OA187" s="1"/>
      <c r="OB187" s="1"/>
      <c r="OC187" s="1"/>
      <c r="OD187" s="1"/>
      <c r="OE187" s="1"/>
      <c r="OF187" s="1"/>
      <c r="OG187" s="1"/>
      <c r="OH187" s="1"/>
      <c r="OI187" s="1"/>
      <c r="OJ187" s="1"/>
      <c r="OK187" s="1"/>
      <c r="OL187" s="1"/>
      <c r="OM187" s="1"/>
      <c r="ON187" s="1"/>
      <c r="OO187" s="1"/>
      <c r="OP187" s="1"/>
      <c r="OQ187" s="1"/>
      <c r="OR187" s="1"/>
      <c r="OS187" s="1"/>
      <c r="OT187" s="1"/>
      <c r="OU187" s="1"/>
      <c r="OV187" s="1"/>
      <c r="OW187" s="1"/>
      <c r="OX187" s="1"/>
      <c r="OY187" s="1"/>
      <c r="OZ187" s="1"/>
      <c r="PA187" s="1"/>
      <c r="PB187" s="1"/>
      <c r="PC187" s="1"/>
      <c r="PD187" s="1"/>
      <c r="PE187" s="1"/>
      <c r="PF187" s="1"/>
      <c r="PG187" s="1"/>
      <c r="PH187" s="1"/>
      <c r="PI187" s="1"/>
      <c r="PJ187" s="1"/>
      <c r="PK187" s="1"/>
      <c r="PL187" s="1"/>
      <c r="PM187" s="1"/>
      <c r="PN187" s="1"/>
      <c r="PO187" s="1"/>
      <c r="PP187" s="1"/>
      <c r="PQ187" s="1"/>
      <c r="PR187" s="1"/>
      <c r="PS187" s="1"/>
      <c r="PT187" s="1"/>
      <c r="PU187" s="1"/>
      <c r="PV187" s="1"/>
      <c r="PW187" s="1"/>
      <c r="PX187" s="1"/>
      <c r="PY187" s="1"/>
      <c r="PZ187" s="1"/>
      <c r="QA187" s="1"/>
      <c r="QB187" s="1"/>
      <c r="QC187" s="1"/>
      <c r="QD187" s="1"/>
      <c r="QE187" s="1"/>
      <c r="QF187" s="1"/>
      <c r="QG187" s="1"/>
      <c r="QH187" s="1"/>
      <c r="QI187" s="1"/>
      <c r="QJ187" s="1"/>
      <c r="QK187" s="1"/>
      <c r="QL187" s="1"/>
      <c r="QM187" s="1"/>
      <c r="QN187" s="1"/>
      <c r="QO187" s="1"/>
      <c r="QP187" s="1"/>
      <c r="QQ187" s="1"/>
      <c r="QR187" s="1"/>
      <c r="QS187" s="1"/>
      <c r="QT187" s="1"/>
      <c r="QU187" s="1"/>
      <c r="QV187" s="1"/>
      <c r="QW187" s="1"/>
      <c r="QX187" s="1"/>
      <c r="QY187" s="1"/>
      <c r="QZ187" s="1"/>
      <c r="RA187" s="1"/>
      <c r="RB187" s="1"/>
      <c r="RC187" s="1"/>
      <c r="RD187" s="1"/>
      <c r="RE187" s="1"/>
      <c r="RF187" s="1"/>
      <c r="RG187" s="1"/>
      <c r="RH187" s="1"/>
      <c r="RI187" s="1"/>
      <c r="RJ187" s="1"/>
      <c r="RK187" s="1"/>
      <c r="RL187" s="1"/>
      <c r="RM187" s="1"/>
      <c r="RN187" s="1"/>
      <c r="RO187" s="1"/>
      <c r="RP187" s="1"/>
      <c r="RQ187" s="1"/>
      <c r="RR187" s="1"/>
      <c r="RS187" s="1"/>
      <c r="RT187" s="1"/>
      <c r="RU187" s="1"/>
      <c r="RV187" s="1"/>
      <c r="RW187" s="1"/>
      <c r="RX187" s="1"/>
      <c r="RY187" s="1"/>
      <c r="RZ187" s="1"/>
      <c r="SA187" s="1"/>
      <c r="SB187" s="1"/>
      <c r="SC187" s="1"/>
      <c r="SD187" s="1"/>
      <c r="SE187" s="1"/>
      <c r="SF187" s="1"/>
      <c r="SG187" s="1"/>
      <c r="SH187" s="1"/>
      <c r="SI187" s="1"/>
      <c r="SJ187" s="1"/>
      <c r="SK187" s="1"/>
      <c r="SL187" s="1"/>
      <c r="SM187" s="1"/>
      <c r="SN187" s="1"/>
      <c r="SO187" s="1"/>
      <c r="SP187" s="1"/>
      <c r="SQ187" s="1"/>
      <c r="SR187" s="1"/>
      <c r="SS187" s="1"/>
      <c r="ST187" s="1"/>
      <c r="SU187" s="1"/>
      <c r="SV187" s="1"/>
      <c r="SW187" s="1"/>
      <c r="SX187" s="1"/>
      <c r="SY187" s="1"/>
      <c r="SZ187" s="1"/>
      <c r="TA187" s="1"/>
      <c r="TB187" s="1"/>
      <c r="TC187" s="1"/>
      <c r="TD187" s="1"/>
      <c r="TE187" s="1"/>
      <c r="TF187" s="1"/>
      <c r="TG187" s="1"/>
      <c r="TH187" s="1"/>
      <c r="TI187" s="1"/>
      <c r="TJ187" s="1"/>
      <c r="TK187" s="1"/>
      <c r="TL187" s="1"/>
      <c r="TM187" s="1"/>
      <c r="TN187" s="1"/>
      <c r="TO187" s="1"/>
      <c r="TP187" s="1"/>
      <c r="TQ187" s="1"/>
      <c r="TR187" s="1"/>
      <c r="TS187" s="1"/>
      <c r="TT187" s="1"/>
      <c r="TU187" s="1"/>
      <c r="TV187" s="1"/>
      <c r="TW187" s="1"/>
      <c r="TX187" s="1"/>
      <c r="TY187" s="1"/>
      <c r="TZ187" s="1"/>
      <c r="UA187" s="1"/>
      <c r="UB187" s="1"/>
      <c r="UC187" s="1"/>
      <c r="UD187" s="1"/>
      <c r="UE187" s="1"/>
      <c r="UF187" s="1"/>
      <c r="UG187" s="1"/>
      <c r="UH187" s="1"/>
      <c r="UI187" s="1"/>
      <c r="UJ187" s="1"/>
      <c r="UK187" s="1"/>
      <c r="UL187" s="1"/>
      <c r="UM187" s="1"/>
      <c r="UN187" s="1"/>
      <c r="UO187" s="1"/>
      <c r="UP187" s="1"/>
      <c r="UQ187" s="1"/>
      <c r="UR187" s="1"/>
      <c r="US187" s="1"/>
    </row>
    <row r="188" spans="1:565" s="22" customFormat="1" ht="39" thickBot="1" x14ac:dyDescent="0.25">
      <c r="A188" s="17">
        <v>48</v>
      </c>
      <c r="B188" s="20" t="s">
        <v>563</v>
      </c>
      <c r="C188" s="17" t="s">
        <v>564</v>
      </c>
      <c r="D188" s="17" t="s">
        <v>97</v>
      </c>
      <c r="E188" s="17" t="s">
        <v>99</v>
      </c>
      <c r="F188" s="142" t="s">
        <v>565</v>
      </c>
      <c r="G188" s="19">
        <v>13680</v>
      </c>
      <c r="H188" s="13" t="s">
        <v>566</v>
      </c>
      <c r="I188" s="142" t="s">
        <v>567</v>
      </c>
      <c r="J188" s="20" t="s">
        <v>568</v>
      </c>
      <c r="K188" s="83">
        <v>45406</v>
      </c>
      <c r="L188" s="84">
        <v>284454.59999999998</v>
      </c>
      <c r="M188" s="85">
        <v>13761</v>
      </c>
      <c r="N188" s="83">
        <v>45406</v>
      </c>
      <c r="O188" s="83">
        <v>45771</v>
      </c>
      <c r="P188" s="20" t="s">
        <v>541</v>
      </c>
      <c r="Q188" s="83" t="s">
        <v>100</v>
      </c>
      <c r="R188" s="159" t="s">
        <v>100</v>
      </c>
      <c r="S188" s="159" t="s">
        <v>100</v>
      </c>
      <c r="T188" s="17" t="s">
        <v>581</v>
      </c>
      <c r="U188" s="15" t="s">
        <v>100</v>
      </c>
      <c r="V188" s="15" t="s">
        <v>100</v>
      </c>
      <c r="W188" s="15" t="s">
        <v>100</v>
      </c>
      <c r="X188" s="15" t="s">
        <v>100</v>
      </c>
      <c r="Y188" s="15" t="s">
        <v>100</v>
      </c>
      <c r="Z188" s="15" t="s">
        <v>100</v>
      </c>
      <c r="AA188" s="15" t="s">
        <v>100</v>
      </c>
      <c r="AB188" s="15" t="s">
        <v>100</v>
      </c>
      <c r="AC188" s="84">
        <v>0</v>
      </c>
      <c r="AD188" s="84">
        <v>0</v>
      </c>
      <c r="AE188" s="20" t="s">
        <v>100</v>
      </c>
      <c r="AF188" s="86" t="s">
        <v>100</v>
      </c>
      <c r="AG188" s="84">
        <v>0</v>
      </c>
      <c r="AH188" s="87">
        <f t="shared" si="28"/>
        <v>284454.59999999998</v>
      </c>
      <c r="AI188" s="84" t="s">
        <v>100</v>
      </c>
      <c r="AJ188" s="84">
        <f>11335.6</f>
        <v>11335.6</v>
      </c>
      <c r="AK188" s="84">
        <f t="shared" si="29"/>
        <v>11335.6</v>
      </c>
      <c r="AL188" s="88" t="s">
        <v>100</v>
      </c>
      <c r="AM188" s="88" t="s">
        <v>100</v>
      </c>
      <c r="AN188" s="88" t="s">
        <v>100</v>
      </c>
      <c r="AO188" s="88" t="s">
        <v>100</v>
      </c>
      <c r="AP188" s="88" t="s">
        <v>100</v>
      </c>
      <c r="AQ188" s="88" t="s">
        <v>100</v>
      </c>
      <c r="AR188" s="88" t="s">
        <v>100</v>
      </c>
      <c r="AS188" s="88" t="s">
        <v>100</v>
      </c>
      <c r="AT188" s="88" t="s">
        <v>100</v>
      </c>
      <c r="AU188" s="88" t="s">
        <v>100</v>
      </c>
      <c r="AV188" s="88" t="s">
        <v>100</v>
      </c>
      <c r="AW188" s="88" t="s">
        <v>100</v>
      </c>
      <c r="AX188" s="88" t="s">
        <v>100</v>
      </c>
      <c r="AY188" s="88" t="s">
        <v>100</v>
      </c>
      <c r="AZ188" s="88" t="s">
        <v>100</v>
      </c>
      <c r="BA188" s="88" t="s">
        <v>100</v>
      </c>
      <c r="BB188" s="88" t="s">
        <v>100</v>
      </c>
      <c r="BC188" s="88" t="s">
        <v>100</v>
      </c>
      <c r="BD188" s="88" t="s">
        <v>100</v>
      </c>
      <c r="BE188" s="88" t="s">
        <v>100</v>
      </c>
      <c r="BF188" s="88" t="s">
        <v>100</v>
      </c>
      <c r="BG188" s="17" t="s">
        <v>100</v>
      </c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  <c r="IW188" s="1"/>
      <c r="IX188" s="1"/>
      <c r="IY188" s="1"/>
      <c r="IZ188" s="1"/>
      <c r="JA188" s="1"/>
      <c r="JB188" s="1"/>
      <c r="JC188" s="1"/>
      <c r="JD188" s="1"/>
      <c r="JE188" s="1"/>
      <c r="JF188" s="1"/>
      <c r="JG188" s="1"/>
      <c r="JH188" s="1"/>
      <c r="JI188" s="1"/>
      <c r="JJ188" s="1"/>
      <c r="JK188" s="1"/>
      <c r="JL188" s="1"/>
      <c r="JM188" s="1"/>
      <c r="JN188" s="1"/>
      <c r="JO188" s="1"/>
      <c r="JP188" s="1"/>
      <c r="JQ188" s="1"/>
      <c r="JR188" s="1"/>
      <c r="JS188" s="1"/>
      <c r="JT188" s="1"/>
      <c r="JU188" s="1"/>
      <c r="JV188" s="1"/>
      <c r="JW188" s="1"/>
      <c r="JX188" s="1"/>
      <c r="JY188" s="1"/>
      <c r="JZ188" s="1"/>
      <c r="KA188" s="1"/>
      <c r="KB188" s="1"/>
      <c r="KC188" s="1"/>
      <c r="KD188" s="1"/>
      <c r="KE188" s="1"/>
      <c r="KF188" s="1"/>
      <c r="KG188" s="1"/>
      <c r="KH188" s="1"/>
      <c r="KI188" s="1"/>
      <c r="KJ188" s="1"/>
      <c r="KK188" s="1"/>
      <c r="KL188" s="1"/>
      <c r="KM188" s="1"/>
      <c r="KN188" s="1"/>
      <c r="KO188" s="1"/>
      <c r="KP188" s="1"/>
      <c r="KQ188" s="1"/>
      <c r="KR188" s="1"/>
      <c r="KS188" s="1"/>
      <c r="KT188" s="1"/>
      <c r="KU188" s="1"/>
      <c r="KV188" s="1"/>
      <c r="KW188" s="1"/>
      <c r="KX188" s="1"/>
      <c r="KY188" s="1"/>
      <c r="KZ188" s="1"/>
      <c r="LA188" s="1"/>
      <c r="LB188" s="1"/>
      <c r="LC188" s="1"/>
      <c r="LD188" s="1"/>
      <c r="LE188" s="1"/>
      <c r="LF188" s="1"/>
      <c r="LG188" s="1"/>
      <c r="LH188" s="1"/>
      <c r="LI188" s="1"/>
      <c r="LJ188" s="1"/>
      <c r="LK188" s="1"/>
      <c r="LL188" s="1"/>
      <c r="LM188" s="1"/>
      <c r="LN188" s="1"/>
      <c r="LO188" s="1"/>
      <c r="LP188" s="1"/>
      <c r="LQ188" s="1"/>
      <c r="LR188" s="1"/>
      <c r="LS188" s="1"/>
      <c r="LT188" s="1"/>
      <c r="LU188" s="1"/>
      <c r="LV188" s="1"/>
      <c r="LW188" s="1"/>
      <c r="LX188" s="1"/>
      <c r="LY188" s="1"/>
      <c r="LZ188" s="1"/>
      <c r="MA188" s="1"/>
      <c r="MB188" s="1"/>
      <c r="MC188" s="1"/>
      <c r="MD188" s="1"/>
      <c r="ME188" s="1"/>
      <c r="MF188" s="1"/>
      <c r="MG188" s="1"/>
      <c r="MH188" s="1"/>
      <c r="MI188" s="1"/>
      <c r="MJ188" s="1"/>
      <c r="MK188" s="1"/>
      <c r="ML188" s="1"/>
      <c r="MM188" s="1"/>
      <c r="MN188" s="1"/>
      <c r="MO188" s="1"/>
      <c r="MP188" s="1"/>
      <c r="MQ188" s="1"/>
      <c r="MR188" s="1"/>
      <c r="MS188" s="1"/>
      <c r="MT188" s="1"/>
      <c r="MU188" s="1"/>
      <c r="MV188" s="1"/>
      <c r="MW188" s="1"/>
      <c r="MX188" s="1"/>
      <c r="MY188" s="1"/>
      <c r="MZ188" s="1"/>
      <c r="NA188" s="1"/>
      <c r="NB188" s="1"/>
      <c r="NC188" s="1"/>
      <c r="ND188" s="1"/>
      <c r="NE188" s="1"/>
      <c r="NF188" s="1"/>
      <c r="NG188" s="1"/>
      <c r="NH188" s="1"/>
      <c r="NI188" s="1"/>
      <c r="NJ188" s="1"/>
      <c r="NK188" s="1"/>
      <c r="NL188" s="1"/>
      <c r="NM188" s="1"/>
      <c r="NN188" s="1"/>
      <c r="NO188" s="1"/>
      <c r="NP188" s="1"/>
      <c r="NQ188" s="1"/>
      <c r="NR188" s="1"/>
      <c r="NS188" s="1"/>
      <c r="NT188" s="1"/>
      <c r="NU188" s="1"/>
      <c r="NV188" s="1"/>
      <c r="NW188" s="1"/>
      <c r="NX188" s="1"/>
      <c r="NY188" s="1"/>
      <c r="NZ188" s="1"/>
      <c r="OA188" s="1"/>
      <c r="OB188" s="1"/>
      <c r="OC188" s="1"/>
      <c r="OD188" s="1"/>
      <c r="OE188" s="1"/>
      <c r="OF188" s="1"/>
      <c r="OG188" s="1"/>
      <c r="OH188" s="1"/>
      <c r="OI188" s="1"/>
      <c r="OJ188" s="1"/>
      <c r="OK188" s="1"/>
      <c r="OL188" s="1"/>
      <c r="OM188" s="1"/>
      <c r="ON188" s="1"/>
      <c r="OO188" s="1"/>
      <c r="OP188" s="1"/>
      <c r="OQ188" s="1"/>
      <c r="OR188" s="1"/>
      <c r="OS188" s="1"/>
      <c r="OT188" s="1"/>
      <c r="OU188" s="1"/>
      <c r="OV188" s="1"/>
      <c r="OW188" s="1"/>
      <c r="OX188" s="1"/>
      <c r="OY188" s="1"/>
      <c r="OZ188" s="1"/>
      <c r="PA188" s="1"/>
      <c r="PB188" s="1"/>
      <c r="PC188" s="1"/>
      <c r="PD188" s="1"/>
      <c r="PE188" s="1"/>
      <c r="PF188" s="1"/>
      <c r="PG188" s="1"/>
      <c r="PH188" s="1"/>
      <c r="PI188" s="1"/>
      <c r="PJ188" s="1"/>
      <c r="PK188" s="1"/>
      <c r="PL188" s="1"/>
      <c r="PM188" s="1"/>
      <c r="PN188" s="1"/>
      <c r="PO188" s="1"/>
      <c r="PP188" s="1"/>
      <c r="PQ188" s="1"/>
      <c r="PR188" s="1"/>
      <c r="PS188" s="1"/>
      <c r="PT188" s="1"/>
      <c r="PU188" s="1"/>
      <c r="PV188" s="1"/>
      <c r="PW188" s="1"/>
      <c r="PX188" s="1"/>
      <c r="PY188" s="1"/>
      <c r="PZ188" s="1"/>
      <c r="QA188" s="1"/>
      <c r="QB188" s="1"/>
      <c r="QC188" s="1"/>
      <c r="QD188" s="1"/>
      <c r="QE188" s="1"/>
      <c r="QF188" s="1"/>
      <c r="QG188" s="1"/>
      <c r="QH188" s="1"/>
      <c r="QI188" s="1"/>
      <c r="QJ188" s="1"/>
      <c r="QK188" s="1"/>
      <c r="QL188" s="1"/>
      <c r="QM188" s="1"/>
      <c r="QN188" s="1"/>
      <c r="QO188" s="1"/>
      <c r="QP188" s="1"/>
      <c r="QQ188" s="1"/>
      <c r="QR188" s="1"/>
      <c r="QS188" s="1"/>
      <c r="QT188" s="1"/>
      <c r="QU188" s="1"/>
      <c r="QV188" s="1"/>
      <c r="QW188" s="1"/>
      <c r="QX188" s="1"/>
      <c r="QY188" s="1"/>
      <c r="QZ188" s="1"/>
      <c r="RA188" s="1"/>
      <c r="RB188" s="1"/>
      <c r="RC188" s="1"/>
      <c r="RD188" s="1"/>
      <c r="RE188" s="1"/>
      <c r="RF188" s="1"/>
      <c r="RG188" s="1"/>
      <c r="RH188" s="1"/>
      <c r="RI188" s="1"/>
      <c r="RJ188" s="1"/>
      <c r="RK188" s="1"/>
      <c r="RL188" s="1"/>
      <c r="RM188" s="1"/>
      <c r="RN188" s="1"/>
      <c r="RO188" s="1"/>
      <c r="RP188" s="1"/>
      <c r="RQ188" s="1"/>
      <c r="RR188" s="1"/>
      <c r="RS188" s="1"/>
      <c r="RT188" s="1"/>
      <c r="RU188" s="1"/>
      <c r="RV188" s="1"/>
      <c r="RW188" s="1"/>
      <c r="RX188" s="1"/>
      <c r="RY188" s="1"/>
      <c r="RZ188" s="1"/>
      <c r="SA188" s="1"/>
      <c r="SB188" s="1"/>
      <c r="SC188" s="1"/>
      <c r="SD188" s="1"/>
      <c r="SE188" s="1"/>
      <c r="SF188" s="1"/>
      <c r="SG188" s="1"/>
      <c r="SH188" s="1"/>
      <c r="SI188" s="1"/>
      <c r="SJ188" s="1"/>
      <c r="SK188" s="1"/>
      <c r="SL188" s="1"/>
      <c r="SM188" s="1"/>
      <c r="SN188" s="1"/>
      <c r="SO188" s="1"/>
      <c r="SP188" s="1"/>
      <c r="SQ188" s="1"/>
      <c r="SR188" s="1"/>
      <c r="SS188" s="1"/>
      <c r="ST188" s="1"/>
      <c r="SU188" s="1"/>
      <c r="SV188" s="1"/>
      <c r="SW188" s="1"/>
      <c r="SX188" s="1"/>
      <c r="SY188" s="1"/>
      <c r="SZ188" s="1"/>
      <c r="TA188" s="1"/>
      <c r="TB188" s="1"/>
      <c r="TC188" s="1"/>
      <c r="TD188" s="1"/>
      <c r="TE188" s="1"/>
      <c r="TF188" s="1"/>
      <c r="TG188" s="1"/>
      <c r="TH188" s="1"/>
      <c r="TI188" s="1"/>
      <c r="TJ188" s="1"/>
      <c r="TK188" s="1"/>
      <c r="TL188" s="1"/>
      <c r="TM188" s="1"/>
      <c r="TN188" s="1"/>
      <c r="TO188" s="1"/>
      <c r="TP188" s="1"/>
      <c r="TQ188" s="1"/>
      <c r="TR188" s="1"/>
      <c r="TS188" s="1"/>
      <c r="TT188" s="1"/>
      <c r="TU188" s="1"/>
      <c r="TV188" s="1"/>
      <c r="TW188" s="1"/>
      <c r="TX188" s="1"/>
      <c r="TY188" s="1"/>
      <c r="TZ188" s="1"/>
      <c r="UA188" s="1"/>
      <c r="UB188" s="1"/>
      <c r="UC188" s="1"/>
      <c r="UD188" s="1"/>
      <c r="UE188" s="1"/>
      <c r="UF188" s="1"/>
      <c r="UG188" s="1"/>
      <c r="UH188" s="1"/>
      <c r="UI188" s="1"/>
      <c r="UJ188" s="1"/>
      <c r="UK188" s="1"/>
      <c r="UL188" s="1"/>
      <c r="UM188" s="1"/>
      <c r="UN188" s="1"/>
      <c r="UO188" s="1"/>
      <c r="UP188" s="1"/>
      <c r="UQ188" s="1"/>
      <c r="UR188" s="1"/>
      <c r="US188" s="1"/>
    </row>
    <row r="189" spans="1:565" s="22" customFormat="1" ht="13.5" thickBot="1" x14ac:dyDescent="0.25">
      <c r="A189" s="97" t="s">
        <v>333</v>
      </c>
      <c r="B189" s="98"/>
      <c r="C189" s="98"/>
      <c r="D189" s="98"/>
      <c r="E189" s="98"/>
      <c r="F189" s="98"/>
      <c r="G189" s="98"/>
      <c r="H189" s="98"/>
      <c r="I189" s="99"/>
      <c r="J189" s="24"/>
      <c r="K189" s="90"/>
      <c r="L189" s="31">
        <f>SUM(L20:L188)</f>
        <v>12692605</v>
      </c>
      <c r="M189" s="89"/>
      <c r="N189" s="90"/>
      <c r="O189" s="90"/>
      <c r="P189" s="23"/>
      <c r="Q189" s="24"/>
      <c r="R189" s="31">
        <f>SUM(R20:R188)</f>
        <v>0</v>
      </c>
      <c r="S189" s="31">
        <f>SUM(S20:S188)</f>
        <v>0</v>
      </c>
      <c r="T189" s="24"/>
      <c r="U189" s="91"/>
      <c r="V189" s="92"/>
      <c r="W189" s="93"/>
      <c r="X189" s="91"/>
      <c r="Y189" s="94"/>
      <c r="Z189" s="91"/>
      <c r="AA189" s="24"/>
      <c r="AB189" s="24"/>
      <c r="AC189" s="31">
        <f>SUM(AC20:AC188)</f>
        <v>951191.19999999984</v>
      </c>
      <c r="AD189" s="31">
        <f>SUM(AD20:AD188)</f>
        <v>0</v>
      </c>
      <c r="AE189" s="33"/>
      <c r="AF189" s="33"/>
      <c r="AG189" s="31">
        <f>SUM(AG20:AG188)</f>
        <v>64418.27</v>
      </c>
      <c r="AH189" s="31">
        <f>SUM(AH20:AH188)</f>
        <v>44391176.590000004</v>
      </c>
      <c r="AI189" s="31">
        <f>SUM(AI20:AI188)</f>
        <v>24960393.450000007</v>
      </c>
      <c r="AJ189" s="31">
        <f>SUM(AJ20:AJ188)</f>
        <v>4872947.9999999991</v>
      </c>
      <c r="AK189" s="31">
        <f>SUM(AK20:AK188)</f>
        <v>29833341.450000007</v>
      </c>
      <c r="AL189" s="31">
        <f>SUM(AL20:AL188)</f>
        <v>0</v>
      </c>
      <c r="AM189" s="31">
        <f>SUM(AM20:AM188)</f>
        <v>13157</v>
      </c>
      <c r="AN189" s="31"/>
      <c r="AO189" s="93" t="s">
        <v>100</v>
      </c>
      <c r="AP189" s="93" t="s">
        <v>100</v>
      </c>
      <c r="AQ189" s="93" t="s">
        <v>100</v>
      </c>
      <c r="AR189" s="93" t="s">
        <v>100</v>
      </c>
      <c r="AS189" s="93" t="s">
        <v>100</v>
      </c>
      <c r="AT189" s="93" t="s">
        <v>100</v>
      </c>
      <c r="AU189" s="93" t="s">
        <v>100</v>
      </c>
      <c r="AV189" s="93" t="s">
        <v>100</v>
      </c>
      <c r="AW189" s="93" t="s">
        <v>100</v>
      </c>
      <c r="AX189" s="93" t="s">
        <v>100</v>
      </c>
      <c r="AY189" s="93" t="s">
        <v>100</v>
      </c>
      <c r="AZ189" s="93" t="s">
        <v>100</v>
      </c>
      <c r="BA189" s="93" t="s">
        <v>100</v>
      </c>
      <c r="BB189" s="93" t="s">
        <v>100</v>
      </c>
      <c r="BC189" s="93" t="s">
        <v>100</v>
      </c>
      <c r="BD189" s="93" t="s">
        <v>100</v>
      </c>
      <c r="BE189" s="93" t="s">
        <v>100</v>
      </c>
      <c r="BF189" s="93" t="s">
        <v>100</v>
      </c>
      <c r="BG189" s="95" t="s">
        <v>100</v>
      </c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  <c r="IW189" s="1"/>
      <c r="IX189" s="1"/>
      <c r="IY189" s="1"/>
      <c r="IZ189" s="1"/>
      <c r="JA189" s="1"/>
      <c r="JB189" s="1"/>
      <c r="JC189" s="1"/>
      <c r="JD189" s="1"/>
      <c r="JE189" s="1"/>
      <c r="JF189" s="1"/>
      <c r="JG189" s="1"/>
      <c r="JH189" s="1"/>
      <c r="JI189" s="1"/>
      <c r="JJ189" s="1"/>
      <c r="JK189" s="1"/>
      <c r="JL189" s="1"/>
      <c r="JM189" s="1"/>
      <c r="JN189" s="1"/>
      <c r="JO189" s="1"/>
      <c r="JP189" s="1"/>
      <c r="JQ189" s="1"/>
      <c r="JR189" s="1"/>
      <c r="JS189" s="1"/>
      <c r="JT189" s="1"/>
      <c r="JU189" s="1"/>
      <c r="JV189" s="1"/>
      <c r="JW189" s="1"/>
      <c r="JX189" s="1"/>
      <c r="JY189" s="1"/>
      <c r="JZ189" s="1"/>
      <c r="KA189" s="1"/>
      <c r="KB189" s="1"/>
      <c r="KC189" s="1"/>
      <c r="KD189" s="1"/>
      <c r="KE189" s="1"/>
      <c r="KF189" s="1"/>
      <c r="KG189" s="1"/>
      <c r="KH189" s="1"/>
      <c r="KI189" s="1"/>
      <c r="KJ189" s="1"/>
      <c r="KK189" s="1"/>
      <c r="KL189" s="1"/>
      <c r="KM189" s="1"/>
      <c r="KN189" s="1"/>
      <c r="KO189" s="1"/>
      <c r="KP189" s="1"/>
      <c r="KQ189" s="1"/>
      <c r="KR189" s="1"/>
      <c r="KS189" s="1"/>
      <c r="KT189" s="1"/>
      <c r="KU189" s="1"/>
      <c r="KV189" s="1"/>
      <c r="KW189" s="1"/>
      <c r="KX189" s="1"/>
      <c r="KY189" s="1"/>
      <c r="KZ189" s="1"/>
      <c r="LA189" s="1"/>
      <c r="LB189" s="1"/>
      <c r="LC189" s="1"/>
      <c r="LD189" s="1"/>
      <c r="LE189" s="1"/>
      <c r="LF189" s="1"/>
      <c r="LG189" s="1"/>
      <c r="LH189" s="1"/>
      <c r="LI189" s="1"/>
      <c r="LJ189" s="1"/>
      <c r="LK189" s="1"/>
      <c r="LL189" s="1"/>
      <c r="LM189" s="1"/>
      <c r="LN189" s="1"/>
      <c r="LO189" s="1"/>
      <c r="LP189" s="1"/>
      <c r="LQ189" s="1"/>
      <c r="LR189" s="1"/>
      <c r="LS189" s="1"/>
      <c r="LT189" s="1"/>
      <c r="LU189" s="1"/>
      <c r="LV189" s="1"/>
      <c r="LW189" s="1"/>
      <c r="LX189" s="1"/>
      <c r="LY189" s="1"/>
      <c r="LZ189" s="1"/>
      <c r="MA189" s="1"/>
      <c r="MB189" s="1"/>
      <c r="MC189" s="1"/>
      <c r="MD189" s="1"/>
      <c r="ME189" s="1"/>
      <c r="MF189" s="1"/>
      <c r="MG189" s="1"/>
      <c r="MH189" s="1"/>
      <c r="MI189" s="1"/>
      <c r="MJ189" s="1"/>
      <c r="MK189" s="1"/>
      <c r="ML189" s="1"/>
      <c r="MM189" s="1"/>
      <c r="MN189" s="1"/>
      <c r="MO189" s="1"/>
      <c r="MP189" s="1"/>
      <c r="MQ189" s="1"/>
      <c r="MR189" s="1"/>
      <c r="MS189" s="1"/>
      <c r="MT189" s="1"/>
      <c r="MU189" s="1"/>
      <c r="MV189" s="1"/>
      <c r="MW189" s="1"/>
      <c r="MX189" s="1"/>
      <c r="MY189" s="1"/>
      <c r="MZ189" s="1"/>
      <c r="NA189" s="1"/>
      <c r="NB189" s="1"/>
      <c r="NC189" s="1"/>
      <c r="ND189" s="1"/>
      <c r="NE189" s="1"/>
      <c r="NF189" s="1"/>
      <c r="NG189" s="1"/>
      <c r="NH189" s="1"/>
      <c r="NI189" s="1"/>
      <c r="NJ189" s="1"/>
      <c r="NK189" s="1"/>
      <c r="NL189" s="1"/>
      <c r="NM189" s="1"/>
      <c r="NN189" s="1"/>
      <c r="NO189" s="1"/>
      <c r="NP189" s="1"/>
      <c r="NQ189" s="1"/>
      <c r="NR189" s="1"/>
      <c r="NS189" s="1"/>
      <c r="NT189" s="1"/>
      <c r="NU189" s="1"/>
      <c r="NV189" s="1"/>
      <c r="NW189" s="1"/>
      <c r="NX189" s="1"/>
      <c r="NY189" s="1"/>
      <c r="NZ189" s="1"/>
      <c r="OA189" s="1"/>
      <c r="OB189" s="1"/>
      <c r="OC189" s="1"/>
      <c r="OD189" s="1"/>
      <c r="OE189" s="1"/>
      <c r="OF189" s="1"/>
      <c r="OG189" s="1"/>
      <c r="OH189" s="1"/>
      <c r="OI189" s="1"/>
      <c r="OJ189" s="1"/>
      <c r="OK189" s="1"/>
      <c r="OL189" s="1"/>
      <c r="OM189" s="1"/>
      <c r="ON189" s="1"/>
      <c r="OO189" s="1"/>
      <c r="OP189" s="1"/>
      <c r="OQ189" s="1"/>
      <c r="OR189" s="1"/>
      <c r="OS189" s="1"/>
      <c r="OT189" s="1"/>
      <c r="OU189" s="1"/>
      <c r="OV189" s="1"/>
      <c r="OW189" s="1"/>
      <c r="OX189" s="1"/>
      <c r="OY189" s="1"/>
      <c r="OZ189" s="1"/>
      <c r="PA189" s="1"/>
      <c r="PB189" s="1"/>
      <c r="PC189" s="1"/>
      <c r="PD189" s="1"/>
      <c r="PE189" s="1"/>
      <c r="PF189" s="1"/>
      <c r="PG189" s="1"/>
      <c r="PH189" s="1"/>
      <c r="PI189" s="1"/>
      <c r="PJ189" s="1"/>
      <c r="PK189" s="1"/>
      <c r="PL189" s="1"/>
      <c r="PM189" s="1"/>
      <c r="PN189" s="1"/>
      <c r="PO189" s="1"/>
      <c r="PP189" s="1"/>
      <c r="PQ189" s="1"/>
      <c r="PR189" s="1"/>
      <c r="PS189" s="1"/>
      <c r="PT189" s="1"/>
      <c r="PU189" s="1"/>
      <c r="PV189" s="1"/>
      <c r="PW189" s="1"/>
      <c r="PX189" s="1"/>
      <c r="PY189" s="1"/>
      <c r="PZ189" s="1"/>
      <c r="QA189" s="1"/>
      <c r="QB189" s="1"/>
      <c r="QC189" s="1"/>
      <c r="QD189" s="1"/>
      <c r="QE189" s="1"/>
      <c r="QF189" s="1"/>
      <c r="QG189" s="1"/>
      <c r="QH189" s="1"/>
      <c r="QI189" s="1"/>
      <c r="QJ189" s="1"/>
      <c r="QK189" s="1"/>
      <c r="QL189" s="1"/>
      <c r="QM189" s="1"/>
      <c r="QN189" s="1"/>
      <c r="QO189" s="1"/>
      <c r="QP189" s="1"/>
      <c r="QQ189" s="1"/>
      <c r="QR189" s="1"/>
      <c r="QS189" s="1"/>
      <c r="QT189" s="1"/>
      <c r="QU189" s="1"/>
      <c r="QV189" s="1"/>
      <c r="QW189" s="1"/>
      <c r="QX189" s="1"/>
      <c r="QY189" s="1"/>
      <c r="QZ189" s="1"/>
      <c r="RA189" s="1"/>
      <c r="RB189" s="1"/>
      <c r="RC189" s="1"/>
      <c r="RD189" s="1"/>
      <c r="RE189" s="1"/>
      <c r="RF189" s="1"/>
      <c r="RG189" s="1"/>
      <c r="RH189" s="1"/>
      <c r="RI189" s="1"/>
      <c r="RJ189" s="1"/>
      <c r="RK189" s="1"/>
      <c r="RL189" s="1"/>
      <c r="RM189" s="1"/>
      <c r="RN189" s="1"/>
      <c r="RO189" s="1"/>
      <c r="RP189" s="1"/>
      <c r="RQ189" s="1"/>
      <c r="RR189" s="1"/>
      <c r="RS189" s="1"/>
      <c r="RT189" s="1"/>
      <c r="RU189" s="1"/>
      <c r="RV189" s="1"/>
      <c r="RW189" s="1"/>
      <c r="RX189" s="1"/>
      <c r="RY189" s="1"/>
      <c r="RZ189" s="1"/>
      <c r="SA189" s="1"/>
      <c r="SB189" s="1"/>
      <c r="SC189" s="1"/>
      <c r="SD189" s="1"/>
      <c r="SE189" s="1"/>
      <c r="SF189" s="1"/>
      <c r="SG189" s="1"/>
      <c r="SH189" s="1"/>
      <c r="SI189" s="1"/>
      <c r="SJ189" s="1"/>
      <c r="SK189" s="1"/>
      <c r="SL189" s="1"/>
      <c r="SM189" s="1"/>
      <c r="SN189" s="1"/>
      <c r="SO189" s="1"/>
      <c r="SP189" s="1"/>
      <c r="SQ189" s="1"/>
      <c r="SR189" s="1"/>
      <c r="SS189" s="1"/>
      <c r="ST189" s="1"/>
      <c r="SU189" s="1"/>
      <c r="SV189" s="1"/>
      <c r="SW189" s="1"/>
      <c r="SX189" s="1"/>
      <c r="SY189" s="1"/>
      <c r="SZ189" s="1"/>
      <c r="TA189" s="1"/>
      <c r="TB189" s="1"/>
      <c r="TC189" s="1"/>
      <c r="TD189" s="1"/>
      <c r="TE189" s="1"/>
      <c r="TF189" s="1"/>
      <c r="TG189" s="1"/>
      <c r="TH189" s="1"/>
      <c r="TI189" s="1"/>
      <c r="TJ189" s="1"/>
      <c r="TK189" s="1"/>
      <c r="TL189" s="1"/>
      <c r="TM189" s="1"/>
      <c r="TN189" s="1"/>
      <c r="TO189" s="1"/>
      <c r="TP189" s="1"/>
      <c r="TQ189" s="1"/>
      <c r="TR189" s="1"/>
      <c r="TS189" s="1"/>
      <c r="TT189" s="1"/>
      <c r="TU189" s="1"/>
      <c r="TV189" s="1"/>
      <c r="TW189" s="1"/>
      <c r="TX189" s="1"/>
      <c r="TY189" s="1"/>
      <c r="TZ189" s="1"/>
      <c r="UA189" s="1"/>
      <c r="UB189" s="1"/>
      <c r="UC189" s="1"/>
      <c r="UD189" s="1"/>
      <c r="UE189" s="1"/>
      <c r="UF189" s="1"/>
      <c r="UG189" s="1"/>
      <c r="UH189" s="1"/>
      <c r="UI189" s="1"/>
      <c r="UJ189" s="1"/>
      <c r="UK189" s="1"/>
      <c r="UL189" s="1"/>
      <c r="UM189" s="1"/>
      <c r="UN189" s="1"/>
      <c r="UO189" s="1"/>
      <c r="UP189" s="1"/>
      <c r="UQ189" s="1"/>
      <c r="UR189" s="1"/>
      <c r="US189" s="1"/>
    </row>
    <row r="190" spans="1:565" s="2" customFormat="1" x14ac:dyDescent="0.2">
      <c r="L190" s="144"/>
      <c r="R190" s="144"/>
      <c r="S190" s="144"/>
      <c r="Y190" s="131"/>
      <c r="AC190" s="144"/>
      <c r="AD190" s="144"/>
      <c r="AH190" s="133"/>
      <c r="AI190" s="133"/>
      <c r="AJ190" s="151"/>
      <c r="AK190" s="134"/>
      <c r="AM190" s="136"/>
      <c r="AO190" s="136"/>
      <c r="AP190" s="131"/>
      <c r="AQ190" s="131"/>
    </row>
    <row r="191" spans="1:565" s="42" customFormat="1" x14ac:dyDescent="0.2">
      <c r="A191" s="42" t="s">
        <v>569</v>
      </c>
      <c r="L191" s="145"/>
      <c r="R191" s="145"/>
      <c r="S191" s="145"/>
      <c r="Y191" s="137"/>
      <c r="AC191" s="145"/>
      <c r="AD191" s="145"/>
      <c r="AH191" s="43"/>
      <c r="AI191" s="43"/>
      <c r="AJ191" s="134"/>
      <c r="AK191" s="134"/>
      <c r="AM191" s="152"/>
      <c r="AO191" s="152"/>
      <c r="AP191" s="137"/>
      <c r="AQ191" s="137"/>
    </row>
    <row r="192" spans="1:565" s="42" customFormat="1" x14ac:dyDescent="0.2">
      <c r="A192" s="42" t="s">
        <v>353</v>
      </c>
      <c r="L192" s="145"/>
      <c r="R192" s="145"/>
      <c r="S192" s="145"/>
      <c r="Y192" s="137"/>
      <c r="AC192" s="145"/>
      <c r="AD192" s="145"/>
      <c r="AH192" s="43"/>
      <c r="AI192" s="43"/>
      <c r="AJ192" s="134"/>
      <c r="AK192" s="134"/>
      <c r="AM192" s="152"/>
      <c r="AO192" s="152"/>
      <c r="AP192" s="137"/>
      <c r="AQ192" s="137"/>
    </row>
    <row r="193" spans="1:43" s="42" customFormat="1" x14ac:dyDescent="0.2">
      <c r="A193" s="42" t="s">
        <v>506</v>
      </c>
      <c r="L193" s="145"/>
      <c r="R193" s="145"/>
      <c r="S193" s="145"/>
      <c r="Y193" s="137"/>
      <c r="AC193" s="145"/>
      <c r="AD193" s="145"/>
      <c r="AH193" s="43"/>
      <c r="AI193" s="43"/>
      <c r="AJ193" s="134"/>
      <c r="AK193" s="134"/>
      <c r="AM193" s="152"/>
      <c r="AO193" s="152"/>
      <c r="AP193" s="137"/>
      <c r="AQ193" s="137"/>
    </row>
    <row r="194" spans="1:43" s="2" customFormat="1" x14ac:dyDescent="0.2">
      <c r="L194" s="144"/>
      <c r="R194" s="144"/>
      <c r="S194" s="144"/>
      <c r="Y194" s="131"/>
      <c r="AC194" s="144"/>
      <c r="AD194" s="144"/>
      <c r="AH194" s="133"/>
      <c r="AI194" s="133"/>
      <c r="AJ194" s="134"/>
      <c r="AK194" s="134"/>
      <c r="AM194" s="136"/>
      <c r="AO194" s="136"/>
      <c r="AP194" s="131"/>
      <c r="AQ194" s="131"/>
    </row>
    <row r="195" spans="1:43" s="2" customFormat="1" x14ac:dyDescent="0.2">
      <c r="L195" s="144"/>
      <c r="R195" s="144"/>
      <c r="S195" s="144"/>
      <c r="Y195" s="131"/>
      <c r="AC195" s="144"/>
      <c r="AD195" s="144"/>
      <c r="AH195" s="133"/>
      <c r="AI195" s="133"/>
      <c r="AJ195" s="134"/>
      <c r="AK195" s="134"/>
      <c r="AM195" s="136"/>
      <c r="AO195" s="136"/>
      <c r="AP195" s="131"/>
      <c r="AQ195" s="131"/>
    </row>
    <row r="196" spans="1:43" s="2" customFormat="1" x14ac:dyDescent="0.2">
      <c r="L196" s="144"/>
      <c r="R196" s="144"/>
      <c r="S196" s="144"/>
      <c r="Y196" s="131"/>
      <c r="AC196" s="144"/>
      <c r="AD196" s="144"/>
      <c r="AH196" s="133"/>
      <c r="AI196" s="133"/>
      <c r="AJ196" s="134"/>
      <c r="AK196" s="134"/>
      <c r="AM196" s="136"/>
      <c r="AO196" s="136"/>
      <c r="AP196" s="131"/>
      <c r="AQ196" s="131"/>
    </row>
    <row r="197" spans="1:43" s="2" customFormat="1" x14ac:dyDescent="0.2">
      <c r="L197" s="144"/>
      <c r="R197" s="144"/>
      <c r="S197" s="144"/>
      <c r="Y197" s="131"/>
      <c r="AC197" s="144"/>
      <c r="AD197" s="144"/>
      <c r="AH197" s="133"/>
      <c r="AI197" s="133"/>
      <c r="AJ197" s="134"/>
      <c r="AK197" s="134"/>
      <c r="AM197" s="136"/>
      <c r="AO197" s="136"/>
      <c r="AP197" s="131"/>
      <c r="AQ197" s="131"/>
    </row>
    <row r="198" spans="1:43" s="2" customFormat="1" x14ac:dyDescent="0.2">
      <c r="L198" s="144"/>
      <c r="R198" s="144"/>
      <c r="S198" s="144"/>
      <c r="Y198" s="131"/>
      <c r="AC198" s="144"/>
      <c r="AD198" s="144"/>
      <c r="AH198" s="133"/>
      <c r="AI198" s="133"/>
      <c r="AJ198" s="134"/>
      <c r="AK198" s="134"/>
      <c r="AM198" s="136"/>
      <c r="AO198" s="136"/>
      <c r="AP198" s="131"/>
      <c r="AQ198" s="131"/>
    </row>
    <row r="199" spans="1:43" s="2" customFormat="1" x14ac:dyDescent="0.2">
      <c r="L199" s="144"/>
      <c r="R199" s="144"/>
      <c r="S199" s="144"/>
      <c r="Y199" s="131"/>
      <c r="AC199" s="144"/>
      <c r="AD199" s="144"/>
      <c r="AH199" s="133"/>
      <c r="AI199" s="133"/>
      <c r="AJ199" s="134"/>
      <c r="AK199" s="134"/>
      <c r="AM199" s="136"/>
      <c r="AO199" s="136"/>
      <c r="AP199" s="131"/>
      <c r="AQ199" s="131"/>
    </row>
    <row r="200" spans="1:43" s="2" customFormat="1" x14ac:dyDescent="0.2">
      <c r="L200" s="144"/>
      <c r="R200" s="144"/>
      <c r="S200" s="144"/>
      <c r="Y200" s="131"/>
      <c r="AC200" s="144"/>
      <c r="AD200" s="144"/>
      <c r="AH200" s="133"/>
      <c r="AI200" s="133"/>
      <c r="AJ200" s="134"/>
      <c r="AK200" s="134"/>
      <c r="AM200" s="136"/>
      <c r="AO200" s="136"/>
      <c r="AP200" s="131"/>
      <c r="AQ200" s="131"/>
    </row>
    <row r="201" spans="1:43" s="2" customFormat="1" x14ac:dyDescent="0.2">
      <c r="L201" s="144"/>
      <c r="R201" s="144"/>
      <c r="S201" s="144"/>
      <c r="Y201" s="131"/>
      <c r="AC201" s="144"/>
      <c r="AD201" s="144"/>
      <c r="AH201" s="133"/>
      <c r="AI201" s="133"/>
      <c r="AJ201" s="134"/>
      <c r="AK201" s="134"/>
      <c r="AM201" s="136"/>
      <c r="AO201" s="136"/>
      <c r="AP201" s="131"/>
      <c r="AQ201" s="131"/>
    </row>
    <row r="202" spans="1:43" s="2" customFormat="1" x14ac:dyDescent="0.2">
      <c r="L202" s="144"/>
      <c r="R202" s="144"/>
      <c r="S202" s="144"/>
      <c r="Y202" s="131"/>
      <c r="AC202" s="144"/>
      <c r="AD202" s="144"/>
      <c r="AH202" s="133"/>
      <c r="AI202" s="133"/>
      <c r="AJ202" s="134"/>
      <c r="AK202" s="134"/>
      <c r="AM202" s="136"/>
      <c r="AO202" s="136"/>
      <c r="AP202" s="131"/>
      <c r="AQ202" s="131"/>
    </row>
    <row r="203" spans="1:43" s="2" customFormat="1" x14ac:dyDescent="0.2">
      <c r="L203" s="144"/>
      <c r="R203" s="144"/>
      <c r="S203" s="144"/>
      <c r="Y203" s="131"/>
      <c r="AC203" s="144"/>
      <c r="AD203" s="144"/>
      <c r="AH203" s="133"/>
      <c r="AI203" s="133"/>
      <c r="AJ203" s="134"/>
      <c r="AK203" s="134"/>
      <c r="AM203" s="136"/>
      <c r="AO203" s="136"/>
      <c r="AP203" s="131"/>
      <c r="AQ203" s="131"/>
    </row>
    <row r="204" spans="1:43" s="2" customFormat="1" x14ac:dyDescent="0.2">
      <c r="L204" s="144"/>
      <c r="R204" s="144"/>
      <c r="S204" s="144"/>
      <c r="Y204" s="131"/>
      <c r="AC204" s="144"/>
      <c r="AD204" s="144"/>
      <c r="AH204" s="133"/>
      <c r="AI204" s="133"/>
      <c r="AJ204" s="134"/>
      <c r="AK204" s="134"/>
      <c r="AM204" s="136"/>
      <c r="AO204" s="136"/>
      <c r="AP204" s="131"/>
      <c r="AQ204" s="131"/>
    </row>
    <row r="205" spans="1:43" s="2" customFormat="1" x14ac:dyDescent="0.2">
      <c r="L205" s="144"/>
      <c r="R205" s="144"/>
      <c r="S205" s="144"/>
      <c r="Y205" s="131"/>
      <c r="AC205" s="144"/>
      <c r="AD205" s="144"/>
      <c r="AH205" s="133"/>
      <c r="AI205" s="133"/>
      <c r="AJ205" s="134"/>
      <c r="AK205" s="134"/>
      <c r="AM205" s="136"/>
      <c r="AO205" s="136"/>
      <c r="AP205" s="131"/>
      <c r="AQ205" s="131"/>
    </row>
    <row r="206" spans="1:43" s="2" customFormat="1" x14ac:dyDescent="0.2">
      <c r="L206" s="144"/>
      <c r="R206" s="144"/>
      <c r="S206" s="144"/>
      <c r="Y206" s="131"/>
      <c r="AC206" s="144"/>
      <c r="AD206" s="144"/>
      <c r="AH206" s="133"/>
      <c r="AI206" s="133"/>
      <c r="AJ206" s="134"/>
      <c r="AK206" s="134"/>
      <c r="AM206" s="136"/>
      <c r="AO206" s="136"/>
      <c r="AP206" s="131"/>
      <c r="AQ206" s="131"/>
    </row>
    <row r="207" spans="1:43" s="2" customFormat="1" x14ac:dyDescent="0.2">
      <c r="L207" s="144"/>
      <c r="R207" s="144"/>
      <c r="S207" s="144"/>
      <c r="Y207" s="131"/>
      <c r="AC207" s="144"/>
      <c r="AD207" s="144"/>
      <c r="AH207" s="133"/>
      <c r="AI207" s="133"/>
      <c r="AJ207" s="134"/>
      <c r="AK207" s="134"/>
      <c r="AM207" s="136"/>
      <c r="AO207" s="136"/>
      <c r="AP207" s="131"/>
      <c r="AQ207" s="131"/>
    </row>
    <row r="208" spans="1:43" s="2" customFormat="1" x14ac:dyDescent="0.2">
      <c r="L208" s="144"/>
      <c r="R208" s="144"/>
      <c r="S208" s="144"/>
      <c r="Y208" s="131"/>
      <c r="AC208" s="144"/>
      <c r="AD208" s="144"/>
      <c r="AH208" s="133"/>
      <c r="AI208" s="133"/>
      <c r="AJ208" s="134"/>
      <c r="AK208" s="134"/>
      <c r="AM208" s="136"/>
      <c r="AO208" s="136"/>
      <c r="AP208" s="131"/>
      <c r="AQ208" s="131"/>
    </row>
    <row r="209" spans="12:43" s="2" customFormat="1" x14ac:dyDescent="0.2">
      <c r="L209" s="144"/>
      <c r="R209" s="144"/>
      <c r="S209" s="144"/>
      <c r="Y209" s="131"/>
      <c r="AC209" s="144"/>
      <c r="AD209" s="144"/>
      <c r="AH209" s="133"/>
      <c r="AI209" s="133"/>
      <c r="AJ209" s="134"/>
      <c r="AK209" s="134"/>
      <c r="AM209" s="136"/>
      <c r="AO209" s="136"/>
      <c r="AP209" s="131"/>
      <c r="AQ209" s="131"/>
    </row>
    <row r="210" spans="12:43" s="2" customFormat="1" x14ac:dyDescent="0.2">
      <c r="L210" s="144"/>
      <c r="R210" s="144"/>
      <c r="S210" s="144"/>
      <c r="Y210" s="131"/>
      <c r="AC210" s="144"/>
      <c r="AD210" s="144"/>
      <c r="AH210" s="133"/>
      <c r="AI210" s="133"/>
      <c r="AJ210" s="134"/>
      <c r="AK210" s="134"/>
      <c r="AM210" s="136"/>
      <c r="AO210" s="136"/>
      <c r="AP210" s="131"/>
      <c r="AQ210" s="131"/>
    </row>
    <row r="211" spans="12:43" s="2" customFormat="1" x14ac:dyDescent="0.2">
      <c r="L211" s="144"/>
      <c r="R211" s="144"/>
      <c r="S211" s="144"/>
      <c r="Y211" s="131"/>
      <c r="AC211" s="144"/>
      <c r="AD211" s="144"/>
      <c r="AH211" s="133"/>
      <c r="AI211" s="133"/>
      <c r="AJ211" s="134"/>
      <c r="AK211" s="134"/>
      <c r="AM211" s="136"/>
      <c r="AO211" s="136"/>
      <c r="AP211" s="131"/>
      <c r="AQ211" s="131"/>
    </row>
    <row r="212" spans="12:43" s="2" customFormat="1" x14ac:dyDescent="0.2">
      <c r="L212" s="144"/>
      <c r="R212" s="144"/>
      <c r="S212" s="144"/>
      <c r="Y212" s="131"/>
      <c r="AC212" s="144"/>
      <c r="AD212" s="144"/>
      <c r="AH212" s="133"/>
      <c r="AI212" s="133"/>
      <c r="AJ212" s="134"/>
      <c r="AK212" s="134"/>
      <c r="AM212" s="136"/>
      <c r="AO212" s="136"/>
      <c r="AP212" s="131"/>
      <c r="AQ212" s="131"/>
    </row>
    <row r="213" spans="12:43" s="2" customFormat="1" x14ac:dyDescent="0.2">
      <c r="L213" s="143"/>
      <c r="R213" s="144"/>
      <c r="S213" s="144"/>
      <c r="Y213" s="131"/>
      <c r="AC213" s="144"/>
      <c r="AD213" s="144"/>
      <c r="AH213" s="133"/>
      <c r="AI213" s="133"/>
      <c r="AJ213" s="134"/>
      <c r="AK213" s="134"/>
      <c r="AM213" s="136"/>
      <c r="AO213" s="136"/>
      <c r="AP213" s="131"/>
      <c r="AQ213" s="131"/>
    </row>
    <row r="214" spans="12:43" s="2" customFormat="1" x14ac:dyDescent="0.2">
      <c r="L214" s="143"/>
      <c r="R214" s="144"/>
      <c r="S214" s="144"/>
      <c r="Y214" s="131"/>
      <c r="AC214" s="144"/>
      <c r="AD214" s="144"/>
      <c r="AH214" s="133"/>
      <c r="AI214" s="133"/>
      <c r="AJ214" s="134"/>
      <c r="AK214" s="134"/>
      <c r="AM214" s="136"/>
      <c r="AO214" s="136"/>
      <c r="AP214" s="131"/>
      <c r="AQ214" s="131"/>
    </row>
    <row r="215" spans="12:43" s="2" customFormat="1" x14ac:dyDescent="0.2">
      <c r="L215" s="143"/>
      <c r="R215" s="144"/>
      <c r="S215" s="144"/>
      <c r="Y215" s="131"/>
      <c r="AC215" s="144"/>
      <c r="AD215" s="144"/>
      <c r="AH215" s="133"/>
      <c r="AI215" s="133"/>
      <c r="AJ215" s="134"/>
      <c r="AK215" s="134"/>
      <c r="AM215" s="136"/>
      <c r="AO215" s="136"/>
      <c r="AP215" s="131"/>
      <c r="AQ215" s="131"/>
    </row>
    <row r="216" spans="12:43" s="2" customFormat="1" x14ac:dyDescent="0.2">
      <c r="L216" s="143"/>
      <c r="R216" s="144"/>
      <c r="S216" s="144"/>
      <c r="Y216" s="131"/>
      <c r="AC216" s="144"/>
      <c r="AD216" s="144"/>
      <c r="AH216" s="133"/>
      <c r="AI216" s="133"/>
      <c r="AJ216" s="134"/>
      <c r="AK216" s="134"/>
      <c r="AM216" s="136"/>
      <c r="AO216" s="136"/>
      <c r="AP216" s="131"/>
      <c r="AQ216" s="131"/>
    </row>
    <row r="217" spans="12:43" s="2" customFormat="1" x14ac:dyDescent="0.2">
      <c r="L217" s="143"/>
      <c r="R217" s="144"/>
      <c r="S217" s="144"/>
      <c r="Y217" s="131"/>
      <c r="AC217" s="144"/>
      <c r="AD217" s="144"/>
      <c r="AH217" s="133"/>
      <c r="AI217" s="133"/>
      <c r="AJ217" s="134"/>
      <c r="AK217" s="134"/>
      <c r="AM217" s="136"/>
      <c r="AO217" s="136"/>
      <c r="AP217" s="131"/>
      <c r="AQ217" s="131"/>
    </row>
    <row r="218" spans="12:43" s="2" customFormat="1" x14ac:dyDescent="0.2">
      <c r="L218" s="143"/>
      <c r="R218" s="144"/>
      <c r="S218" s="144"/>
      <c r="Y218" s="131"/>
      <c r="AC218" s="144"/>
      <c r="AD218" s="144"/>
      <c r="AH218" s="133"/>
      <c r="AI218" s="133"/>
      <c r="AJ218" s="134"/>
      <c r="AK218" s="134"/>
      <c r="AM218" s="136"/>
      <c r="AO218" s="136"/>
      <c r="AP218" s="131"/>
      <c r="AQ218" s="131"/>
    </row>
    <row r="219" spans="12:43" s="2" customFormat="1" x14ac:dyDescent="0.2">
      <c r="L219" s="143"/>
      <c r="R219" s="144"/>
      <c r="S219" s="144"/>
      <c r="Y219" s="131"/>
      <c r="AC219" s="144"/>
      <c r="AD219" s="144"/>
      <c r="AH219" s="133"/>
      <c r="AI219" s="133"/>
      <c r="AJ219" s="134"/>
      <c r="AK219" s="134"/>
      <c r="AM219" s="136"/>
      <c r="AO219" s="136"/>
      <c r="AP219" s="131"/>
      <c r="AQ219" s="131"/>
    </row>
    <row r="220" spans="12:43" s="2" customFormat="1" x14ac:dyDescent="0.2">
      <c r="L220" s="143"/>
      <c r="R220" s="144"/>
      <c r="S220" s="144"/>
      <c r="Y220" s="131"/>
      <c r="AC220" s="144"/>
      <c r="AD220" s="144"/>
      <c r="AH220" s="133"/>
      <c r="AI220" s="133"/>
      <c r="AJ220" s="134"/>
      <c r="AK220" s="134"/>
      <c r="AM220" s="136"/>
      <c r="AO220" s="136"/>
      <c r="AP220" s="131"/>
      <c r="AQ220" s="131"/>
    </row>
    <row r="221" spans="12:43" s="2" customFormat="1" x14ac:dyDescent="0.2">
      <c r="L221" s="143"/>
      <c r="R221" s="144"/>
      <c r="S221" s="144"/>
      <c r="Y221" s="131"/>
      <c r="AC221" s="144"/>
      <c r="AD221" s="144"/>
      <c r="AH221" s="133"/>
      <c r="AI221" s="133"/>
      <c r="AJ221" s="134"/>
      <c r="AK221" s="134"/>
      <c r="AM221" s="136"/>
      <c r="AO221" s="136"/>
      <c r="AP221" s="131"/>
      <c r="AQ221" s="131"/>
    </row>
    <row r="222" spans="12:43" s="2" customFormat="1" x14ac:dyDescent="0.2">
      <c r="L222" s="143"/>
      <c r="R222" s="144"/>
      <c r="S222" s="144"/>
      <c r="Y222" s="131"/>
      <c r="AC222" s="144"/>
      <c r="AD222" s="144"/>
      <c r="AH222" s="133"/>
      <c r="AI222" s="133"/>
      <c r="AJ222" s="134"/>
      <c r="AK222" s="134"/>
      <c r="AM222" s="136"/>
      <c r="AO222" s="136"/>
      <c r="AP222" s="131"/>
      <c r="AQ222" s="131"/>
    </row>
    <row r="223" spans="12:43" s="2" customFormat="1" x14ac:dyDescent="0.2">
      <c r="L223" s="143"/>
      <c r="R223" s="144"/>
      <c r="S223" s="144"/>
      <c r="Y223" s="131"/>
      <c r="AC223" s="144"/>
      <c r="AD223" s="144"/>
      <c r="AH223" s="133"/>
      <c r="AI223" s="133"/>
      <c r="AJ223" s="134"/>
      <c r="AK223" s="134"/>
      <c r="AM223" s="136"/>
      <c r="AO223" s="136"/>
      <c r="AP223" s="131"/>
      <c r="AQ223" s="131"/>
    </row>
    <row r="224" spans="12:43" s="2" customFormat="1" x14ac:dyDescent="0.2">
      <c r="L224" s="143"/>
      <c r="R224" s="144"/>
      <c r="S224" s="144"/>
      <c r="Y224" s="131"/>
      <c r="AC224" s="144"/>
      <c r="AD224" s="144"/>
      <c r="AH224" s="133"/>
      <c r="AI224" s="133"/>
      <c r="AJ224" s="134"/>
      <c r="AK224" s="134"/>
      <c r="AM224" s="136"/>
      <c r="AO224" s="136"/>
      <c r="AP224" s="131"/>
      <c r="AQ224" s="131"/>
    </row>
    <row r="225" spans="12:43" s="2" customFormat="1" x14ac:dyDescent="0.2">
      <c r="L225" s="143"/>
      <c r="R225" s="144"/>
      <c r="S225" s="144"/>
      <c r="Y225" s="131"/>
      <c r="AC225" s="144"/>
      <c r="AD225" s="144"/>
      <c r="AH225" s="133"/>
      <c r="AI225" s="133"/>
      <c r="AJ225" s="134"/>
      <c r="AK225" s="134"/>
      <c r="AM225" s="136"/>
      <c r="AO225" s="136"/>
      <c r="AP225" s="131"/>
      <c r="AQ225" s="131"/>
    </row>
    <row r="226" spans="12:43" s="2" customFormat="1" x14ac:dyDescent="0.2">
      <c r="L226" s="143"/>
      <c r="R226" s="144"/>
      <c r="S226" s="144"/>
      <c r="Y226" s="131"/>
      <c r="AC226" s="144"/>
      <c r="AD226" s="144"/>
      <c r="AH226" s="133"/>
      <c r="AI226" s="133"/>
      <c r="AJ226" s="134"/>
      <c r="AK226" s="134"/>
      <c r="AM226" s="136"/>
      <c r="AO226" s="136"/>
      <c r="AP226" s="131"/>
      <c r="AQ226" s="131"/>
    </row>
    <row r="227" spans="12:43" s="2" customFormat="1" x14ac:dyDescent="0.2">
      <c r="L227" s="143"/>
      <c r="R227" s="144"/>
      <c r="S227" s="144"/>
      <c r="Y227" s="131"/>
      <c r="AC227" s="144"/>
      <c r="AD227" s="144"/>
      <c r="AH227" s="133"/>
      <c r="AI227" s="133"/>
      <c r="AJ227" s="134"/>
      <c r="AK227" s="134"/>
      <c r="AM227" s="136"/>
      <c r="AO227" s="136"/>
      <c r="AP227" s="131"/>
      <c r="AQ227" s="131"/>
    </row>
    <row r="228" spans="12:43" s="2" customFormat="1" x14ac:dyDescent="0.2">
      <c r="L228" s="143"/>
      <c r="R228" s="144"/>
      <c r="S228" s="144"/>
      <c r="Y228" s="131"/>
      <c r="AC228" s="144"/>
      <c r="AD228" s="144"/>
      <c r="AH228" s="133"/>
      <c r="AI228" s="133"/>
      <c r="AJ228" s="134"/>
      <c r="AK228" s="134"/>
      <c r="AM228" s="136"/>
      <c r="AO228" s="136"/>
      <c r="AP228" s="131"/>
      <c r="AQ228" s="131"/>
    </row>
    <row r="229" spans="12:43" s="2" customFormat="1" x14ac:dyDescent="0.2">
      <c r="L229" s="143"/>
      <c r="R229" s="144"/>
      <c r="S229" s="144"/>
      <c r="Y229" s="131"/>
      <c r="AC229" s="144"/>
      <c r="AD229" s="144"/>
      <c r="AH229" s="133"/>
      <c r="AI229" s="133"/>
      <c r="AJ229" s="134"/>
      <c r="AK229" s="134"/>
      <c r="AM229" s="136"/>
      <c r="AO229" s="136"/>
      <c r="AP229" s="131"/>
      <c r="AQ229" s="131"/>
    </row>
    <row r="230" spans="12:43" s="2" customFormat="1" x14ac:dyDescent="0.2">
      <c r="L230" s="143"/>
      <c r="R230" s="144"/>
      <c r="S230" s="144"/>
      <c r="Y230" s="131"/>
      <c r="AC230" s="144"/>
      <c r="AD230" s="144"/>
      <c r="AH230" s="133"/>
      <c r="AI230" s="133"/>
      <c r="AJ230" s="134"/>
      <c r="AK230" s="134"/>
      <c r="AM230" s="136"/>
      <c r="AO230" s="136"/>
      <c r="AP230" s="131"/>
      <c r="AQ230" s="131"/>
    </row>
    <row r="231" spans="12:43" s="2" customFormat="1" x14ac:dyDescent="0.2">
      <c r="L231" s="143"/>
      <c r="R231" s="144"/>
      <c r="S231" s="144"/>
      <c r="Y231" s="131"/>
      <c r="AC231" s="144"/>
      <c r="AD231" s="144"/>
      <c r="AH231" s="133"/>
      <c r="AI231" s="133"/>
      <c r="AJ231" s="134"/>
      <c r="AK231" s="134"/>
      <c r="AM231" s="136"/>
      <c r="AO231" s="136"/>
      <c r="AP231" s="131"/>
      <c r="AQ231" s="131"/>
    </row>
    <row r="232" spans="12:43" s="2" customFormat="1" x14ac:dyDescent="0.2">
      <c r="L232" s="143"/>
      <c r="R232" s="144"/>
      <c r="S232" s="144"/>
      <c r="Y232" s="131"/>
      <c r="AC232" s="144"/>
      <c r="AD232" s="144"/>
      <c r="AH232" s="133"/>
      <c r="AI232" s="133"/>
      <c r="AJ232" s="134"/>
      <c r="AK232" s="134"/>
      <c r="AM232" s="136"/>
      <c r="AO232" s="136"/>
      <c r="AP232" s="131"/>
      <c r="AQ232" s="131"/>
    </row>
    <row r="233" spans="12:43" s="2" customFormat="1" x14ac:dyDescent="0.2">
      <c r="L233" s="143"/>
      <c r="R233" s="144"/>
      <c r="S233" s="144"/>
      <c r="Y233" s="131"/>
      <c r="AC233" s="144"/>
      <c r="AD233" s="144"/>
      <c r="AH233" s="133"/>
      <c r="AI233" s="133"/>
      <c r="AJ233" s="134"/>
      <c r="AK233" s="134"/>
      <c r="AM233" s="136"/>
      <c r="AO233" s="136"/>
      <c r="AP233" s="131"/>
      <c r="AQ233" s="131"/>
    </row>
    <row r="234" spans="12:43" s="2" customFormat="1" x14ac:dyDescent="0.2">
      <c r="L234" s="143"/>
      <c r="R234" s="144"/>
      <c r="S234" s="144"/>
      <c r="Y234" s="131"/>
      <c r="AC234" s="144"/>
      <c r="AD234" s="144"/>
      <c r="AH234" s="133"/>
      <c r="AI234" s="133"/>
      <c r="AJ234" s="134"/>
      <c r="AK234" s="134"/>
      <c r="AM234" s="136"/>
      <c r="AO234" s="136"/>
      <c r="AP234" s="131"/>
      <c r="AQ234" s="131"/>
    </row>
    <row r="235" spans="12:43" s="2" customFormat="1" x14ac:dyDescent="0.2">
      <c r="L235" s="143"/>
      <c r="R235" s="144"/>
      <c r="S235" s="144"/>
      <c r="Y235" s="131"/>
      <c r="AC235" s="144"/>
      <c r="AD235" s="144"/>
      <c r="AH235" s="133"/>
      <c r="AI235" s="133"/>
      <c r="AJ235" s="134"/>
      <c r="AK235" s="134"/>
      <c r="AM235" s="136"/>
      <c r="AO235" s="136"/>
      <c r="AP235" s="131"/>
      <c r="AQ235" s="131"/>
    </row>
    <row r="236" spans="12:43" s="2" customFormat="1" x14ac:dyDescent="0.2">
      <c r="L236" s="143"/>
      <c r="R236" s="144"/>
      <c r="S236" s="144"/>
      <c r="Y236" s="131"/>
      <c r="AC236" s="144"/>
      <c r="AD236" s="144"/>
      <c r="AH236" s="133"/>
      <c r="AI236" s="133"/>
      <c r="AJ236" s="134"/>
      <c r="AK236" s="134"/>
      <c r="AM236" s="136"/>
      <c r="AO236" s="136"/>
      <c r="AP236" s="131"/>
      <c r="AQ236" s="131"/>
    </row>
    <row r="237" spans="12:43" s="2" customFormat="1" x14ac:dyDescent="0.2">
      <c r="L237" s="143"/>
      <c r="R237" s="144"/>
      <c r="S237" s="144"/>
      <c r="Y237" s="131"/>
      <c r="AC237" s="144"/>
      <c r="AD237" s="144"/>
      <c r="AH237" s="133"/>
      <c r="AI237" s="133"/>
      <c r="AJ237" s="134"/>
      <c r="AK237" s="134"/>
      <c r="AM237" s="136"/>
      <c r="AO237" s="136"/>
      <c r="AP237" s="131"/>
      <c r="AQ237" s="131"/>
    </row>
    <row r="238" spans="12:43" s="2" customFormat="1" x14ac:dyDescent="0.2">
      <c r="L238" s="143"/>
      <c r="R238" s="144"/>
      <c r="S238" s="144"/>
      <c r="Y238" s="131"/>
      <c r="AC238" s="144"/>
      <c r="AD238" s="144"/>
      <c r="AH238" s="133"/>
      <c r="AI238" s="133"/>
      <c r="AJ238" s="134"/>
      <c r="AK238" s="134"/>
      <c r="AM238" s="136"/>
      <c r="AO238" s="136"/>
      <c r="AP238" s="131"/>
      <c r="AQ238" s="131"/>
    </row>
    <row r="239" spans="12:43" s="2" customFormat="1" x14ac:dyDescent="0.2">
      <c r="L239" s="143"/>
      <c r="R239" s="144"/>
      <c r="S239" s="144"/>
      <c r="Y239" s="131"/>
      <c r="AC239" s="144"/>
      <c r="AD239" s="144"/>
      <c r="AH239" s="133"/>
      <c r="AI239" s="133"/>
      <c r="AJ239" s="134"/>
      <c r="AK239" s="134"/>
      <c r="AM239" s="136"/>
      <c r="AO239" s="136"/>
      <c r="AP239" s="131"/>
      <c r="AQ239" s="131"/>
    </row>
    <row r="240" spans="12:43" s="2" customFormat="1" x14ac:dyDescent="0.2">
      <c r="L240" s="143"/>
      <c r="R240" s="144"/>
      <c r="S240" s="144"/>
      <c r="Y240" s="131"/>
      <c r="AC240" s="144"/>
      <c r="AD240" s="144"/>
      <c r="AH240" s="133"/>
      <c r="AI240" s="133"/>
      <c r="AJ240" s="134"/>
      <c r="AK240" s="134"/>
      <c r="AM240" s="136"/>
      <c r="AO240" s="136"/>
      <c r="AP240" s="131"/>
      <c r="AQ240" s="131"/>
    </row>
    <row r="241" spans="1:47" s="2" customFormat="1" x14ac:dyDescent="0.2">
      <c r="L241" s="143"/>
      <c r="R241" s="144"/>
      <c r="S241" s="144"/>
      <c r="Y241" s="131"/>
      <c r="AC241" s="144"/>
      <c r="AD241" s="144"/>
      <c r="AH241" s="133"/>
      <c r="AI241" s="133"/>
      <c r="AJ241" s="134"/>
      <c r="AK241" s="134"/>
      <c r="AM241" s="136"/>
      <c r="AO241" s="136"/>
      <c r="AP241" s="131"/>
      <c r="AQ241" s="131"/>
    </row>
    <row r="242" spans="1:47" s="2" customFormat="1" x14ac:dyDescent="0.2">
      <c r="L242" s="143"/>
      <c r="R242" s="144"/>
      <c r="S242" s="144"/>
      <c r="Y242" s="131"/>
      <c r="AC242" s="144"/>
      <c r="AD242" s="144"/>
      <c r="AH242" s="133"/>
      <c r="AI242" s="133"/>
      <c r="AJ242" s="134"/>
      <c r="AK242" s="134"/>
      <c r="AM242" s="136"/>
      <c r="AO242" s="136"/>
      <c r="AP242" s="131"/>
      <c r="AQ242" s="131"/>
    </row>
    <row r="243" spans="1:47" s="2" customFormat="1" x14ac:dyDescent="0.2">
      <c r="L243" s="143"/>
      <c r="R243" s="144"/>
      <c r="S243" s="144"/>
      <c r="Y243" s="131"/>
      <c r="AC243" s="144"/>
      <c r="AD243" s="144"/>
      <c r="AH243" s="133"/>
      <c r="AI243" s="133"/>
      <c r="AJ243" s="134"/>
      <c r="AK243" s="134"/>
      <c r="AM243" s="136"/>
      <c r="AO243" s="136"/>
      <c r="AP243" s="131"/>
      <c r="AQ243" s="131"/>
    </row>
    <row r="244" spans="1:47" s="2" customFormat="1" x14ac:dyDescent="0.2">
      <c r="L244" s="143"/>
      <c r="R244" s="144"/>
      <c r="S244" s="144"/>
      <c r="Y244" s="131"/>
      <c r="AC244" s="144"/>
      <c r="AD244" s="144"/>
      <c r="AH244" s="133"/>
      <c r="AI244" s="133"/>
      <c r="AJ244" s="134"/>
      <c r="AK244" s="134"/>
      <c r="AM244" s="136"/>
      <c r="AO244" s="136"/>
      <c r="AP244" s="131"/>
      <c r="AQ244" s="131"/>
    </row>
    <row r="245" spans="1:47" s="2" customFormat="1" x14ac:dyDescent="0.2">
      <c r="L245" s="143"/>
      <c r="R245" s="144"/>
      <c r="S245" s="144"/>
      <c r="Y245" s="131"/>
      <c r="AC245" s="144"/>
      <c r="AD245" s="144"/>
      <c r="AH245" s="133"/>
      <c r="AI245" s="133"/>
      <c r="AJ245" s="134"/>
      <c r="AK245" s="134"/>
      <c r="AM245" s="136"/>
      <c r="AO245" s="136"/>
      <c r="AP245" s="131"/>
      <c r="AQ245" s="131"/>
    </row>
    <row r="246" spans="1:47" s="2" customFormat="1" x14ac:dyDescent="0.2">
      <c r="L246" s="143"/>
      <c r="R246" s="144"/>
      <c r="S246" s="144"/>
      <c r="Y246" s="131"/>
      <c r="AC246" s="144"/>
      <c r="AD246" s="144"/>
      <c r="AH246" s="133"/>
      <c r="AI246" s="133"/>
      <c r="AJ246" s="134"/>
      <c r="AK246" s="134"/>
      <c r="AM246" s="136"/>
      <c r="AO246" s="136"/>
      <c r="AP246" s="131"/>
      <c r="AQ246" s="131"/>
    </row>
    <row r="247" spans="1:47" s="2" customFormat="1" x14ac:dyDescent="0.2">
      <c r="L247" s="143"/>
      <c r="R247" s="144"/>
      <c r="S247" s="144"/>
      <c r="Y247" s="131"/>
      <c r="AC247" s="144"/>
      <c r="AD247" s="144"/>
      <c r="AH247" s="133"/>
      <c r="AI247" s="133"/>
      <c r="AJ247" s="134"/>
      <c r="AK247" s="134"/>
      <c r="AM247" s="136"/>
      <c r="AO247" s="136"/>
      <c r="AP247" s="131"/>
      <c r="AQ247" s="131"/>
    </row>
    <row r="248" spans="1:47" s="2" customFormat="1" x14ac:dyDescent="0.2">
      <c r="L248" s="143"/>
      <c r="R248" s="144"/>
      <c r="S248" s="144"/>
      <c r="Y248" s="131"/>
      <c r="AC248" s="144"/>
      <c r="AD248" s="144"/>
      <c r="AH248" s="133"/>
      <c r="AI248" s="133"/>
      <c r="AJ248" s="134"/>
      <c r="AK248" s="134"/>
      <c r="AM248" s="136"/>
      <c r="AO248" s="136"/>
      <c r="AP248" s="131"/>
      <c r="AQ248" s="131"/>
    </row>
    <row r="249" spans="1:47" s="2" customFormat="1" x14ac:dyDescent="0.2">
      <c r="L249" s="143"/>
      <c r="R249" s="144"/>
      <c r="S249" s="144"/>
      <c r="Y249" s="131"/>
      <c r="AC249" s="144"/>
      <c r="AD249" s="144"/>
      <c r="AH249" s="133"/>
      <c r="AI249" s="133"/>
      <c r="AJ249" s="134"/>
      <c r="AK249" s="134"/>
      <c r="AM249" s="136"/>
      <c r="AO249" s="136"/>
      <c r="AP249" s="131"/>
      <c r="AQ249" s="131"/>
    </row>
    <row r="250" spans="1:47" s="2" customFormat="1" x14ac:dyDescent="0.2">
      <c r="L250" s="143"/>
      <c r="R250" s="144"/>
      <c r="S250" s="144"/>
      <c r="Y250" s="131"/>
      <c r="AC250" s="144"/>
      <c r="AD250" s="144"/>
      <c r="AH250" s="133"/>
      <c r="AI250" s="133"/>
      <c r="AJ250" s="134"/>
      <c r="AK250" s="134"/>
      <c r="AM250" s="136"/>
      <c r="AO250" s="136"/>
      <c r="AP250" s="131"/>
      <c r="AQ250" s="131"/>
      <c r="AR250" s="131"/>
      <c r="AS250" s="131"/>
      <c r="AT250" s="131"/>
      <c r="AU250" s="131"/>
    </row>
    <row r="251" spans="1:47" s="2" customFormat="1" x14ac:dyDescent="0.2">
      <c r="A251" s="130"/>
      <c r="L251" s="143"/>
      <c r="R251" s="144"/>
      <c r="S251" s="144"/>
      <c r="Y251" s="131"/>
      <c r="AC251" s="144"/>
      <c r="AD251" s="144"/>
      <c r="AH251" s="133"/>
      <c r="AI251" s="133"/>
      <c r="AJ251" s="134"/>
      <c r="AK251" s="134"/>
      <c r="AM251" s="136"/>
      <c r="AO251" s="136"/>
      <c r="AP251" s="131"/>
      <c r="AQ251" s="131"/>
      <c r="AR251" s="131"/>
      <c r="AS251" s="131"/>
      <c r="AT251" s="131"/>
      <c r="AU251" s="131"/>
    </row>
    <row r="252" spans="1:47" s="2" customFormat="1" x14ac:dyDescent="0.2">
      <c r="A252" s="130"/>
      <c r="L252" s="143"/>
      <c r="R252" s="144"/>
      <c r="S252" s="144"/>
      <c r="Y252" s="131"/>
      <c r="AC252" s="144"/>
      <c r="AD252" s="144"/>
      <c r="AH252" s="133"/>
      <c r="AI252" s="133"/>
      <c r="AJ252" s="134"/>
      <c r="AK252" s="134"/>
      <c r="AM252" s="136"/>
      <c r="AO252" s="136"/>
      <c r="AP252" s="131"/>
      <c r="AQ252" s="131"/>
      <c r="AR252" s="131"/>
      <c r="AS252" s="131"/>
      <c r="AT252" s="131"/>
      <c r="AU252" s="131"/>
    </row>
    <row r="253" spans="1:47" s="2" customFormat="1" x14ac:dyDescent="0.2">
      <c r="A253" s="130"/>
      <c r="L253" s="143"/>
      <c r="R253" s="144"/>
      <c r="S253" s="144"/>
      <c r="Y253" s="131"/>
      <c r="AC253" s="144"/>
      <c r="AD253" s="144"/>
      <c r="AH253" s="133"/>
      <c r="AI253" s="133"/>
      <c r="AJ253" s="134"/>
      <c r="AK253" s="134"/>
      <c r="AM253" s="136"/>
      <c r="AO253" s="136"/>
      <c r="AP253" s="131"/>
      <c r="AQ253" s="131"/>
      <c r="AR253" s="131"/>
      <c r="AS253" s="131"/>
      <c r="AT253" s="131"/>
      <c r="AU253" s="131"/>
    </row>
    <row r="254" spans="1:47" s="2" customFormat="1" x14ac:dyDescent="0.2">
      <c r="A254" s="130"/>
      <c r="L254" s="143"/>
      <c r="R254" s="144"/>
      <c r="S254" s="144"/>
      <c r="Y254" s="131"/>
      <c r="AC254" s="144"/>
      <c r="AD254" s="144"/>
      <c r="AH254" s="133"/>
      <c r="AI254" s="133"/>
      <c r="AJ254" s="134"/>
      <c r="AK254" s="134"/>
      <c r="AM254" s="136"/>
      <c r="AO254" s="136"/>
      <c r="AP254" s="131"/>
      <c r="AQ254" s="131"/>
      <c r="AR254" s="131"/>
      <c r="AS254" s="131"/>
      <c r="AT254" s="131"/>
      <c r="AU254" s="131"/>
    </row>
    <row r="255" spans="1:47" s="2" customFormat="1" x14ac:dyDescent="0.2">
      <c r="A255" s="130"/>
      <c r="L255" s="143"/>
      <c r="R255" s="144"/>
      <c r="S255" s="144"/>
      <c r="Y255" s="131"/>
      <c r="AC255" s="144"/>
      <c r="AD255" s="144"/>
      <c r="AH255" s="133"/>
      <c r="AI255" s="133"/>
      <c r="AJ255" s="134"/>
      <c r="AK255" s="134"/>
      <c r="AM255" s="136"/>
      <c r="AO255" s="136"/>
      <c r="AP255" s="131"/>
      <c r="AQ255" s="131"/>
      <c r="AR255" s="131"/>
      <c r="AS255" s="131"/>
      <c r="AT255" s="131"/>
      <c r="AU255" s="131"/>
    </row>
    <row r="256" spans="1:47" s="2" customFormat="1" x14ac:dyDescent="0.2">
      <c r="A256" s="130"/>
      <c r="L256" s="143"/>
      <c r="R256" s="144"/>
      <c r="S256" s="144"/>
      <c r="Y256" s="131"/>
      <c r="AC256" s="144"/>
      <c r="AD256" s="144"/>
      <c r="AH256" s="133"/>
      <c r="AI256" s="133"/>
      <c r="AJ256" s="134"/>
      <c r="AK256" s="134"/>
      <c r="AM256" s="136"/>
      <c r="AO256" s="136"/>
      <c r="AP256" s="131"/>
      <c r="AQ256" s="131"/>
      <c r="AR256" s="131"/>
      <c r="AS256" s="131"/>
      <c r="AT256" s="131"/>
      <c r="AU256" s="131"/>
    </row>
    <row r="257" spans="1:47" s="2" customFormat="1" x14ac:dyDescent="0.2">
      <c r="A257" s="130"/>
      <c r="L257" s="143"/>
      <c r="R257" s="144"/>
      <c r="S257" s="144"/>
      <c r="Y257" s="131"/>
      <c r="AC257" s="144"/>
      <c r="AD257" s="144"/>
      <c r="AH257" s="133"/>
      <c r="AI257" s="133"/>
      <c r="AJ257" s="134"/>
      <c r="AK257" s="134"/>
      <c r="AM257" s="136"/>
      <c r="AO257" s="136"/>
      <c r="AP257" s="131"/>
      <c r="AQ257" s="131"/>
      <c r="AR257" s="131"/>
      <c r="AS257" s="131"/>
      <c r="AT257" s="131"/>
      <c r="AU257" s="131"/>
    </row>
    <row r="258" spans="1:47" s="2" customFormat="1" x14ac:dyDescent="0.2">
      <c r="A258" s="130"/>
      <c r="L258" s="143"/>
      <c r="R258" s="144"/>
      <c r="S258" s="144"/>
      <c r="Y258" s="131"/>
      <c r="AC258" s="144"/>
      <c r="AD258" s="144"/>
      <c r="AH258" s="133"/>
      <c r="AI258" s="133"/>
      <c r="AJ258" s="134"/>
      <c r="AK258" s="134"/>
      <c r="AM258" s="136"/>
      <c r="AO258" s="136"/>
      <c r="AP258" s="131"/>
      <c r="AQ258" s="131"/>
      <c r="AR258" s="131"/>
      <c r="AS258" s="131"/>
      <c r="AT258" s="131"/>
      <c r="AU258" s="131"/>
    </row>
    <row r="259" spans="1:47" s="2" customFormat="1" x14ac:dyDescent="0.2">
      <c r="A259" s="130"/>
      <c r="L259" s="143"/>
      <c r="R259" s="144"/>
      <c r="S259" s="144"/>
      <c r="Y259" s="131"/>
      <c r="AC259" s="144"/>
      <c r="AD259" s="144"/>
      <c r="AH259" s="133"/>
      <c r="AI259" s="133"/>
      <c r="AJ259" s="134"/>
      <c r="AK259" s="134"/>
      <c r="AM259" s="136"/>
      <c r="AO259" s="136"/>
      <c r="AP259" s="131"/>
      <c r="AQ259" s="131"/>
      <c r="AR259" s="131"/>
      <c r="AS259" s="131"/>
      <c r="AT259" s="131"/>
      <c r="AU259" s="131"/>
    </row>
    <row r="260" spans="1:47" s="2" customFormat="1" x14ac:dyDescent="0.2">
      <c r="A260" s="130"/>
      <c r="L260" s="143"/>
      <c r="R260" s="144"/>
      <c r="S260" s="144"/>
      <c r="Y260" s="131"/>
      <c r="AC260" s="144"/>
      <c r="AD260" s="144"/>
      <c r="AH260" s="133"/>
      <c r="AI260" s="133"/>
      <c r="AJ260" s="134"/>
      <c r="AK260" s="134"/>
      <c r="AM260" s="136"/>
      <c r="AO260" s="136"/>
      <c r="AP260" s="131"/>
      <c r="AQ260" s="131"/>
      <c r="AR260" s="131"/>
      <c r="AS260" s="131"/>
      <c r="AT260" s="131"/>
      <c r="AU260" s="131"/>
    </row>
    <row r="261" spans="1:47" s="2" customFormat="1" x14ac:dyDescent="0.2">
      <c r="A261" s="130"/>
      <c r="L261" s="143"/>
      <c r="R261" s="144"/>
      <c r="S261" s="144"/>
      <c r="Y261" s="131"/>
      <c r="AC261" s="144"/>
      <c r="AD261" s="144"/>
      <c r="AH261" s="133"/>
      <c r="AI261" s="133"/>
      <c r="AJ261" s="134"/>
      <c r="AK261" s="134"/>
      <c r="AM261" s="136"/>
      <c r="AO261" s="136"/>
      <c r="AP261" s="131"/>
      <c r="AQ261" s="131"/>
      <c r="AR261" s="131"/>
      <c r="AS261" s="131"/>
      <c r="AT261" s="131"/>
      <c r="AU261" s="131"/>
    </row>
    <row r="262" spans="1:47" s="2" customFormat="1" x14ac:dyDescent="0.2">
      <c r="A262" s="130"/>
      <c r="L262" s="143"/>
      <c r="R262" s="144"/>
      <c r="S262" s="144"/>
      <c r="Y262" s="131"/>
      <c r="AC262" s="144"/>
      <c r="AD262" s="144"/>
      <c r="AH262" s="133"/>
      <c r="AI262" s="133"/>
      <c r="AJ262" s="134"/>
      <c r="AK262" s="134"/>
      <c r="AM262" s="136"/>
      <c r="AO262" s="136"/>
      <c r="AP262" s="131"/>
      <c r="AQ262" s="131"/>
      <c r="AR262" s="131"/>
      <c r="AS262" s="131"/>
      <c r="AT262" s="131"/>
      <c r="AU262" s="131"/>
    </row>
    <row r="263" spans="1:47" s="2" customFormat="1" x14ac:dyDescent="0.2">
      <c r="A263" s="130"/>
      <c r="L263" s="143"/>
      <c r="R263" s="144"/>
      <c r="S263" s="144"/>
      <c r="Y263" s="131"/>
      <c r="AC263" s="144"/>
      <c r="AD263" s="144"/>
      <c r="AH263" s="133"/>
      <c r="AI263" s="133"/>
      <c r="AJ263" s="134"/>
      <c r="AK263" s="134"/>
      <c r="AM263" s="136"/>
      <c r="AO263" s="136"/>
      <c r="AP263" s="131"/>
      <c r="AQ263" s="131"/>
      <c r="AR263" s="131"/>
      <c r="AS263" s="131"/>
      <c r="AT263" s="131"/>
      <c r="AU263" s="131"/>
    </row>
    <row r="264" spans="1:47" s="2" customFormat="1" x14ac:dyDescent="0.2">
      <c r="A264" s="130"/>
      <c r="L264" s="143"/>
      <c r="R264" s="144"/>
      <c r="S264" s="144"/>
      <c r="Y264" s="131"/>
      <c r="AC264" s="144"/>
      <c r="AD264" s="144"/>
      <c r="AH264" s="133"/>
      <c r="AI264" s="133"/>
      <c r="AJ264" s="134"/>
      <c r="AK264" s="134"/>
      <c r="AM264" s="136"/>
      <c r="AO264" s="136"/>
      <c r="AP264" s="131"/>
      <c r="AQ264" s="131"/>
      <c r="AR264" s="131"/>
      <c r="AS264" s="131"/>
      <c r="AT264" s="131"/>
      <c r="AU264" s="131"/>
    </row>
    <row r="265" spans="1:47" s="2" customFormat="1" x14ac:dyDescent="0.2">
      <c r="A265" s="130"/>
      <c r="L265" s="143"/>
      <c r="R265" s="144"/>
      <c r="S265" s="144"/>
      <c r="Y265" s="131"/>
      <c r="AC265" s="144"/>
      <c r="AD265" s="144"/>
      <c r="AH265" s="133"/>
      <c r="AI265" s="133"/>
      <c r="AJ265" s="134"/>
      <c r="AK265" s="134"/>
      <c r="AM265" s="136"/>
      <c r="AO265" s="136"/>
      <c r="AP265" s="131"/>
      <c r="AQ265" s="131"/>
      <c r="AR265" s="131"/>
      <c r="AS265" s="131"/>
      <c r="AT265" s="131"/>
      <c r="AU265" s="131"/>
    </row>
    <row r="266" spans="1:47" s="2" customFormat="1" x14ac:dyDescent="0.2">
      <c r="A266" s="130"/>
      <c r="L266" s="143"/>
      <c r="R266" s="144"/>
      <c r="S266" s="144"/>
      <c r="Y266" s="131"/>
      <c r="AC266" s="144"/>
      <c r="AD266" s="144"/>
      <c r="AH266" s="133"/>
      <c r="AI266" s="133"/>
      <c r="AJ266" s="134"/>
      <c r="AK266" s="134"/>
      <c r="AM266" s="136"/>
      <c r="AO266" s="136"/>
      <c r="AP266" s="131"/>
      <c r="AQ266" s="131"/>
      <c r="AR266" s="131"/>
      <c r="AS266" s="131"/>
      <c r="AT266" s="131"/>
      <c r="AU266" s="131"/>
    </row>
    <row r="267" spans="1:47" s="2" customFormat="1" x14ac:dyDescent="0.2">
      <c r="A267" s="130"/>
      <c r="L267" s="143"/>
      <c r="R267" s="144"/>
      <c r="S267" s="144"/>
      <c r="Y267" s="131"/>
      <c r="AC267" s="144"/>
      <c r="AD267" s="144"/>
      <c r="AH267" s="133"/>
      <c r="AI267" s="133"/>
      <c r="AJ267" s="134"/>
      <c r="AK267" s="134"/>
      <c r="AM267" s="136"/>
      <c r="AO267" s="136"/>
      <c r="AP267" s="131"/>
      <c r="AQ267" s="131"/>
      <c r="AR267" s="131"/>
      <c r="AS267" s="131"/>
      <c r="AT267" s="131"/>
      <c r="AU267" s="131"/>
    </row>
    <row r="268" spans="1:47" s="2" customFormat="1" x14ac:dyDescent="0.2">
      <c r="A268" s="130"/>
      <c r="L268" s="143"/>
      <c r="R268" s="144"/>
      <c r="S268" s="144"/>
      <c r="Y268" s="131"/>
      <c r="AC268" s="144"/>
      <c r="AD268" s="144"/>
      <c r="AH268" s="133"/>
      <c r="AI268" s="133"/>
      <c r="AJ268" s="134"/>
      <c r="AK268" s="134"/>
      <c r="AM268" s="136"/>
      <c r="AO268" s="136"/>
      <c r="AP268" s="131"/>
      <c r="AQ268" s="131"/>
      <c r="AR268" s="131"/>
      <c r="AS268" s="131"/>
      <c r="AT268" s="131"/>
      <c r="AU268" s="131"/>
    </row>
    <row r="269" spans="1:47" s="2" customFormat="1" x14ac:dyDescent="0.2">
      <c r="A269" s="130"/>
      <c r="L269" s="143"/>
      <c r="R269" s="144"/>
      <c r="S269" s="144"/>
      <c r="Y269" s="131"/>
      <c r="AC269" s="144"/>
      <c r="AD269" s="144"/>
      <c r="AH269" s="133"/>
      <c r="AI269" s="133"/>
      <c r="AJ269" s="134"/>
      <c r="AK269" s="134"/>
      <c r="AM269" s="136"/>
      <c r="AO269" s="136"/>
      <c r="AP269" s="131"/>
      <c r="AQ269" s="131"/>
      <c r="AR269" s="131"/>
      <c r="AS269" s="131"/>
      <c r="AT269" s="131"/>
      <c r="AU269" s="131"/>
    </row>
    <row r="270" spans="1:47" s="2" customFormat="1" x14ac:dyDescent="0.2">
      <c r="A270" s="130"/>
      <c r="L270" s="143"/>
      <c r="R270" s="144"/>
      <c r="S270" s="144"/>
      <c r="Y270" s="131"/>
      <c r="AC270" s="144"/>
      <c r="AD270" s="144"/>
      <c r="AH270" s="133"/>
      <c r="AI270" s="133"/>
      <c r="AJ270" s="134"/>
      <c r="AK270" s="134"/>
      <c r="AM270" s="136"/>
      <c r="AO270" s="136"/>
      <c r="AP270" s="131"/>
      <c r="AQ270" s="131"/>
      <c r="AR270" s="131"/>
      <c r="AS270" s="131"/>
      <c r="AT270" s="131"/>
      <c r="AU270" s="131"/>
    </row>
    <row r="271" spans="1:47" s="2" customFormat="1" x14ac:dyDescent="0.2">
      <c r="A271" s="130"/>
      <c r="L271" s="143"/>
      <c r="R271" s="144"/>
      <c r="S271" s="144"/>
      <c r="Y271" s="131"/>
      <c r="AC271" s="144"/>
      <c r="AD271" s="144"/>
      <c r="AH271" s="133"/>
      <c r="AI271" s="133"/>
      <c r="AJ271" s="134"/>
      <c r="AK271" s="134"/>
      <c r="AM271" s="136"/>
      <c r="AO271" s="136"/>
      <c r="AP271" s="131"/>
      <c r="AQ271" s="131"/>
      <c r="AR271" s="131"/>
      <c r="AS271" s="131"/>
      <c r="AT271" s="131"/>
      <c r="AU271" s="131"/>
    </row>
    <row r="272" spans="1:47" s="2" customFormat="1" x14ac:dyDescent="0.2">
      <c r="A272" s="130"/>
      <c r="L272" s="143"/>
      <c r="R272" s="144"/>
      <c r="S272" s="144"/>
      <c r="Y272" s="131"/>
      <c r="AC272" s="144"/>
      <c r="AD272" s="144"/>
      <c r="AH272" s="133"/>
      <c r="AI272" s="133"/>
      <c r="AJ272" s="134"/>
      <c r="AK272" s="134"/>
      <c r="AM272" s="136"/>
      <c r="AO272" s="136"/>
      <c r="AP272" s="131"/>
      <c r="AQ272" s="131"/>
      <c r="AR272" s="131"/>
      <c r="AS272" s="131"/>
      <c r="AT272" s="131"/>
      <c r="AU272" s="131"/>
    </row>
    <row r="273" spans="1:47" s="2" customFormat="1" x14ac:dyDescent="0.2">
      <c r="A273" s="130"/>
      <c r="L273" s="143"/>
      <c r="R273" s="144"/>
      <c r="S273" s="144"/>
      <c r="Y273" s="131"/>
      <c r="AC273" s="144"/>
      <c r="AD273" s="144"/>
      <c r="AH273" s="133"/>
      <c r="AI273" s="133"/>
      <c r="AJ273" s="134"/>
      <c r="AK273" s="134"/>
      <c r="AM273" s="136"/>
      <c r="AO273" s="136"/>
      <c r="AP273" s="131"/>
      <c r="AQ273" s="131"/>
      <c r="AR273" s="131"/>
      <c r="AS273" s="131"/>
      <c r="AT273" s="131"/>
      <c r="AU273" s="131"/>
    </row>
    <row r="274" spans="1:47" s="2" customFormat="1" x14ac:dyDescent="0.2">
      <c r="A274" s="130"/>
      <c r="L274" s="143"/>
      <c r="R274" s="144"/>
      <c r="S274" s="144"/>
      <c r="Y274" s="131"/>
      <c r="AC274" s="144"/>
      <c r="AD274" s="144"/>
      <c r="AH274" s="133"/>
      <c r="AI274" s="133"/>
      <c r="AJ274" s="134"/>
      <c r="AK274" s="134"/>
      <c r="AM274" s="136"/>
      <c r="AO274" s="136"/>
      <c r="AP274" s="131"/>
      <c r="AQ274" s="131"/>
      <c r="AR274" s="131"/>
      <c r="AS274" s="131"/>
      <c r="AT274" s="131"/>
      <c r="AU274" s="131"/>
    </row>
    <row r="275" spans="1:47" s="2" customFormat="1" x14ac:dyDescent="0.2">
      <c r="A275" s="130"/>
      <c r="L275" s="143"/>
      <c r="R275" s="144"/>
      <c r="S275" s="144"/>
      <c r="Y275" s="131"/>
      <c r="AC275" s="144"/>
      <c r="AD275" s="144"/>
      <c r="AH275" s="133"/>
      <c r="AI275" s="133"/>
      <c r="AJ275" s="134"/>
      <c r="AK275" s="134"/>
      <c r="AM275" s="136"/>
      <c r="AO275" s="136"/>
      <c r="AP275" s="131"/>
      <c r="AQ275" s="131"/>
      <c r="AR275" s="131"/>
      <c r="AS275" s="131"/>
      <c r="AT275" s="131"/>
      <c r="AU275" s="131"/>
    </row>
    <row r="276" spans="1:47" s="2" customFormat="1" x14ac:dyDescent="0.2">
      <c r="A276" s="130"/>
      <c r="L276" s="143"/>
      <c r="R276" s="144"/>
      <c r="S276" s="144"/>
      <c r="Y276" s="131"/>
      <c r="AC276" s="144"/>
      <c r="AD276" s="144"/>
      <c r="AH276" s="133"/>
      <c r="AI276" s="133"/>
      <c r="AJ276" s="134"/>
      <c r="AK276" s="134"/>
      <c r="AM276" s="136"/>
      <c r="AO276" s="136"/>
      <c r="AP276" s="131"/>
      <c r="AQ276" s="131"/>
      <c r="AR276" s="131"/>
      <c r="AS276" s="131"/>
      <c r="AT276" s="131"/>
      <c r="AU276" s="131"/>
    </row>
    <row r="277" spans="1:47" s="2" customFormat="1" x14ac:dyDescent="0.2">
      <c r="A277" s="130"/>
      <c r="L277" s="143"/>
      <c r="R277" s="144"/>
      <c r="S277" s="144"/>
      <c r="Y277" s="131"/>
      <c r="AC277" s="144"/>
      <c r="AD277" s="144"/>
      <c r="AH277" s="133"/>
      <c r="AI277" s="133"/>
      <c r="AJ277" s="134"/>
      <c r="AK277" s="134"/>
      <c r="AM277" s="136"/>
      <c r="AO277" s="136"/>
      <c r="AP277" s="131"/>
      <c r="AQ277" s="131"/>
      <c r="AR277" s="131"/>
      <c r="AS277" s="131"/>
      <c r="AT277" s="131"/>
      <c r="AU277" s="131"/>
    </row>
    <row r="278" spans="1:47" s="2" customFormat="1" x14ac:dyDescent="0.2">
      <c r="A278" s="130"/>
      <c r="L278" s="143"/>
      <c r="R278" s="144"/>
      <c r="S278" s="144"/>
      <c r="Y278" s="131"/>
      <c r="AC278" s="144"/>
      <c r="AD278" s="144"/>
      <c r="AH278" s="133"/>
      <c r="AI278" s="133"/>
      <c r="AJ278" s="134"/>
      <c r="AK278" s="134"/>
      <c r="AM278" s="136"/>
      <c r="AO278" s="136"/>
      <c r="AP278" s="131"/>
      <c r="AQ278" s="131"/>
      <c r="AR278" s="131"/>
      <c r="AS278" s="131"/>
      <c r="AT278" s="131"/>
      <c r="AU278" s="131"/>
    </row>
    <row r="279" spans="1:47" s="2" customFormat="1" x14ac:dyDescent="0.2">
      <c r="A279" s="130"/>
      <c r="L279" s="143"/>
      <c r="R279" s="144"/>
      <c r="S279" s="144"/>
      <c r="Y279" s="131"/>
      <c r="AC279" s="144"/>
      <c r="AD279" s="144"/>
      <c r="AH279" s="133"/>
      <c r="AI279" s="133"/>
      <c r="AJ279" s="134"/>
      <c r="AK279" s="134"/>
      <c r="AM279" s="136"/>
      <c r="AO279" s="136"/>
      <c r="AP279" s="131"/>
      <c r="AQ279" s="131"/>
      <c r="AR279" s="131"/>
      <c r="AS279" s="131"/>
      <c r="AT279" s="131"/>
      <c r="AU279" s="131"/>
    </row>
    <row r="280" spans="1:47" s="2" customFormat="1" x14ac:dyDescent="0.2">
      <c r="A280" s="130"/>
      <c r="L280" s="143"/>
      <c r="R280" s="144"/>
      <c r="S280" s="144"/>
      <c r="Y280" s="131"/>
      <c r="AC280" s="144"/>
      <c r="AD280" s="144"/>
      <c r="AH280" s="133"/>
      <c r="AI280" s="133"/>
      <c r="AJ280" s="134"/>
      <c r="AK280" s="134"/>
      <c r="AM280" s="136"/>
      <c r="AO280" s="136"/>
      <c r="AP280" s="131"/>
      <c r="AQ280" s="131"/>
      <c r="AR280" s="131"/>
      <c r="AS280" s="131"/>
      <c r="AT280" s="131"/>
      <c r="AU280" s="131"/>
    </row>
    <row r="281" spans="1:47" s="2" customFormat="1" x14ac:dyDescent="0.2">
      <c r="A281" s="130"/>
      <c r="L281" s="143"/>
      <c r="R281" s="144"/>
      <c r="S281" s="144"/>
      <c r="Y281" s="131"/>
      <c r="AC281" s="144"/>
      <c r="AD281" s="144"/>
      <c r="AH281" s="133"/>
      <c r="AI281" s="133"/>
      <c r="AJ281" s="134"/>
      <c r="AK281" s="134"/>
      <c r="AM281" s="136"/>
      <c r="AO281" s="136"/>
      <c r="AP281" s="131"/>
      <c r="AQ281" s="131"/>
      <c r="AR281" s="131"/>
      <c r="AS281" s="131"/>
      <c r="AT281" s="131"/>
      <c r="AU281" s="131"/>
    </row>
    <row r="282" spans="1:47" s="2" customFormat="1" x14ac:dyDescent="0.2">
      <c r="A282" s="130"/>
      <c r="L282" s="143"/>
      <c r="R282" s="144"/>
      <c r="S282" s="144"/>
      <c r="Y282" s="131"/>
      <c r="AC282" s="144"/>
      <c r="AD282" s="144"/>
      <c r="AH282" s="133"/>
      <c r="AI282" s="133"/>
      <c r="AJ282" s="134"/>
      <c r="AK282" s="134"/>
      <c r="AM282" s="136"/>
      <c r="AO282" s="136"/>
      <c r="AP282" s="131"/>
      <c r="AQ282" s="131"/>
      <c r="AR282" s="131"/>
      <c r="AS282" s="131"/>
      <c r="AT282" s="131"/>
      <c r="AU282" s="131"/>
    </row>
    <row r="283" spans="1:47" s="2" customFormat="1" x14ac:dyDescent="0.2">
      <c r="A283" s="130"/>
      <c r="L283" s="143"/>
      <c r="R283" s="144"/>
      <c r="S283" s="144"/>
      <c r="Y283" s="131"/>
      <c r="AC283" s="144"/>
      <c r="AD283" s="144"/>
      <c r="AH283" s="133"/>
      <c r="AI283" s="133"/>
      <c r="AJ283" s="134"/>
      <c r="AK283" s="134"/>
      <c r="AM283" s="136"/>
      <c r="AO283" s="136"/>
      <c r="AP283" s="131"/>
      <c r="AQ283" s="131"/>
      <c r="AR283" s="131"/>
      <c r="AS283" s="131"/>
      <c r="AT283" s="131"/>
      <c r="AU283" s="131"/>
    </row>
    <row r="284" spans="1:47" s="2" customFormat="1" x14ac:dyDescent="0.2">
      <c r="A284" s="130"/>
      <c r="L284" s="143"/>
      <c r="R284" s="144"/>
      <c r="S284" s="144"/>
      <c r="Y284" s="131"/>
      <c r="AC284" s="144"/>
      <c r="AD284" s="144"/>
      <c r="AH284" s="133"/>
      <c r="AI284" s="133"/>
      <c r="AJ284" s="134"/>
      <c r="AK284" s="134"/>
      <c r="AM284" s="136"/>
      <c r="AO284" s="136"/>
      <c r="AP284" s="131"/>
      <c r="AQ284" s="131"/>
      <c r="AR284" s="131"/>
      <c r="AS284" s="131"/>
      <c r="AT284" s="131"/>
      <c r="AU284" s="131"/>
    </row>
    <row r="285" spans="1:47" s="2" customFormat="1" x14ac:dyDescent="0.2">
      <c r="A285" s="130"/>
      <c r="L285" s="143"/>
      <c r="R285" s="144"/>
      <c r="S285" s="144"/>
      <c r="Y285" s="131"/>
      <c r="AC285" s="144"/>
      <c r="AD285" s="144"/>
      <c r="AH285" s="133"/>
      <c r="AI285" s="133"/>
      <c r="AJ285" s="134"/>
      <c r="AK285" s="134"/>
      <c r="AM285" s="136"/>
      <c r="AO285" s="136"/>
      <c r="AP285" s="131"/>
      <c r="AQ285" s="131"/>
      <c r="AR285" s="131"/>
      <c r="AS285" s="131"/>
      <c r="AT285" s="131"/>
      <c r="AU285" s="131"/>
    </row>
    <row r="286" spans="1:47" s="2" customFormat="1" x14ac:dyDescent="0.2">
      <c r="A286" s="130"/>
      <c r="L286" s="143"/>
      <c r="R286" s="144"/>
      <c r="S286" s="144"/>
      <c r="Y286" s="131"/>
      <c r="AC286" s="144"/>
      <c r="AD286" s="144"/>
      <c r="AH286" s="133"/>
      <c r="AI286" s="133"/>
      <c r="AJ286" s="134"/>
      <c r="AK286" s="134"/>
      <c r="AM286" s="136"/>
      <c r="AO286" s="136"/>
      <c r="AP286" s="131"/>
      <c r="AQ286" s="131"/>
      <c r="AR286" s="131"/>
      <c r="AS286" s="131"/>
      <c r="AT286" s="131"/>
      <c r="AU286" s="131"/>
    </row>
    <row r="287" spans="1:47" s="2" customFormat="1" x14ac:dyDescent="0.2">
      <c r="A287" s="130"/>
      <c r="L287" s="143"/>
      <c r="R287" s="144"/>
      <c r="S287" s="144"/>
      <c r="Y287" s="131"/>
      <c r="AC287" s="144"/>
      <c r="AD287" s="144"/>
      <c r="AH287" s="133"/>
      <c r="AI287" s="133"/>
      <c r="AJ287" s="134"/>
      <c r="AK287" s="134"/>
      <c r="AM287" s="136"/>
      <c r="AO287" s="136"/>
      <c r="AP287" s="131"/>
      <c r="AQ287" s="131"/>
      <c r="AR287" s="131"/>
      <c r="AS287" s="131"/>
      <c r="AT287" s="131"/>
      <c r="AU287" s="131"/>
    </row>
    <row r="288" spans="1:47" s="2" customFormat="1" x14ac:dyDescent="0.2">
      <c r="A288" s="130"/>
      <c r="L288" s="143"/>
      <c r="R288" s="144"/>
      <c r="S288" s="144"/>
      <c r="Y288" s="131"/>
      <c r="AC288" s="144"/>
      <c r="AD288" s="144"/>
      <c r="AH288" s="133"/>
      <c r="AI288" s="133"/>
      <c r="AJ288" s="134"/>
      <c r="AK288" s="134"/>
      <c r="AM288" s="136"/>
      <c r="AO288" s="136"/>
      <c r="AP288" s="131"/>
      <c r="AQ288" s="131"/>
      <c r="AR288" s="131"/>
      <c r="AS288" s="131"/>
      <c r="AT288" s="131"/>
      <c r="AU288" s="131"/>
    </row>
    <row r="289" spans="1:47" s="2" customFormat="1" x14ac:dyDescent="0.2">
      <c r="A289" s="130"/>
      <c r="L289" s="143"/>
      <c r="R289" s="144"/>
      <c r="S289" s="144"/>
      <c r="Y289" s="131"/>
      <c r="AC289" s="144"/>
      <c r="AD289" s="144"/>
      <c r="AH289" s="133"/>
      <c r="AI289" s="133"/>
      <c r="AJ289" s="134"/>
      <c r="AK289" s="134"/>
      <c r="AM289" s="136"/>
      <c r="AO289" s="136"/>
      <c r="AP289" s="131"/>
      <c r="AQ289" s="131"/>
      <c r="AR289" s="131"/>
      <c r="AS289" s="131"/>
      <c r="AT289" s="131"/>
      <c r="AU289" s="131"/>
    </row>
    <row r="290" spans="1:47" s="2" customFormat="1" x14ac:dyDescent="0.2">
      <c r="A290" s="130"/>
      <c r="L290" s="143"/>
      <c r="R290" s="144"/>
      <c r="S290" s="144"/>
      <c r="Y290" s="131"/>
      <c r="AC290" s="144"/>
      <c r="AD290" s="144"/>
      <c r="AH290" s="133"/>
      <c r="AI290" s="133"/>
      <c r="AJ290" s="134"/>
      <c r="AK290" s="134"/>
      <c r="AM290" s="136"/>
      <c r="AO290" s="136"/>
      <c r="AP290" s="131"/>
      <c r="AQ290" s="131"/>
      <c r="AR290" s="131"/>
      <c r="AS290" s="131"/>
      <c r="AT290" s="131"/>
      <c r="AU290" s="131"/>
    </row>
    <row r="291" spans="1:47" s="2" customFormat="1" x14ac:dyDescent="0.2">
      <c r="A291" s="130"/>
      <c r="L291" s="143"/>
      <c r="R291" s="144"/>
      <c r="S291" s="144"/>
      <c r="Y291" s="131"/>
      <c r="AC291" s="144"/>
      <c r="AD291" s="144"/>
      <c r="AH291" s="133"/>
      <c r="AI291" s="133"/>
      <c r="AJ291" s="134"/>
      <c r="AK291" s="134"/>
      <c r="AM291" s="136"/>
      <c r="AO291" s="136"/>
      <c r="AP291" s="131"/>
      <c r="AQ291" s="131"/>
      <c r="AR291" s="131"/>
      <c r="AS291" s="131"/>
      <c r="AT291" s="131"/>
      <c r="AU291" s="131"/>
    </row>
    <row r="292" spans="1:47" s="2" customFormat="1" x14ac:dyDescent="0.2">
      <c r="A292" s="130"/>
      <c r="L292" s="143"/>
      <c r="R292" s="144"/>
      <c r="S292" s="144"/>
      <c r="Y292" s="131"/>
      <c r="AC292" s="144"/>
      <c r="AD292" s="144"/>
      <c r="AH292" s="133"/>
      <c r="AI292" s="133"/>
      <c r="AJ292" s="134"/>
      <c r="AK292" s="134"/>
      <c r="AM292" s="136"/>
      <c r="AO292" s="136"/>
      <c r="AP292" s="131"/>
      <c r="AQ292" s="131"/>
      <c r="AR292" s="131"/>
      <c r="AS292" s="131"/>
      <c r="AT292" s="131"/>
      <c r="AU292" s="131"/>
    </row>
    <row r="293" spans="1:47" s="2" customFormat="1" x14ac:dyDescent="0.2">
      <c r="A293" s="130"/>
      <c r="L293" s="143"/>
      <c r="R293" s="144"/>
      <c r="S293" s="144"/>
      <c r="Y293" s="131"/>
      <c r="AC293" s="144"/>
      <c r="AD293" s="144"/>
      <c r="AH293" s="133"/>
      <c r="AI293" s="133"/>
      <c r="AJ293" s="134"/>
      <c r="AK293" s="134"/>
      <c r="AM293" s="136"/>
      <c r="AO293" s="136"/>
      <c r="AP293" s="131"/>
      <c r="AQ293" s="131"/>
      <c r="AR293" s="131"/>
      <c r="AS293" s="131"/>
      <c r="AT293" s="131"/>
      <c r="AU293" s="131"/>
    </row>
    <row r="294" spans="1:47" s="2" customFormat="1" x14ac:dyDescent="0.2">
      <c r="A294" s="130"/>
      <c r="L294" s="143"/>
      <c r="R294" s="144"/>
      <c r="S294" s="144"/>
      <c r="Y294" s="131"/>
      <c r="AC294" s="144"/>
      <c r="AD294" s="144"/>
      <c r="AH294" s="133"/>
      <c r="AI294" s="133"/>
      <c r="AJ294" s="134"/>
      <c r="AK294" s="134"/>
      <c r="AM294" s="136"/>
      <c r="AO294" s="136"/>
      <c r="AP294" s="131"/>
      <c r="AQ294" s="131"/>
      <c r="AR294" s="131"/>
      <c r="AS294" s="131"/>
      <c r="AT294" s="131"/>
      <c r="AU294" s="131"/>
    </row>
    <row r="295" spans="1:47" s="2" customFormat="1" x14ac:dyDescent="0.2">
      <c r="A295" s="130"/>
      <c r="L295" s="143"/>
      <c r="R295" s="144"/>
      <c r="S295" s="144"/>
      <c r="Y295" s="131"/>
      <c r="AC295" s="144"/>
      <c r="AD295" s="144"/>
      <c r="AH295" s="133"/>
      <c r="AI295" s="133"/>
      <c r="AJ295" s="134"/>
      <c r="AK295" s="134"/>
      <c r="AM295" s="136"/>
      <c r="AO295" s="136"/>
      <c r="AP295" s="131"/>
      <c r="AQ295" s="131"/>
      <c r="AR295" s="131"/>
      <c r="AS295" s="131"/>
      <c r="AT295" s="131"/>
      <c r="AU295" s="131"/>
    </row>
    <row r="296" spans="1:47" s="2" customFormat="1" x14ac:dyDescent="0.2">
      <c r="A296" s="130"/>
      <c r="L296" s="143"/>
      <c r="R296" s="144"/>
      <c r="S296" s="144"/>
      <c r="Y296" s="131"/>
      <c r="AC296" s="144"/>
      <c r="AD296" s="144"/>
      <c r="AH296" s="133"/>
      <c r="AI296" s="133"/>
      <c r="AJ296" s="134"/>
      <c r="AK296" s="134"/>
      <c r="AM296" s="136"/>
      <c r="AO296" s="136"/>
      <c r="AP296" s="131"/>
      <c r="AQ296" s="131"/>
      <c r="AR296" s="131"/>
      <c r="AS296" s="131"/>
      <c r="AT296" s="131"/>
      <c r="AU296" s="131"/>
    </row>
    <row r="297" spans="1:47" s="2" customFormat="1" x14ac:dyDescent="0.2">
      <c r="A297" s="130"/>
      <c r="L297" s="143"/>
      <c r="R297" s="144"/>
      <c r="S297" s="144"/>
      <c r="Y297" s="131"/>
      <c r="AC297" s="144"/>
      <c r="AD297" s="144"/>
      <c r="AH297" s="133"/>
      <c r="AI297" s="133"/>
      <c r="AJ297" s="134"/>
      <c r="AK297" s="134"/>
      <c r="AM297" s="136"/>
      <c r="AO297" s="136"/>
      <c r="AP297" s="131"/>
      <c r="AQ297" s="131"/>
      <c r="AR297" s="131"/>
      <c r="AS297" s="131"/>
      <c r="AT297" s="131"/>
      <c r="AU297" s="131"/>
    </row>
    <row r="298" spans="1:47" s="2" customFormat="1" x14ac:dyDescent="0.2">
      <c r="A298" s="130"/>
      <c r="L298" s="143"/>
      <c r="R298" s="144"/>
      <c r="S298" s="144"/>
      <c r="Y298" s="131"/>
      <c r="AC298" s="144"/>
      <c r="AD298" s="144"/>
      <c r="AH298" s="133"/>
      <c r="AI298" s="133"/>
      <c r="AJ298" s="134"/>
      <c r="AK298" s="134"/>
      <c r="AM298" s="136"/>
      <c r="AO298" s="136"/>
      <c r="AP298" s="131"/>
      <c r="AQ298" s="131"/>
      <c r="AR298" s="131"/>
      <c r="AS298" s="131"/>
      <c r="AT298" s="131"/>
      <c r="AU298" s="131"/>
    </row>
    <row r="299" spans="1:47" s="2" customFormat="1" x14ac:dyDescent="0.2">
      <c r="A299" s="130"/>
      <c r="L299" s="143"/>
      <c r="R299" s="144"/>
      <c r="S299" s="144"/>
      <c r="Y299" s="131"/>
      <c r="AC299" s="144"/>
      <c r="AD299" s="144"/>
      <c r="AH299" s="133"/>
      <c r="AI299" s="133"/>
      <c r="AJ299" s="134"/>
      <c r="AK299" s="134"/>
      <c r="AM299" s="136"/>
      <c r="AO299" s="136"/>
      <c r="AP299" s="131"/>
      <c r="AQ299" s="131"/>
      <c r="AR299" s="131"/>
      <c r="AS299" s="131"/>
      <c r="AT299" s="131"/>
      <c r="AU299" s="131"/>
    </row>
    <row r="300" spans="1:47" s="2" customFormat="1" x14ac:dyDescent="0.2">
      <c r="A300" s="130"/>
      <c r="L300" s="143"/>
      <c r="R300" s="144"/>
      <c r="S300" s="144"/>
      <c r="Y300" s="131"/>
      <c r="AC300" s="144"/>
      <c r="AD300" s="144"/>
      <c r="AH300" s="133"/>
      <c r="AI300" s="133"/>
      <c r="AJ300" s="134"/>
      <c r="AK300" s="134"/>
      <c r="AM300" s="136"/>
      <c r="AO300" s="136"/>
      <c r="AP300" s="131"/>
      <c r="AQ300" s="131"/>
      <c r="AR300" s="131"/>
      <c r="AS300" s="131"/>
      <c r="AT300" s="131"/>
      <c r="AU300" s="131"/>
    </row>
    <row r="301" spans="1:47" s="2" customFormat="1" x14ac:dyDescent="0.2">
      <c r="A301" s="130"/>
      <c r="L301" s="143"/>
      <c r="R301" s="144"/>
      <c r="S301" s="144"/>
      <c r="Y301" s="131"/>
      <c r="AC301" s="144"/>
      <c r="AD301" s="144"/>
      <c r="AH301" s="133"/>
      <c r="AI301" s="133"/>
      <c r="AJ301" s="134"/>
      <c r="AK301" s="134"/>
      <c r="AM301" s="136"/>
      <c r="AO301" s="136"/>
      <c r="AP301" s="131"/>
      <c r="AQ301" s="131"/>
      <c r="AR301" s="131"/>
      <c r="AS301" s="131"/>
      <c r="AT301" s="131"/>
      <c r="AU301" s="131"/>
    </row>
    <row r="302" spans="1:47" s="2" customFormat="1" x14ac:dyDescent="0.2">
      <c r="A302" s="130"/>
      <c r="L302" s="143"/>
      <c r="R302" s="144"/>
      <c r="S302" s="144"/>
      <c r="Y302" s="131"/>
      <c r="AC302" s="144"/>
      <c r="AD302" s="144"/>
      <c r="AH302" s="133"/>
      <c r="AI302" s="133"/>
      <c r="AJ302" s="134"/>
      <c r="AK302" s="134"/>
      <c r="AM302" s="136"/>
      <c r="AO302" s="136"/>
      <c r="AP302" s="131"/>
      <c r="AQ302" s="131"/>
      <c r="AR302" s="131"/>
      <c r="AS302" s="131"/>
      <c r="AT302" s="131"/>
      <c r="AU302" s="131"/>
    </row>
    <row r="303" spans="1:47" s="2" customFormat="1" x14ac:dyDescent="0.2">
      <c r="A303" s="130"/>
      <c r="L303" s="143"/>
      <c r="R303" s="144"/>
      <c r="S303" s="144"/>
      <c r="Y303" s="131"/>
      <c r="AC303" s="144"/>
      <c r="AD303" s="144"/>
      <c r="AH303" s="133"/>
      <c r="AI303" s="133"/>
      <c r="AJ303" s="134"/>
      <c r="AK303" s="134"/>
      <c r="AM303" s="136"/>
      <c r="AO303" s="136"/>
      <c r="AP303" s="131"/>
      <c r="AQ303" s="131"/>
      <c r="AR303" s="131"/>
      <c r="AS303" s="131"/>
      <c r="AT303" s="131"/>
      <c r="AU303" s="131"/>
    </row>
    <row r="304" spans="1:47" s="2" customFormat="1" x14ac:dyDescent="0.2">
      <c r="A304" s="130"/>
      <c r="L304" s="143"/>
      <c r="R304" s="144"/>
      <c r="S304" s="144"/>
      <c r="Y304" s="131"/>
      <c r="AC304" s="144"/>
      <c r="AD304" s="144"/>
      <c r="AH304" s="133"/>
      <c r="AI304" s="133"/>
      <c r="AJ304" s="134"/>
      <c r="AK304" s="134"/>
      <c r="AM304" s="136"/>
      <c r="AO304" s="136"/>
      <c r="AP304" s="131"/>
      <c r="AQ304" s="131"/>
      <c r="AR304" s="131"/>
      <c r="AS304" s="131"/>
      <c r="AT304" s="131"/>
      <c r="AU304" s="131"/>
    </row>
    <row r="305" spans="1:47" s="2" customFormat="1" x14ac:dyDescent="0.2">
      <c r="A305" s="130"/>
      <c r="L305" s="143"/>
      <c r="R305" s="144"/>
      <c r="S305" s="144"/>
      <c r="Y305" s="131"/>
      <c r="AC305" s="144"/>
      <c r="AD305" s="144"/>
      <c r="AH305" s="133"/>
      <c r="AI305" s="133"/>
      <c r="AJ305" s="134"/>
      <c r="AK305" s="134"/>
      <c r="AM305" s="136"/>
      <c r="AO305" s="136"/>
      <c r="AP305" s="131"/>
      <c r="AQ305" s="131"/>
      <c r="AR305" s="131"/>
      <c r="AS305" s="131"/>
      <c r="AT305" s="131"/>
      <c r="AU305" s="131"/>
    </row>
    <row r="306" spans="1:47" s="2" customFormat="1" x14ac:dyDescent="0.2">
      <c r="A306" s="130"/>
      <c r="L306" s="143"/>
      <c r="R306" s="144"/>
      <c r="S306" s="144"/>
      <c r="Y306" s="131"/>
      <c r="AC306" s="144"/>
      <c r="AD306" s="144"/>
      <c r="AH306" s="133"/>
      <c r="AI306" s="133"/>
      <c r="AJ306" s="134"/>
      <c r="AK306" s="134"/>
      <c r="AM306" s="136"/>
      <c r="AO306" s="136"/>
      <c r="AP306" s="131"/>
      <c r="AQ306" s="131"/>
      <c r="AR306" s="131"/>
      <c r="AS306" s="131"/>
      <c r="AT306" s="131"/>
      <c r="AU306" s="131"/>
    </row>
    <row r="307" spans="1:47" s="2" customFormat="1" x14ac:dyDescent="0.2">
      <c r="A307" s="130"/>
      <c r="L307" s="143"/>
      <c r="R307" s="144"/>
      <c r="S307" s="144"/>
      <c r="Y307" s="131"/>
      <c r="AC307" s="144"/>
      <c r="AD307" s="144"/>
      <c r="AH307" s="133"/>
      <c r="AI307" s="133"/>
      <c r="AJ307" s="134"/>
      <c r="AK307" s="134"/>
      <c r="AM307" s="136"/>
      <c r="AO307" s="136"/>
      <c r="AP307" s="131"/>
      <c r="AQ307" s="131"/>
      <c r="AR307" s="131"/>
      <c r="AS307" s="131"/>
      <c r="AT307" s="131"/>
      <c r="AU307" s="131"/>
    </row>
    <row r="308" spans="1:47" s="2" customFormat="1" x14ac:dyDescent="0.2">
      <c r="A308" s="130"/>
      <c r="L308" s="143"/>
      <c r="R308" s="144"/>
      <c r="S308" s="144"/>
      <c r="Y308" s="131"/>
      <c r="AC308" s="144"/>
      <c r="AD308" s="144"/>
      <c r="AH308" s="133"/>
      <c r="AI308" s="133"/>
      <c r="AJ308" s="134"/>
      <c r="AK308" s="134"/>
      <c r="AM308" s="136"/>
      <c r="AO308" s="136"/>
      <c r="AP308" s="131"/>
      <c r="AQ308" s="131"/>
      <c r="AR308" s="131"/>
      <c r="AS308" s="131"/>
      <c r="AT308" s="131"/>
      <c r="AU308" s="131"/>
    </row>
    <row r="309" spans="1:47" s="2" customFormat="1" x14ac:dyDescent="0.2">
      <c r="A309" s="130"/>
      <c r="L309" s="143"/>
      <c r="R309" s="144"/>
      <c r="S309" s="144"/>
      <c r="Y309" s="131"/>
      <c r="AC309" s="144"/>
      <c r="AD309" s="144"/>
      <c r="AH309" s="133"/>
      <c r="AI309" s="133"/>
      <c r="AJ309" s="134"/>
      <c r="AK309" s="134"/>
      <c r="AM309" s="136"/>
      <c r="AO309" s="136"/>
      <c r="AP309" s="131"/>
      <c r="AQ309" s="131"/>
      <c r="AR309" s="131"/>
      <c r="AS309" s="131"/>
      <c r="AT309" s="131"/>
      <c r="AU309" s="131"/>
    </row>
    <row r="310" spans="1:47" s="2" customFormat="1" x14ac:dyDescent="0.2">
      <c r="A310" s="130"/>
      <c r="L310" s="143"/>
      <c r="R310" s="144"/>
      <c r="S310" s="144"/>
      <c r="Y310" s="131"/>
      <c r="AC310" s="144"/>
      <c r="AD310" s="144"/>
      <c r="AH310" s="133"/>
      <c r="AI310" s="133"/>
      <c r="AJ310" s="134"/>
      <c r="AK310" s="134"/>
      <c r="AM310" s="136"/>
      <c r="AO310" s="136"/>
      <c r="AP310" s="131"/>
      <c r="AQ310" s="131"/>
      <c r="AR310" s="131"/>
      <c r="AS310" s="131"/>
      <c r="AT310" s="131"/>
      <c r="AU310" s="131"/>
    </row>
    <row r="311" spans="1:47" s="2" customFormat="1" x14ac:dyDescent="0.2">
      <c r="A311" s="130"/>
      <c r="L311" s="143"/>
      <c r="R311" s="144"/>
      <c r="S311" s="144"/>
      <c r="Y311" s="131"/>
      <c r="AC311" s="144"/>
      <c r="AD311" s="144"/>
      <c r="AH311" s="133"/>
      <c r="AI311" s="133"/>
      <c r="AJ311" s="134"/>
      <c r="AK311" s="134"/>
      <c r="AM311" s="136"/>
      <c r="AO311" s="136"/>
      <c r="AP311" s="131"/>
      <c r="AQ311" s="131"/>
      <c r="AR311" s="131"/>
      <c r="AS311" s="131"/>
      <c r="AT311" s="131"/>
      <c r="AU311" s="131"/>
    </row>
    <row r="312" spans="1:47" s="2" customFormat="1" x14ac:dyDescent="0.2">
      <c r="A312" s="130"/>
      <c r="L312" s="143"/>
      <c r="R312" s="144"/>
      <c r="S312" s="144"/>
      <c r="Y312" s="131"/>
      <c r="AC312" s="144"/>
      <c r="AD312" s="144"/>
      <c r="AH312" s="133"/>
      <c r="AI312" s="133"/>
      <c r="AJ312" s="134"/>
      <c r="AK312" s="134"/>
      <c r="AM312" s="136"/>
      <c r="AO312" s="136"/>
      <c r="AP312" s="131"/>
      <c r="AQ312" s="131"/>
      <c r="AR312" s="131"/>
      <c r="AS312" s="131"/>
      <c r="AT312" s="131"/>
      <c r="AU312" s="131"/>
    </row>
    <row r="313" spans="1:47" s="2" customFormat="1" x14ac:dyDescent="0.2">
      <c r="A313" s="130"/>
      <c r="L313" s="143"/>
      <c r="R313" s="144"/>
      <c r="S313" s="144"/>
      <c r="Y313" s="131"/>
      <c r="AC313" s="144"/>
      <c r="AD313" s="144"/>
      <c r="AH313" s="133"/>
      <c r="AI313" s="133"/>
      <c r="AJ313" s="134"/>
      <c r="AK313" s="134"/>
      <c r="AM313" s="136"/>
      <c r="AO313" s="136"/>
      <c r="AP313" s="131"/>
      <c r="AQ313" s="131"/>
      <c r="AR313" s="131"/>
      <c r="AS313" s="131"/>
      <c r="AT313" s="131"/>
      <c r="AU313" s="131"/>
    </row>
    <row r="314" spans="1:47" s="2" customFormat="1" x14ac:dyDescent="0.2">
      <c r="A314" s="130"/>
      <c r="L314" s="143"/>
      <c r="R314" s="144"/>
      <c r="S314" s="144"/>
      <c r="Y314" s="131"/>
      <c r="AC314" s="144"/>
      <c r="AD314" s="144"/>
      <c r="AH314" s="133"/>
      <c r="AI314" s="133"/>
      <c r="AJ314" s="134"/>
      <c r="AK314" s="134"/>
      <c r="AM314" s="136"/>
      <c r="AO314" s="136"/>
      <c r="AP314" s="131"/>
      <c r="AQ314" s="131"/>
      <c r="AR314" s="131"/>
      <c r="AS314" s="131"/>
      <c r="AT314" s="131"/>
      <c r="AU314" s="131"/>
    </row>
    <row r="315" spans="1:47" s="2" customFormat="1" x14ac:dyDescent="0.2">
      <c r="A315" s="130"/>
      <c r="L315" s="143"/>
      <c r="R315" s="144"/>
      <c r="S315" s="144"/>
      <c r="Y315" s="131"/>
      <c r="AC315" s="144"/>
      <c r="AD315" s="144"/>
      <c r="AH315" s="133"/>
      <c r="AI315" s="133"/>
      <c r="AJ315" s="134"/>
      <c r="AK315" s="134"/>
      <c r="AM315" s="136"/>
      <c r="AO315" s="136"/>
      <c r="AP315" s="131"/>
      <c r="AQ315" s="131"/>
      <c r="AR315" s="131"/>
      <c r="AS315" s="131"/>
      <c r="AT315" s="131"/>
      <c r="AU315" s="131"/>
    </row>
    <row r="316" spans="1:47" s="2" customFormat="1" x14ac:dyDescent="0.2">
      <c r="A316" s="130"/>
      <c r="L316" s="143"/>
      <c r="R316" s="144"/>
      <c r="S316" s="144"/>
      <c r="Y316" s="131"/>
      <c r="AC316" s="144"/>
      <c r="AD316" s="144"/>
      <c r="AH316" s="133"/>
      <c r="AI316" s="133"/>
      <c r="AJ316" s="134"/>
      <c r="AK316" s="134"/>
      <c r="AM316" s="136"/>
      <c r="AO316" s="136"/>
      <c r="AP316" s="131"/>
      <c r="AQ316" s="131"/>
      <c r="AR316" s="131"/>
      <c r="AS316" s="131"/>
      <c r="AT316" s="131"/>
      <c r="AU316" s="131"/>
    </row>
    <row r="317" spans="1:47" s="2" customFormat="1" x14ac:dyDescent="0.2">
      <c r="A317" s="130"/>
      <c r="L317" s="143"/>
      <c r="R317" s="144"/>
      <c r="S317" s="144"/>
      <c r="Y317" s="131"/>
      <c r="AC317" s="144"/>
      <c r="AD317" s="144"/>
      <c r="AH317" s="133"/>
      <c r="AI317" s="133"/>
      <c r="AJ317" s="134"/>
      <c r="AK317" s="134"/>
      <c r="AM317" s="136"/>
      <c r="AO317" s="136"/>
      <c r="AP317" s="131"/>
      <c r="AQ317" s="131"/>
      <c r="AR317" s="131"/>
      <c r="AS317" s="131"/>
      <c r="AT317" s="131"/>
      <c r="AU317" s="131"/>
    </row>
    <row r="318" spans="1:47" s="2" customFormat="1" x14ac:dyDescent="0.2">
      <c r="A318" s="130"/>
      <c r="L318" s="143"/>
      <c r="R318" s="144"/>
      <c r="S318" s="144"/>
      <c r="Y318" s="131"/>
      <c r="AC318" s="144"/>
      <c r="AD318" s="144"/>
      <c r="AH318" s="133"/>
      <c r="AI318" s="133"/>
      <c r="AJ318" s="134"/>
      <c r="AK318" s="134"/>
      <c r="AM318" s="136"/>
      <c r="AO318" s="136"/>
      <c r="AP318" s="131"/>
      <c r="AQ318" s="131"/>
      <c r="AR318" s="131"/>
      <c r="AS318" s="131"/>
      <c r="AT318" s="131"/>
      <c r="AU318" s="131"/>
    </row>
    <row r="319" spans="1:47" s="2" customFormat="1" x14ac:dyDescent="0.2">
      <c r="A319" s="130"/>
      <c r="L319" s="143"/>
      <c r="R319" s="144"/>
      <c r="S319" s="144"/>
      <c r="Y319" s="131"/>
      <c r="AC319" s="144"/>
      <c r="AD319" s="144"/>
      <c r="AH319" s="133"/>
      <c r="AI319" s="133"/>
      <c r="AJ319" s="134"/>
      <c r="AK319" s="134"/>
      <c r="AM319" s="136"/>
      <c r="AO319" s="136"/>
      <c r="AP319" s="131"/>
      <c r="AQ319" s="131"/>
      <c r="AR319" s="131"/>
      <c r="AS319" s="131"/>
      <c r="AT319" s="131"/>
      <c r="AU319" s="131"/>
    </row>
    <row r="320" spans="1:47" s="2" customFormat="1" x14ac:dyDescent="0.2">
      <c r="A320" s="130"/>
      <c r="L320" s="143"/>
      <c r="R320" s="144"/>
      <c r="S320" s="144"/>
      <c r="Y320" s="131"/>
      <c r="AC320" s="144"/>
      <c r="AD320" s="144"/>
      <c r="AH320" s="133"/>
      <c r="AI320" s="133"/>
      <c r="AJ320" s="134"/>
      <c r="AK320" s="134"/>
      <c r="AM320" s="136"/>
      <c r="AO320" s="136"/>
      <c r="AP320" s="131"/>
      <c r="AQ320" s="131"/>
      <c r="AR320" s="131"/>
      <c r="AS320" s="131"/>
      <c r="AT320" s="131"/>
      <c r="AU320" s="131"/>
    </row>
    <row r="321" spans="1:47" s="2" customFormat="1" x14ac:dyDescent="0.2">
      <c r="A321" s="130"/>
      <c r="L321" s="143"/>
      <c r="R321" s="144"/>
      <c r="S321" s="144"/>
      <c r="Y321" s="131"/>
      <c r="AC321" s="144"/>
      <c r="AD321" s="144"/>
      <c r="AH321" s="133"/>
      <c r="AI321" s="133"/>
      <c r="AJ321" s="134"/>
      <c r="AK321" s="134"/>
      <c r="AM321" s="136"/>
      <c r="AO321" s="136"/>
      <c r="AP321" s="131"/>
      <c r="AQ321" s="131"/>
      <c r="AR321" s="131"/>
      <c r="AS321" s="131"/>
      <c r="AT321" s="131"/>
      <c r="AU321" s="131"/>
    </row>
    <row r="322" spans="1:47" s="2" customFormat="1" x14ac:dyDescent="0.2">
      <c r="A322" s="130"/>
      <c r="L322" s="143"/>
      <c r="R322" s="144"/>
      <c r="S322" s="144"/>
      <c r="Y322" s="131"/>
      <c r="AC322" s="144"/>
      <c r="AD322" s="144"/>
      <c r="AH322" s="133"/>
      <c r="AI322" s="133"/>
      <c r="AJ322" s="134"/>
      <c r="AK322" s="134"/>
      <c r="AM322" s="136"/>
      <c r="AO322" s="136"/>
      <c r="AP322" s="131"/>
      <c r="AQ322" s="131"/>
      <c r="AR322" s="131"/>
      <c r="AS322" s="131"/>
      <c r="AT322" s="131"/>
      <c r="AU322" s="131"/>
    </row>
    <row r="323" spans="1:47" s="2" customFormat="1" x14ac:dyDescent="0.2">
      <c r="A323" s="130"/>
      <c r="L323" s="143"/>
      <c r="R323" s="144"/>
      <c r="S323" s="144"/>
      <c r="Y323" s="131"/>
      <c r="AC323" s="144"/>
      <c r="AD323" s="144"/>
      <c r="AH323" s="133"/>
      <c r="AI323" s="133"/>
      <c r="AJ323" s="134"/>
      <c r="AK323" s="134"/>
      <c r="AM323" s="136"/>
      <c r="AO323" s="136"/>
      <c r="AP323" s="131"/>
      <c r="AQ323" s="131"/>
      <c r="AR323" s="131"/>
      <c r="AS323" s="131"/>
      <c r="AT323" s="131"/>
      <c r="AU323" s="131"/>
    </row>
    <row r="324" spans="1:47" s="2" customFormat="1" x14ac:dyDescent="0.2">
      <c r="A324" s="130"/>
      <c r="L324" s="143"/>
      <c r="R324" s="144"/>
      <c r="S324" s="144"/>
      <c r="Y324" s="131"/>
      <c r="AC324" s="144"/>
      <c r="AD324" s="144"/>
      <c r="AH324" s="133"/>
      <c r="AI324" s="133"/>
      <c r="AJ324" s="134"/>
      <c r="AK324" s="134"/>
      <c r="AM324" s="136"/>
      <c r="AO324" s="136"/>
      <c r="AP324" s="131"/>
      <c r="AQ324" s="131"/>
      <c r="AR324" s="131"/>
      <c r="AS324" s="131"/>
      <c r="AT324" s="131"/>
      <c r="AU324" s="131"/>
    </row>
    <row r="325" spans="1:47" s="2" customFormat="1" x14ac:dyDescent="0.2">
      <c r="A325" s="130"/>
      <c r="L325" s="143"/>
      <c r="R325" s="144"/>
      <c r="S325" s="144"/>
      <c r="Y325" s="131"/>
      <c r="AC325" s="144"/>
      <c r="AD325" s="144"/>
      <c r="AH325" s="133"/>
      <c r="AI325" s="133"/>
      <c r="AJ325" s="134"/>
      <c r="AK325" s="134"/>
      <c r="AM325" s="136"/>
      <c r="AO325" s="136"/>
      <c r="AP325" s="131"/>
      <c r="AQ325" s="131"/>
      <c r="AR325" s="131"/>
      <c r="AS325" s="131"/>
      <c r="AT325" s="131"/>
      <c r="AU325" s="131"/>
    </row>
    <row r="326" spans="1:47" s="2" customFormat="1" x14ac:dyDescent="0.2">
      <c r="A326" s="130"/>
      <c r="L326" s="143"/>
      <c r="R326" s="144"/>
      <c r="S326" s="144"/>
      <c r="Y326" s="131"/>
      <c r="AC326" s="144"/>
      <c r="AD326" s="144"/>
      <c r="AH326" s="133"/>
      <c r="AI326" s="133"/>
      <c r="AJ326" s="134"/>
      <c r="AK326" s="134"/>
      <c r="AM326" s="136"/>
      <c r="AO326" s="136"/>
      <c r="AP326" s="131"/>
      <c r="AQ326" s="131"/>
      <c r="AR326" s="131"/>
      <c r="AS326" s="131"/>
      <c r="AT326" s="131"/>
      <c r="AU326" s="131"/>
    </row>
    <row r="327" spans="1:47" s="2" customFormat="1" x14ac:dyDescent="0.2">
      <c r="A327" s="130"/>
      <c r="L327" s="143"/>
      <c r="R327" s="144"/>
      <c r="S327" s="144"/>
      <c r="Y327" s="131"/>
      <c r="AC327" s="144"/>
      <c r="AD327" s="144"/>
      <c r="AH327" s="133"/>
      <c r="AI327" s="133"/>
      <c r="AJ327" s="134"/>
      <c r="AK327" s="134"/>
      <c r="AM327" s="136"/>
      <c r="AO327" s="136"/>
      <c r="AP327" s="131"/>
      <c r="AQ327" s="131"/>
      <c r="AR327" s="131"/>
      <c r="AS327" s="131"/>
      <c r="AT327" s="131"/>
      <c r="AU327" s="131"/>
    </row>
    <row r="328" spans="1:47" s="2" customFormat="1" x14ac:dyDescent="0.2">
      <c r="A328" s="130"/>
      <c r="L328" s="143"/>
      <c r="R328" s="144"/>
      <c r="S328" s="144"/>
      <c r="Y328" s="131"/>
      <c r="AC328" s="144"/>
      <c r="AD328" s="144"/>
      <c r="AH328" s="133"/>
      <c r="AI328" s="133"/>
      <c r="AJ328" s="134"/>
      <c r="AK328" s="134"/>
      <c r="AM328" s="136"/>
      <c r="AO328" s="136"/>
      <c r="AP328" s="131"/>
      <c r="AQ328" s="131"/>
      <c r="AR328" s="131"/>
      <c r="AS328" s="131"/>
      <c r="AT328" s="131"/>
      <c r="AU328" s="131"/>
    </row>
    <row r="329" spans="1:47" s="2" customFormat="1" x14ac:dyDescent="0.2">
      <c r="A329" s="130"/>
      <c r="L329" s="143"/>
      <c r="R329" s="144"/>
      <c r="S329" s="144"/>
      <c r="Y329" s="131"/>
      <c r="AC329" s="144"/>
      <c r="AD329" s="144"/>
      <c r="AH329" s="133"/>
      <c r="AI329" s="133"/>
      <c r="AJ329" s="134"/>
      <c r="AK329" s="134"/>
      <c r="AM329" s="136"/>
      <c r="AO329" s="136"/>
      <c r="AP329" s="131"/>
      <c r="AQ329" s="131"/>
      <c r="AR329" s="131"/>
      <c r="AS329" s="131"/>
      <c r="AT329" s="131"/>
      <c r="AU329" s="131"/>
    </row>
    <row r="330" spans="1:47" s="2" customFormat="1" x14ac:dyDescent="0.2">
      <c r="A330" s="130"/>
      <c r="L330" s="143"/>
      <c r="R330" s="144"/>
      <c r="S330" s="144"/>
      <c r="Y330" s="131"/>
      <c r="AC330" s="144"/>
      <c r="AD330" s="144"/>
      <c r="AH330" s="133"/>
      <c r="AI330" s="133"/>
      <c r="AJ330" s="134"/>
      <c r="AK330" s="134"/>
      <c r="AM330" s="136"/>
      <c r="AO330" s="136"/>
      <c r="AP330" s="131"/>
      <c r="AQ330" s="131"/>
      <c r="AR330" s="131"/>
      <c r="AS330" s="131"/>
      <c r="AT330" s="131"/>
      <c r="AU330" s="131"/>
    </row>
    <row r="331" spans="1:47" s="2" customFormat="1" x14ac:dyDescent="0.2">
      <c r="A331" s="130"/>
      <c r="L331" s="143"/>
      <c r="R331" s="144"/>
      <c r="S331" s="144"/>
      <c r="Y331" s="131"/>
      <c r="AC331" s="144"/>
      <c r="AD331" s="144"/>
      <c r="AH331" s="133"/>
      <c r="AI331" s="133"/>
      <c r="AJ331" s="134"/>
      <c r="AK331" s="134"/>
      <c r="AM331" s="136"/>
      <c r="AO331" s="136"/>
      <c r="AP331" s="131"/>
      <c r="AQ331" s="131"/>
      <c r="AR331" s="131"/>
      <c r="AS331" s="131"/>
      <c r="AT331" s="131"/>
      <c r="AU331" s="131"/>
    </row>
    <row r="332" spans="1:47" s="2" customFormat="1" x14ac:dyDescent="0.2">
      <c r="A332" s="130"/>
      <c r="L332" s="143"/>
      <c r="R332" s="144"/>
      <c r="S332" s="144"/>
      <c r="Y332" s="131"/>
      <c r="AC332" s="144"/>
      <c r="AD332" s="144"/>
      <c r="AH332" s="133"/>
      <c r="AI332" s="133"/>
      <c r="AJ332" s="134"/>
      <c r="AK332" s="134"/>
      <c r="AM332" s="136"/>
      <c r="AO332" s="136"/>
      <c r="AP332" s="131"/>
      <c r="AQ332" s="131"/>
      <c r="AR332" s="131"/>
      <c r="AS332" s="131"/>
      <c r="AT332" s="131"/>
      <c r="AU332" s="131"/>
    </row>
    <row r="333" spans="1:47" s="2" customFormat="1" x14ac:dyDescent="0.2">
      <c r="A333" s="130"/>
      <c r="L333" s="143"/>
      <c r="R333" s="144"/>
      <c r="S333" s="144"/>
      <c r="Y333" s="131"/>
      <c r="AC333" s="144"/>
      <c r="AD333" s="144"/>
      <c r="AH333" s="133"/>
      <c r="AI333" s="133"/>
      <c r="AJ333" s="134"/>
      <c r="AK333" s="134"/>
      <c r="AM333" s="136"/>
      <c r="AO333" s="136"/>
      <c r="AP333" s="131"/>
      <c r="AQ333" s="131"/>
      <c r="AR333" s="131"/>
      <c r="AS333" s="131"/>
      <c r="AT333" s="131"/>
      <c r="AU333" s="131"/>
    </row>
    <row r="334" spans="1:47" s="2" customFormat="1" x14ac:dyDescent="0.2">
      <c r="A334" s="130"/>
      <c r="L334" s="143"/>
      <c r="R334" s="144"/>
      <c r="S334" s="144"/>
      <c r="Y334" s="131"/>
      <c r="AC334" s="144"/>
      <c r="AD334" s="144"/>
      <c r="AH334" s="133"/>
      <c r="AI334" s="133"/>
      <c r="AJ334" s="134"/>
      <c r="AK334" s="134"/>
      <c r="AM334" s="136"/>
      <c r="AO334" s="136"/>
      <c r="AP334" s="131"/>
      <c r="AQ334" s="131"/>
      <c r="AR334" s="131"/>
      <c r="AS334" s="131"/>
      <c r="AT334" s="131"/>
      <c r="AU334" s="131"/>
    </row>
    <row r="335" spans="1:47" s="2" customFormat="1" x14ac:dyDescent="0.2">
      <c r="A335" s="130"/>
      <c r="L335" s="143"/>
      <c r="R335" s="144"/>
      <c r="S335" s="144"/>
      <c r="Y335" s="131"/>
      <c r="AC335" s="144"/>
      <c r="AD335" s="144"/>
      <c r="AH335" s="133"/>
      <c r="AI335" s="133"/>
      <c r="AJ335" s="134"/>
      <c r="AK335" s="134"/>
      <c r="AM335" s="136"/>
      <c r="AO335" s="136"/>
      <c r="AP335" s="131"/>
      <c r="AQ335" s="131"/>
      <c r="AR335" s="131"/>
      <c r="AS335" s="131"/>
      <c r="AT335" s="131"/>
      <c r="AU335" s="131"/>
    </row>
    <row r="336" spans="1:47" s="2" customFormat="1" x14ac:dyDescent="0.2">
      <c r="A336" s="130"/>
      <c r="L336" s="143"/>
      <c r="R336" s="144"/>
      <c r="S336" s="144"/>
      <c r="Y336" s="131"/>
      <c r="AC336" s="144"/>
      <c r="AD336" s="144"/>
      <c r="AH336" s="133"/>
      <c r="AI336" s="133"/>
      <c r="AJ336" s="134"/>
      <c r="AK336" s="134"/>
      <c r="AM336" s="136"/>
      <c r="AO336" s="136"/>
      <c r="AP336" s="131"/>
      <c r="AQ336" s="131"/>
      <c r="AR336" s="131"/>
      <c r="AS336" s="131"/>
      <c r="AT336" s="131"/>
      <c r="AU336" s="131"/>
    </row>
    <row r="337" spans="1:47" s="2" customFormat="1" x14ac:dyDescent="0.2">
      <c r="A337" s="130"/>
      <c r="L337" s="143"/>
      <c r="R337" s="144"/>
      <c r="S337" s="144"/>
      <c r="Y337" s="131"/>
      <c r="AC337" s="144"/>
      <c r="AD337" s="144"/>
      <c r="AH337" s="133"/>
      <c r="AI337" s="133"/>
      <c r="AJ337" s="134"/>
      <c r="AK337" s="134"/>
      <c r="AM337" s="136"/>
      <c r="AO337" s="136"/>
      <c r="AP337" s="131"/>
      <c r="AQ337" s="131"/>
      <c r="AR337" s="131"/>
      <c r="AS337" s="131"/>
      <c r="AT337" s="131"/>
      <c r="AU337" s="131"/>
    </row>
    <row r="338" spans="1:47" s="2" customFormat="1" x14ac:dyDescent="0.2">
      <c r="A338" s="130"/>
      <c r="L338" s="143"/>
      <c r="R338" s="144"/>
      <c r="S338" s="144"/>
      <c r="Y338" s="131"/>
      <c r="AC338" s="144"/>
      <c r="AD338" s="144"/>
      <c r="AH338" s="133"/>
      <c r="AI338" s="133"/>
      <c r="AJ338" s="134"/>
      <c r="AK338" s="134"/>
      <c r="AM338" s="136"/>
      <c r="AO338" s="136"/>
      <c r="AP338" s="131"/>
      <c r="AQ338" s="131"/>
      <c r="AR338" s="131"/>
      <c r="AS338" s="131"/>
      <c r="AT338" s="131"/>
      <c r="AU338" s="131"/>
    </row>
    <row r="339" spans="1:47" s="2" customFormat="1" x14ac:dyDescent="0.2">
      <c r="A339" s="130"/>
      <c r="L339" s="143"/>
      <c r="R339" s="144"/>
      <c r="S339" s="144"/>
      <c r="Y339" s="131"/>
      <c r="AC339" s="144"/>
      <c r="AD339" s="144"/>
      <c r="AH339" s="133"/>
      <c r="AI339" s="133"/>
      <c r="AJ339" s="134"/>
      <c r="AK339" s="134"/>
      <c r="AM339" s="136"/>
      <c r="AO339" s="136"/>
      <c r="AP339" s="131"/>
      <c r="AQ339" s="131"/>
      <c r="AR339" s="131"/>
      <c r="AS339" s="131"/>
      <c r="AT339" s="131"/>
      <c r="AU339" s="131"/>
    </row>
    <row r="340" spans="1:47" s="2" customFormat="1" x14ac:dyDescent="0.2">
      <c r="A340" s="130"/>
      <c r="L340" s="143"/>
      <c r="R340" s="144"/>
      <c r="S340" s="144"/>
      <c r="Y340" s="131"/>
      <c r="AC340" s="144"/>
      <c r="AD340" s="144"/>
      <c r="AH340" s="133"/>
      <c r="AI340" s="133"/>
      <c r="AJ340" s="134"/>
      <c r="AK340" s="134"/>
      <c r="AM340" s="136"/>
      <c r="AO340" s="136"/>
      <c r="AP340" s="131"/>
      <c r="AQ340" s="131"/>
      <c r="AR340" s="131"/>
      <c r="AS340" s="131"/>
      <c r="AT340" s="131"/>
      <c r="AU340" s="131"/>
    </row>
    <row r="341" spans="1:47" s="2" customFormat="1" x14ac:dyDescent="0.2">
      <c r="A341" s="130"/>
      <c r="L341" s="143"/>
      <c r="R341" s="144"/>
      <c r="S341" s="144"/>
      <c r="Y341" s="131"/>
      <c r="AC341" s="144"/>
      <c r="AD341" s="144"/>
      <c r="AH341" s="133"/>
      <c r="AI341" s="133"/>
      <c r="AJ341" s="134"/>
      <c r="AK341" s="134"/>
      <c r="AM341" s="136"/>
      <c r="AO341" s="136"/>
      <c r="AP341" s="131"/>
      <c r="AQ341" s="131"/>
      <c r="AR341" s="131"/>
      <c r="AS341" s="131"/>
      <c r="AT341" s="131"/>
      <c r="AU341" s="131"/>
    </row>
    <row r="342" spans="1:47" x14ac:dyDescent="0.2">
      <c r="AH342" s="3"/>
      <c r="AK342" s="27"/>
    </row>
    <row r="343" spans="1:47" x14ac:dyDescent="0.2">
      <c r="AH343" s="3"/>
      <c r="AK343" s="27"/>
    </row>
    <row r="344" spans="1:47" x14ac:dyDescent="0.2">
      <c r="AH344" s="3"/>
      <c r="AK344" s="27"/>
    </row>
    <row r="345" spans="1:47" x14ac:dyDescent="0.2">
      <c r="AH345" s="3"/>
      <c r="AK345" s="27"/>
    </row>
    <row r="346" spans="1:47" x14ac:dyDescent="0.2">
      <c r="AH346" s="3"/>
      <c r="AK346" s="27"/>
    </row>
    <row r="347" spans="1:47" x14ac:dyDescent="0.2">
      <c r="AH347" s="3"/>
      <c r="AK347" s="27"/>
    </row>
    <row r="348" spans="1:47" x14ac:dyDescent="0.2">
      <c r="AH348" s="3"/>
      <c r="AK348" s="27"/>
    </row>
    <row r="349" spans="1:47" x14ac:dyDescent="0.2">
      <c r="AH349" s="3"/>
      <c r="AK349" s="27"/>
    </row>
    <row r="350" spans="1:47" x14ac:dyDescent="0.2">
      <c r="AH350" s="3"/>
      <c r="AK350" s="27"/>
    </row>
    <row r="351" spans="1:47" x14ac:dyDescent="0.2">
      <c r="AH351" s="3"/>
      <c r="AK351" s="27"/>
    </row>
    <row r="352" spans="1:47" x14ac:dyDescent="0.2">
      <c r="AH352" s="3"/>
      <c r="AK352" s="27"/>
    </row>
    <row r="353" spans="34:37" x14ac:dyDescent="0.2">
      <c r="AH353" s="3"/>
      <c r="AK353" s="27"/>
    </row>
    <row r="354" spans="34:37" x14ac:dyDescent="0.2">
      <c r="AH354" s="3"/>
      <c r="AK354" s="27"/>
    </row>
    <row r="355" spans="34:37" x14ac:dyDescent="0.2">
      <c r="AH355" s="3"/>
      <c r="AK355" s="27"/>
    </row>
    <row r="356" spans="34:37" x14ac:dyDescent="0.2">
      <c r="AH356" s="3"/>
      <c r="AK356" s="27"/>
    </row>
    <row r="357" spans="34:37" x14ac:dyDescent="0.2">
      <c r="AH357" s="3"/>
      <c r="AK357" s="27"/>
    </row>
    <row r="358" spans="34:37" x14ac:dyDescent="0.2">
      <c r="AH358" s="3"/>
      <c r="AK358" s="27"/>
    </row>
    <row r="359" spans="34:37" x14ac:dyDescent="0.2">
      <c r="AH359" s="3"/>
      <c r="AK359" s="27"/>
    </row>
    <row r="360" spans="34:37" x14ac:dyDescent="0.2">
      <c r="AH360" s="3"/>
      <c r="AK360" s="27"/>
    </row>
    <row r="361" spans="34:37" x14ac:dyDescent="0.2">
      <c r="AH361" s="3"/>
      <c r="AK361" s="27"/>
    </row>
    <row r="362" spans="34:37" x14ac:dyDescent="0.2">
      <c r="AH362" s="3"/>
      <c r="AK362" s="27"/>
    </row>
    <row r="363" spans="34:37" x14ac:dyDescent="0.2">
      <c r="AH363" s="3"/>
      <c r="AK363" s="27"/>
    </row>
    <row r="364" spans="34:37" x14ac:dyDescent="0.2">
      <c r="AH364" s="3"/>
      <c r="AK364" s="27"/>
    </row>
    <row r="365" spans="34:37" x14ac:dyDescent="0.2">
      <c r="AH365" s="3"/>
      <c r="AK365" s="27"/>
    </row>
    <row r="366" spans="34:37" x14ac:dyDescent="0.2">
      <c r="AH366" s="3"/>
      <c r="AK366" s="27"/>
    </row>
    <row r="367" spans="34:37" x14ac:dyDescent="0.2">
      <c r="AH367" s="3"/>
      <c r="AK367" s="27"/>
    </row>
    <row r="368" spans="34:37" x14ac:dyDescent="0.2">
      <c r="AH368" s="3"/>
      <c r="AK368" s="27"/>
    </row>
    <row r="369" spans="34:37" x14ac:dyDescent="0.2">
      <c r="AH369" s="3"/>
      <c r="AK369" s="27"/>
    </row>
    <row r="370" spans="34:37" x14ac:dyDescent="0.2">
      <c r="AH370" s="3"/>
      <c r="AK370" s="27"/>
    </row>
    <row r="371" spans="34:37" x14ac:dyDescent="0.2">
      <c r="AH371" s="3"/>
      <c r="AK371" s="27"/>
    </row>
    <row r="372" spans="34:37" x14ac:dyDescent="0.2">
      <c r="AH372" s="3"/>
      <c r="AK372" s="27"/>
    </row>
    <row r="373" spans="34:37" x14ac:dyDescent="0.2">
      <c r="AH373" s="3"/>
      <c r="AK373" s="27"/>
    </row>
    <row r="374" spans="34:37" x14ac:dyDescent="0.2">
      <c r="AH374" s="3"/>
      <c r="AK374" s="27"/>
    </row>
    <row r="375" spans="34:37" x14ac:dyDescent="0.2">
      <c r="AH375" s="3"/>
      <c r="AK375" s="27"/>
    </row>
    <row r="376" spans="34:37" x14ac:dyDescent="0.2">
      <c r="AH376" s="3"/>
      <c r="AK376" s="27"/>
    </row>
    <row r="377" spans="34:37" x14ac:dyDescent="0.2">
      <c r="AH377" s="3"/>
      <c r="AK377" s="27"/>
    </row>
    <row r="378" spans="34:37" x14ac:dyDescent="0.2">
      <c r="AH378" s="3"/>
      <c r="AK378" s="27"/>
    </row>
    <row r="379" spans="34:37" x14ac:dyDescent="0.2">
      <c r="AH379" s="3"/>
      <c r="AK379" s="27"/>
    </row>
    <row r="380" spans="34:37" x14ac:dyDescent="0.2">
      <c r="AH380" s="3"/>
      <c r="AK380" s="27"/>
    </row>
    <row r="381" spans="34:37" x14ac:dyDescent="0.2">
      <c r="AH381" s="3"/>
      <c r="AK381" s="27"/>
    </row>
    <row r="382" spans="34:37" x14ac:dyDescent="0.2">
      <c r="AH382" s="3"/>
      <c r="AK382" s="27"/>
    </row>
    <row r="383" spans="34:37" x14ac:dyDescent="0.2">
      <c r="AH383" s="3"/>
      <c r="AK383" s="27"/>
    </row>
    <row r="384" spans="34:37" x14ac:dyDescent="0.2">
      <c r="AH384" s="3"/>
      <c r="AK384" s="27"/>
    </row>
    <row r="385" spans="34:37" x14ac:dyDescent="0.2">
      <c r="AH385" s="3"/>
      <c r="AK385" s="27"/>
    </row>
    <row r="386" spans="34:37" x14ac:dyDescent="0.2">
      <c r="AH386" s="3"/>
      <c r="AK386" s="27"/>
    </row>
    <row r="387" spans="34:37" x14ac:dyDescent="0.2">
      <c r="AH387" s="3"/>
      <c r="AK387" s="27"/>
    </row>
    <row r="388" spans="34:37" x14ac:dyDescent="0.2">
      <c r="AH388" s="3"/>
      <c r="AK388" s="27"/>
    </row>
    <row r="389" spans="34:37" x14ac:dyDescent="0.2">
      <c r="AH389" s="3"/>
      <c r="AK389" s="27"/>
    </row>
    <row r="390" spans="34:37" x14ac:dyDescent="0.2">
      <c r="AH390" s="3"/>
      <c r="AK390" s="27"/>
    </row>
    <row r="391" spans="34:37" x14ac:dyDescent="0.2">
      <c r="AH391" s="3"/>
      <c r="AK391" s="27"/>
    </row>
    <row r="392" spans="34:37" x14ac:dyDescent="0.2">
      <c r="AH392" s="3"/>
      <c r="AK392" s="27"/>
    </row>
    <row r="393" spans="34:37" x14ac:dyDescent="0.2">
      <c r="AH393" s="3"/>
      <c r="AK393" s="27"/>
    </row>
    <row r="394" spans="34:37" x14ac:dyDescent="0.2">
      <c r="AH394" s="3"/>
      <c r="AK394" s="27"/>
    </row>
    <row r="395" spans="34:37" x14ac:dyDescent="0.2">
      <c r="AH395" s="3"/>
      <c r="AK395" s="27"/>
    </row>
    <row r="396" spans="34:37" x14ac:dyDescent="0.2">
      <c r="AH396" s="3"/>
      <c r="AK396" s="27"/>
    </row>
    <row r="397" spans="34:37" x14ac:dyDescent="0.2">
      <c r="AH397" s="3"/>
      <c r="AK397" s="27"/>
    </row>
    <row r="398" spans="34:37" x14ac:dyDescent="0.2">
      <c r="AH398" s="3"/>
      <c r="AK398" s="27"/>
    </row>
    <row r="399" spans="34:37" x14ac:dyDescent="0.2">
      <c r="AH399" s="3"/>
      <c r="AK399" s="27"/>
    </row>
    <row r="400" spans="34:37" x14ac:dyDescent="0.2">
      <c r="AH400" s="3"/>
      <c r="AK400" s="27"/>
    </row>
    <row r="401" spans="34:37" x14ac:dyDescent="0.2">
      <c r="AH401" s="3"/>
      <c r="AK401" s="27"/>
    </row>
    <row r="402" spans="34:37" x14ac:dyDescent="0.2">
      <c r="AH402" s="3"/>
      <c r="AK402" s="27"/>
    </row>
    <row r="403" spans="34:37" x14ac:dyDescent="0.2">
      <c r="AH403" s="3"/>
      <c r="AK403" s="27"/>
    </row>
    <row r="404" spans="34:37" x14ac:dyDescent="0.2">
      <c r="AH404" s="3"/>
      <c r="AK404" s="27"/>
    </row>
    <row r="405" spans="34:37" x14ac:dyDescent="0.2">
      <c r="AH405" s="3"/>
      <c r="AK405" s="27"/>
    </row>
    <row r="406" spans="34:37" x14ac:dyDescent="0.2">
      <c r="AH406" s="3"/>
      <c r="AK406" s="27"/>
    </row>
    <row r="407" spans="34:37" x14ac:dyDescent="0.2">
      <c r="AH407" s="3"/>
      <c r="AK407" s="27"/>
    </row>
    <row r="408" spans="34:37" x14ac:dyDescent="0.2">
      <c r="AH408" s="3"/>
      <c r="AK408" s="27"/>
    </row>
    <row r="409" spans="34:37" x14ac:dyDescent="0.2">
      <c r="AH409" s="3"/>
      <c r="AK409" s="27"/>
    </row>
    <row r="410" spans="34:37" x14ac:dyDescent="0.2">
      <c r="AH410" s="3"/>
      <c r="AK410" s="27"/>
    </row>
    <row r="411" spans="34:37" x14ac:dyDescent="0.2">
      <c r="AH411" s="3"/>
      <c r="AK411" s="27"/>
    </row>
    <row r="412" spans="34:37" x14ac:dyDescent="0.2">
      <c r="AH412" s="3"/>
      <c r="AK412" s="27"/>
    </row>
    <row r="413" spans="34:37" x14ac:dyDescent="0.2">
      <c r="AH413" s="3"/>
      <c r="AK413" s="27"/>
    </row>
    <row r="414" spans="34:37" x14ac:dyDescent="0.2">
      <c r="AH414" s="3"/>
      <c r="AK414" s="27"/>
    </row>
    <row r="415" spans="34:37" x14ac:dyDescent="0.2">
      <c r="AH415" s="3"/>
      <c r="AK415" s="27"/>
    </row>
    <row r="416" spans="34:37" x14ac:dyDescent="0.2">
      <c r="AH416" s="3"/>
      <c r="AK416" s="27"/>
    </row>
    <row r="417" spans="34:37" x14ac:dyDescent="0.2">
      <c r="AH417" s="3"/>
      <c r="AK417" s="27"/>
    </row>
    <row r="418" spans="34:37" x14ac:dyDescent="0.2">
      <c r="AH418" s="3"/>
      <c r="AK418" s="27"/>
    </row>
    <row r="419" spans="34:37" x14ac:dyDescent="0.2">
      <c r="AH419" s="3"/>
      <c r="AK419" s="27"/>
    </row>
    <row r="420" spans="34:37" x14ac:dyDescent="0.2">
      <c r="AH420" s="3"/>
      <c r="AK420" s="27"/>
    </row>
    <row r="421" spans="34:37" x14ac:dyDescent="0.2">
      <c r="AH421" s="3"/>
      <c r="AK421" s="27"/>
    </row>
    <row r="422" spans="34:37" x14ac:dyDescent="0.2">
      <c r="AH422" s="3"/>
      <c r="AK422" s="27"/>
    </row>
    <row r="423" spans="34:37" x14ac:dyDescent="0.2">
      <c r="AH423" s="3"/>
      <c r="AK423" s="27"/>
    </row>
    <row r="424" spans="34:37" x14ac:dyDescent="0.2">
      <c r="AH424" s="3"/>
      <c r="AK424" s="27"/>
    </row>
    <row r="425" spans="34:37" x14ac:dyDescent="0.2">
      <c r="AH425" s="3"/>
      <c r="AK425" s="27"/>
    </row>
    <row r="426" spans="34:37" x14ac:dyDescent="0.2">
      <c r="AH426" s="3"/>
      <c r="AK426" s="27"/>
    </row>
    <row r="427" spans="34:37" x14ac:dyDescent="0.2">
      <c r="AH427" s="3"/>
      <c r="AK427" s="27"/>
    </row>
    <row r="428" spans="34:37" x14ac:dyDescent="0.2">
      <c r="AH428" s="3"/>
      <c r="AK428" s="27"/>
    </row>
    <row r="429" spans="34:37" x14ac:dyDescent="0.2">
      <c r="AH429" s="3"/>
      <c r="AK429" s="27"/>
    </row>
    <row r="430" spans="34:37" x14ac:dyDescent="0.2">
      <c r="AH430" s="3"/>
      <c r="AK430" s="27"/>
    </row>
    <row r="431" spans="34:37" x14ac:dyDescent="0.2">
      <c r="AH431" s="3"/>
      <c r="AK431" s="27"/>
    </row>
    <row r="432" spans="34:37" x14ac:dyDescent="0.2">
      <c r="AH432" s="3"/>
      <c r="AK432" s="27"/>
    </row>
    <row r="433" spans="34:37" x14ac:dyDescent="0.2">
      <c r="AH433" s="3"/>
      <c r="AK433" s="27"/>
    </row>
    <row r="434" spans="34:37" x14ac:dyDescent="0.2">
      <c r="AH434" s="3"/>
      <c r="AK434" s="27"/>
    </row>
    <row r="435" spans="34:37" x14ac:dyDescent="0.2">
      <c r="AH435" s="3"/>
      <c r="AK435" s="27"/>
    </row>
    <row r="436" spans="34:37" x14ac:dyDescent="0.2">
      <c r="AH436" s="3"/>
      <c r="AK436" s="27"/>
    </row>
    <row r="437" spans="34:37" x14ac:dyDescent="0.2">
      <c r="AH437" s="3"/>
      <c r="AK437" s="27"/>
    </row>
    <row r="438" spans="34:37" x14ac:dyDescent="0.2">
      <c r="AH438" s="3"/>
      <c r="AK438" s="27"/>
    </row>
    <row r="439" spans="34:37" x14ac:dyDescent="0.2">
      <c r="AH439" s="3"/>
      <c r="AK439" s="27"/>
    </row>
    <row r="440" spans="34:37" x14ac:dyDescent="0.2">
      <c r="AH440" s="3"/>
      <c r="AK440" s="27"/>
    </row>
    <row r="441" spans="34:37" x14ac:dyDescent="0.2">
      <c r="AH441" s="3"/>
      <c r="AK441" s="27"/>
    </row>
    <row r="442" spans="34:37" x14ac:dyDescent="0.2">
      <c r="AH442" s="3"/>
      <c r="AK442" s="27"/>
    </row>
    <row r="443" spans="34:37" x14ac:dyDescent="0.2">
      <c r="AH443" s="3"/>
      <c r="AK443" s="27"/>
    </row>
    <row r="444" spans="34:37" x14ac:dyDescent="0.2">
      <c r="AH444" s="3"/>
      <c r="AK444" s="27"/>
    </row>
    <row r="445" spans="34:37" x14ac:dyDescent="0.2">
      <c r="AH445" s="3"/>
      <c r="AK445" s="27"/>
    </row>
    <row r="446" spans="34:37" x14ac:dyDescent="0.2">
      <c r="AH446" s="3"/>
      <c r="AK446" s="27"/>
    </row>
    <row r="447" spans="34:37" x14ac:dyDescent="0.2">
      <c r="AH447" s="3"/>
      <c r="AK447" s="27"/>
    </row>
    <row r="448" spans="34:37" x14ac:dyDescent="0.2">
      <c r="AH448" s="3"/>
      <c r="AK448" s="27"/>
    </row>
    <row r="449" spans="34:37" x14ac:dyDescent="0.2">
      <c r="AH449" s="3"/>
      <c r="AK449" s="27"/>
    </row>
    <row r="450" spans="34:37" x14ac:dyDescent="0.2">
      <c r="AH450" s="3"/>
      <c r="AK450" s="27"/>
    </row>
    <row r="451" spans="34:37" x14ac:dyDescent="0.2">
      <c r="AH451" s="3"/>
      <c r="AK451" s="27"/>
    </row>
    <row r="452" spans="34:37" x14ac:dyDescent="0.2">
      <c r="AH452" s="3"/>
      <c r="AK452" s="27"/>
    </row>
    <row r="453" spans="34:37" x14ac:dyDescent="0.2">
      <c r="AH453" s="3"/>
      <c r="AK453" s="27"/>
    </row>
    <row r="454" spans="34:37" x14ac:dyDescent="0.2">
      <c r="AH454" s="3"/>
      <c r="AK454" s="27"/>
    </row>
    <row r="455" spans="34:37" x14ac:dyDescent="0.2">
      <c r="AH455" s="3"/>
      <c r="AK455" s="27"/>
    </row>
    <row r="456" spans="34:37" x14ac:dyDescent="0.2">
      <c r="AH456" s="3"/>
      <c r="AK456" s="27"/>
    </row>
    <row r="457" spans="34:37" x14ac:dyDescent="0.2">
      <c r="AH457" s="3"/>
      <c r="AK457" s="27"/>
    </row>
    <row r="458" spans="34:37" x14ac:dyDescent="0.2">
      <c r="AH458" s="3"/>
      <c r="AK458" s="27"/>
    </row>
    <row r="459" spans="34:37" x14ac:dyDescent="0.2">
      <c r="AH459" s="3"/>
      <c r="AK459" s="27"/>
    </row>
    <row r="460" spans="34:37" x14ac:dyDescent="0.2">
      <c r="AH460" s="3"/>
      <c r="AK460" s="27"/>
    </row>
    <row r="461" spans="34:37" x14ac:dyDescent="0.2">
      <c r="AH461" s="3"/>
      <c r="AK461" s="27"/>
    </row>
    <row r="462" spans="34:37" x14ac:dyDescent="0.2">
      <c r="AH462" s="3"/>
      <c r="AK462" s="27"/>
    </row>
    <row r="463" spans="34:37" x14ac:dyDescent="0.2">
      <c r="AH463" s="3"/>
      <c r="AK463" s="27"/>
    </row>
    <row r="464" spans="34:37" x14ac:dyDescent="0.2">
      <c r="AH464" s="3"/>
      <c r="AK464" s="27"/>
    </row>
    <row r="465" spans="34:37" x14ac:dyDescent="0.2">
      <c r="AH465" s="3"/>
      <c r="AK465" s="27"/>
    </row>
    <row r="466" spans="34:37" x14ac:dyDescent="0.2">
      <c r="AH466" s="3"/>
      <c r="AK466" s="27"/>
    </row>
    <row r="467" spans="34:37" x14ac:dyDescent="0.2">
      <c r="AH467" s="3"/>
      <c r="AK467" s="27"/>
    </row>
    <row r="468" spans="34:37" x14ac:dyDescent="0.2">
      <c r="AH468" s="3"/>
      <c r="AK468" s="27"/>
    </row>
    <row r="469" spans="34:37" x14ac:dyDescent="0.2">
      <c r="AH469" s="3"/>
      <c r="AK469" s="27"/>
    </row>
    <row r="470" spans="34:37" x14ac:dyDescent="0.2">
      <c r="AH470" s="3"/>
      <c r="AK470" s="27"/>
    </row>
    <row r="471" spans="34:37" x14ac:dyDescent="0.2">
      <c r="AH471" s="3"/>
      <c r="AK471" s="27"/>
    </row>
    <row r="472" spans="34:37" x14ac:dyDescent="0.2">
      <c r="AH472" s="3"/>
      <c r="AK472" s="27"/>
    </row>
    <row r="473" spans="34:37" x14ac:dyDescent="0.2">
      <c r="AH473" s="3"/>
      <c r="AK473" s="27"/>
    </row>
    <row r="474" spans="34:37" x14ac:dyDescent="0.2">
      <c r="AH474" s="3"/>
      <c r="AK474" s="27"/>
    </row>
    <row r="475" spans="34:37" x14ac:dyDescent="0.2">
      <c r="AH475" s="3"/>
      <c r="AK475" s="27"/>
    </row>
    <row r="476" spans="34:37" x14ac:dyDescent="0.2">
      <c r="AH476" s="3"/>
      <c r="AK476" s="27"/>
    </row>
    <row r="477" spans="34:37" x14ac:dyDescent="0.2">
      <c r="AH477" s="3"/>
      <c r="AK477" s="27"/>
    </row>
    <row r="478" spans="34:37" x14ac:dyDescent="0.2">
      <c r="AH478" s="3"/>
      <c r="AK478" s="27"/>
    </row>
    <row r="479" spans="34:37" x14ac:dyDescent="0.2">
      <c r="AH479" s="3"/>
      <c r="AK479" s="27"/>
    </row>
    <row r="480" spans="34:37" x14ac:dyDescent="0.2">
      <c r="AH480" s="3"/>
      <c r="AK480" s="27"/>
    </row>
    <row r="481" spans="34:37" x14ac:dyDescent="0.2">
      <c r="AH481" s="3"/>
      <c r="AK481" s="27"/>
    </row>
    <row r="482" spans="34:37" x14ac:dyDescent="0.2">
      <c r="AH482" s="3"/>
      <c r="AK482" s="27"/>
    </row>
    <row r="483" spans="34:37" x14ac:dyDescent="0.2">
      <c r="AH483" s="3"/>
      <c r="AK483" s="27"/>
    </row>
    <row r="484" spans="34:37" x14ac:dyDescent="0.2">
      <c r="AH484" s="3"/>
      <c r="AK484" s="27"/>
    </row>
    <row r="485" spans="34:37" x14ac:dyDescent="0.2">
      <c r="AH485" s="3"/>
      <c r="AK485" s="27"/>
    </row>
    <row r="486" spans="34:37" x14ac:dyDescent="0.2">
      <c r="AH486" s="3"/>
      <c r="AK486" s="27"/>
    </row>
    <row r="487" spans="34:37" x14ac:dyDescent="0.2">
      <c r="AH487" s="3"/>
      <c r="AK487" s="27"/>
    </row>
    <row r="488" spans="34:37" x14ac:dyDescent="0.2">
      <c r="AH488" s="3"/>
      <c r="AK488" s="27"/>
    </row>
    <row r="489" spans="34:37" x14ac:dyDescent="0.2">
      <c r="AH489" s="3"/>
      <c r="AK489" s="27"/>
    </row>
    <row r="490" spans="34:37" x14ac:dyDescent="0.2">
      <c r="AH490" s="3"/>
      <c r="AK490" s="27"/>
    </row>
    <row r="491" spans="34:37" x14ac:dyDescent="0.2">
      <c r="AH491" s="3"/>
      <c r="AK491" s="27"/>
    </row>
    <row r="492" spans="34:37" x14ac:dyDescent="0.2">
      <c r="AH492" s="3"/>
      <c r="AK492" s="27"/>
    </row>
    <row r="493" spans="34:37" x14ac:dyDescent="0.2">
      <c r="AH493" s="3"/>
      <c r="AK493" s="27"/>
    </row>
    <row r="494" spans="34:37" x14ac:dyDescent="0.2">
      <c r="AH494" s="3"/>
      <c r="AK494" s="27"/>
    </row>
    <row r="495" spans="34:37" x14ac:dyDescent="0.2">
      <c r="AH495" s="3"/>
      <c r="AK495" s="27"/>
    </row>
    <row r="496" spans="34:37" x14ac:dyDescent="0.2">
      <c r="AH496" s="3"/>
      <c r="AK496" s="27"/>
    </row>
    <row r="497" spans="34:37" x14ac:dyDescent="0.2">
      <c r="AH497" s="3"/>
      <c r="AK497" s="27"/>
    </row>
    <row r="498" spans="34:37" x14ac:dyDescent="0.2">
      <c r="AH498" s="3"/>
      <c r="AK498" s="27"/>
    </row>
    <row r="499" spans="34:37" x14ac:dyDescent="0.2">
      <c r="AH499" s="3"/>
      <c r="AK499" s="27"/>
    </row>
    <row r="500" spans="34:37" x14ac:dyDescent="0.2">
      <c r="AH500" s="3"/>
      <c r="AK500" s="27"/>
    </row>
    <row r="501" spans="34:37" x14ac:dyDescent="0.2">
      <c r="AH501" s="3"/>
      <c r="AK501" s="27"/>
    </row>
    <row r="502" spans="34:37" x14ac:dyDescent="0.2">
      <c r="AH502" s="3"/>
      <c r="AK502" s="27"/>
    </row>
    <row r="503" spans="34:37" x14ac:dyDescent="0.2">
      <c r="AH503" s="3"/>
      <c r="AK503" s="27"/>
    </row>
    <row r="504" spans="34:37" x14ac:dyDescent="0.2">
      <c r="AH504" s="3"/>
      <c r="AK504" s="27"/>
    </row>
    <row r="505" spans="34:37" x14ac:dyDescent="0.2">
      <c r="AH505" s="3"/>
      <c r="AK505" s="27"/>
    </row>
    <row r="506" spans="34:37" x14ac:dyDescent="0.2">
      <c r="AH506" s="3"/>
      <c r="AK506" s="27"/>
    </row>
    <row r="507" spans="34:37" x14ac:dyDescent="0.2">
      <c r="AH507" s="3"/>
      <c r="AK507" s="27"/>
    </row>
    <row r="508" spans="34:37" x14ac:dyDescent="0.2">
      <c r="AH508" s="3"/>
      <c r="AK508" s="27"/>
    </row>
    <row r="509" spans="34:37" x14ac:dyDescent="0.2">
      <c r="AH509" s="3"/>
      <c r="AK509" s="27"/>
    </row>
    <row r="510" spans="34:37" x14ac:dyDescent="0.2">
      <c r="AH510" s="3"/>
      <c r="AK510" s="27"/>
    </row>
    <row r="511" spans="34:37" x14ac:dyDescent="0.2">
      <c r="AH511" s="3"/>
      <c r="AK511" s="27"/>
    </row>
    <row r="512" spans="34:37" x14ac:dyDescent="0.2">
      <c r="AH512" s="3"/>
      <c r="AK512" s="27"/>
    </row>
    <row r="513" spans="34:37" x14ac:dyDescent="0.2">
      <c r="AH513" s="3"/>
      <c r="AK513" s="27"/>
    </row>
    <row r="514" spans="34:37" x14ac:dyDescent="0.2">
      <c r="AH514" s="3"/>
      <c r="AK514" s="27"/>
    </row>
    <row r="515" spans="34:37" x14ac:dyDescent="0.2">
      <c r="AH515" s="3"/>
      <c r="AK515" s="27"/>
    </row>
    <row r="516" spans="34:37" x14ac:dyDescent="0.2">
      <c r="AH516" s="3"/>
      <c r="AK516" s="27"/>
    </row>
    <row r="517" spans="34:37" x14ac:dyDescent="0.2">
      <c r="AH517" s="3"/>
      <c r="AK517" s="27"/>
    </row>
    <row r="518" spans="34:37" x14ac:dyDescent="0.2">
      <c r="AH518" s="3"/>
      <c r="AK518" s="27"/>
    </row>
    <row r="519" spans="34:37" x14ac:dyDescent="0.2">
      <c r="AH519" s="3"/>
      <c r="AK519" s="27"/>
    </row>
    <row r="520" spans="34:37" x14ac:dyDescent="0.2">
      <c r="AH520" s="3"/>
      <c r="AK520" s="27"/>
    </row>
    <row r="521" spans="34:37" x14ac:dyDescent="0.2">
      <c r="AH521" s="3"/>
      <c r="AK521" s="27"/>
    </row>
    <row r="522" spans="34:37" x14ac:dyDescent="0.2">
      <c r="AH522" s="3"/>
      <c r="AK522" s="27"/>
    </row>
    <row r="523" spans="34:37" x14ac:dyDescent="0.2">
      <c r="AH523" s="3"/>
      <c r="AK523" s="27"/>
    </row>
    <row r="524" spans="34:37" x14ac:dyDescent="0.2">
      <c r="AH524" s="3"/>
      <c r="AK524" s="27"/>
    </row>
    <row r="525" spans="34:37" x14ac:dyDescent="0.2">
      <c r="AH525" s="3"/>
      <c r="AK525" s="27"/>
    </row>
    <row r="526" spans="34:37" x14ac:dyDescent="0.2">
      <c r="AH526" s="3"/>
      <c r="AK526" s="27"/>
    </row>
    <row r="527" spans="34:37" x14ac:dyDescent="0.2">
      <c r="AH527" s="3"/>
      <c r="AK527" s="27"/>
    </row>
    <row r="528" spans="34:37" x14ac:dyDescent="0.2">
      <c r="AH528" s="3"/>
      <c r="AK528" s="27"/>
    </row>
    <row r="529" spans="34:37" x14ac:dyDescent="0.2">
      <c r="AH529" s="3"/>
      <c r="AK529" s="27"/>
    </row>
    <row r="530" spans="34:37" x14ac:dyDescent="0.2">
      <c r="AH530" s="3"/>
      <c r="AK530" s="27"/>
    </row>
    <row r="531" spans="34:37" x14ac:dyDescent="0.2">
      <c r="AH531" s="3"/>
      <c r="AK531" s="27"/>
    </row>
    <row r="532" spans="34:37" x14ac:dyDescent="0.2">
      <c r="AH532" s="3"/>
      <c r="AK532" s="27"/>
    </row>
    <row r="533" spans="34:37" x14ac:dyDescent="0.2">
      <c r="AH533" s="3"/>
      <c r="AK533" s="27"/>
    </row>
    <row r="534" spans="34:37" x14ac:dyDescent="0.2">
      <c r="AH534" s="3"/>
      <c r="AK534" s="27"/>
    </row>
    <row r="535" spans="34:37" x14ac:dyDescent="0.2">
      <c r="AH535" s="3"/>
      <c r="AK535" s="27"/>
    </row>
    <row r="536" spans="34:37" x14ac:dyDescent="0.2">
      <c r="AH536" s="3"/>
      <c r="AK536" s="27"/>
    </row>
    <row r="537" spans="34:37" x14ac:dyDescent="0.2">
      <c r="AH537" s="3"/>
      <c r="AK537" s="27"/>
    </row>
    <row r="538" spans="34:37" x14ac:dyDescent="0.2">
      <c r="AH538" s="3"/>
      <c r="AK538" s="27"/>
    </row>
    <row r="539" spans="34:37" x14ac:dyDescent="0.2">
      <c r="AH539" s="3"/>
      <c r="AK539" s="27"/>
    </row>
    <row r="540" spans="34:37" x14ac:dyDescent="0.2">
      <c r="AH540" s="3"/>
      <c r="AK540" s="27"/>
    </row>
    <row r="541" spans="34:37" x14ac:dyDescent="0.2">
      <c r="AH541" s="3"/>
      <c r="AK541" s="27"/>
    </row>
    <row r="542" spans="34:37" x14ac:dyDescent="0.2">
      <c r="AH542" s="3"/>
      <c r="AK542" s="27"/>
    </row>
    <row r="543" spans="34:37" x14ac:dyDescent="0.2">
      <c r="AH543" s="3"/>
      <c r="AK543" s="27"/>
    </row>
    <row r="544" spans="34:37" x14ac:dyDescent="0.2">
      <c r="AH544" s="3"/>
      <c r="AK544" s="27"/>
    </row>
    <row r="545" spans="34:37" x14ac:dyDescent="0.2">
      <c r="AH545" s="3"/>
      <c r="AK545" s="27"/>
    </row>
    <row r="546" spans="34:37" x14ac:dyDescent="0.2">
      <c r="AH546" s="3"/>
      <c r="AK546" s="27"/>
    </row>
    <row r="547" spans="34:37" x14ac:dyDescent="0.2">
      <c r="AH547" s="3"/>
      <c r="AK547" s="27"/>
    </row>
    <row r="548" spans="34:37" x14ac:dyDescent="0.2">
      <c r="AH548" s="3"/>
      <c r="AK548" s="27"/>
    </row>
    <row r="549" spans="34:37" x14ac:dyDescent="0.2">
      <c r="AH549" s="3"/>
      <c r="AK549" s="27"/>
    </row>
  </sheetData>
  <mergeCells count="1260">
    <mergeCell ref="S162:S164"/>
    <mergeCell ref="AM165:AM167"/>
    <mergeCell ref="AZ159:AZ161"/>
    <mergeCell ref="AV165:AV167"/>
    <mergeCell ref="AW165:AW167"/>
    <mergeCell ref="AX165:AX167"/>
    <mergeCell ref="AY165:AY167"/>
    <mergeCell ref="AY162:AY164"/>
    <mergeCell ref="AZ162:AZ164"/>
    <mergeCell ref="AO165:AO167"/>
    <mergeCell ref="N159:N161"/>
    <mergeCell ref="O159:O161"/>
    <mergeCell ref="AP168:AP169"/>
    <mergeCell ref="N155:N156"/>
    <mergeCell ref="O155:O156"/>
    <mergeCell ref="P168:P169"/>
    <mergeCell ref="N165:N167"/>
    <mergeCell ref="O165:O167"/>
    <mergeCell ref="P165:P167"/>
    <mergeCell ref="P162:P164"/>
    <mergeCell ref="P159:P161"/>
    <mergeCell ref="T162:T164"/>
    <mergeCell ref="AO155:AO156"/>
    <mergeCell ref="AL168:AL169"/>
    <mergeCell ref="AM168:AM169"/>
    <mergeCell ref="T159:T161"/>
    <mergeCell ref="T155:T156"/>
    <mergeCell ref="AL159:AL161"/>
    <mergeCell ref="AP165:AP167"/>
    <mergeCell ref="Q168:Q169"/>
    <mergeCell ref="R168:R169"/>
    <mergeCell ref="S168:S169"/>
    <mergeCell ref="T168:T169"/>
    <mergeCell ref="T165:T167"/>
    <mergeCell ref="Q165:Q167"/>
    <mergeCell ref="R165:R167"/>
    <mergeCell ref="S165:S167"/>
    <mergeCell ref="Q162:Q164"/>
    <mergeCell ref="R162:R164"/>
    <mergeCell ref="S114:S119"/>
    <mergeCell ref="O136:O140"/>
    <mergeCell ref="R136:R140"/>
    <mergeCell ref="T130:T135"/>
    <mergeCell ref="AR114:AR119"/>
    <mergeCell ref="AK152:AK154"/>
    <mergeCell ref="AK155:AK156"/>
    <mergeCell ref="T157:T158"/>
    <mergeCell ref="S157:S158"/>
    <mergeCell ref="O157:O158"/>
    <mergeCell ref="P157:P158"/>
    <mergeCell ref="Q157:Q158"/>
    <mergeCell ref="S141:S144"/>
    <mergeCell ref="T152:T154"/>
    <mergeCell ref="R152:R154"/>
    <mergeCell ref="S152:S154"/>
    <mergeCell ref="P114:P119"/>
    <mergeCell ref="T141:T144"/>
    <mergeCell ref="R141:R144"/>
    <mergeCell ref="O141:O144"/>
    <mergeCell ref="AN155:AN156"/>
    <mergeCell ref="Q155:Q156"/>
    <mergeCell ref="AN157:AN158"/>
    <mergeCell ref="AO157:AO158"/>
    <mergeCell ref="AM159:AM161"/>
    <mergeCell ref="AN159:AN161"/>
    <mergeCell ref="AO159:AO161"/>
    <mergeCell ref="AV159:AV161"/>
    <mergeCell ref="AQ165:AQ167"/>
    <mergeCell ref="AL165:AL167"/>
    <mergeCell ref="AV157:AV158"/>
    <mergeCell ref="AO168:AO169"/>
    <mergeCell ref="AO162:AO164"/>
    <mergeCell ref="AS165:AS167"/>
    <mergeCell ref="AP159:AP161"/>
    <mergeCell ref="AQ159:AQ161"/>
    <mergeCell ref="AN165:AN167"/>
    <mergeCell ref="AS124:AS129"/>
    <mergeCell ref="AT120:AT123"/>
    <mergeCell ref="Q130:Q135"/>
    <mergeCell ref="AS120:AS123"/>
    <mergeCell ref="AM114:AM119"/>
    <mergeCell ref="AK130:AK135"/>
    <mergeCell ref="AK157:AK158"/>
    <mergeCell ref="AK168:AK169"/>
    <mergeCell ref="AK165:AK167"/>
    <mergeCell ref="AK162:AK164"/>
    <mergeCell ref="AK159:AK161"/>
    <mergeCell ref="AP162:AP164"/>
    <mergeCell ref="AQ162:AQ164"/>
    <mergeCell ref="AR162:AR164"/>
    <mergeCell ref="AS162:AS164"/>
    <mergeCell ref="AL162:AL164"/>
    <mergeCell ref="AM162:AM164"/>
    <mergeCell ref="AN162:AN164"/>
    <mergeCell ref="AL157:AL158"/>
    <mergeCell ref="AM157:AM158"/>
    <mergeCell ref="B69:B74"/>
    <mergeCell ref="D43:D52"/>
    <mergeCell ref="H75:H80"/>
    <mergeCell ref="G34:G42"/>
    <mergeCell ref="D34:D42"/>
    <mergeCell ref="I69:I74"/>
    <mergeCell ref="C69:C74"/>
    <mergeCell ref="S130:S135"/>
    <mergeCell ref="L120:L123"/>
    <mergeCell ref="D130:D135"/>
    <mergeCell ref="P110:P113"/>
    <mergeCell ref="AQ120:AQ123"/>
    <mergeCell ref="O120:O123"/>
    <mergeCell ref="P120:P123"/>
    <mergeCell ref="S120:S123"/>
    <mergeCell ref="AN120:AN123"/>
    <mergeCell ref="AO120:AO123"/>
    <mergeCell ref="AP120:AP123"/>
    <mergeCell ref="Q120:Q123"/>
    <mergeCell ref="AL120:AL123"/>
    <mergeCell ref="O124:O129"/>
    <mergeCell ref="R120:R123"/>
    <mergeCell ref="O114:O119"/>
    <mergeCell ref="AL114:AL119"/>
    <mergeCell ref="R114:R119"/>
    <mergeCell ref="I120:I123"/>
    <mergeCell ref="AO114:AO119"/>
    <mergeCell ref="AL110:AL113"/>
    <mergeCell ref="M120:M123"/>
    <mergeCell ref="E110:E113"/>
    <mergeCell ref="J124:J129"/>
    <mergeCell ref="L130:L135"/>
    <mergeCell ref="F124:F129"/>
    <mergeCell ref="F91:F96"/>
    <mergeCell ref="G110:G113"/>
    <mergeCell ref="I110:I113"/>
    <mergeCell ref="E97:E109"/>
    <mergeCell ref="C97:C109"/>
    <mergeCell ref="G91:G96"/>
    <mergeCell ref="A34:A42"/>
    <mergeCell ref="C53:C62"/>
    <mergeCell ref="D53:D62"/>
    <mergeCell ref="E53:E62"/>
    <mergeCell ref="F53:F62"/>
    <mergeCell ref="G53:G62"/>
    <mergeCell ref="B34:B42"/>
    <mergeCell ref="C34:C42"/>
    <mergeCell ref="I75:I80"/>
    <mergeCell ref="A81:A84"/>
    <mergeCell ref="B63:B68"/>
    <mergeCell ref="I81:I84"/>
    <mergeCell ref="D69:D74"/>
    <mergeCell ref="A75:A80"/>
    <mergeCell ref="E69:E74"/>
    <mergeCell ref="F69:F74"/>
    <mergeCell ref="B43:B52"/>
    <mergeCell ref="A63:A68"/>
    <mergeCell ref="F43:F52"/>
    <mergeCell ref="C43:C52"/>
    <mergeCell ref="A53:A62"/>
    <mergeCell ref="A43:A52"/>
    <mergeCell ref="D63:D68"/>
    <mergeCell ref="I63:I68"/>
    <mergeCell ref="G63:G68"/>
    <mergeCell ref="F114:F119"/>
    <mergeCell ref="I114:I119"/>
    <mergeCell ref="C120:C123"/>
    <mergeCell ref="D110:D113"/>
    <mergeCell ref="I97:I109"/>
    <mergeCell ref="H97:H109"/>
    <mergeCell ref="M91:M96"/>
    <mergeCell ref="M85:M90"/>
    <mergeCell ref="L114:L119"/>
    <mergeCell ref="B150:B151"/>
    <mergeCell ref="K114:K119"/>
    <mergeCell ref="K81:K84"/>
    <mergeCell ref="D141:D144"/>
    <mergeCell ref="D97:D109"/>
    <mergeCell ref="C141:C144"/>
    <mergeCell ref="G141:G144"/>
    <mergeCell ref="D85:D90"/>
    <mergeCell ref="H110:H113"/>
    <mergeCell ref="M97:M109"/>
    <mergeCell ref="F85:F90"/>
    <mergeCell ref="E85:E90"/>
    <mergeCell ref="G85:G90"/>
    <mergeCell ref="G81:G84"/>
    <mergeCell ref="F141:F144"/>
    <mergeCell ref="E141:E144"/>
    <mergeCell ref="B136:B140"/>
    <mergeCell ref="D136:D140"/>
    <mergeCell ref="E136:E140"/>
    <mergeCell ref="G136:G140"/>
    <mergeCell ref="H141:H144"/>
    <mergeCell ref="D114:D119"/>
    <mergeCell ref="C110:C113"/>
    <mergeCell ref="E43:E52"/>
    <mergeCell ref="H53:H62"/>
    <mergeCell ref="K91:K96"/>
    <mergeCell ref="H69:H74"/>
    <mergeCell ref="L69:L74"/>
    <mergeCell ref="K69:K74"/>
    <mergeCell ref="J69:J74"/>
    <mergeCell ref="A69:A74"/>
    <mergeCell ref="B53:B62"/>
    <mergeCell ref="D75:D80"/>
    <mergeCell ref="C75:C80"/>
    <mergeCell ref="B85:B90"/>
    <mergeCell ref="K53:K62"/>
    <mergeCell ref="K43:K52"/>
    <mergeCell ref="L53:L62"/>
    <mergeCell ref="H63:H68"/>
    <mergeCell ref="G43:G52"/>
    <mergeCell ref="J81:J84"/>
    <mergeCell ref="C81:C84"/>
    <mergeCell ref="D81:D84"/>
    <mergeCell ref="C63:C68"/>
    <mergeCell ref="G75:G80"/>
    <mergeCell ref="H85:H90"/>
    <mergeCell ref="C85:C90"/>
    <mergeCell ref="J43:J52"/>
    <mergeCell ref="E63:E68"/>
    <mergeCell ref="J53:J62"/>
    <mergeCell ref="K63:K68"/>
    <mergeCell ref="L63:L68"/>
    <mergeCell ref="I53:I62"/>
    <mergeCell ref="E81:E84"/>
    <mergeCell ref="B81:B84"/>
    <mergeCell ref="B75:B80"/>
    <mergeCell ref="F81:F84"/>
    <mergeCell ref="L85:L90"/>
    <mergeCell ref="N120:N123"/>
    <mergeCell ref="H120:H123"/>
    <mergeCell ref="A114:A119"/>
    <mergeCell ref="A91:A96"/>
    <mergeCell ref="B91:B96"/>
    <mergeCell ref="C91:C96"/>
    <mergeCell ref="A85:A90"/>
    <mergeCell ref="F75:F80"/>
    <mergeCell ref="K85:K90"/>
    <mergeCell ref="J85:J90"/>
    <mergeCell ref="A110:A113"/>
    <mergeCell ref="A97:A109"/>
    <mergeCell ref="E75:E80"/>
    <mergeCell ref="F120:F123"/>
    <mergeCell ref="N114:N119"/>
    <mergeCell ref="M114:M119"/>
    <mergeCell ref="D91:D96"/>
    <mergeCell ref="E91:E96"/>
    <mergeCell ref="G97:G109"/>
    <mergeCell ref="H91:H96"/>
    <mergeCell ref="B110:B113"/>
    <mergeCell ref="I85:I90"/>
    <mergeCell ref="K97:K109"/>
    <mergeCell ref="B97:B109"/>
    <mergeCell ref="E114:E119"/>
    <mergeCell ref="B120:B123"/>
    <mergeCell ref="D120:D123"/>
    <mergeCell ref="E120:E123"/>
    <mergeCell ref="F97:F109"/>
    <mergeCell ref="J110:J113"/>
    <mergeCell ref="J97:J109"/>
    <mergeCell ref="K110:K113"/>
    <mergeCell ref="N91:N96"/>
    <mergeCell ref="L91:L96"/>
    <mergeCell ref="O75:O80"/>
    <mergeCell ref="O81:O84"/>
    <mergeCell ref="L75:L80"/>
    <mergeCell ref="K75:K80"/>
    <mergeCell ref="N81:N84"/>
    <mergeCell ref="M81:M84"/>
    <mergeCell ref="F110:F113"/>
    <mergeCell ref="M75:M80"/>
    <mergeCell ref="I91:I96"/>
    <mergeCell ref="J75:J80"/>
    <mergeCell ref="J91:J96"/>
    <mergeCell ref="O91:O96"/>
    <mergeCell ref="L110:L113"/>
    <mergeCell ref="M110:M113"/>
    <mergeCell ref="L97:L109"/>
    <mergeCell ref="L81:L84"/>
    <mergeCell ref="BG114:BG119"/>
    <mergeCell ref="BG97:BG109"/>
    <mergeCell ref="BG110:BG113"/>
    <mergeCell ref="BG91:BG96"/>
    <mergeCell ref="AL85:AL90"/>
    <mergeCell ref="AK97:AK109"/>
    <mergeCell ref="T85:T90"/>
    <mergeCell ref="AQ75:AQ80"/>
    <mergeCell ref="AQ81:AQ84"/>
    <mergeCell ref="AU75:AU80"/>
    <mergeCell ref="BA81:BA84"/>
    <mergeCell ref="AM85:AM90"/>
    <mergeCell ref="AO81:AO84"/>
    <mergeCell ref="AM91:AM96"/>
    <mergeCell ref="AZ114:AZ119"/>
    <mergeCell ref="BA114:BA119"/>
    <mergeCell ref="BC114:BC119"/>
    <mergeCell ref="BD114:BD119"/>
    <mergeCell ref="AS75:AS80"/>
    <mergeCell ref="AL81:AL84"/>
    <mergeCell ref="T81:T84"/>
    <mergeCell ref="AN85:AN90"/>
    <mergeCell ref="AO85:AO90"/>
    <mergeCell ref="BF114:BF119"/>
    <mergeCell ref="BE75:BE80"/>
    <mergeCell ref="AR110:AR113"/>
    <mergeCell ref="AT110:AT113"/>
    <mergeCell ref="AP81:AP84"/>
    <mergeCell ref="AT81:AT84"/>
    <mergeCell ref="AO75:AO80"/>
    <mergeCell ref="S85:S90"/>
    <mergeCell ref="R85:R90"/>
    <mergeCell ref="Q85:Q90"/>
    <mergeCell ref="S69:S74"/>
    <mergeCell ref="R97:R109"/>
    <mergeCell ref="Q97:Q109"/>
    <mergeCell ref="R75:R80"/>
    <mergeCell ref="AL97:AL109"/>
    <mergeCell ref="S97:S109"/>
    <mergeCell ref="O85:O90"/>
    <mergeCell ref="N85:N90"/>
    <mergeCell ref="O69:O74"/>
    <mergeCell ref="N69:N74"/>
    <mergeCell ref="AN91:AN96"/>
    <mergeCell ref="O110:O113"/>
    <mergeCell ref="N110:N113"/>
    <mergeCell ref="N97:N109"/>
    <mergeCell ref="R91:R96"/>
    <mergeCell ref="AS91:AS96"/>
    <mergeCell ref="AT75:AT80"/>
    <mergeCell ref="S91:S96"/>
    <mergeCell ref="AK81:AK84"/>
    <mergeCell ref="AK91:AK96"/>
    <mergeCell ref="AM81:AM84"/>
    <mergeCell ref="AN81:AN84"/>
    <mergeCell ref="AL91:AL96"/>
    <mergeCell ref="AK85:AK90"/>
    <mergeCell ref="M69:M74"/>
    <mergeCell ref="AS69:AS74"/>
    <mergeCell ref="N75:N80"/>
    <mergeCell ref="S110:S113"/>
    <mergeCell ref="T110:T113"/>
    <mergeCell ref="AR81:AR84"/>
    <mergeCell ref="Q81:Q84"/>
    <mergeCell ref="P81:P84"/>
    <mergeCell ref="P91:P96"/>
    <mergeCell ref="P75:P80"/>
    <mergeCell ref="Q75:Q80"/>
    <mergeCell ref="Q91:Q96"/>
    <mergeCell ref="P69:P74"/>
    <mergeCell ref="Q69:Q74"/>
    <mergeCell ref="P85:P90"/>
    <mergeCell ref="Q110:Q113"/>
    <mergeCell ref="P97:P109"/>
    <mergeCell ref="O97:O109"/>
    <mergeCell ref="AL69:AL74"/>
    <mergeCell ref="AN75:AN80"/>
    <mergeCell ref="R69:R74"/>
    <mergeCell ref="R81:R84"/>
    <mergeCell ref="AK69:AK74"/>
    <mergeCell ref="AM69:AM74"/>
    <mergeCell ref="AK110:AK113"/>
    <mergeCell ref="R110:R113"/>
    <mergeCell ref="AM110:AM113"/>
    <mergeCell ref="AK75:AK80"/>
    <mergeCell ref="S75:S80"/>
    <mergeCell ref="AL75:AL80"/>
    <mergeCell ref="T75:T80"/>
    <mergeCell ref="T69:T74"/>
    <mergeCell ref="H34:H42"/>
    <mergeCell ref="I43:I52"/>
    <mergeCell ref="Q43:Q52"/>
    <mergeCell ref="R63:R68"/>
    <mergeCell ref="F63:F68"/>
    <mergeCell ref="N53:N62"/>
    <mergeCell ref="M53:M62"/>
    <mergeCell ref="O53:O62"/>
    <mergeCell ref="J63:J68"/>
    <mergeCell ref="M63:M68"/>
    <mergeCell ref="N63:N68"/>
    <mergeCell ref="O43:O52"/>
    <mergeCell ref="K34:K42"/>
    <mergeCell ref="L34:L42"/>
    <mergeCell ref="F34:F42"/>
    <mergeCell ref="R43:R52"/>
    <mergeCell ref="J34:J42"/>
    <mergeCell ref="P53:P62"/>
    <mergeCell ref="Q53:Q62"/>
    <mergeCell ref="R53:R62"/>
    <mergeCell ref="Q63:Q68"/>
    <mergeCell ref="N34:N42"/>
    <mergeCell ref="O34:O42"/>
    <mergeCell ref="P34:P42"/>
    <mergeCell ref="Q34:Q42"/>
    <mergeCell ref="P43:P52"/>
    <mergeCell ref="P63:P68"/>
    <mergeCell ref="O63:O68"/>
    <mergeCell ref="M34:M42"/>
    <mergeCell ref="S53:S62"/>
    <mergeCell ref="AT63:AT68"/>
    <mergeCell ref="T63:T68"/>
    <mergeCell ref="AK63:AK68"/>
    <mergeCell ref="AL53:AL62"/>
    <mergeCell ref="AN53:AN62"/>
    <mergeCell ref="AO53:AO62"/>
    <mergeCell ref="AW63:AW68"/>
    <mergeCell ref="AU63:AU68"/>
    <mergeCell ref="AX63:AX68"/>
    <mergeCell ref="AP20:AP25"/>
    <mergeCell ref="AM20:AM25"/>
    <mergeCell ref="S20:S25"/>
    <mergeCell ref="AN63:AN68"/>
    <mergeCell ref="AQ43:AQ52"/>
    <mergeCell ref="AX26:AX33"/>
    <mergeCell ref="AX34:AX42"/>
    <mergeCell ref="AQ63:AQ68"/>
    <mergeCell ref="AV53:AV62"/>
    <mergeCell ref="AM43:AM52"/>
    <mergeCell ref="AN43:AN52"/>
    <mergeCell ref="AL34:AL42"/>
    <mergeCell ref="AO34:AO42"/>
    <mergeCell ref="S34:S42"/>
    <mergeCell ref="AM53:AM62"/>
    <mergeCell ref="AK53:AK62"/>
    <mergeCell ref="AL63:AL68"/>
    <mergeCell ref="AM63:AM68"/>
    <mergeCell ref="AO63:AO68"/>
    <mergeCell ref="AU43:AU52"/>
    <mergeCell ref="AN26:AN33"/>
    <mergeCell ref="AW16:AW18"/>
    <mergeCell ref="BE20:BE25"/>
    <mergeCell ref="AL16:AL18"/>
    <mergeCell ref="AM16:AM18"/>
    <mergeCell ref="AN16:AN18"/>
    <mergeCell ref="AO16:AO18"/>
    <mergeCell ref="AP16:AP18"/>
    <mergeCell ref="AT16:AT18"/>
    <mergeCell ref="AU16:AU18"/>
    <mergeCell ref="AV16:AV18"/>
    <mergeCell ref="N26:N33"/>
    <mergeCell ref="AT34:AT42"/>
    <mergeCell ref="AQ34:AQ42"/>
    <mergeCell ref="AK34:AK42"/>
    <mergeCell ref="T34:T42"/>
    <mergeCell ref="AP34:AP42"/>
    <mergeCell ref="Q26:Q33"/>
    <mergeCell ref="R26:R33"/>
    <mergeCell ref="BB20:BB25"/>
    <mergeCell ref="AX20:AX25"/>
    <mergeCell ref="AT20:AT25"/>
    <mergeCell ref="AU20:AU25"/>
    <mergeCell ref="AV20:AV25"/>
    <mergeCell ref="AM34:AM42"/>
    <mergeCell ref="AN34:AN42"/>
    <mergeCell ref="AY26:AY33"/>
    <mergeCell ref="AZ34:AZ42"/>
    <mergeCell ref="AY20:AY25"/>
    <mergeCell ref="O26:O33"/>
    <mergeCell ref="C20:C25"/>
    <mergeCell ref="D20:D25"/>
    <mergeCell ref="E20:E25"/>
    <mergeCell ref="S43:S52"/>
    <mergeCell ref="M43:M52"/>
    <mergeCell ref="N43:N52"/>
    <mergeCell ref="BC34:BC42"/>
    <mergeCell ref="AR34:AR42"/>
    <mergeCell ref="P26:P33"/>
    <mergeCell ref="L20:L25"/>
    <mergeCell ref="AW20:AW25"/>
    <mergeCell ref="AO20:AO25"/>
    <mergeCell ref="T20:T25"/>
    <mergeCell ref="BA20:BA25"/>
    <mergeCell ref="H20:H25"/>
    <mergeCell ref="AR20:AR25"/>
    <mergeCell ref="AS20:AS25"/>
    <mergeCell ref="Q20:Q25"/>
    <mergeCell ref="AK20:AK25"/>
    <mergeCell ref="AL20:AL25"/>
    <mergeCell ref="AW34:AW42"/>
    <mergeCell ref="AL43:AL52"/>
    <mergeCell ref="I20:I25"/>
    <mergeCell ref="AT26:AT33"/>
    <mergeCell ref="AU26:AU33"/>
    <mergeCell ref="M20:M25"/>
    <mergeCell ref="N20:N25"/>
    <mergeCell ref="O20:O25"/>
    <mergeCell ref="P20:P25"/>
    <mergeCell ref="AN20:AN25"/>
    <mergeCell ref="J20:J25"/>
    <mergeCell ref="K20:K25"/>
    <mergeCell ref="AL15:AO15"/>
    <mergeCell ref="AP15:AU15"/>
    <mergeCell ref="Y17:Z17"/>
    <mergeCell ref="AA17:AD17"/>
    <mergeCell ref="AE16:AG16"/>
    <mergeCell ref="AE17:AG17"/>
    <mergeCell ref="BC16:BC18"/>
    <mergeCell ref="AQ16:AQ18"/>
    <mergeCell ref="BD16:BD18"/>
    <mergeCell ref="AS16:AS18"/>
    <mergeCell ref="AH15:AK17"/>
    <mergeCell ref="AV15:BG15"/>
    <mergeCell ref="H15:AG15"/>
    <mergeCell ref="AX16:AZ17"/>
    <mergeCell ref="BA16:BB17"/>
    <mergeCell ref="BE16:BG17"/>
    <mergeCell ref="AR16:AR18"/>
    <mergeCell ref="A20:A25"/>
    <mergeCell ref="AO26:AO33"/>
    <mergeCell ref="AP26:AP33"/>
    <mergeCell ref="T26:T33"/>
    <mergeCell ref="AK26:AK33"/>
    <mergeCell ref="AL26:AL33"/>
    <mergeCell ref="H26:H33"/>
    <mergeCell ref="I26:I33"/>
    <mergeCell ref="J26:J33"/>
    <mergeCell ref="R20:R25"/>
    <mergeCell ref="M26:M33"/>
    <mergeCell ref="A26:A33"/>
    <mergeCell ref="G26:G33"/>
    <mergeCell ref="B26:B33"/>
    <mergeCell ref="C26:C33"/>
    <mergeCell ref="BD63:BD68"/>
    <mergeCell ref="AR26:AR33"/>
    <mergeCell ref="AM26:AM33"/>
    <mergeCell ref="T43:T52"/>
    <mergeCell ref="T53:T62"/>
    <mergeCell ref="AQ53:AQ62"/>
    <mergeCell ref="AK43:AK52"/>
    <mergeCell ref="S63:S68"/>
    <mergeCell ref="AV63:AV68"/>
    <mergeCell ref="AU34:AU42"/>
    <mergeCell ref="AV34:AV42"/>
    <mergeCell ref="AY34:AY42"/>
    <mergeCell ref="AS34:AS42"/>
    <mergeCell ref="AZ26:AZ33"/>
    <mergeCell ref="BD20:BD25"/>
    <mergeCell ref="AQ20:AQ25"/>
    <mergeCell ref="B20:B25"/>
    <mergeCell ref="AR53:AR62"/>
    <mergeCell ref="AP43:AP52"/>
    <mergeCell ref="BG69:BG74"/>
    <mergeCell ref="AZ69:AZ74"/>
    <mergeCell ref="BA69:BA74"/>
    <mergeCell ref="AP69:AP74"/>
    <mergeCell ref="BE53:BE62"/>
    <mergeCell ref="AY63:AY68"/>
    <mergeCell ref="AW69:AW74"/>
    <mergeCell ref="AS53:AS62"/>
    <mergeCell ref="AT53:AT62"/>
    <mergeCell ref="AP53:AP62"/>
    <mergeCell ref="AR43:AR52"/>
    <mergeCell ref="AS43:AS52"/>
    <mergeCell ref="AZ43:AZ52"/>
    <mergeCell ref="BA43:BA52"/>
    <mergeCell ref="AX69:AX74"/>
    <mergeCell ref="AU69:AU74"/>
    <mergeCell ref="AV69:AV74"/>
    <mergeCell ref="AU53:AU62"/>
    <mergeCell ref="BB53:BB62"/>
    <mergeCell ref="BC53:BC62"/>
    <mergeCell ref="AZ53:AZ62"/>
    <mergeCell ref="BA53:BA62"/>
    <mergeCell ref="BC43:BC52"/>
    <mergeCell ref="BD69:BD74"/>
    <mergeCell ref="AP63:AP68"/>
    <mergeCell ref="AR63:AR68"/>
    <mergeCell ref="AZ20:AZ25"/>
    <mergeCell ref="BF69:BF74"/>
    <mergeCell ref="BF43:BF52"/>
    <mergeCell ref="BF34:BF42"/>
    <mergeCell ref="BB43:BB52"/>
    <mergeCell ref="BD34:BD42"/>
    <mergeCell ref="BA34:BA42"/>
    <mergeCell ref="BB34:BB42"/>
    <mergeCell ref="BF20:BF25"/>
    <mergeCell ref="BG20:BG25"/>
    <mergeCell ref="BG26:BG33"/>
    <mergeCell ref="BF26:BF33"/>
    <mergeCell ref="BC20:BC25"/>
    <mergeCell ref="BE34:BE42"/>
    <mergeCell ref="BD26:BD33"/>
    <mergeCell ref="BE26:BE33"/>
    <mergeCell ref="BF63:BF68"/>
    <mergeCell ref="BB63:BB68"/>
    <mergeCell ref="BC63:BC68"/>
    <mergeCell ref="AZ63:AZ68"/>
    <mergeCell ref="BA63:BA68"/>
    <mergeCell ref="AM97:AM109"/>
    <mergeCell ref="BB91:BB96"/>
    <mergeCell ref="BA75:BA80"/>
    <mergeCell ref="AZ75:AZ80"/>
    <mergeCell ref="AY75:AY80"/>
    <mergeCell ref="AR91:AR96"/>
    <mergeCell ref="AV75:AV80"/>
    <mergeCell ref="BD53:BD62"/>
    <mergeCell ref="BE63:BE68"/>
    <mergeCell ref="BB69:BB74"/>
    <mergeCell ref="AQ26:AQ33"/>
    <mergeCell ref="BE43:BE52"/>
    <mergeCell ref="BD43:BD52"/>
    <mergeCell ref="AY69:AY74"/>
    <mergeCell ref="AQ69:AQ74"/>
    <mergeCell ref="AR69:AR74"/>
    <mergeCell ref="AW75:AW80"/>
    <mergeCell ref="AY53:AY62"/>
    <mergeCell ref="BB75:BB80"/>
    <mergeCell ref="AW81:AW84"/>
    <mergeCell ref="AO69:AO74"/>
    <mergeCell ref="AN69:AN74"/>
    <mergeCell ref="AM75:AM80"/>
    <mergeCell ref="BD75:BD80"/>
    <mergeCell ref="AX43:AX52"/>
    <mergeCell ref="AO43:AO52"/>
    <mergeCell ref="AV43:AV52"/>
    <mergeCell ref="AW43:AW52"/>
    <mergeCell ref="AY43:AY52"/>
    <mergeCell ref="AT43:AT52"/>
    <mergeCell ref="AW53:AW62"/>
    <mergeCell ref="AX53:AX62"/>
    <mergeCell ref="AU85:AU90"/>
    <mergeCell ref="AV85:AV90"/>
    <mergeCell ref="AS97:AS109"/>
    <mergeCell ref="AV110:AV113"/>
    <mergeCell ref="AW110:AW113"/>
    <mergeCell ref="AU110:AU113"/>
    <mergeCell ref="AX85:AX90"/>
    <mergeCell ref="AT97:AT109"/>
    <mergeCell ref="BC110:BC113"/>
    <mergeCell ref="AT85:AT90"/>
    <mergeCell ref="AW85:AW90"/>
    <mergeCell ref="BA26:BA33"/>
    <mergeCell ref="BB26:BB33"/>
    <mergeCell ref="BC26:BC33"/>
    <mergeCell ref="BG43:BG52"/>
    <mergeCell ref="AT69:AT74"/>
    <mergeCell ref="BG63:BG68"/>
    <mergeCell ref="BF53:BF62"/>
    <mergeCell ref="BG34:BG42"/>
    <mergeCell ref="BG53:BG62"/>
    <mergeCell ref="AS63:AS68"/>
    <mergeCell ref="AW26:AW33"/>
    <mergeCell ref="AS26:AS33"/>
    <mergeCell ref="AV26:AV33"/>
    <mergeCell ref="BG85:BG90"/>
    <mergeCell ref="BF75:BF80"/>
    <mergeCell ref="BE85:BE90"/>
    <mergeCell ref="BF85:BF90"/>
    <mergeCell ref="BB97:BB109"/>
    <mergeCell ref="BA97:BA109"/>
    <mergeCell ref="BG75:BG80"/>
    <mergeCell ref="AZ91:AZ96"/>
    <mergeCell ref="BA91:BA96"/>
    <mergeCell ref="AY120:AY123"/>
    <mergeCell ref="AX120:AX123"/>
    <mergeCell ref="BD120:BD123"/>
    <mergeCell ref="BE120:BE123"/>
    <mergeCell ref="AY81:AY84"/>
    <mergeCell ref="AU91:AU96"/>
    <mergeCell ref="AU81:AU84"/>
    <mergeCell ref="AY91:AY96"/>
    <mergeCell ref="BC75:BC80"/>
    <mergeCell ref="AR75:AR80"/>
    <mergeCell ref="AP75:AP80"/>
    <mergeCell ref="AX75:AX80"/>
    <mergeCell ref="BE69:BE74"/>
    <mergeCell ref="BC69:BC74"/>
    <mergeCell ref="AR85:AR90"/>
    <mergeCell ref="AS85:AS90"/>
    <mergeCell ref="BA85:BA90"/>
    <mergeCell ref="BE114:BE119"/>
    <mergeCell ref="BD110:BD113"/>
    <mergeCell ref="AZ120:AZ123"/>
    <mergeCell ref="BA120:BA123"/>
    <mergeCell ref="BB120:BB123"/>
    <mergeCell ref="AX114:AX119"/>
    <mergeCell ref="AW114:AW119"/>
    <mergeCell ref="AY114:AY119"/>
    <mergeCell ref="AX110:AX113"/>
    <mergeCell ref="BB81:BB84"/>
    <mergeCell ref="AW120:AW123"/>
    <mergeCell ref="AQ110:AQ113"/>
    <mergeCell ref="AU97:AU109"/>
    <mergeCell ref="BG81:BG84"/>
    <mergeCell ref="AO97:AO109"/>
    <mergeCell ref="AP97:AP109"/>
    <mergeCell ref="AN110:AN113"/>
    <mergeCell ref="AS110:AS113"/>
    <mergeCell ref="AQ97:AQ109"/>
    <mergeCell ref="AO110:AO113"/>
    <mergeCell ref="AO91:AO96"/>
    <mergeCell ref="AP91:AP96"/>
    <mergeCell ref="AN97:AN109"/>
    <mergeCell ref="BE110:BE113"/>
    <mergeCell ref="BD97:BD109"/>
    <mergeCell ref="AZ110:AZ113"/>
    <mergeCell ref="BA110:BA113"/>
    <mergeCell ref="BB110:BB113"/>
    <mergeCell ref="BC97:BC109"/>
    <mergeCell ref="AP110:AP113"/>
    <mergeCell ref="AR97:AR109"/>
    <mergeCell ref="AX81:AX84"/>
    <mergeCell ref="AY85:AY90"/>
    <mergeCell ref="AZ85:AZ90"/>
    <mergeCell ref="BF110:BF113"/>
    <mergeCell ref="BF97:BF109"/>
    <mergeCell ref="BE81:BE84"/>
    <mergeCell ref="AT91:AT96"/>
    <mergeCell ref="AV97:AV109"/>
    <mergeCell ref="BF91:BF96"/>
    <mergeCell ref="BF81:BF84"/>
    <mergeCell ref="BE91:BE96"/>
    <mergeCell ref="BD91:BD96"/>
    <mergeCell ref="BC91:BC96"/>
    <mergeCell ref="AW91:AW96"/>
    <mergeCell ref="T91:T96"/>
    <mergeCell ref="AV81:AV84"/>
    <mergeCell ref="AV91:AV96"/>
    <mergeCell ref="AX91:AX96"/>
    <mergeCell ref="BB85:BB90"/>
    <mergeCell ref="BC85:BC90"/>
    <mergeCell ref="AP85:AP90"/>
    <mergeCell ref="AQ85:AQ90"/>
    <mergeCell ref="AQ91:AQ96"/>
    <mergeCell ref="AS81:AS84"/>
    <mergeCell ref="BE97:BE109"/>
    <mergeCell ref="BD81:BD84"/>
    <mergeCell ref="BD85:BD90"/>
    <mergeCell ref="BD130:BD135"/>
    <mergeCell ref="AX130:AX135"/>
    <mergeCell ref="AS130:AS135"/>
    <mergeCell ref="BA130:BA135"/>
    <mergeCell ref="AY130:AY135"/>
    <mergeCell ref="AP130:AP135"/>
    <mergeCell ref="AV124:AV129"/>
    <mergeCell ref="AV120:AV123"/>
    <mergeCell ref="AZ130:AZ135"/>
    <mergeCell ref="T124:T129"/>
    <mergeCell ref="T114:T119"/>
    <mergeCell ref="AY110:AY113"/>
    <mergeCell ref="AX97:AX109"/>
    <mergeCell ref="AW97:AW109"/>
    <mergeCell ref="AY97:AY109"/>
    <mergeCell ref="BC81:BC84"/>
    <mergeCell ref="AT114:AT119"/>
    <mergeCell ref="AZ81:AZ84"/>
    <mergeCell ref="AZ97:AZ109"/>
    <mergeCell ref="AR120:AR123"/>
    <mergeCell ref="AK114:AK119"/>
    <mergeCell ref="AP114:AP119"/>
    <mergeCell ref="AP124:AP129"/>
    <mergeCell ref="AY124:AY129"/>
    <mergeCell ref="AT136:AT140"/>
    <mergeCell ref="AU136:AU140"/>
    <mergeCell ref="AU120:AU123"/>
    <mergeCell ref="BB114:BB119"/>
    <mergeCell ref="BC120:BC123"/>
    <mergeCell ref="AU114:AU119"/>
    <mergeCell ref="AV114:AV119"/>
    <mergeCell ref="AM120:AM123"/>
    <mergeCell ref="AM124:AM129"/>
    <mergeCell ref="AK120:AK123"/>
    <mergeCell ref="AX136:AX140"/>
    <mergeCell ref="AN114:AN119"/>
    <mergeCell ref="AQ114:AQ119"/>
    <mergeCell ref="AL124:AL129"/>
    <mergeCell ref="BG145:BG147"/>
    <mergeCell ref="AX148:AX149"/>
    <mergeCell ref="AY148:AY149"/>
    <mergeCell ref="AZ148:AZ149"/>
    <mergeCell ref="BA148:BA149"/>
    <mergeCell ref="BB148:BB149"/>
    <mergeCell ref="BC148:BC149"/>
    <mergeCell ref="BB124:BB129"/>
    <mergeCell ref="BC124:BC129"/>
    <mergeCell ref="BA124:BA129"/>
    <mergeCell ref="AR130:AR135"/>
    <mergeCell ref="BG141:BG144"/>
    <mergeCell ref="AT141:AT144"/>
    <mergeCell ref="AU141:AU144"/>
    <mergeCell ref="AV141:AV144"/>
    <mergeCell ref="AW141:AW144"/>
    <mergeCell ref="AX141:AX144"/>
    <mergeCell ref="AT130:AT135"/>
    <mergeCell ref="BG130:BG135"/>
    <mergeCell ref="BE130:BE135"/>
    <mergeCell ref="BF130:BF135"/>
    <mergeCell ref="BB130:BB135"/>
    <mergeCell ref="BD124:BD129"/>
    <mergeCell ref="AZ124:AZ129"/>
    <mergeCell ref="BG148:BG149"/>
    <mergeCell ref="BG136:BG140"/>
    <mergeCell ref="BD148:BD149"/>
    <mergeCell ref="BD136:BD140"/>
    <mergeCell ref="BC136:BC140"/>
    <mergeCell ref="BE136:BE140"/>
    <mergeCell ref="BC141:BC144"/>
    <mergeCell ref="BA136:BA140"/>
    <mergeCell ref="BF120:BF123"/>
    <mergeCell ref="AN141:AN144"/>
    <mergeCell ref="BF136:BF140"/>
    <mergeCell ref="AO130:AO135"/>
    <mergeCell ref="BB145:BB147"/>
    <mergeCell ref="BC145:BC147"/>
    <mergeCell ref="BD145:BD147"/>
    <mergeCell ref="BE145:BE147"/>
    <mergeCell ref="BF145:BF147"/>
    <mergeCell ref="AR145:AR147"/>
    <mergeCell ref="AS145:AS147"/>
    <mergeCell ref="AT145:AT147"/>
    <mergeCell ref="AR150:AR151"/>
    <mergeCell ref="AX124:AX129"/>
    <mergeCell ref="AN124:AN129"/>
    <mergeCell ref="AO124:AO129"/>
    <mergeCell ref="AU124:AU129"/>
    <mergeCell ref="AN130:AN135"/>
    <mergeCell ref="AR124:AR129"/>
    <mergeCell ref="AO141:AO144"/>
    <mergeCell ref="AP141:AP144"/>
    <mergeCell ref="AQ141:AQ144"/>
    <mergeCell ref="AZ145:AZ147"/>
    <mergeCell ref="BE141:BE144"/>
    <mergeCell ref="BF141:BF144"/>
    <mergeCell ref="BD141:BD144"/>
    <mergeCell ref="BC130:BC135"/>
    <mergeCell ref="BE148:BE149"/>
    <mergeCell ref="BF148:BF149"/>
    <mergeCell ref="BE150:BE151"/>
    <mergeCell ref="BF150:BF151"/>
    <mergeCell ref="AW136:AW140"/>
    <mergeCell ref="AZ141:AZ144"/>
    <mergeCell ref="BA141:BA144"/>
    <mergeCell ref="AL141:AL144"/>
    <mergeCell ref="AM141:AM144"/>
    <mergeCell ref="BA150:BA151"/>
    <mergeCell ref="AR141:AR144"/>
    <mergeCell ref="AS141:AS144"/>
    <mergeCell ref="AO145:AO147"/>
    <mergeCell ref="AS148:AS149"/>
    <mergeCell ref="AT148:AT149"/>
    <mergeCell ref="AU148:AU149"/>
    <mergeCell ref="AP150:AP151"/>
    <mergeCell ref="AQ150:AQ151"/>
    <mergeCell ref="AR136:AR140"/>
    <mergeCell ref="AS136:AS140"/>
    <mergeCell ref="AO150:AO151"/>
    <mergeCell ref="AS150:AS151"/>
    <mergeCell ref="AN136:AN140"/>
    <mergeCell ref="AZ136:AZ140"/>
    <mergeCell ref="AY145:AY147"/>
    <mergeCell ref="AQ148:AQ149"/>
    <mergeCell ref="AP145:AP147"/>
    <mergeCell ref="AQ145:AQ147"/>
    <mergeCell ref="BA145:BA147"/>
    <mergeCell ref="AQ136:AQ140"/>
    <mergeCell ref="AY136:AY140"/>
    <mergeCell ref="AR148:AR149"/>
    <mergeCell ref="AP136:AP140"/>
    <mergeCell ref="AM136:AM140"/>
    <mergeCell ref="AV136:AV140"/>
    <mergeCell ref="AL136:AL140"/>
    <mergeCell ref="AK150:AK151"/>
    <mergeCell ref="AO136:AO140"/>
    <mergeCell ref="AU130:AU135"/>
    <mergeCell ref="AV130:AV135"/>
    <mergeCell ref="AW130:AW135"/>
    <mergeCell ref="AY141:AY144"/>
    <mergeCell ref="L141:L144"/>
    <mergeCell ref="M130:M135"/>
    <mergeCell ref="AR155:AR156"/>
    <mergeCell ref="AS155:AS156"/>
    <mergeCell ref="P148:P149"/>
    <mergeCell ref="Q148:Q149"/>
    <mergeCell ref="Q152:Q154"/>
    <mergeCell ref="AL145:AL147"/>
    <mergeCell ref="AM145:AM147"/>
    <mergeCell ref="AN145:AN147"/>
    <mergeCell ref="AP148:AP149"/>
    <mergeCell ref="AM130:AM135"/>
    <mergeCell ref="AX152:AX154"/>
    <mergeCell ref="AT150:AT151"/>
    <mergeCell ref="AU150:AU151"/>
    <mergeCell ref="AR152:AR154"/>
    <mergeCell ref="AU145:AU147"/>
    <mergeCell ref="K124:K129"/>
    <mergeCell ref="R148:R149"/>
    <mergeCell ref="N152:N154"/>
    <mergeCell ref="G152:G154"/>
    <mergeCell ref="K152:K154"/>
    <mergeCell ref="J152:J154"/>
    <mergeCell ref="L152:L154"/>
    <mergeCell ref="N141:N144"/>
    <mergeCell ref="N136:N140"/>
    <mergeCell ref="AK141:AK144"/>
    <mergeCell ref="AK136:AK140"/>
    <mergeCell ref="M148:M149"/>
    <mergeCell ref="K136:K140"/>
    <mergeCell ref="J141:J144"/>
    <mergeCell ref="S136:S140"/>
    <mergeCell ref="R150:R151"/>
    <mergeCell ref="S150:S151"/>
    <mergeCell ref="T148:T149"/>
    <mergeCell ref="R145:R147"/>
    <mergeCell ref="T145:T147"/>
    <mergeCell ref="S145:S147"/>
    <mergeCell ref="M152:M154"/>
    <mergeCell ref="T150:T151"/>
    <mergeCell ref="J150:J151"/>
    <mergeCell ref="K150:K151"/>
    <mergeCell ref="K130:K135"/>
    <mergeCell ref="AK124:AK129"/>
    <mergeCell ref="O145:O147"/>
    <mergeCell ref="L148:L149"/>
    <mergeCell ref="N145:N147"/>
    <mergeCell ref="AK145:AK147"/>
    <mergeCell ref="AK148:AK149"/>
    <mergeCell ref="BG150:BG151"/>
    <mergeCell ref="AV148:AV149"/>
    <mergeCell ref="AW148:AW149"/>
    <mergeCell ref="BB141:BB144"/>
    <mergeCell ref="BG124:BG129"/>
    <mergeCell ref="BF124:BF129"/>
    <mergeCell ref="AT124:AT129"/>
    <mergeCell ref="AW124:AW129"/>
    <mergeCell ref="T136:T140"/>
    <mergeCell ref="BG120:BG123"/>
    <mergeCell ref="AS114:AS119"/>
    <mergeCell ref="Q141:Q144"/>
    <mergeCell ref="P141:P144"/>
    <mergeCell ref="Q124:Q129"/>
    <mergeCell ref="P124:P129"/>
    <mergeCell ref="R130:R135"/>
    <mergeCell ref="H130:H135"/>
    <mergeCell ref="I130:I135"/>
    <mergeCell ref="P136:P140"/>
    <mergeCell ref="Q136:Q140"/>
    <mergeCell ref="H136:H140"/>
    <mergeCell ref="Q114:Q119"/>
    <mergeCell ref="AQ124:AQ129"/>
    <mergeCell ref="BB136:BB140"/>
    <mergeCell ref="BE124:BE129"/>
    <mergeCell ref="AL130:AL135"/>
    <mergeCell ref="AQ130:AQ135"/>
    <mergeCell ref="J114:J119"/>
    <mergeCell ref="AO148:AO149"/>
    <mergeCell ref="H124:H129"/>
    <mergeCell ref="M124:M129"/>
    <mergeCell ref="I124:I129"/>
    <mergeCell ref="C114:C119"/>
    <mergeCell ref="B114:B119"/>
    <mergeCell ref="F20:F25"/>
    <mergeCell ref="G20:G25"/>
    <mergeCell ref="U16:AD16"/>
    <mergeCell ref="A15:G17"/>
    <mergeCell ref="H16:T17"/>
    <mergeCell ref="B130:B135"/>
    <mergeCell ref="S124:S129"/>
    <mergeCell ref="R124:R129"/>
    <mergeCell ref="P130:P135"/>
    <mergeCell ref="T97:T109"/>
    <mergeCell ref="S26:S33"/>
    <mergeCell ref="U17:X17"/>
    <mergeCell ref="E34:E42"/>
    <mergeCell ref="K26:K33"/>
    <mergeCell ref="R34:R42"/>
    <mergeCell ref="I34:I42"/>
    <mergeCell ref="L43:L52"/>
    <mergeCell ref="H43:H52"/>
    <mergeCell ref="J130:J135"/>
    <mergeCell ref="S81:S84"/>
    <mergeCell ref="D26:D33"/>
    <mergeCell ref="E26:E33"/>
    <mergeCell ref="E124:E129"/>
    <mergeCell ref="F26:F33"/>
    <mergeCell ref="L26:L33"/>
    <mergeCell ref="D124:D129"/>
    <mergeCell ref="G69:G74"/>
    <mergeCell ref="H81:H84"/>
    <mergeCell ref="T120:T123"/>
    <mergeCell ref="G124:G129"/>
    <mergeCell ref="A145:A147"/>
    <mergeCell ref="N130:N135"/>
    <mergeCell ref="O130:O135"/>
    <mergeCell ref="A130:A135"/>
    <mergeCell ref="C130:C135"/>
    <mergeCell ref="E130:E135"/>
    <mergeCell ref="G120:G123"/>
    <mergeCell ref="H114:H119"/>
    <mergeCell ref="F130:F135"/>
    <mergeCell ref="G130:G135"/>
    <mergeCell ref="J120:J123"/>
    <mergeCell ref="K120:K123"/>
    <mergeCell ref="H145:H147"/>
    <mergeCell ref="I145:I147"/>
    <mergeCell ref="J145:J147"/>
    <mergeCell ref="K145:K147"/>
    <mergeCell ref="G145:G147"/>
    <mergeCell ref="A141:A144"/>
    <mergeCell ref="A136:A140"/>
    <mergeCell ref="A124:A129"/>
    <mergeCell ref="G114:G119"/>
    <mergeCell ref="L145:L147"/>
    <mergeCell ref="M145:M147"/>
    <mergeCell ref="B141:B144"/>
    <mergeCell ref="M141:M144"/>
    <mergeCell ref="L136:L140"/>
    <mergeCell ref="M136:M140"/>
    <mergeCell ref="I136:I140"/>
    <mergeCell ref="J136:J140"/>
    <mergeCell ref="I141:I144"/>
    <mergeCell ref="C124:C129"/>
    <mergeCell ref="A120:A123"/>
    <mergeCell ref="B155:B156"/>
    <mergeCell ref="N148:N149"/>
    <mergeCell ref="O148:O149"/>
    <mergeCell ref="L159:L161"/>
    <mergeCell ref="I165:I167"/>
    <mergeCell ref="J165:J167"/>
    <mergeCell ref="K165:K167"/>
    <mergeCell ref="I150:I151"/>
    <mergeCell ref="H150:H151"/>
    <mergeCell ref="G150:G151"/>
    <mergeCell ref="L150:L151"/>
    <mergeCell ref="M150:M151"/>
    <mergeCell ref="N150:N151"/>
    <mergeCell ref="O150:O151"/>
    <mergeCell ref="O152:O154"/>
    <mergeCell ref="I148:I149"/>
    <mergeCell ref="I155:I156"/>
    <mergeCell ref="J155:J156"/>
    <mergeCell ref="L155:L156"/>
    <mergeCell ref="M155:M156"/>
    <mergeCell ref="K155:K156"/>
    <mergeCell ref="E152:E154"/>
    <mergeCell ref="E157:E158"/>
    <mergeCell ref="F157:F158"/>
    <mergeCell ref="C155:C156"/>
    <mergeCell ref="B152:B154"/>
    <mergeCell ref="D155:D156"/>
    <mergeCell ref="L165:L167"/>
    <mergeCell ref="M165:M167"/>
    <mergeCell ref="H148:H149"/>
    <mergeCell ref="G148:G149"/>
    <mergeCell ref="D152:D154"/>
    <mergeCell ref="F152:F154"/>
    <mergeCell ref="J168:J169"/>
    <mergeCell ref="K168:K169"/>
    <mergeCell ref="I162:I164"/>
    <mergeCell ref="D165:D167"/>
    <mergeCell ref="E165:E167"/>
    <mergeCell ref="G157:G158"/>
    <mergeCell ref="H157:H158"/>
    <mergeCell ref="C162:C164"/>
    <mergeCell ref="D162:D164"/>
    <mergeCell ref="E162:E164"/>
    <mergeCell ref="F162:F164"/>
    <mergeCell ref="G162:G164"/>
    <mergeCell ref="H162:H164"/>
    <mergeCell ref="F165:F167"/>
    <mergeCell ref="G165:G167"/>
    <mergeCell ref="H165:H167"/>
    <mergeCell ref="N168:N169"/>
    <mergeCell ref="O168:O169"/>
    <mergeCell ref="A152:A154"/>
    <mergeCell ref="L124:L129"/>
    <mergeCell ref="N124:N129"/>
    <mergeCell ref="C136:C140"/>
    <mergeCell ref="D145:D147"/>
    <mergeCell ref="E145:E147"/>
    <mergeCell ref="F148:F149"/>
    <mergeCell ref="E148:E149"/>
    <mergeCell ref="F145:F147"/>
    <mergeCell ref="C145:C147"/>
    <mergeCell ref="D148:D149"/>
    <mergeCell ref="K141:K144"/>
    <mergeCell ref="F136:F140"/>
    <mergeCell ref="J157:J158"/>
    <mergeCell ref="K157:K158"/>
    <mergeCell ref="B148:B149"/>
    <mergeCell ref="K148:K149"/>
    <mergeCell ref="J148:J149"/>
    <mergeCell ref="B124:B129"/>
    <mergeCell ref="A148:A149"/>
    <mergeCell ref="C148:C149"/>
    <mergeCell ref="B145:B147"/>
    <mergeCell ref="C150:C151"/>
    <mergeCell ref="D150:D151"/>
    <mergeCell ref="E150:E151"/>
    <mergeCell ref="C152:C154"/>
    <mergeCell ref="E155:E156"/>
    <mergeCell ref="F155:F156"/>
    <mergeCell ref="G155:G156"/>
    <mergeCell ref="H155:H156"/>
    <mergeCell ref="AW152:AW154"/>
    <mergeCell ref="F150:F151"/>
    <mergeCell ref="BD162:BD164"/>
    <mergeCell ref="AV155:AV156"/>
    <mergeCell ref="AW155:AW156"/>
    <mergeCell ref="AX155:AX156"/>
    <mergeCell ref="AY155:AY156"/>
    <mergeCell ref="A157:A158"/>
    <mergeCell ref="B157:B158"/>
    <mergeCell ref="A162:A164"/>
    <mergeCell ref="L157:L158"/>
    <mergeCell ref="M159:M161"/>
    <mergeCell ref="M157:M158"/>
    <mergeCell ref="Q159:Q161"/>
    <mergeCell ref="R159:R161"/>
    <mergeCell ref="S159:S161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J162:J164"/>
    <mergeCell ref="L162:L164"/>
    <mergeCell ref="M162:M164"/>
    <mergeCell ref="N162:N164"/>
    <mergeCell ref="O162:O164"/>
    <mergeCell ref="L168:L169"/>
    <mergeCell ref="M168:M169"/>
    <mergeCell ref="BA152:BA154"/>
    <mergeCell ref="BB152:BB154"/>
    <mergeCell ref="AY157:AY158"/>
    <mergeCell ref="AL150:AL151"/>
    <mergeCell ref="AM150:AM151"/>
    <mergeCell ref="AN150:AN151"/>
    <mergeCell ref="AL155:AL156"/>
    <mergeCell ref="AM155:AM156"/>
    <mergeCell ref="A155:A156"/>
    <mergeCell ref="I152:I154"/>
    <mergeCell ref="H152:H154"/>
    <mergeCell ref="K162:K164"/>
    <mergeCell ref="A159:A161"/>
    <mergeCell ref="B159:B161"/>
    <mergeCell ref="C159:C161"/>
    <mergeCell ref="D159:D161"/>
    <mergeCell ref="E159:E161"/>
    <mergeCell ref="F159:F161"/>
    <mergeCell ref="G159:G161"/>
    <mergeCell ref="H159:H161"/>
    <mergeCell ref="I159:I161"/>
    <mergeCell ref="J159:J161"/>
    <mergeCell ref="K159:K161"/>
    <mergeCell ref="B162:B164"/>
    <mergeCell ref="I157:I158"/>
    <mergeCell ref="C157:C158"/>
    <mergeCell ref="D157:D158"/>
    <mergeCell ref="AS152:AS154"/>
    <mergeCell ref="AT152:AT154"/>
    <mergeCell ref="AP152:AP154"/>
    <mergeCell ref="AQ152:AQ154"/>
    <mergeCell ref="AV152:AV154"/>
    <mergeCell ref="R155:R156"/>
    <mergeCell ref="S155:S156"/>
    <mergeCell ref="BB150:BB151"/>
    <mergeCell ref="AZ155:AZ156"/>
    <mergeCell ref="N157:N158"/>
    <mergeCell ref="R157:R158"/>
    <mergeCell ref="A150:A151"/>
    <mergeCell ref="A165:A167"/>
    <mergeCell ref="B165:B167"/>
    <mergeCell ref="C165:C167"/>
    <mergeCell ref="BC150:BC151"/>
    <mergeCell ref="BD150:BD151"/>
    <mergeCell ref="AX150:AX151"/>
    <mergeCell ref="AY150:AY151"/>
    <mergeCell ref="AZ150:AZ151"/>
    <mergeCell ref="BE152:BE154"/>
    <mergeCell ref="BF152:BF154"/>
    <mergeCell ref="AZ152:AZ154"/>
    <mergeCell ref="AV150:AV151"/>
    <mergeCell ref="AW150:AW151"/>
    <mergeCell ref="AU165:AU167"/>
    <mergeCell ref="AU155:AU156"/>
    <mergeCell ref="AU157:AU158"/>
    <mergeCell ref="AU159:AU161"/>
    <mergeCell ref="AT162:AT164"/>
    <mergeCell ref="AT157:AT158"/>
    <mergeCell ref="AU162:AU164"/>
    <mergeCell ref="AT155:AT156"/>
    <mergeCell ref="AV162:AV164"/>
    <mergeCell ref="AW162:AW164"/>
    <mergeCell ref="AX162:AX164"/>
    <mergeCell ref="AY152:AY154"/>
    <mergeCell ref="BG165:BG167"/>
    <mergeCell ref="BA159:BA161"/>
    <mergeCell ref="BB159:BB161"/>
    <mergeCell ref="BC159:BC161"/>
    <mergeCell ref="BD159:BD161"/>
    <mergeCell ref="BE159:BE161"/>
    <mergeCell ref="BF159:BF161"/>
    <mergeCell ref="BA162:BA164"/>
    <mergeCell ref="AS157:AS158"/>
    <mergeCell ref="AV145:AV147"/>
    <mergeCell ref="AW145:AW147"/>
    <mergeCell ref="P145:P147"/>
    <mergeCell ref="Q145:Q147"/>
    <mergeCell ref="P150:P151"/>
    <mergeCell ref="P152:P154"/>
    <mergeCell ref="P155:P156"/>
    <mergeCell ref="AP157:AP158"/>
    <mergeCell ref="AQ157:AQ158"/>
    <mergeCell ref="AR157:AR158"/>
    <mergeCell ref="AW157:AW158"/>
    <mergeCell ref="AX157:AX158"/>
    <mergeCell ref="AP155:AP156"/>
    <mergeCell ref="AQ155:AQ156"/>
    <mergeCell ref="Q150:Q151"/>
    <mergeCell ref="S148:S149"/>
    <mergeCell ref="AL148:AL149"/>
    <mergeCell ref="AM148:AM149"/>
    <mergeCell ref="AN148:AN149"/>
    <mergeCell ref="AU152:AU154"/>
    <mergeCell ref="AL152:AL154"/>
    <mergeCell ref="AM152:AM154"/>
    <mergeCell ref="AN152:AN154"/>
    <mergeCell ref="BG152:BG154"/>
    <mergeCell ref="BE162:BE164"/>
    <mergeCell ref="BF162:BF164"/>
    <mergeCell ref="BA155:BA156"/>
    <mergeCell ref="BB155:BB156"/>
    <mergeCell ref="BC155:BC156"/>
    <mergeCell ref="BD155:BD156"/>
    <mergeCell ref="BE155:BE156"/>
    <mergeCell ref="BF155:BF156"/>
    <mergeCell ref="AZ157:AZ158"/>
    <mergeCell ref="BE157:BE158"/>
    <mergeCell ref="BF157:BF158"/>
    <mergeCell ref="AR159:AR161"/>
    <mergeCell ref="AS159:AS161"/>
    <mergeCell ref="AT159:AT161"/>
    <mergeCell ref="AR165:AR167"/>
    <mergeCell ref="BC157:BC158"/>
    <mergeCell ref="BA157:BA158"/>
    <mergeCell ref="AW159:AW161"/>
    <mergeCell ref="AX159:AX161"/>
    <mergeCell ref="AY159:AY161"/>
    <mergeCell ref="BG159:BG161"/>
    <mergeCell ref="BG157:BG158"/>
    <mergeCell ref="BG155:BG156"/>
    <mergeCell ref="AZ165:AZ167"/>
    <mergeCell ref="BA165:BA167"/>
    <mergeCell ref="BB165:BB167"/>
    <mergeCell ref="BC165:BC167"/>
    <mergeCell ref="BD165:BD167"/>
    <mergeCell ref="BE165:BE167"/>
    <mergeCell ref="BF165:BF167"/>
    <mergeCell ref="BG162:BG164"/>
    <mergeCell ref="AN168:AN169"/>
    <mergeCell ref="AT165:AT167"/>
    <mergeCell ref="BB162:BB164"/>
    <mergeCell ref="BD157:BD158"/>
    <mergeCell ref="BB157:BB158"/>
    <mergeCell ref="BC152:BC154"/>
    <mergeCell ref="BD152:BD154"/>
    <mergeCell ref="BC162:BC164"/>
    <mergeCell ref="A189:I189"/>
    <mergeCell ref="AO152:AO154"/>
  </mergeCells>
  <phoneticPr fontId="2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16" fitToHeight="0" orientation="landscape" r:id="rId1"/>
  <colBreaks count="4" manualBreakCount="4">
    <brk id="7" max="1048575" man="1"/>
    <brk id="20" max="1048575" man="1"/>
    <brk id="37" max="1048575" man="1"/>
    <brk id="47" max="1048575" man="1"/>
  </colBreaks>
  <ignoredErrors>
    <ignoredError sqref="AM8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RBTRANS LICITAÇÕES MAI 2024</vt:lpstr>
      <vt:lpstr>'RBTRANS LICITAÇÕES MAI 2024'!Area_de_impressao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2024-06-11T20:29:21Z</cp:lastPrinted>
  <dcterms:created xsi:type="dcterms:W3CDTF">2013-10-11T22:10:57Z</dcterms:created>
  <dcterms:modified xsi:type="dcterms:W3CDTF">2024-08-08T19:27:01Z</dcterms:modified>
</cp:coreProperties>
</file>