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59"/>
  </bookViews>
  <sheets>
    <sheet name="RBTRANS LICITAÇÕES JUN 2024" sheetId="4" r:id="rId1"/>
  </sheets>
  <definedNames>
    <definedName name="_xlnm._FilterDatabase" localSheetId="0" hidden="1">'RBTRANS LICITAÇÕES JUN 2024'!$C$3:$C$620</definedName>
    <definedName name="_xlnm.Print_Area" localSheetId="0">'RBTRANS LICITAÇÕES JUN 2024'!$A$3:$BG$189</definedName>
  </definedNames>
  <calcPr calcId="162913"/>
</workbook>
</file>

<file path=xl/calcChain.xml><?xml version="1.0" encoding="utf-8"?>
<calcChain xmlns="http://schemas.openxmlformats.org/spreadsheetml/2006/main">
  <c r="AK20" i="4" l="1"/>
  <c r="AK260" i="4"/>
  <c r="AJ260" i="4"/>
  <c r="AI260" i="4"/>
  <c r="AH260" i="4"/>
  <c r="AG260" i="4"/>
  <c r="AD260" i="4"/>
  <c r="AC260" i="4"/>
  <c r="S260" i="4"/>
  <c r="R260" i="4"/>
  <c r="L260" i="4"/>
  <c r="AK256" i="4" l="1"/>
  <c r="AK259" i="4"/>
  <c r="AK255" i="4"/>
  <c r="AK243" i="4"/>
  <c r="AK239" i="4"/>
  <c r="AK238" i="4"/>
  <c r="AH248" i="4"/>
  <c r="AH249" i="4"/>
  <c r="AH250" i="4"/>
  <c r="AH251" i="4"/>
  <c r="AH252" i="4"/>
  <c r="AH253" i="4"/>
  <c r="AH254" i="4"/>
  <c r="AH255" i="4"/>
  <c r="AH256" i="4"/>
  <c r="AH257" i="4"/>
  <c r="AH258" i="4"/>
  <c r="AH259" i="4"/>
  <c r="AH247" i="4"/>
  <c r="AH245" i="4"/>
  <c r="AH246" i="4"/>
  <c r="AH244" i="4"/>
  <c r="AH242" i="4"/>
  <c r="AH243" i="4"/>
  <c r="AH240" i="4"/>
  <c r="AH241" i="4"/>
  <c r="AH239" i="4"/>
  <c r="AH238" i="4"/>
  <c r="AH236" i="4"/>
  <c r="AH237" i="4"/>
  <c r="AH235" i="4"/>
  <c r="AH232" i="4"/>
  <c r="AH233" i="4"/>
  <c r="AH234" i="4"/>
  <c r="AH231" i="4"/>
  <c r="AH228" i="4"/>
  <c r="AH229" i="4"/>
  <c r="AH230" i="4"/>
  <c r="AH227" i="4"/>
  <c r="AH224" i="4"/>
  <c r="AH225" i="4"/>
  <c r="AH226" i="4"/>
  <c r="AH223" i="4"/>
  <c r="AH219" i="4"/>
  <c r="AH220" i="4"/>
  <c r="AH221" i="4"/>
  <c r="AH222" i="4"/>
  <c r="AH218" i="4"/>
  <c r="AH215" i="4"/>
  <c r="AH216" i="4"/>
  <c r="AH217" i="4"/>
  <c r="AH214" i="4"/>
  <c r="AH211" i="4"/>
  <c r="AH212" i="4"/>
  <c r="AH213" i="4"/>
  <c r="AH210" i="4"/>
  <c r="AH207" i="4"/>
  <c r="AH208" i="4"/>
  <c r="AH209" i="4"/>
  <c r="AH206" i="4"/>
  <c r="AH204" i="4"/>
  <c r="AH205" i="4"/>
  <c r="AH203" i="4"/>
  <c r="AH200" i="4"/>
  <c r="AH201" i="4"/>
  <c r="AH202" i="4"/>
  <c r="AH199" i="4"/>
  <c r="AH196" i="4"/>
  <c r="AH197" i="4"/>
  <c r="AH198" i="4"/>
  <c r="AH195" i="4"/>
  <c r="AH191" i="4"/>
  <c r="AH192" i="4"/>
  <c r="AH193" i="4"/>
  <c r="AH194" i="4"/>
  <c r="AH190" i="4"/>
  <c r="AH183" i="4"/>
  <c r="AH184" i="4"/>
  <c r="AH185" i="4"/>
  <c r="AH186" i="4"/>
  <c r="AH187" i="4"/>
  <c r="AH188" i="4"/>
  <c r="AH189" i="4"/>
  <c r="AH182" i="4"/>
  <c r="AH175" i="4"/>
  <c r="AH176" i="4"/>
  <c r="AH177" i="4"/>
  <c r="AH178" i="4"/>
  <c r="AH179" i="4"/>
  <c r="AH180" i="4"/>
  <c r="AH181" i="4"/>
  <c r="AH174" i="4"/>
  <c r="AH167" i="4"/>
  <c r="AH168" i="4"/>
  <c r="AH169" i="4"/>
  <c r="AH170" i="4"/>
  <c r="AH171" i="4"/>
  <c r="AH172" i="4"/>
  <c r="AH173" i="4"/>
  <c r="AH166" i="4"/>
  <c r="AH160" i="4"/>
  <c r="AH161" i="4"/>
  <c r="AH162" i="4"/>
  <c r="AH163" i="4"/>
  <c r="AH164" i="4"/>
  <c r="AH165" i="4"/>
  <c r="AH159" i="4"/>
  <c r="AH152" i="4"/>
  <c r="AH153" i="4"/>
  <c r="AH154" i="4"/>
  <c r="AH155" i="4"/>
  <c r="AH156" i="4"/>
  <c r="AH157" i="4"/>
  <c r="AH158" i="4"/>
  <c r="AH151" i="4"/>
  <c r="AH145" i="4"/>
  <c r="AH146" i="4"/>
  <c r="AH147" i="4"/>
  <c r="AH148" i="4"/>
  <c r="AH149" i="4"/>
  <c r="AH150" i="4"/>
  <c r="AH144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28" i="4"/>
  <c r="AH120" i="4"/>
  <c r="AH121" i="4"/>
  <c r="AH122" i="4"/>
  <c r="AH123" i="4"/>
  <c r="AH124" i="4"/>
  <c r="AH125" i="4"/>
  <c r="AH126" i="4"/>
  <c r="AH127" i="4"/>
  <c r="AH119" i="4"/>
  <c r="AH111" i="4"/>
  <c r="AH112" i="4"/>
  <c r="AH113" i="4"/>
  <c r="AH114" i="4"/>
  <c r="AH115" i="4"/>
  <c r="AH116" i="4"/>
  <c r="AH117" i="4"/>
  <c r="AH118" i="4"/>
  <c r="AH110" i="4"/>
  <c r="AH105" i="4"/>
  <c r="AH106" i="4"/>
  <c r="AH107" i="4"/>
  <c r="AH108" i="4"/>
  <c r="AH109" i="4"/>
  <c r="AH104" i="4"/>
  <c r="AH96" i="4"/>
  <c r="AH97" i="4"/>
  <c r="AH98" i="4"/>
  <c r="AH99" i="4"/>
  <c r="AH100" i="4"/>
  <c r="AH101" i="4"/>
  <c r="AH102" i="4"/>
  <c r="AH103" i="4"/>
  <c r="AH95" i="4"/>
  <c r="AH87" i="4"/>
  <c r="AH88" i="4"/>
  <c r="AH89" i="4"/>
  <c r="AH90" i="4"/>
  <c r="AH91" i="4"/>
  <c r="AH92" i="4"/>
  <c r="AH93" i="4"/>
  <c r="AH94" i="4"/>
  <c r="AH86" i="4"/>
  <c r="AH78" i="4"/>
  <c r="AH79" i="4"/>
  <c r="AH80" i="4"/>
  <c r="AH81" i="4"/>
  <c r="AH82" i="4"/>
  <c r="AH83" i="4"/>
  <c r="AH84" i="4"/>
  <c r="AH85" i="4"/>
  <c r="AH77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64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50" i="4"/>
  <c r="AH40" i="4"/>
  <c r="AH41" i="4"/>
  <c r="AH42" i="4"/>
  <c r="AH43" i="4"/>
  <c r="AH44" i="4"/>
  <c r="AH45" i="4"/>
  <c r="AH46" i="4"/>
  <c r="AH47" i="4"/>
  <c r="AH48" i="4"/>
  <c r="AH49" i="4"/>
  <c r="AH39" i="4"/>
  <c r="AH29" i="4"/>
  <c r="AH30" i="4"/>
  <c r="AH31" i="4"/>
  <c r="AH32" i="4"/>
  <c r="AH33" i="4"/>
  <c r="AH34" i="4"/>
  <c r="AH35" i="4"/>
  <c r="AH36" i="4"/>
  <c r="AH37" i="4"/>
  <c r="AH38" i="4"/>
  <c r="AH28" i="4"/>
  <c r="AH21" i="4"/>
  <c r="AH22" i="4"/>
  <c r="AH23" i="4"/>
  <c r="AH24" i="4"/>
  <c r="AH25" i="4"/>
  <c r="AH26" i="4"/>
  <c r="AH27" i="4"/>
  <c r="AH20" i="4"/>
  <c r="AJ252" i="4"/>
  <c r="AK252" i="4" s="1"/>
  <c r="AJ193" i="4"/>
  <c r="AK190" i="4" s="1"/>
  <c r="AJ91" i="4"/>
  <c r="AK86" i="4" s="1"/>
  <c r="AJ82" i="4"/>
  <c r="AK77" i="4" s="1"/>
  <c r="AJ47" i="4"/>
  <c r="AJ107" i="4"/>
  <c r="AK104" i="4" s="1"/>
  <c r="AJ35" i="4"/>
  <c r="AJ59" i="4"/>
  <c r="AJ73" i="4"/>
  <c r="AK64" i="4" s="1"/>
  <c r="AJ99" i="4"/>
  <c r="AK95" i="4" s="1"/>
  <c r="AJ115" i="4"/>
  <c r="AJ248" i="4" l="1"/>
  <c r="AK248" i="4" s="1"/>
  <c r="AJ232" i="4"/>
  <c r="AK231" i="4" s="1"/>
  <c r="AJ251" i="4"/>
  <c r="AK251" i="4" s="1"/>
  <c r="AJ140" i="4"/>
  <c r="AK128" i="4" s="1"/>
  <c r="AJ147" i="4"/>
  <c r="AK144" i="4" s="1"/>
  <c r="AJ200" i="4"/>
  <c r="AK199" i="4" s="1"/>
  <c r="AJ156" i="4"/>
  <c r="AK151" i="4" s="1"/>
  <c r="AJ197" i="4"/>
  <c r="AK195" i="4" s="1"/>
  <c r="AJ241" i="4"/>
  <c r="AK241" i="4" s="1"/>
  <c r="AJ242" i="4"/>
  <c r="AK242" i="4" s="1"/>
  <c r="AJ215" i="4"/>
  <c r="AK214" i="4" s="1"/>
  <c r="AJ244" i="4"/>
  <c r="AK244" i="4" s="1"/>
  <c r="AJ211" i="4"/>
  <c r="AK210" i="4" s="1"/>
  <c r="AJ162" i="4"/>
  <c r="AJ208" i="4"/>
  <c r="AK206" i="4" s="1"/>
  <c r="AJ171" i="4"/>
  <c r="AJ186" i="4"/>
  <c r="AJ254" i="4" l="1"/>
  <c r="AK254" i="4" s="1"/>
  <c r="AJ258" i="4" l="1"/>
  <c r="AK258" i="4" s="1"/>
  <c r="AJ253" i="4"/>
  <c r="AK253" i="4" s="1"/>
  <c r="AJ240" i="4"/>
  <c r="AK240" i="4" s="1"/>
  <c r="AJ257" i="4"/>
  <c r="AK257" i="4" s="1"/>
  <c r="AJ124" i="4" l="1"/>
  <c r="AK119" i="4" s="1"/>
  <c r="AJ220" i="4"/>
  <c r="AK218" i="4" s="1"/>
  <c r="AJ225" i="4"/>
  <c r="AK223" i="4" s="1"/>
  <c r="AJ25" i="4"/>
  <c r="AJ228" i="4" l="1"/>
  <c r="AK227" i="4" s="1"/>
  <c r="AJ235" i="4"/>
  <c r="AK235" i="4" s="1"/>
  <c r="AJ247" i="4"/>
  <c r="AK247" i="4" s="1"/>
  <c r="AJ204" i="4"/>
  <c r="AK203" i="4" s="1"/>
  <c r="AJ250" i="4" l="1"/>
  <c r="AK250" i="4" s="1"/>
  <c r="AJ249" i="4"/>
  <c r="AK249" i="4" s="1"/>
  <c r="AJ179" i="4"/>
  <c r="AI162" i="4" l="1"/>
  <c r="AI32" i="4"/>
  <c r="AK28" i="4" s="1"/>
  <c r="AI22" i="4"/>
  <c r="AI161" i="4" l="1"/>
  <c r="AI184" i="4" l="1"/>
  <c r="AK182" i="4" s="1"/>
  <c r="AI177" i="4"/>
  <c r="AI113" i="4"/>
  <c r="AI176" i="4" l="1"/>
  <c r="AI160" i="4" l="1"/>
  <c r="AK159" i="4" s="1"/>
  <c r="AI112" i="4" l="1"/>
  <c r="AI21" i="4"/>
  <c r="AI50" i="4" l="1"/>
  <c r="AK50" i="4" s="1"/>
  <c r="AI167" i="4" l="1"/>
  <c r="AK166" i="4" s="1"/>
  <c r="AI174" i="4" l="1"/>
  <c r="AK174" i="4" s="1"/>
  <c r="AI110" i="4" l="1"/>
  <c r="AK110" i="4" s="1"/>
  <c r="AI39" i="4"/>
  <c r="AK39" i="4" s="1"/>
</calcChain>
</file>

<file path=xl/sharedStrings.xml><?xml version="1.0" encoding="utf-8"?>
<sst xmlns="http://schemas.openxmlformats.org/spreadsheetml/2006/main" count="3318" uniqueCount="601">
  <si>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</si>
  <si>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</si>
  <si>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</si>
  <si>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</si>
  <si>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</si>
  <si>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</si>
  <si>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</si>
  <si>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</si>
  <si>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</si>
  <si>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</si>
  <si>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</si>
  <si>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</si>
  <si>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</si>
  <si>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</si>
  <si>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</si>
  <si>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</si>
  <si>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</si>
  <si>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</si>
  <si>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</si>
  <si>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</si>
  <si>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</si>
  <si>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</si>
  <si>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</si>
  <si>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</si>
  <si>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</si>
  <si>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</si>
  <si>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</si>
  <si>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</si>
  <si>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</si>
  <si>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</si>
  <si>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</si>
  <si>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</si>
  <si>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</si>
  <si>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</si>
  <si>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</si>
  <si>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</si>
  <si>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</si>
  <si>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</si>
  <si>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</si>
  <si>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</si>
  <si>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</si>
  <si>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</si>
  <si>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</si>
  <si>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</si>
  <si>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</si>
  <si>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</si>
  <si>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</si>
  <si>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</si>
  <si>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</si>
  <si>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</si>
  <si>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</si>
  <si>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</si>
  <si>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</si>
  <si>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</si>
  <si>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</si>
  <si>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</si>
  <si>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</si>
  <si>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</si>
  <si>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</si>
  <si>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</si>
  <si>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</si>
  <si>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</si>
  <si>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</si>
  <si>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</si>
  <si>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</si>
  <si>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</si>
  <si>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</si>
  <si>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</si>
  <si>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</si>
  <si>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</si>
  <si>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</si>
  <si>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</si>
  <si>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</si>
  <si>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</si>
  <si>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</si>
  <si>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</si>
  <si>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</si>
  <si>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</si>
  <si>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</si>
  <si>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</si>
  <si>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</si>
  <si>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</si>
  <si>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</si>
  <si>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</si>
  <si>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</si>
  <si>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</si>
  <si>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</si>
  <si>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</si>
  <si>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</si>
  <si>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</si>
  <si>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</si>
  <si>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</si>
  <si>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</si>
  <si>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</si>
  <si>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</si>
  <si>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</si>
  <si>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</si>
  <si>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</si>
  <si>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</si>
  <si>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</si>
  <si>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</si>
  <si>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</si>
  <si>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</si>
  <si>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</si>
  <si>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</si>
  <si>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</si>
  <si>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</si>
  <si>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</si>
  <si>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</si>
  <si>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</si>
  <si>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</si>
  <si>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</si>
  <si>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</si>
  <si>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</si>
  <si>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</si>
  <si>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</si>
  <si>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</si>
  <si>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</si>
  <si>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</si>
  <si>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</si>
  <si>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</si>
  <si>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</si>
  <si>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</si>
  <si>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</si>
  <si>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</si>
  <si>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</si>
  <si>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</si>
  <si>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</si>
  <si>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</si>
  <si>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</si>
  <si>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</si>
  <si>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</si>
  <si>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</si>
  <si>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</si>
  <si>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</si>
  <si>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</si>
  <si>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</si>
  <si>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</si>
  <si>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</si>
  <si>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TEC NEWS EIRELI</t>
  </si>
  <si>
    <t>05.608.779/0001-46</t>
  </si>
  <si>
    <t>Contratação da Empresa Brasileira de Correios e Telegráfos - CORREIOS</t>
  </si>
  <si>
    <t>EMPRESA BRASILEIRA DE CORREIOS E TELEGRÁFOS - CORREIOS</t>
  </si>
  <si>
    <t>34.028.316/7709-95</t>
  </si>
  <si>
    <t>SERMATEC COM. E SERVIÇOS IMP. E EXP. LTDA</t>
  </si>
  <si>
    <t>04.439.665/0001-57</t>
  </si>
  <si>
    <t>Pregão SRP Nº 130/2019 CEL/PMRB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</si>
  <si>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</si>
  <si>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</si>
  <si>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</si>
  <si>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</si>
  <si>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</si>
  <si>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</si>
  <si>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062/2020</t>
  </si>
  <si>
    <t>33.90.37.00</t>
  </si>
  <si>
    <t>071/2020</t>
  </si>
  <si>
    <t>066/2020</t>
  </si>
  <si>
    <t>012/2020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</si>
  <si>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</si>
  <si>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</si>
  <si>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</si>
  <si>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</si>
  <si>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</si>
  <si>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</si>
  <si>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</si>
  <si>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</si>
  <si>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</si>
  <si>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</si>
  <si>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</si>
  <si>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</si>
  <si>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</si>
  <si>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</si>
  <si>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</si>
  <si>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>054/2020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</si>
  <si>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</si>
  <si>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</si>
  <si>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</si>
  <si>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</si>
  <si>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</si>
  <si>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</si>
  <si>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</si>
  <si>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</si>
  <si>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</si>
  <si>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</si>
  <si>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</si>
  <si>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</si>
  <si>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</si>
  <si>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</si>
  <si>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</si>
  <si>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</si>
  <si>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</si>
  <si>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</si>
  <si>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</si>
  <si>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</si>
  <si>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</si>
  <si>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</si>
  <si>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</si>
  <si>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</si>
  <si>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</si>
  <si>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</si>
  <si>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</si>
  <si>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</si>
  <si>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</si>
  <si>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</si>
  <si>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</si>
  <si>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</si>
  <si>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</si>
  <si>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</si>
  <si>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2° Termo Aditivo</t>
  </si>
  <si>
    <t>Prorrogar o prazo até 01/10/2022</t>
  </si>
  <si>
    <t>Prorrogar o prazo até 20/11/2022</t>
  </si>
  <si>
    <t>Prorrogar o prazo até 02 de julho de 2022</t>
  </si>
  <si>
    <t>13.153</t>
  </si>
  <si>
    <t>Prorrogar o prazo até 02 de dezembro de 2022</t>
  </si>
  <si>
    <t>004/2021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</si>
  <si>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</si>
  <si>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</si>
  <si>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</si>
  <si>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</si>
  <si>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</si>
  <si>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</si>
  <si>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</si>
  <si>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</si>
  <si>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</si>
  <si>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</si>
  <si>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</si>
  <si>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</si>
  <si>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</si>
  <si>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</si>
  <si>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</si>
  <si>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</si>
  <si>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</si>
  <si>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</si>
  <si>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</si>
  <si>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</si>
  <si>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</si>
  <si>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</si>
  <si>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</si>
  <si>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</si>
  <si>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</si>
  <si>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</si>
  <si>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</si>
  <si>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</si>
  <si>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</si>
  <si>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</si>
  <si>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</si>
  <si>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</si>
  <si>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</si>
  <si>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</si>
  <si>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</si>
  <si>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</si>
  <si>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</si>
  <si>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</si>
  <si>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</si>
  <si>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</si>
  <si>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Prorrogar o prazo até 09 de janeiro de 2023</t>
  </si>
  <si>
    <t>Pregão SRP Nº 060/2021 CEL/PMRB</t>
  </si>
  <si>
    <t>Pregão SRP Nº 197/2020 CPL 04</t>
  </si>
  <si>
    <t>1541/2022</t>
  </si>
  <si>
    <t>SECRETARIA DE ESTADO DA FAZENDA</t>
  </si>
  <si>
    <t>13.309</t>
  </si>
  <si>
    <t>Termo aditivo de Prazo</t>
  </si>
  <si>
    <t>Menor Preço por item</t>
  </si>
  <si>
    <t>1593/2022</t>
  </si>
  <si>
    <t>SEFIN/PMRB</t>
  </si>
  <si>
    <t>13.405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</si>
  <si>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</si>
  <si>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</si>
  <si>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</si>
  <si>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</si>
  <si>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</si>
  <si>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</si>
  <si>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2087/2023 (008/2022)</t>
  </si>
  <si>
    <t>SERPRO</t>
  </si>
  <si>
    <t>33.683.111/0001-07</t>
  </si>
  <si>
    <t>2088/2023 (007/2022)</t>
  </si>
  <si>
    <t xml:space="preserve">33.90.39.00  </t>
  </si>
  <si>
    <t>Adesão ARP Nº 077/2022</t>
  </si>
  <si>
    <t>2205/2022</t>
  </si>
  <si>
    <t>13.052.004/0001-65</t>
  </si>
  <si>
    <t>PODER EXECUTIVO MUNICIPAL</t>
  </si>
  <si>
    <t>RESOLUÇÃO Nº 87, DE 28 DE NOVEMBRO DE 2013 - TRIBUNAL DE CONTAS DO ESTADO DO ACRE</t>
  </si>
  <si>
    <t>IDENTIFICAÇÃO DO ÓRGÃO/ENTIDADE/FUNDO: SUPERINTENDÊNCIA MUNICIPAL DE TRANSPORTES E TRÂNSITO - RBTRANS</t>
  </si>
  <si>
    <t>DEMONSTRATIVO DE LICITAÇÕES E CONTRATOS</t>
  </si>
  <si>
    <t>Valor do contrato após alteração</t>
  </si>
  <si>
    <t>254/2022</t>
  </si>
  <si>
    <t>13.354</t>
  </si>
  <si>
    <t>SECRETARIA DE ESTADO DE SAUDE - SESACRE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</si>
  <si>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</si>
  <si>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</si>
  <si>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</si>
  <si>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</si>
  <si>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</si>
  <si>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Termo de Ratificação de Inexigibilidade</t>
  </si>
  <si>
    <t>Artigo 25, inciso II da Lei de Licitações nº 8.666/93</t>
  </si>
  <si>
    <t>Inexigibilidade</t>
  </si>
  <si>
    <t>13.435</t>
  </si>
  <si>
    <t>21/12/2023</t>
  </si>
  <si>
    <t>Dispensa de Licitação Nº 013/2022</t>
  </si>
  <si>
    <t>Dispensa de Licitação</t>
  </si>
  <si>
    <t>Artigo 24, inciso X da Lei de Licitações nº 8.666/93</t>
  </si>
  <si>
    <t>Pregão SRP Nº 141/2018 CPL - PMRB</t>
  </si>
  <si>
    <t>Serviço de mensageiro através da utilização de motocicleta</t>
  </si>
  <si>
    <t>NORTE EXPRESS TRANSPORTES E SERVIÇOS LTDA</t>
  </si>
  <si>
    <t>3.3.90.39.00</t>
  </si>
  <si>
    <t>Prorrogar o prazo até 31 de dezembro de 2023</t>
  </si>
  <si>
    <t>Termo Adtivo de Valor</t>
  </si>
  <si>
    <t xml:space="preserve">073/2020 </t>
  </si>
  <si>
    <t>Locação de envelopadora com manutenção preventiva</t>
  </si>
  <si>
    <t xml:space="preserve">071/2019 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</si>
  <si>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</si>
  <si>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</si>
  <si>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</si>
  <si>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</si>
  <si>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 xml:space="preserve">    Fonte 110</t>
  </si>
  <si>
    <t>Prorrogar o prazo até 10 de janeiro de 2024</t>
  </si>
  <si>
    <t xml:space="preserve">3º Termo Adtivo </t>
  </si>
  <si>
    <t>Prorrogar o prazo até 23 de junho de 2024</t>
  </si>
  <si>
    <t>Parecer PROJU Nº 056/2023</t>
  </si>
  <si>
    <t xml:space="preserve">    Fonte 101</t>
  </si>
  <si>
    <t xml:space="preserve"> Prorrogar o prazo até 02 de março de 2024</t>
  </si>
  <si>
    <t>Pregão Eletrônico SRP nº 040/2023</t>
  </si>
  <si>
    <t>2409/2023</t>
  </si>
  <si>
    <t>MOURA E OLIVEIRA TRANSPORTADORA TURISTICA DE SUPERFICIE LTDA</t>
  </si>
  <si>
    <t>07.191.795/0001-01</t>
  </si>
  <si>
    <t>Pregão Eletrônico SRP nº 007/2022</t>
  </si>
  <si>
    <t>1236/2022</t>
  </si>
  <si>
    <t>DALCAR SERVIÇOS E COM. LTDA</t>
  </si>
  <si>
    <t>19.534.034/0001-94</t>
  </si>
  <si>
    <t>Prorrogar o prazo até  07 de março de 2024</t>
  </si>
  <si>
    <t>Prorrogar o prazo até 13 de dezembro 2023</t>
  </si>
  <si>
    <t>Prorrogar o prazo até 01 de junho de 2024</t>
  </si>
  <si>
    <t>13.460</t>
  </si>
  <si>
    <t>Prorrogar o prazo até o dia 31 de janeiro de 2024</t>
  </si>
  <si>
    <t>Termo Aditivo de Valor 25%</t>
  </si>
  <si>
    <t>DETRAN</t>
  </si>
  <si>
    <t>Pregão Eletrônico SRP nº 357/2022</t>
  </si>
  <si>
    <t>Prestação de serviços de agenciamento de viagens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</si>
  <si>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</si>
  <si>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</si>
  <si>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</si>
  <si>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</si>
  <si>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</si>
  <si>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</si>
  <si>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</si>
  <si>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</si>
  <si>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</si>
  <si>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</si>
  <si>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014/2022</t>
  </si>
  <si>
    <t>SEFAZ</t>
  </si>
  <si>
    <t>13.384</t>
  </si>
  <si>
    <t>4°Termo Aditivo</t>
  </si>
  <si>
    <t>Prorrogar o prazo até 01/10/2024</t>
  </si>
  <si>
    <t>2613/2023</t>
  </si>
  <si>
    <t>Nome do responsável pela elaboração: Rosineuda Silva de Freitas da Cunha</t>
  </si>
  <si>
    <t xml:space="preserve">Termo Aditivo de reequilibrio economico </t>
  </si>
  <si>
    <t>13.588</t>
  </si>
  <si>
    <t xml:space="preserve">Termo Aditivo de Reequilíbrio Econômico </t>
  </si>
  <si>
    <t>Prorrogar o prazo até 02 de dezembro de 2023</t>
  </si>
  <si>
    <t>VIGIACRE VIGILANCIA PATRIMONIAL LTDA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</si>
  <si>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</si>
  <si>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</si>
  <si>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</si>
  <si>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</si>
  <si>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PRESTAÇÃO DE CONTAS  - EXERCÍCIO 2024</t>
  </si>
  <si>
    <t>COOPERATIVA DE PROPRIETÁRIO DE VEÍCULOS DO ESTADO DO ACRE - COOPERVEL</t>
  </si>
  <si>
    <t>153/2023</t>
  </si>
  <si>
    <t>13.632</t>
  </si>
  <si>
    <t>SEMSA</t>
  </si>
  <si>
    <t>Executado até o exercício de 2023</t>
  </si>
  <si>
    <t xml:space="preserve"> Executado no exercício  de 2024</t>
  </si>
  <si>
    <t xml:space="preserve"> 055/2020</t>
  </si>
  <si>
    <t>13.433</t>
  </si>
  <si>
    <t>8º Termo Aditivo</t>
  </si>
  <si>
    <t>Prorrogar o prazo até o dia 31 de dezembro de 2023</t>
  </si>
  <si>
    <t>10º Termo Aditivo</t>
  </si>
  <si>
    <t>11º Termo Aditivo</t>
  </si>
  <si>
    <t>12º Termo Aditivo</t>
  </si>
  <si>
    <t>Prorrogar o prazo até 26 de setembro de 2024</t>
  </si>
  <si>
    <t>Prorrogar o prazo até 01/03/2024</t>
  </si>
  <si>
    <t>13.655</t>
  </si>
  <si>
    <t>Prorrogar o prazo até 17/11/2024</t>
  </si>
  <si>
    <t>13.658</t>
  </si>
  <si>
    <t>Prorrogar o prazo até 22/11/2024</t>
  </si>
  <si>
    <t>Prorrogar o prazo até 22 de novembro de 2024</t>
  </si>
  <si>
    <t>Prorrogar o prazo até 08 de janeiro de 2025</t>
  </si>
  <si>
    <t>13.677</t>
  </si>
  <si>
    <t>Prorrogar o prazo até 19/12/2024</t>
  </si>
  <si>
    <t>Prorrogar o prazo até o dia 31 de dezembro de 2024</t>
  </si>
  <si>
    <t>Prorrogar o prazo até 02 de dezembro de 2024</t>
  </si>
  <si>
    <t>Prorrogar o prazo até 30 de junho de 2024</t>
  </si>
  <si>
    <t xml:space="preserve">Especificações de Termo Aditivo </t>
  </si>
  <si>
    <t>Em andamento em 2024</t>
  </si>
  <si>
    <t>Nº do Convênio  Contrato</t>
  </si>
  <si>
    <t>13.423</t>
  </si>
  <si>
    <t>Locação de veículos do tipo caminhonete e passeios sem motorista</t>
  </si>
  <si>
    <t>Prestação de serviços de terceirizados para apoio técnico e atividades auxiliares</t>
  </si>
  <si>
    <t>prestação de serviços de terceirizados para apoio técnico e atividades auxiliares</t>
  </si>
  <si>
    <t>Prestação de serviços de terceirizados de apoio administrativo e operacional</t>
  </si>
  <si>
    <t>Serviços de transportes, caminhão carga seca, como motorista.</t>
  </si>
  <si>
    <t>Prestação de serviços de limpeza de prédios, mobiliários e equipamentos</t>
  </si>
  <si>
    <t>Prestação de serviço terceirizado e continuado de apoio operacional e administrativo com disponibilização de mao de obra em regime de dedicação exclusiva</t>
  </si>
  <si>
    <t xml:space="preserve">Serviço de rastreamento e monitoramento de veículos via satélite, compreendendo a instalação em comodata, de módulos rastreadores </t>
  </si>
  <si>
    <t>Prestação de serviços especiais e continuos de tecnologia da informação, compreendendo o processamento e armazenamento de dados e transmissão eletrônica de arquivos</t>
  </si>
  <si>
    <t xml:space="preserve">ECS - EMPRESA DE COMUNICAÇÃO E SEGURANÇA LTDA </t>
  </si>
  <si>
    <t>Locação de veiculo com condutor</t>
  </si>
  <si>
    <t>3.3.90.37.00</t>
  </si>
  <si>
    <t>13.558</t>
  </si>
  <si>
    <t>13.681</t>
  </si>
  <si>
    <t>19/06/2023</t>
  </si>
  <si>
    <t>Prorrogar a prazo até 01 de julho de 2024</t>
  </si>
  <si>
    <t>Prorrogar o prazo até o dia 31 de janeiro de 2025</t>
  </si>
  <si>
    <t>13681</t>
  </si>
  <si>
    <t>S/P</t>
  </si>
  <si>
    <t>13.668</t>
  </si>
  <si>
    <t>Contratação Direta</t>
  </si>
  <si>
    <t>011/2024</t>
  </si>
  <si>
    <t>005/2024</t>
  </si>
  <si>
    <t>001/2024</t>
  </si>
  <si>
    <t>002/2024</t>
  </si>
  <si>
    <t>008/2024</t>
  </si>
  <si>
    <t>003/2024</t>
  </si>
  <si>
    <t>004/2024</t>
  </si>
  <si>
    <t>007/2024</t>
  </si>
  <si>
    <t>006/2024</t>
  </si>
  <si>
    <t>016/2024</t>
  </si>
  <si>
    <t>065/2024</t>
  </si>
  <si>
    <t>009/2024</t>
  </si>
  <si>
    <t>010/2024</t>
  </si>
  <si>
    <t>019/2024</t>
  </si>
  <si>
    <t>067/2024</t>
  </si>
  <si>
    <t>025/2024</t>
  </si>
  <si>
    <t>051/2024</t>
  </si>
  <si>
    <t>014/2024</t>
  </si>
  <si>
    <t>015/2024</t>
  </si>
  <si>
    <t>13.553</t>
  </si>
  <si>
    <t>14/06/2023</t>
  </si>
  <si>
    <t>018/2024</t>
  </si>
  <si>
    <t>012/2024</t>
  </si>
  <si>
    <t>017/2024</t>
  </si>
  <si>
    <t>013/2024</t>
  </si>
  <si>
    <t>026/2024</t>
  </si>
  <si>
    <t>069/2024</t>
  </si>
  <si>
    <t>088/2024</t>
  </si>
  <si>
    <t>024/2024</t>
  </si>
  <si>
    <t>13.514                             13.515 REP.</t>
  </si>
  <si>
    <t>177/2022</t>
  </si>
  <si>
    <t>13.376</t>
  </si>
  <si>
    <t>SEE</t>
  </si>
  <si>
    <t>13.419</t>
  </si>
  <si>
    <t>086/2024</t>
  </si>
  <si>
    <t>Pregão Eletrônico SRP nº 104/2022</t>
  </si>
  <si>
    <t>3779/2023</t>
  </si>
  <si>
    <t>SANCAR COMERCIO E SERVIÇOS EIRELI</t>
  </si>
  <si>
    <t>08.805.247/0001-97</t>
  </si>
  <si>
    <t>3.3.90.30.00</t>
  </si>
  <si>
    <t>045/2024</t>
  </si>
  <si>
    <t>Pregão Eletrônico SRP nº 105/2022</t>
  </si>
  <si>
    <t>Aquisição de material de consumo ( material de higiene, limpeza, copa e cozinha).</t>
  </si>
  <si>
    <t>3625/2023</t>
  </si>
  <si>
    <t>J V NOGUEIRA</t>
  </si>
  <si>
    <t>27.896.988/0001-75</t>
  </si>
  <si>
    <t>041/2024</t>
  </si>
  <si>
    <t>3781/2023</t>
  </si>
  <si>
    <t>A. A. RODRIGUES LTDA</t>
  </si>
  <si>
    <t>44.474.199/0001-65</t>
  </si>
  <si>
    <t>046/2024</t>
  </si>
  <si>
    <t>3570/2023</t>
  </si>
  <si>
    <t>043/2024</t>
  </si>
  <si>
    <t>3785/2023</t>
  </si>
  <si>
    <t xml:space="preserve">M S SERVIÇOS, COMERCIO E REPRESENTAÇÕES LTDA </t>
  </si>
  <si>
    <t>22.172.177/0001-08</t>
  </si>
  <si>
    <t>047/2024</t>
  </si>
  <si>
    <t>049/2024</t>
  </si>
  <si>
    <t>3572/2023</t>
  </si>
  <si>
    <t>3574/2023</t>
  </si>
  <si>
    <t>NORTE DISTRIBUIDORA DE PRODUTOS LTDA</t>
  </si>
  <si>
    <t>37.306.014/0001-48</t>
  </si>
  <si>
    <t>089/2024</t>
  </si>
  <si>
    <t>Pregão Eletrônico SRP nº 373/2022</t>
  </si>
  <si>
    <t xml:space="preserve">Implantação e operacionalização de sistema informatizado de abastecimento e administração de despesas de combustíveis em postos credenciados. </t>
  </si>
  <si>
    <t>3863/2024</t>
  </si>
  <si>
    <t>MAXIFROTA SERVIÇOS DE MANUTENÇÃO DE FROTA LTDA</t>
  </si>
  <si>
    <t>27.284.516/0001-61</t>
  </si>
  <si>
    <t xml:space="preserve"> Fonte 1500</t>
  </si>
  <si>
    <t>373/2022</t>
  </si>
  <si>
    <t>SECRETARIA DE ESTADO DE SAÚDE - SESACRE</t>
  </si>
  <si>
    <t>Pregão Eletônico SRP Nº 158/2023</t>
  </si>
  <si>
    <t>Contratação de empresa para aquisição de agua potável própria para consumo humano.</t>
  </si>
  <si>
    <t>3755/2023</t>
  </si>
  <si>
    <t>O LIMA DE ARAUJO</t>
  </si>
  <si>
    <t>23.141.967/0001-99</t>
  </si>
  <si>
    <t>Pregão Eletrônico SRP nº 166/2023</t>
  </si>
  <si>
    <t>Prestação de serviços continuados de lavagem, lubrificação e higienização de veiculos.</t>
  </si>
  <si>
    <t>3166/2023</t>
  </si>
  <si>
    <t>W O PEREIRA LTDA</t>
  </si>
  <si>
    <t>18.765.432/0001-59</t>
  </si>
  <si>
    <t>ECO MOURA</t>
  </si>
  <si>
    <t>28.572.074/0001-11</t>
  </si>
  <si>
    <t>050/2024</t>
  </si>
  <si>
    <t>031/2024</t>
  </si>
  <si>
    <t>092/2024</t>
  </si>
  <si>
    <t>Pregão SRP N° 008/2023 CPL/PMRB</t>
  </si>
  <si>
    <t>V&amp;K PALOMBO IMPORTAÇÃO E EXP. LTDA</t>
  </si>
  <si>
    <t>16.807.046/0001-57</t>
  </si>
  <si>
    <t>3573/2023</t>
  </si>
  <si>
    <t>Nome do titular do Órgão/Entidade/Fundo (no exercício do cargo): Clendes Vilas Boas</t>
  </si>
  <si>
    <t>JR DISTRIBUIDORA LTDA</t>
  </si>
  <si>
    <t>4196/2024</t>
  </si>
  <si>
    <t>Aquisição de material - SINAPI (Material para manutenção elétrica, equipamentos de proteção e segurança, material básico de construção, ferramentas mobiliário, máquinas e utensílios de oficina.).</t>
  </si>
  <si>
    <t>108/2024</t>
  </si>
  <si>
    <t>33.412.571/0001-92</t>
  </si>
  <si>
    <t>Fonte 1752</t>
  </si>
  <si>
    <t>107/2024</t>
  </si>
  <si>
    <t>Aquisição de material - SINAPI (Material para manutenção elétrica. Equipamentos de proteção e segurança, material básico de construção, ferramentas, mobiliário, máquinas e utensílios de oficina).</t>
  </si>
  <si>
    <t>4188/2024</t>
  </si>
  <si>
    <t>ANSELMO RIBEIRO DO NASCIMENTO</t>
  </si>
  <si>
    <t>087/2024</t>
  </si>
  <si>
    <t>18.231.430/0001-80</t>
  </si>
  <si>
    <t>3924/2024</t>
  </si>
  <si>
    <t>009/2023</t>
  </si>
  <si>
    <t>Contratação de empresa para prestação de serviços de vigilância eletrônica através de SISTEMA DIGITAL DE CÂMERAS DE MONITORAMENTO EM CIRCUITO FECHADO (CFTV) COM ACESSO REMOTO VIA IP (internet e protocol) E SISTEMA DE ALARMES</t>
  </si>
  <si>
    <t>INSTITUTO DE DEFESA AGROPECUARIA E FLORESTAL DO ESTADO DO ACRE - IDAF/AC</t>
  </si>
  <si>
    <t>Pregão SRP N° 066/2023 CPL/PMRB</t>
  </si>
  <si>
    <t>094/2024</t>
  </si>
  <si>
    <t xml:space="preserve"> Fonte 110</t>
  </si>
  <si>
    <t>Prestação dos serviços de manutenção preventiva e corretiva de veiculos leves, utilitários e pesados, incluindo o fornecimento de peças e acessórios genuínos ou originais.</t>
  </si>
  <si>
    <t>3.3.90.39.00                           3.3.90.30.00</t>
  </si>
  <si>
    <t>Fonte 101 e              Fonte 110</t>
  </si>
  <si>
    <t>Fonte 101 e                    Fonte 110</t>
  </si>
  <si>
    <t>Fonte 107 e               Fonte 110</t>
  </si>
  <si>
    <t>Fonte 107 e                  Fonte 110</t>
  </si>
  <si>
    <t>Fonte 107 e                Fonte 110</t>
  </si>
  <si>
    <t>Fonte 101 e                   Fonte 110</t>
  </si>
  <si>
    <t>Prorrogar o prazo até  14 de abril de 2025</t>
  </si>
  <si>
    <t>13.759</t>
  </si>
  <si>
    <t>Prorrogar o prazo até  31 de dezembro de 2024</t>
  </si>
  <si>
    <t>Prorrogar o prazo até  09 de maio de 2025</t>
  </si>
  <si>
    <t>105/2024</t>
  </si>
  <si>
    <t>Aquisição de material - SINAPI (Material para manutenção elétrica, equipamentos de proteção e segurança, material básico de construção, ferramentas, mobiliário, máquinas e utensílios de oficinas).</t>
  </si>
  <si>
    <t>Dispensa de Licitação - em razão do valor</t>
  </si>
  <si>
    <t>Aquisição de fitas para impressão automatica, em ambos os lados utilizados para indentificação dos permissionarios e autoritarios do serviços de passageiros.</t>
  </si>
  <si>
    <t>CIPRIANI &amp; CIPRIANI LTDA</t>
  </si>
  <si>
    <t>01.805.545/0001-38</t>
  </si>
  <si>
    <t>103/2024</t>
  </si>
  <si>
    <t>4258/2024</t>
  </si>
  <si>
    <t xml:space="preserve">    Fonte 1752</t>
  </si>
  <si>
    <t>13.737</t>
  </si>
  <si>
    <t>20/03/2024</t>
  </si>
  <si>
    <t>Dispensa de Licitação nº 001/2024</t>
  </si>
  <si>
    <t>4177/2024</t>
  </si>
  <si>
    <t>05.126.084/0001-28</t>
  </si>
  <si>
    <t>A. ANDRADE DE FREITAS - MANOEL A. R. DE ARAUJO LTDA</t>
  </si>
  <si>
    <t>125/2024</t>
  </si>
  <si>
    <t>Dispensa de Licitação nº 002/2024</t>
  </si>
  <si>
    <t>Aquisição de 01(um) certificado digital, e-CNPJ, tipo A1, 01 (um) ano.</t>
  </si>
  <si>
    <t>4387/2024</t>
  </si>
  <si>
    <t xml:space="preserve">SENHA DIGITAL SOLUÇÕES LTDA </t>
  </si>
  <si>
    <t>19.520.630/0001-15</t>
  </si>
  <si>
    <t>Artigo 75, inciso II da Lei de Licitação nº 14.133/21</t>
  </si>
  <si>
    <t>13.751</t>
  </si>
  <si>
    <t>11/04/2024</t>
  </si>
  <si>
    <t>066/2024</t>
  </si>
  <si>
    <t>Pregão SRP N° 062/2022 CPL/PMRB</t>
  </si>
  <si>
    <t>Aquisição de materiais de consumo- Material de expediente.</t>
  </si>
  <si>
    <t>2440/2023</t>
  </si>
  <si>
    <t>RICHARD DE SOUZA MIRANDA</t>
  </si>
  <si>
    <t>07.650.136/0001-96</t>
  </si>
  <si>
    <t>156/2024</t>
  </si>
  <si>
    <t>Pregão SRP N° 017/2023 CPL/PMRB</t>
  </si>
  <si>
    <t>Empresa especializada na prestação de serviços de manutencão preventiva e corretiva com e sem reposição de peças de forma contínua, em aparelho de ar-condionado.</t>
  </si>
  <si>
    <t>4483/2024</t>
  </si>
  <si>
    <t>ACREAR COMERCIO E SERVIÇOS ELETRONICOS LTDA</t>
  </si>
  <si>
    <t>35.725.765/0001-73</t>
  </si>
  <si>
    <t>150/2024</t>
  </si>
  <si>
    <t>Dispensa de Licitação nº 003/2024</t>
  </si>
  <si>
    <t>Fornecimento e prestação de serviços na confecção de material gráfico.</t>
  </si>
  <si>
    <t>4722/2024</t>
  </si>
  <si>
    <t>Fonte 1500 e 1752</t>
  </si>
  <si>
    <t>13.787</t>
  </si>
  <si>
    <t>03/06/2024</t>
  </si>
  <si>
    <t>042/2024</t>
  </si>
  <si>
    <t>13.772</t>
  </si>
  <si>
    <t>Termo aditivo de prorrogação de prazo</t>
  </si>
  <si>
    <t>20/06/2024</t>
  </si>
  <si>
    <t>13.803</t>
  </si>
  <si>
    <t>Prorrogar a prazo até 01 de julho de 2025</t>
  </si>
  <si>
    <t>19/09/2023</t>
  </si>
  <si>
    <t>13.619</t>
  </si>
  <si>
    <t>Prorrogar o prazo até 01 de junho de 2025</t>
  </si>
  <si>
    <t>Prorrogar o prazo até 23 de junho de 2025</t>
  </si>
  <si>
    <t>Data da emissão: 08/07/2024</t>
  </si>
  <si>
    <t>3783/2023</t>
  </si>
  <si>
    <t>39.286.296/0001-94</t>
  </si>
  <si>
    <t>Aquisição de material de consumo e generos alimenticios - agua mineral sem gás (garrafas de 500 ml, garrafão com carga de agua - 20 litros), gelo em barra, Gás Liquefeito de Petróleo -GLP, café, açucar e copo descartável  de 180ml.</t>
  </si>
  <si>
    <t>R. B DA SILVA</t>
  </si>
  <si>
    <t>20/012/2023</t>
  </si>
  <si>
    <t xml:space="preserve">MANUAL DE REFERÊNCIA - 10ª EDIÇÃO </t>
  </si>
  <si>
    <t>TOTAL</t>
  </si>
  <si>
    <t>REALIZADO ATÉ O MÊS (ACUMULADO): JANEIRO A JUNHO/2024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</si>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</sst>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1">
    <xf numFmtId="0" fontId="0" fillId="0" borderId="0" xfId="0"/>
    <xf numFmtId="44" fontId="3" fillId="0" borderId="1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vertical="center" wrapText="1"/>
    </xf>
    <xf numFmtId="44" fontId="4" fillId="0" borderId="5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5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vertical="center"/>
    </xf>
    <xf numFmtId="44" fontId="4" fillId="0" borderId="10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/>
    </xf>
    <xf numFmtId="44" fontId="4" fillId="0" borderId="5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3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44" fontId="3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/>
    </xf>
    <xf numFmtId="44" fontId="3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Border="1" applyAlignment="1">
      <alignment vertical="center"/>
    </xf>
    <xf numFmtId="44" fontId="3" fillId="0" borderId="0" xfId="2" applyFont="1" applyFill="1" applyBorder="1" applyAlignment="1">
      <alignment vertical="center"/>
    </xf>
    <xf numFmtId="44" fontId="3" fillId="0" borderId="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vertical="center"/>
    </xf>
    <xf numFmtId="44" fontId="3" fillId="0" borderId="15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27175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2</xdr:row>
      <xdr:rowOff>85725</xdr:rowOff>
    </xdr:from>
    <xdr:to>
      <xdr:col>8</xdr:col>
      <xdr:colOff>981075</xdr:colOff>
      <xdr:row>3</xdr:row>
      <xdr:rowOff>100012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178595</xdr:colOff>
      <xdr:row>0</xdr:row>
      <xdr:rowOff>35719</xdr:rowOff>
    </xdr:from>
    <xdr:to>
      <xdr:col>1</xdr:col>
      <xdr:colOff>738187</xdr:colOff>
      <xdr:row>3</xdr:row>
      <xdr:rowOff>130968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139D0975-E09D-4E64-937C-F485047524C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220" y="35719"/>
          <a:ext cx="559592" cy="595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S620"/>
  <sheetViews>
    <sheetView tabSelected="1" zoomScale="80" zoomScaleNormal="80" workbookViewId="0">
      <selection activeCell="BC19" sqref="BC19"/>
    </sheetView>
  </sheetViews>
  <sheetFormatPr defaultColWidth="9.140625" defaultRowHeight="12.75" x14ac:dyDescent="0.25"/>
  <cols>
    <col min="1" max="1" width="6.42578125" style="96" customWidth="1"/>
    <col min="2" max="2" width="16.7109375" style="15" bestFit="1" customWidth="1"/>
    <col min="3" max="3" width="20" style="105" customWidth="1"/>
    <col min="4" max="4" width="18.85546875" style="96" customWidth="1"/>
    <col min="5" max="5" width="16.5703125" style="96" customWidth="1"/>
    <col min="6" max="6" width="55" style="106" customWidth="1"/>
    <col min="7" max="7" width="15.7109375" style="15" bestFit="1" customWidth="1"/>
    <col min="8" max="8" width="13.5703125" style="15" customWidth="1"/>
    <col min="9" max="9" width="50.85546875" style="106" customWidth="1"/>
    <col min="10" max="10" width="20.7109375" style="15" bestFit="1" customWidth="1"/>
    <col min="11" max="11" width="12.140625" style="15" bestFit="1" customWidth="1"/>
    <col min="12" max="12" width="19.85546875" style="116" customWidth="1"/>
    <col min="13" max="13" width="33.7109375" style="15" customWidth="1"/>
    <col min="14" max="14" width="11.5703125" style="15" bestFit="1" customWidth="1"/>
    <col min="15" max="15" width="13" style="15" bestFit="1" customWidth="1"/>
    <col min="16" max="16" width="32.140625" style="22" bestFit="1" customWidth="1"/>
    <col min="17" max="17" width="10.5703125" style="15" bestFit="1" customWidth="1"/>
    <col min="18" max="18" width="13.140625" style="117" bestFit="1" customWidth="1"/>
    <col min="19" max="19" width="15.7109375" style="117" bestFit="1" customWidth="1"/>
    <col min="20" max="20" width="26.28515625" style="15" customWidth="1"/>
    <col min="21" max="21" width="19.5703125" style="15" customWidth="1"/>
    <col min="22" max="22" width="12.140625" style="22" bestFit="1" customWidth="1"/>
    <col min="23" max="23" width="15.7109375" style="22" bestFit="1" customWidth="1"/>
    <col min="24" max="24" width="48.140625" style="22" bestFit="1" customWidth="1"/>
    <col min="25" max="25" width="11.5703125" style="22" bestFit="1" customWidth="1"/>
    <col min="26" max="26" width="13" style="22" bestFit="1" customWidth="1"/>
    <col min="27" max="27" width="13.5703125" style="22" bestFit="1" customWidth="1"/>
    <col min="28" max="28" width="11.5703125" style="22" bestFit="1" customWidth="1"/>
    <col min="29" max="29" width="18.42578125" style="124" customWidth="1"/>
    <col min="30" max="30" width="11.5703125" style="124" bestFit="1" customWidth="1"/>
    <col min="31" max="31" width="15.140625" style="22" bestFit="1" customWidth="1"/>
    <col min="32" max="32" width="9.85546875" style="22" bestFit="1" customWidth="1"/>
    <col min="33" max="33" width="14.28515625" style="124" bestFit="1" customWidth="1"/>
    <col min="34" max="34" width="27.7109375" style="129" bestFit="1" customWidth="1"/>
    <col min="35" max="35" width="18.140625" style="117" bestFit="1" customWidth="1"/>
    <col min="36" max="36" width="25.28515625" style="123" bestFit="1" customWidth="1"/>
    <col min="37" max="37" width="18.42578125" style="130" bestFit="1" customWidth="1"/>
    <col min="38" max="38" width="13.5703125" style="22" bestFit="1" customWidth="1"/>
    <col min="39" max="39" width="16" style="97" customWidth="1"/>
    <col min="40" max="40" width="44.85546875" style="22" customWidth="1"/>
    <col min="41" max="41" width="17.85546875" style="97" customWidth="1"/>
    <col min="42" max="42" width="20.28515625" style="22" bestFit="1" customWidth="1"/>
    <col min="43" max="43" width="46.5703125" style="22" bestFit="1" customWidth="1"/>
    <col min="44" max="44" width="15.42578125" style="22" customWidth="1"/>
    <col min="45" max="45" width="14.42578125" style="22" bestFit="1" customWidth="1"/>
    <col min="46" max="46" width="16.7109375" style="22" customWidth="1"/>
    <col min="47" max="47" width="14.42578125" style="22" bestFit="1" customWidth="1"/>
    <col min="48" max="48" width="5.85546875" style="15" bestFit="1" customWidth="1"/>
    <col min="49" max="49" width="21.5703125" style="15" bestFit="1" customWidth="1"/>
    <col min="50" max="50" width="7" style="15" bestFit="1" customWidth="1"/>
    <col min="51" max="51" width="9.85546875" style="15" bestFit="1" customWidth="1"/>
    <col min="52" max="53" width="5.5703125" style="15" bestFit="1" customWidth="1"/>
    <col min="54" max="54" width="14.28515625" style="15" bestFit="1" customWidth="1"/>
    <col min="55" max="55" width="15.7109375" style="15" customWidth="1"/>
    <col min="56" max="56" width="21.42578125" style="15" customWidth="1"/>
    <col min="57" max="57" width="7" style="15" bestFit="1" customWidth="1"/>
    <col min="58" max="58" width="9.42578125" style="15" bestFit="1" customWidth="1"/>
    <col min="59" max="59" width="8.42578125" style="15" bestFit="1" customWidth="1"/>
    <col min="60" max="16384" width="9.140625" style="15"/>
  </cols>
  <sheetData>
    <row r="1" spans="1:59" x14ac:dyDescent="0.25">
      <c r="AH1" s="125"/>
      <c r="AK1" s="126"/>
    </row>
    <row r="2" spans="1:59" x14ac:dyDescent="0.25">
      <c r="AH2" s="125"/>
      <c r="AK2" s="126"/>
    </row>
    <row r="3" spans="1:59" x14ac:dyDescent="0.25">
      <c r="A3" s="15"/>
      <c r="C3" s="15"/>
      <c r="D3" s="15"/>
      <c r="E3" s="15"/>
      <c r="F3" s="20"/>
      <c r="I3" s="20"/>
      <c r="L3" s="117"/>
      <c r="P3" s="15"/>
      <c r="V3" s="15"/>
      <c r="W3" s="15"/>
      <c r="X3" s="15"/>
      <c r="Y3" s="15"/>
      <c r="Z3" s="15"/>
      <c r="AA3" s="15"/>
      <c r="AB3" s="15"/>
      <c r="AC3" s="117"/>
      <c r="AD3" s="117"/>
      <c r="AE3" s="15"/>
      <c r="AF3" s="15"/>
      <c r="AG3" s="117"/>
      <c r="AH3" s="117"/>
      <c r="AJ3" s="117"/>
      <c r="AK3" s="117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59" x14ac:dyDescent="0.25">
      <c r="A4" s="15"/>
      <c r="C4" s="15"/>
      <c r="D4" s="15"/>
      <c r="E4" s="15"/>
      <c r="F4" s="20"/>
      <c r="I4" s="20"/>
      <c r="L4" s="117"/>
      <c r="P4" s="15"/>
      <c r="V4" s="15"/>
      <c r="W4" s="15"/>
      <c r="X4" s="15"/>
      <c r="Y4" s="15"/>
      <c r="Z4" s="15"/>
      <c r="AA4" s="15"/>
      <c r="AB4" s="15"/>
      <c r="AC4" s="117"/>
      <c r="AD4" s="117"/>
      <c r="AE4" s="15"/>
      <c r="AF4" s="15"/>
      <c r="AG4" s="117"/>
      <c r="AH4" s="117"/>
      <c r="AJ4" s="117"/>
      <c r="AK4" s="117"/>
      <c r="AL4" s="15"/>
      <c r="AM4" s="15"/>
      <c r="AN4" s="15"/>
      <c r="AO4" s="15"/>
      <c r="AP4" s="15"/>
      <c r="AQ4" s="15"/>
      <c r="AR4" s="15"/>
      <c r="AS4" s="15"/>
      <c r="AT4" s="15"/>
      <c r="AU4" s="15"/>
    </row>
    <row r="5" spans="1:59" s="17" customFormat="1" x14ac:dyDescent="0.25">
      <c r="A5" s="16" t="s">
        <v>280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23"/>
      <c r="AI5" s="123"/>
      <c r="AJ5" s="123"/>
      <c r="AK5" s="123"/>
    </row>
    <row r="6" spans="1:59" s="17" customForma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18"/>
      <c r="M6" s="19"/>
      <c r="N6" s="19"/>
      <c r="O6" s="19"/>
      <c r="P6" s="19"/>
      <c r="Q6" s="19"/>
      <c r="R6" s="118"/>
      <c r="S6" s="118"/>
      <c r="T6" s="19"/>
      <c r="U6" s="19"/>
      <c r="V6" s="19"/>
      <c r="W6" s="19"/>
      <c r="X6" s="19"/>
      <c r="Y6" s="19"/>
      <c r="Z6" s="19"/>
      <c r="AA6" s="19"/>
      <c r="AB6" s="19"/>
      <c r="AC6" s="118"/>
      <c r="AD6" s="118"/>
      <c r="AE6" s="19"/>
      <c r="AF6" s="19"/>
      <c r="AG6" s="118"/>
      <c r="AH6" s="123"/>
      <c r="AI6" s="123"/>
      <c r="AJ6" s="123"/>
      <c r="AK6" s="123"/>
    </row>
    <row r="7" spans="1:59" s="17" customFormat="1" x14ac:dyDescent="0.25">
      <c r="A7" s="16" t="s">
        <v>364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23"/>
      <c r="AI7" s="123"/>
      <c r="AJ7" s="123"/>
      <c r="AK7" s="123"/>
    </row>
    <row r="8" spans="1:59" s="17" customFormat="1" x14ac:dyDescent="0.25">
      <c r="A8" s="17" t="s">
        <v>281</v>
      </c>
      <c r="E8" s="18"/>
      <c r="F8" s="113"/>
      <c r="G8" s="19"/>
      <c r="H8" s="19"/>
      <c r="I8" s="19"/>
      <c r="J8" s="19"/>
      <c r="K8" s="19"/>
      <c r="L8" s="118"/>
      <c r="M8" s="19"/>
      <c r="N8" s="19"/>
      <c r="O8" s="19"/>
      <c r="P8" s="18"/>
      <c r="Q8" s="19"/>
      <c r="R8" s="118"/>
      <c r="S8" s="118"/>
      <c r="T8" s="19"/>
      <c r="U8" s="19"/>
      <c r="V8" s="18"/>
      <c r="W8" s="18"/>
      <c r="X8" s="18"/>
      <c r="Y8" s="18"/>
      <c r="Z8" s="18"/>
      <c r="AA8" s="19"/>
      <c r="AB8" s="19"/>
      <c r="AC8" s="116"/>
      <c r="AD8" s="116"/>
      <c r="AE8" s="19"/>
      <c r="AF8" s="19"/>
      <c r="AG8" s="116"/>
      <c r="AH8" s="123"/>
      <c r="AI8" s="123"/>
      <c r="AJ8" s="123"/>
      <c r="AK8" s="123"/>
    </row>
    <row r="9" spans="1:59" s="17" customFormat="1" x14ac:dyDescent="0.25">
      <c r="A9" s="17" t="s">
        <v>597</v>
      </c>
      <c r="E9" s="18"/>
      <c r="F9" s="113"/>
      <c r="G9" s="19"/>
      <c r="H9" s="19"/>
      <c r="I9" s="19"/>
      <c r="J9" s="19"/>
      <c r="K9" s="19"/>
      <c r="L9" s="118"/>
      <c r="M9" s="19"/>
      <c r="N9" s="19"/>
      <c r="O9" s="19"/>
      <c r="P9" s="18"/>
      <c r="Q9" s="19"/>
      <c r="R9" s="118"/>
      <c r="S9" s="118"/>
      <c r="T9" s="19"/>
      <c r="U9" s="19"/>
      <c r="V9" s="18"/>
      <c r="W9" s="18"/>
      <c r="X9" s="18"/>
      <c r="Y9" s="18"/>
      <c r="Z9" s="18"/>
      <c r="AA9" s="19"/>
      <c r="AB9" s="19"/>
      <c r="AC9" s="116"/>
      <c r="AD9" s="116"/>
      <c r="AE9" s="19"/>
      <c r="AF9" s="19"/>
      <c r="AG9" s="116"/>
      <c r="AH9" s="123"/>
      <c r="AI9" s="123"/>
      <c r="AJ9" s="123"/>
      <c r="AK9" s="123"/>
    </row>
    <row r="10" spans="1:59" s="17" customFormat="1" x14ac:dyDescent="0.25">
      <c r="E10" s="18"/>
      <c r="F10" s="113"/>
      <c r="G10" s="19"/>
      <c r="H10" s="19"/>
      <c r="I10" s="19"/>
      <c r="J10" s="19"/>
      <c r="K10" s="19"/>
      <c r="L10" s="118"/>
      <c r="M10" s="19"/>
      <c r="N10" s="19"/>
      <c r="O10" s="19"/>
      <c r="P10" s="18"/>
      <c r="Q10" s="19"/>
      <c r="R10" s="118"/>
      <c r="S10" s="118"/>
      <c r="T10" s="19"/>
      <c r="U10" s="19"/>
      <c r="V10" s="18"/>
      <c r="W10" s="18"/>
      <c r="X10" s="18"/>
      <c r="Y10" s="18"/>
      <c r="Z10" s="18"/>
      <c r="AA10" s="19"/>
      <c r="AB10" s="19"/>
      <c r="AC10" s="116"/>
      <c r="AD10" s="116"/>
      <c r="AE10" s="19"/>
      <c r="AF10" s="19"/>
      <c r="AG10" s="116"/>
      <c r="AH10" s="123"/>
      <c r="AI10" s="123"/>
      <c r="AJ10" s="123"/>
      <c r="AK10" s="123"/>
    </row>
    <row r="11" spans="1:59" s="17" customFormat="1" x14ac:dyDescent="0.25">
      <c r="A11" s="1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23"/>
      <c r="AI11" s="123"/>
      <c r="AJ11" s="123"/>
      <c r="AK11" s="123"/>
    </row>
    <row r="12" spans="1:59" s="17" customFormat="1" x14ac:dyDescent="0.25">
      <c r="A12" s="16" t="s">
        <v>599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23"/>
      <c r="AI12" s="123"/>
      <c r="AJ12" s="123"/>
      <c r="AK12" s="123"/>
    </row>
    <row r="13" spans="1:59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19"/>
      <c r="M13" s="20"/>
      <c r="N13" s="20"/>
      <c r="O13" s="20"/>
      <c r="P13" s="20"/>
      <c r="Q13" s="20"/>
      <c r="R13" s="119"/>
      <c r="S13" s="119"/>
      <c r="T13" s="20"/>
      <c r="U13" s="20"/>
      <c r="V13" s="20"/>
      <c r="W13" s="20"/>
      <c r="X13" s="20"/>
      <c r="Y13" s="20"/>
      <c r="Z13" s="20"/>
      <c r="AA13" s="20"/>
      <c r="AB13" s="20"/>
      <c r="AC13" s="119"/>
      <c r="AD13" s="119"/>
      <c r="AE13" s="20"/>
      <c r="AF13" s="20"/>
      <c r="AG13" s="119"/>
      <c r="AH13" s="117"/>
      <c r="AJ13" s="117"/>
      <c r="AK13" s="117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1:59" ht="13.5" thickBot="1" x14ac:dyDescent="0.3">
      <c r="A14" s="21" t="s">
        <v>283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H14" s="117"/>
      <c r="AJ14" s="117"/>
      <c r="AK14" s="117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1:59" x14ac:dyDescent="0.25">
      <c r="A15" s="23" t="s">
        <v>21</v>
      </c>
      <c r="B15" s="24"/>
      <c r="C15" s="24"/>
      <c r="D15" s="24"/>
      <c r="E15" s="24"/>
      <c r="F15" s="24"/>
      <c r="G15" s="24"/>
      <c r="H15" s="24" t="s">
        <v>73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127" t="s">
        <v>49</v>
      </c>
      <c r="AI15" s="127"/>
      <c r="AJ15" s="127"/>
      <c r="AK15" s="127"/>
      <c r="AL15" s="24" t="s">
        <v>76</v>
      </c>
      <c r="AM15" s="24"/>
      <c r="AN15" s="24"/>
      <c r="AO15" s="24"/>
      <c r="AP15" s="24" t="s">
        <v>96</v>
      </c>
      <c r="AQ15" s="24"/>
      <c r="AR15" s="24"/>
      <c r="AS15" s="24"/>
      <c r="AT15" s="24"/>
      <c r="AU15" s="24"/>
      <c r="AV15" s="24" t="s">
        <v>74</v>
      </c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5"/>
    </row>
    <row r="16" spans="1:59" x14ac:dyDescent="0.25">
      <c r="A16" s="26"/>
      <c r="B16" s="27"/>
      <c r="C16" s="27"/>
      <c r="D16" s="27"/>
      <c r="E16" s="27"/>
      <c r="F16" s="27"/>
      <c r="G16" s="27"/>
      <c r="H16" s="27" t="s">
        <v>48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391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113</v>
      </c>
      <c r="AF16" s="27"/>
      <c r="AG16" s="27"/>
      <c r="AH16" s="128"/>
      <c r="AI16" s="128"/>
      <c r="AJ16" s="128"/>
      <c r="AK16" s="128"/>
      <c r="AL16" s="27" t="s">
        <v>78</v>
      </c>
      <c r="AM16" s="28" t="s">
        <v>79</v>
      </c>
      <c r="AN16" s="27" t="s">
        <v>77</v>
      </c>
      <c r="AO16" s="28" t="s">
        <v>80</v>
      </c>
      <c r="AP16" s="27" t="s">
        <v>85</v>
      </c>
      <c r="AQ16" s="27" t="s">
        <v>86</v>
      </c>
      <c r="AR16" s="27" t="s">
        <v>87</v>
      </c>
      <c r="AS16" s="27" t="s">
        <v>89</v>
      </c>
      <c r="AT16" s="27" t="s">
        <v>88</v>
      </c>
      <c r="AU16" s="27" t="s">
        <v>89</v>
      </c>
      <c r="AV16" s="27" t="s">
        <v>1</v>
      </c>
      <c r="AW16" s="27" t="s">
        <v>54</v>
      </c>
      <c r="AX16" s="29" t="s">
        <v>58</v>
      </c>
      <c r="AY16" s="29"/>
      <c r="AZ16" s="29"/>
      <c r="BA16" s="29" t="s">
        <v>61</v>
      </c>
      <c r="BB16" s="29"/>
      <c r="BC16" s="27" t="s">
        <v>600</v>
      </c>
      <c r="BD16" s="27" t="s">
        <v>392</v>
      </c>
      <c r="BE16" s="29" t="s">
        <v>64</v>
      </c>
      <c r="BF16" s="29"/>
      <c r="BG16" s="30"/>
    </row>
    <row r="17" spans="1:59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 t="s">
        <v>109</v>
      </c>
      <c r="Z17" s="27"/>
      <c r="AA17" s="27" t="s">
        <v>110</v>
      </c>
      <c r="AB17" s="27"/>
      <c r="AC17" s="27"/>
      <c r="AD17" s="27"/>
      <c r="AE17" s="27" t="s">
        <v>114</v>
      </c>
      <c r="AF17" s="27"/>
      <c r="AG17" s="27"/>
      <c r="AH17" s="128"/>
      <c r="AI17" s="128"/>
      <c r="AJ17" s="128"/>
      <c r="AK17" s="128"/>
      <c r="AL17" s="27"/>
      <c r="AM17" s="28"/>
      <c r="AN17" s="27"/>
      <c r="AO17" s="28"/>
      <c r="AP17" s="27"/>
      <c r="AQ17" s="27"/>
      <c r="AR17" s="27"/>
      <c r="AS17" s="27"/>
      <c r="AT17" s="27"/>
      <c r="AU17" s="27"/>
      <c r="AV17" s="27"/>
      <c r="AW17" s="27"/>
      <c r="AX17" s="29"/>
      <c r="AY17" s="29"/>
      <c r="AZ17" s="29"/>
      <c r="BA17" s="29"/>
      <c r="BB17" s="29"/>
      <c r="BC17" s="27"/>
      <c r="BD17" s="27"/>
      <c r="BE17" s="29"/>
      <c r="BF17" s="29"/>
      <c r="BG17" s="30"/>
    </row>
    <row r="18" spans="1:59" ht="38.25" x14ac:dyDescent="0.25">
      <c r="A18" s="31" t="s">
        <v>254</v>
      </c>
      <c r="B18" s="32" t="s">
        <v>6</v>
      </c>
      <c r="C18" s="32" t="s">
        <v>7</v>
      </c>
      <c r="D18" s="32" t="s">
        <v>0</v>
      </c>
      <c r="E18" s="32" t="s">
        <v>1</v>
      </c>
      <c r="F18" s="32" t="s">
        <v>2</v>
      </c>
      <c r="G18" s="32" t="s">
        <v>8</v>
      </c>
      <c r="H18" s="33" t="s">
        <v>9</v>
      </c>
      <c r="I18" s="32" t="s">
        <v>3</v>
      </c>
      <c r="J18" s="32" t="s">
        <v>19</v>
      </c>
      <c r="K18" s="32" t="s">
        <v>10</v>
      </c>
      <c r="L18" s="120" t="s">
        <v>46</v>
      </c>
      <c r="M18" s="32" t="s">
        <v>14</v>
      </c>
      <c r="N18" s="32" t="s">
        <v>13</v>
      </c>
      <c r="O18" s="32" t="s">
        <v>12</v>
      </c>
      <c r="P18" s="32" t="s">
        <v>4</v>
      </c>
      <c r="Q18" s="32" t="s">
        <v>393</v>
      </c>
      <c r="R18" s="120" t="s">
        <v>50</v>
      </c>
      <c r="S18" s="120" t="s">
        <v>51</v>
      </c>
      <c r="T18" s="32" t="s">
        <v>5</v>
      </c>
      <c r="U18" s="32" t="s">
        <v>108</v>
      </c>
      <c r="V18" s="32" t="s">
        <v>10</v>
      </c>
      <c r="W18" s="32" t="s">
        <v>14</v>
      </c>
      <c r="X18" s="32" t="s">
        <v>11</v>
      </c>
      <c r="Y18" s="32" t="s">
        <v>13</v>
      </c>
      <c r="Z18" s="32" t="s">
        <v>12</v>
      </c>
      <c r="AA18" s="32" t="s">
        <v>15</v>
      </c>
      <c r="AB18" s="32" t="s">
        <v>16</v>
      </c>
      <c r="AC18" s="120" t="s">
        <v>17</v>
      </c>
      <c r="AD18" s="120" t="s">
        <v>18</v>
      </c>
      <c r="AE18" s="32" t="s">
        <v>115</v>
      </c>
      <c r="AF18" s="32" t="s">
        <v>116</v>
      </c>
      <c r="AG18" s="120" t="s">
        <v>117</v>
      </c>
      <c r="AH18" s="120" t="s">
        <v>284</v>
      </c>
      <c r="AI18" s="120" t="s">
        <v>369</v>
      </c>
      <c r="AJ18" s="120" t="s">
        <v>370</v>
      </c>
      <c r="AK18" s="120" t="s">
        <v>20</v>
      </c>
      <c r="AL18" s="27"/>
      <c r="AM18" s="28"/>
      <c r="AN18" s="27"/>
      <c r="AO18" s="28"/>
      <c r="AP18" s="27"/>
      <c r="AQ18" s="27"/>
      <c r="AR18" s="27"/>
      <c r="AS18" s="27"/>
      <c r="AT18" s="27"/>
      <c r="AU18" s="27"/>
      <c r="AV18" s="27"/>
      <c r="AW18" s="27"/>
      <c r="AX18" s="34" t="s">
        <v>55</v>
      </c>
      <c r="AY18" s="34" t="s">
        <v>56</v>
      </c>
      <c r="AZ18" s="34" t="s">
        <v>57</v>
      </c>
      <c r="BA18" s="34" t="s">
        <v>59</v>
      </c>
      <c r="BB18" s="32" t="s">
        <v>60</v>
      </c>
      <c r="BC18" s="27"/>
      <c r="BD18" s="27"/>
      <c r="BE18" s="34" t="s">
        <v>55</v>
      </c>
      <c r="BF18" s="34" t="s">
        <v>63</v>
      </c>
      <c r="BG18" s="35" t="s">
        <v>62</v>
      </c>
    </row>
    <row r="19" spans="1:59" ht="13.5" thickBot="1" x14ac:dyDescent="0.3">
      <c r="A19" s="36"/>
      <c r="B19" s="37" t="s">
        <v>22</v>
      </c>
      <c r="C19" s="37" t="s">
        <v>23</v>
      </c>
      <c r="D19" s="38" t="s">
        <v>45</v>
      </c>
      <c r="E19" s="37" t="s">
        <v>24</v>
      </c>
      <c r="F19" s="37" t="s">
        <v>25</v>
      </c>
      <c r="G19" s="37" t="s">
        <v>26</v>
      </c>
      <c r="H19" s="38" t="s">
        <v>27</v>
      </c>
      <c r="I19" s="37" t="s">
        <v>28</v>
      </c>
      <c r="J19" s="37" t="s">
        <v>29</v>
      </c>
      <c r="K19" s="37" t="s">
        <v>30</v>
      </c>
      <c r="L19" s="121" t="s">
        <v>31</v>
      </c>
      <c r="M19" s="37" t="s">
        <v>32</v>
      </c>
      <c r="N19" s="37" t="s">
        <v>33</v>
      </c>
      <c r="O19" s="37" t="s">
        <v>34</v>
      </c>
      <c r="P19" s="37" t="s">
        <v>35</v>
      </c>
      <c r="Q19" s="37" t="s">
        <v>36</v>
      </c>
      <c r="R19" s="121" t="s">
        <v>37</v>
      </c>
      <c r="S19" s="121" t="s">
        <v>47</v>
      </c>
      <c r="T19" s="37" t="s">
        <v>38</v>
      </c>
      <c r="U19" s="37" t="s">
        <v>107</v>
      </c>
      <c r="V19" s="37" t="s">
        <v>39</v>
      </c>
      <c r="W19" s="37" t="s">
        <v>40</v>
      </c>
      <c r="X19" s="37" t="s">
        <v>41</v>
      </c>
      <c r="Y19" s="37" t="s">
        <v>42</v>
      </c>
      <c r="Z19" s="37" t="s">
        <v>43</v>
      </c>
      <c r="AA19" s="37" t="s">
        <v>52</v>
      </c>
      <c r="AB19" s="37" t="s">
        <v>44</v>
      </c>
      <c r="AC19" s="121" t="s">
        <v>111</v>
      </c>
      <c r="AD19" s="121" t="s">
        <v>112</v>
      </c>
      <c r="AE19" s="37" t="s">
        <v>53</v>
      </c>
      <c r="AF19" s="37" t="s">
        <v>118</v>
      </c>
      <c r="AG19" s="121" t="s">
        <v>119</v>
      </c>
      <c r="AH19" s="121" t="s">
        <v>120</v>
      </c>
      <c r="AI19" s="121" t="s">
        <v>65</v>
      </c>
      <c r="AJ19" s="121" t="s">
        <v>121</v>
      </c>
      <c r="AK19" s="121" t="s">
        <v>122</v>
      </c>
      <c r="AL19" s="37" t="s">
        <v>66</v>
      </c>
      <c r="AM19" s="39" t="s">
        <v>67</v>
      </c>
      <c r="AN19" s="37" t="s">
        <v>68</v>
      </c>
      <c r="AO19" s="39" t="s">
        <v>69</v>
      </c>
      <c r="AP19" s="40" t="s">
        <v>70</v>
      </c>
      <c r="AQ19" s="40" t="s">
        <v>71</v>
      </c>
      <c r="AR19" s="40" t="s">
        <v>72</v>
      </c>
      <c r="AS19" s="40" t="s">
        <v>75</v>
      </c>
      <c r="AT19" s="40" t="s">
        <v>81</v>
      </c>
      <c r="AU19" s="40" t="s">
        <v>82</v>
      </c>
      <c r="AV19" s="40" t="s">
        <v>123</v>
      </c>
      <c r="AW19" s="40" t="s">
        <v>83</v>
      </c>
      <c r="AX19" s="40" t="s">
        <v>90</v>
      </c>
      <c r="AY19" s="40" t="s">
        <v>84</v>
      </c>
      <c r="AZ19" s="40" t="s">
        <v>91</v>
      </c>
      <c r="BA19" s="40" t="s">
        <v>92</v>
      </c>
      <c r="BB19" s="40" t="s">
        <v>93</v>
      </c>
      <c r="BC19" s="40" t="s">
        <v>94</v>
      </c>
      <c r="BD19" s="40" t="s">
        <v>95</v>
      </c>
      <c r="BE19" s="40" t="s">
        <v>124</v>
      </c>
      <c r="BF19" s="40" t="s">
        <v>125</v>
      </c>
      <c r="BG19" s="41" t="s">
        <v>126</v>
      </c>
    </row>
    <row r="20" spans="1:59" x14ac:dyDescent="0.25">
      <c r="A20" s="42">
        <v>1</v>
      </c>
      <c r="B20" s="42" t="s">
        <v>416</v>
      </c>
      <c r="C20" s="42" t="s">
        <v>301</v>
      </c>
      <c r="D20" s="42" t="s">
        <v>97</v>
      </c>
      <c r="E20" s="42" t="s">
        <v>99</v>
      </c>
      <c r="F20" s="107" t="s">
        <v>302</v>
      </c>
      <c r="G20" s="43">
        <v>12829</v>
      </c>
      <c r="H20" s="44" t="s">
        <v>371</v>
      </c>
      <c r="I20" s="107" t="s">
        <v>303</v>
      </c>
      <c r="J20" s="42" t="s">
        <v>102</v>
      </c>
      <c r="K20" s="45">
        <v>43997</v>
      </c>
      <c r="L20" s="13">
        <v>99590.16</v>
      </c>
      <c r="M20" s="43">
        <v>12829</v>
      </c>
      <c r="N20" s="45">
        <v>44013</v>
      </c>
      <c r="O20" s="45">
        <v>44378</v>
      </c>
      <c r="P20" s="42" t="s">
        <v>288</v>
      </c>
      <c r="Q20" s="42" t="s">
        <v>100</v>
      </c>
      <c r="R20" s="13" t="s">
        <v>100</v>
      </c>
      <c r="S20" s="13" t="s">
        <v>100</v>
      </c>
      <c r="T20" s="42" t="s">
        <v>406</v>
      </c>
      <c r="U20" s="46" t="s">
        <v>100</v>
      </c>
      <c r="V20" s="46" t="s">
        <v>100</v>
      </c>
      <c r="W20" s="46" t="s">
        <v>100</v>
      </c>
      <c r="X20" s="47" t="s">
        <v>100</v>
      </c>
      <c r="Y20" s="48" t="s">
        <v>100</v>
      </c>
      <c r="Z20" s="48" t="s">
        <v>100</v>
      </c>
      <c r="AA20" s="48" t="s">
        <v>100</v>
      </c>
      <c r="AB20" s="48" t="s">
        <v>100</v>
      </c>
      <c r="AC20" s="7">
        <v>0</v>
      </c>
      <c r="AD20" s="7">
        <v>0</v>
      </c>
      <c r="AE20" s="48" t="s">
        <v>100</v>
      </c>
      <c r="AF20" s="48" t="s">
        <v>100</v>
      </c>
      <c r="AG20" s="7">
        <v>0</v>
      </c>
      <c r="AH20" s="3">
        <f>$L$20-AD20+AC20+AG20</f>
        <v>99590.16</v>
      </c>
      <c r="AI20" s="3">
        <v>49795.08</v>
      </c>
      <c r="AJ20" s="8">
        <v>0</v>
      </c>
      <c r="AK20" s="14">
        <f>SUM(AI20:AJ27)</f>
        <v>416280.22</v>
      </c>
      <c r="AL20" s="42" t="s">
        <v>100</v>
      </c>
      <c r="AM20" s="42" t="s">
        <v>100</v>
      </c>
      <c r="AN20" s="42" t="s">
        <v>100</v>
      </c>
      <c r="AO20" s="42" t="s">
        <v>100</v>
      </c>
      <c r="AP20" s="42" t="s">
        <v>100</v>
      </c>
      <c r="AQ20" s="42" t="s">
        <v>100</v>
      </c>
      <c r="AR20" s="42" t="s">
        <v>100</v>
      </c>
      <c r="AS20" s="42" t="s">
        <v>100</v>
      </c>
      <c r="AT20" s="42" t="s">
        <v>100</v>
      </c>
      <c r="AU20" s="42" t="s">
        <v>100</v>
      </c>
      <c r="AV20" s="42" t="s">
        <v>100</v>
      </c>
      <c r="AW20" s="42" t="s">
        <v>100</v>
      </c>
      <c r="AX20" s="42" t="s">
        <v>100</v>
      </c>
      <c r="AY20" s="42" t="s">
        <v>100</v>
      </c>
      <c r="AZ20" s="42" t="s">
        <v>100</v>
      </c>
      <c r="BA20" s="42" t="s">
        <v>100</v>
      </c>
      <c r="BB20" s="42" t="s">
        <v>100</v>
      </c>
      <c r="BC20" s="42" t="s">
        <v>100</v>
      </c>
      <c r="BD20" s="42" t="s">
        <v>100</v>
      </c>
      <c r="BE20" s="42" t="s">
        <v>100</v>
      </c>
      <c r="BF20" s="42" t="s">
        <v>100</v>
      </c>
      <c r="BG20" s="42" t="s">
        <v>100</v>
      </c>
    </row>
    <row r="21" spans="1:59" x14ac:dyDescent="0.25">
      <c r="A21" s="49"/>
      <c r="B21" s="49"/>
      <c r="C21" s="49"/>
      <c r="D21" s="49"/>
      <c r="E21" s="49"/>
      <c r="F21" s="108"/>
      <c r="G21" s="50"/>
      <c r="H21" s="51"/>
      <c r="I21" s="108"/>
      <c r="J21" s="49"/>
      <c r="K21" s="52"/>
      <c r="L21" s="11"/>
      <c r="M21" s="50"/>
      <c r="N21" s="52"/>
      <c r="O21" s="52"/>
      <c r="P21" s="49"/>
      <c r="Q21" s="49"/>
      <c r="R21" s="11"/>
      <c r="S21" s="11"/>
      <c r="T21" s="49"/>
      <c r="U21" s="53" t="s">
        <v>101</v>
      </c>
      <c r="V21" s="53" t="s">
        <v>207</v>
      </c>
      <c r="W21" s="53" t="s">
        <v>206</v>
      </c>
      <c r="X21" s="54" t="s">
        <v>211</v>
      </c>
      <c r="Y21" s="55">
        <v>44379</v>
      </c>
      <c r="Z21" s="55">
        <v>44744</v>
      </c>
      <c r="AA21" s="55" t="s">
        <v>100</v>
      </c>
      <c r="AB21" s="55" t="s">
        <v>100</v>
      </c>
      <c r="AC21" s="4">
        <v>0</v>
      </c>
      <c r="AD21" s="4">
        <v>0</v>
      </c>
      <c r="AE21" s="55" t="s">
        <v>100</v>
      </c>
      <c r="AF21" s="55" t="s">
        <v>100</v>
      </c>
      <c r="AG21" s="4">
        <v>0</v>
      </c>
      <c r="AH21" s="2">
        <f t="shared" ref="AH21:AH27" si="0">$L$20-AD21+AC21+AG21</f>
        <v>99590.16</v>
      </c>
      <c r="AI21" s="2">
        <f>41495.9+58094.26</f>
        <v>99590.16</v>
      </c>
      <c r="AJ21" s="5">
        <v>0</v>
      </c>
      <c r="AK21" s="12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</row>
    <row r="22" spans="1:59" x14ac:dyDescent="0.25">
      <c r="A22" s="49"/>
      <c r="B22" s="49"/>
      <c r="C22" s="49"/>
      <c r="D22" s="49"/>
      <c r="E22" s="49"/>
      <c r="F22" s="108"/>
      <c r="G22" s="50"/>
      <c r="H22" s="51"/>
      <c r="I22" s="108"/>
      <c r="J22" s="49"/>
      <c r="K22" s="52"/>
      <c r="L22" s="11"/>
      <c r="M22" s="50"/>
      <c r="N22" s="52"/>
      <c r="O22" s="52"/>
      <c r="P22" s="49"/>
      <c r="Q22" s="49"/>
      <c r="R22" s="11"/>
      <c r="S22" s="11"/>
      <c r="T22" s="49"/>
      <c r="U22" s="53" t="s">
        <v>103</v>
      </c>
      <c r="V22" s="53" t="s">
        <v>221</v>
      </c>
      <c r="W22" s="53" t="s">
        <v>220</v>
      </c>
      <c r="X22" s="54" t="s">
        <v>222</v>
      </c>
      <c r="Y22" s="55">
        <v>44744</v>
      </c>
      <c r="Z22" s="55">
        <v>45108</v>
      </c>
      <c r="AA22" s="55" t="s">
        <v>100</v>
      </c>
      <c r="AB22" s="55" t="s">
        <v>100</v>
      </c>
      <c r="AC22" s="4">
        <v>0</v>
      </c>
      <c r="AD22" s="4">
        <v>0</v>
      </c>
      <c r="AE22" s="55" t="s">
        <v>100</v>
      </c>
      <c r="AF22" s="55" t="s">
        <v>100</v>
      </c>
      <c r="AG22" s="4">
        <v>0</v>
      </c>
      <c r="AH22" s="2">
        <f t="shared" si="0"/>
        <v>99590.16</v>
      </c>
      <c r="AI22" s="2">
        <f>49795.08+49795.08</f>
        <v>99590.16</v>
      </c>
      <c r="AJ22" s="5">
        <v>0</v>
      </c>
      <c r="AK22" s="12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</row>
    <row r="23" spans="1:59" x14ac:dyDescent="0.25">
      <c r="A23" s="49"/>
      <c r="B23" s="49"/>
      <c r="C23" s="49"/>
      <c r="D23" s="49"/>
      <c r="E23" s="49"/>
      <c r="F23" s="108"/>
      <c r="G23" s="50"/>
      <c r="H23" s="51"/>
      <c r="I23" s="108"/>
      <c r="J23" s="49"/>
      <c r="K23" s="52"/>
      <c r="L23" s="11"/>
      <c r="M23" s="50"/>
      <c r="N23" s="52"/>
      <c r="O23" s="52"/>
      <c r="P23" s="49"/>
      <c r="Q23" s="49"/>
      <c r="R23" s="11"/>
      <c r="S23" s="11"/>
      <c r="T23" s="49"/>
      <c r="U23" s="53" t="s">
        <v>104</v>
      </c>
      <c r="V23" s="53" t="s">
        <v>409</v>
      </c>
      <c r="W23" s="53" t="s">
        <v>407</v>
      </c>
      <c r="X23" s="54" t="s">
        <v>410</v>
      </c>
      <c r="Y23" s="55">
        <v>45109</v>
      </c>
      <c r="Z23" s="55">
        <v>45474</v>
      </c>
      <c r="AA23" s="56">
        <v>18.585000000000001</v>
      </c>
      <c r="AB23" s="55" t="s">
        <v>100</v>
      </c>
      <c r="AC23" s="4">
        <v>118097.52</v>
      </c>
      <c r="AD23" s="4">
        <v>0</v>
      </c>
      <c r="AE23" s="55" t="s">
        <v>100</v>
      </c>
      <c r="AF23" s="55" t="s">
        <v>100</v>
      </c>
      <c r="AG23" s="4">
        <v>0</v>
      </c>
      <c r="AH23" s="2">
        <f t="shared" si="0"/>
        <v>217687.67999999999</v>
      </c>
      <c r="AI23" s="2">
        <v>118097.52</v>
      </c>
      <c r="AJ23" s="5">
        <v>0</v>
      </c>
      <c r="AK23" s="12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</row>
    <row r="24" spans="1:59" x14ac:dyDescent="0.25">
      <c r="A24" s="49"/>
      <c r="B24" s="49"/>
      <c r="C24" s="49"/>
      <c r="D24" s="49"/>
      <c r="E24" s="49"/>
      <c r="F24" s="108"/>
      <c r="G24" s="50"/>
      <c r="H24" s="51"/>
      <c r="I24" s="108"/>
      <c r="J24" s="49"/>
      <c r="K24" s="52"/>
      <c r="L24" s="11"/>
      <c r="M24" s="50"/>
      <c r="N24" s="52"/>
      <c r="O24" s="52"/>
      <c r="P24" s="49"/>
      <c r="Q24" s="49"/>
      <c r="R24" s="11"/>
      <c r="S24" s="11"/>
      <c r="T24" s="49"/>
      <c r="U24" s="53" t="s">
        <v>105</v>
      </c>
      <c r="V24" s="53" t="s">
        <v>587</v>
      </c>
      <c r="W24" s="53" t="s">
        <v>588</v>
      </c>
      <c r="X24" s="54" t="s">
        <v>106</v>
      </c>
      <c r="Y24" s="55">
        <v>45109</v>
      </c>
      <c r="Z24" s="55">
        <v>45474</v>
      </c>
      <c r="AA24" s="55" t="s">
        <v>100</v>
      </c>
      <c r="AB24" s="55" t="s">
        <v>100</v>
      </c>
      <c r="AC24" s="4">
        <v>0</v>
      </c>
      <c r="AD24" s="4">
        <v>0</v>
      </c>
      <c r="AE24" s="55" t="s">
        <v>100</v>
      </c>
      <c r="AF24" s="55" t="s">
        <v>100</v>
      </c>
      <c r="AG24" s="4">
        <v>0</v>
      </c>
      <c r="AH24" s="2">
        <f t="shared" si="0"/>
        <v>99590.16</v>
      </c>
      <c r="AI24" s="2">
        <v>0</v>
      </c>
      <c r="AJ24" s="5">
        <v>0</v>
      </c>
      <c r="AK24" s="12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</row>
    <row r="25" spans="1:59" x14ac:dyDescent="0.25">
      <c r="A25" s="49"/>
      <c r="B25" s="49"/>
      <c r="C25" s="49"/>
      <c r="D25" s="49"/>
      <c r="E25" s="49"/>
      <c r="F25" s="108"/>
      <c r="G25" s="50"/>
      <c r="H25" s="51"/>
      <c r="I25" s="108"/>
      <c r="J25" s="49"/>
      <c r="K25" s="52"/>
      <c r="L25" s="11"/>
      <c r="M25" s="50"/>
      <c r="N25" s="52"/>
      <c r="O25" s="52"/>
      <c r="P25" s="49"/>
      <c r="Q25" s="49"/>
      <c r="R25" s="11"/>
      <c r="S25" s="11"/>
      <c r="T25" s="49"/>
      <c r="U25" s="55" t="s">
        <v>192</v>
      </c>
      <c r="V25" s="53" t="s">
        <v>584</v>
      </c>
      <c r="W25" s="53" t="s">
        <v>585</v>
      </c>
      <c r="X25" s="54" t="s">
        <v>106</v>
      </c>
      <c r="Y25" s="55">
        <v>45292</v>
      </c>
      <c r="Z25" s="55">
        <v>45657</v>
      </c>
      <c r="AA25" s="56">
        <v>2.835</v>
      </c>
      <c r="AB25" s="55" t="s">
        <v>100</v>
      </c>
      <c r="AC25" s="4">
        <v>3381.12</v>
      </c>
      <c r="AD25" s="4">
        <v>0</v>
      </c>
      <c r="AE25" s="55" t="s">
        <v>100</v>
      </c>
      <c r="AF25" s="55" t="s">
        <v>100</v>
      </c>
      <c r="AG25" s="4">
        <v>0</v>
      </c>
      <c r="AH25" s="2">
        <f t="shared" si="0"/>
        <v>102971.28</v>
      </c>
      <c r="AI25" s="2">
        <v>0</v>
      </c>
      <c r="AJ25" s="5">
        <f>9841.46+9841.46+9841.46+9841.46+9841.46</f>
        <v>49207.299999999996</v>
      </c>
      <c r="AK25" s="12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</row>
    <row r="26" spans="1:59" x14ac:dyDescent="0.25">
      <c r="A26" s="49"/>
      <c r="B26" s="49"/>
      <c r="C26" s="49"/>
      <c r="D26" s="49"/>
      <c r="E26" s="49"/>
      <c r="F26" s="108"/>
      <c r="G26" s="50"/>
      <c r="H26" s="51"/>
      <c r="I26" s="108"/>
      <c r="J26" s="49"/>
      <c r="K26" s="52"/>
      <c r="L26" s="11"/>
      <c r="M26" s="50"/>
      <c r="N26" s="52"/>
      <c r="O26" s="52"/>
      <c r="P26" s="49"/>
      <c r="Q26" s="49"/>
      <c r="R26" s="11"/>
      <c r="S26" s="11"/>
      <c r="T26" s="49"/>
      <c r="U26" s="55" t="s">
        <v>194</v>
      </c>
      <c r="V26" s="53" t="s">
        <v>584</v>
      </c>
      <c r="W26" s="53" t="s">
        <v>585</v>
      </c>
      <c r="X26" s="54" t="s">
        <v>586</v>
      </c>
      <c r="Y26" s="55">
        <v>45475</v>
      </c>
      <c r="Z26" s="55">
        <v>45839</v>
      </c>
      <c r="AA26" s="56" t="s">
        <v>100</v>
      </c>
      <c r="AB26" s="55" t="s">
        <v>100</v>
      </c>
      <c r="AC26" s="4"/>
      <c r="AD26" s="4">
        <v>0</v>
      </c>
      <c r="AE26" s="55" t="s">
        <v>100</v>
      </c>
      <c r="AF26" s="55" t="s">
        <v>100</v>
      </c>
      <c r="AG26" s="4">
        <v>0</v>
      </c>
      <c r="AH26" s="2">
        <f t="shared" si="0"/>
        <v>99590.16</v>
      </c>
      <c r="AI26" s="2">
        <v>0</v>
      </c>
      <c r="AJ26" s="5">
        <v>0</v>
      </c>
      <c r="AK26" s="12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</row>
    <row r="27" spans="1:59" x14ac:dyDescent="0.25">
      <c r="A27" s="49"/>
      <c r="B27" s="49"/>
      <c r="C27" s="49"/>
      <c r="D27" s="49"/>
      <c r="E27" s="49"/>
      <c r="F27" s="108"/>
      <c r="G27" s="50"/>
      <c r="H27" s="51"/>
      <c r="I27" s="108"/>
      <c r="J27" s="49"/>
      <c r="K27" s="52"/>
      <c r="L27" s="11"/>
      <c r="M27" s="50"/>
      <c r="N27" s="52"/>
      <c r="O27" s="52"/>
      <c r="P27" s="49"/>
      <c r="Q27" s="49"/>
      <c r="R27" s="11"/>
      <c r="S27" s="11"/>
      <c r="T27" s="49"/>
      <c r="U27" s="57"/>
      <c r="V27" s="58"/>
      <c r="W27" s="57"/>
      <c r="X27" s="57"/>
      <c r="Y27" s="58"/>
      <c r="Z27" s="58"/>
      <c r="AA27" s="58" t="s">
        <v>100</v>
      </c>
      <c r="AB27" s="58" t="s">
        <v>100</v>
      </c>
      <c r="AC27" s="4">
        <v>0</v>
      </c>
      <c r="AD27" s="4">
        <v>0</v>
      </c>
      <c r="AE27" s="55" t="s">
        <v>100</v>
      </c>
      <c r="AF27" s="55" t="s">
        <v>100</v>
      </c>
      <c r="AG27" s="4">
        <v>0</v>
      </c>
      <c r="AH27" s="2">
        <f t="shared" si="0"/>
        <v>99590.16</v>
      </c>
      <c r="AI27" s="5">
        <v>0</v>
      </c>
      <c r="AJ27" s="5">
        <v>0</v>
      </c>
      <c r="AK27" s="12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</row>
    <row r="28" spans="1:59" x14ac:dyDescent="0.25">
      <c r="A28" s="49">
        <v>2</v>
      </c>
      <c r="B28" s="49" t="s">
        <v>417</v>
      </c>
      <c r="C28" s="49" t="s">
        <v>152</v>
      </c>
      <c r="D28" s="49" t="s">
        <v>97</v>
      </c>
      <c r="E28" s="49" t="s">
        <v>99</v>
      </c>
      <c r="F28" s="108" t="s">
        <v>396</v>
      </c>
      <c r="G28" s="59">
        <v>12653</v>
      </c>
      <c r="H28" s="51" t="s">
        <v>157</v>
      </c>
      <c r="I28" s="108" t="s">
        <v>150</v>
      </c>
      <c r="J28" s="49" t="s">
        <v>151</v>
      </c>
      <c r="K28" s="60">
        <v>43860</v>
      </c>
      <c r="L28" s="11">
        <v>1476187.92</v>
      </c>
      <c r="M28" s="59">
        <v>12738</v>
      </c>
      <c r="N28" s="60">
        <v>43862</v>
      </c>
      <c r="O28" s="60">
        <v>44227</v>
      </c>
      <c r="P28" s="49" t="s">
        <v>533</v>
      </c>
      <c r="Q28" s="52" t="s">
        <v>100</v>
      </c>
      <c r="R28" s="11" t="s">
        <v>100</v>
      </c>
      <c r="S28" s="11" t="s">
        <v>100</v>
      </c>
      <c r="T28" s="49" t="s">
        <v>154</v>
      </c>
      <c r="U28" s="55" t="s">
        <v>100</v>
      </c>
      <c r="V28" s="55" t="s">
        <v>100</v>
      </c>
      <c r="W28" s="55" t="s">
        <v>100</v>
      </c>
      <c r="X28" s="55" t="s">
        <v>100</v>
      </c>
      <c r="Y28" s="55" t="s">
        <v>100</v>
      </c>
      <c r="Z28" s="55" t="s">
        <v>100</v>
      </c>
      <c r="AA28" s="55" t="s">
        <v>100</v>
      </c>
      <c r="AB28" s="55" t="s">
        <v>100</v>
      </c>
      <c r="AC28" s="4">
        <v>0</v>
      </c>
      <c r="AD28" s="4">
        <v>0</v>
      </c>
      <c r="AE28" s="55" t="s">
        <v>100</v>
      </c>
      <c r="AF28" s="55" t="s">
        <v>100</v>
      </c>
      <c r="AG28" s="4">
        <v>0</v>
      </c>
      <c r="AH28" s="2">
        <f>$L$28-AD28+AC28+AG28</f>
        <v>1476187.92</v>
      </c>
      <c r="AI28" s="2">
        <v>1413576.36</v>
      </c>
      <c r="AJ28" s="5">
        <v>0</v>
      </c>
      <c r="AK28" s="12">
        <f>SUM(AI28:AJ38)</f>
        <v>7466901.7700000014</v>
      </c>
      <c r="AL28" s="49" t="s">
        <v>100</v>
      </c>
      <c r="AM28" s="61" t="s">
        <v>100</v>
      </c>
      <c r="AN28" s="49" t="s">
        <v>100</v>
      </c>
      <c r="AO28" s="49" t="s">
        <v>100</v>
      </c>
      <c r="AP28" s="49" t="s">
        <v>100</v>
      </c>
      <c r="AQ28" s="49" t="s">
        <v>100</v>
      </c>
      <c r="AR28" s="49" t="s">
        <v>100</v>
      </c>
      <c r="AS28" s="49" t="s">
        <v>100</v>
      </c>
      <c r="AT28" s="49" t="s">
        <v>100</v>
      </c>
      <c r="AU28" s="50" t="s">
        <v>100</v>
      </c>
      <c r="AV28" s="50" t="s">
        <v>100</v>
      </c>
      <c r="AW28" s="50" t="s">
        <v>100</v>
      </c>
      <c r="AX28" s="50" t="s">
        <v>100</v>
      </c>
      <c r="AY28" s="50" t="s">
        <v>100</v>
      </c>
      <c r="AZ28" s="50" t="s">
        <v>100</v>
      </c>
      <c r="BA28" s="50" t="s">
        <v>100</v>
      </c>
      <c r="BB28" s="50" t="s">
        <v>100</v>
      </c>
      <c r="BC28" s="50" t="s">
        <v>100</v>
      </c>
      <c r="BD28" s="50" t="s">
        <v>100</v>
      </c>
      <c r="BE28" s="50" t="s">
        <v>100</v>
      </c>
      <c r="BF28" s="50" t="s">
        <v>100</v>
      </c>
      <c r="BG28" s="49" t="s">
        <v>100</v>
      </c>
    </row>
    <row r="29" spans="1:59" x14ac:dyDescent="0.25">
      <c r="A29" s="49"/>
      <c r="B29" s="49"/>
      <c r="C29" s="49"/>
      <c r="D29" s="49"/>
      <c r="E29" s="49"/>
      <c r="F29" s="108"/>
      <c r="G29" s="59"/>
      <c r="H29" s="51"/>
      <c r="I29" s="108"/>
      <c r="J29" s="49"/>
      <c r="K29" s="60"/>
      <c r="L29" s="11"/>
      <c r="M29" s="59"/>
      <c r="N29" s="60"/>
      <c r="O29" s="60"/>
      <c r="P29" s="49"/>
      <c r="Q29" s="52"/>
      <c r="R29" s="11"/>
      <c r="S29" s="11"/>
      <c r="T29" s="49"/>
      <c r="U29" s="55" t="s">
        <v>101</v>
      </c>
      <c r="V29" s="55">
        <v>44188</v>
      </c>
      <c r="W29" s="53" t="s">
        <v>196</v>
      </c>
      <c r="X29" s="55" t="s">
        <v>195</v>
      </c>
      <c r="Y29" s="55">
        <v>44228</v>
      </c>
      <c r="Z29" s="55">
        <v>44592</v>
      </c>
      <c r="AA29" s="55" t="s">
        <v>100</v>
      </c>
      <c r="AB29" s="55" t="s">
        <v>100</v>
      </c>
      <c r="AC29" s="4">
        <v>0</v>
      </c>
      <c r="AD29" s="4">
        <v>0</v>
      </c>
      <c r="AE29" s="55" t="s">
        <v>100</v>
      </c>
      <c r="AF29" s="55" t="s">
        <v>100</v>
      </c>
      <c r="AG29" s="4">
        <v>0</v>
      </c>
      <c r="AH29" s="2">
        <f t="shared" ref="AH29:AH38" si="1">$L$28-AD29+AC29+AG29</f>
        <v>1476187.92</v>
      </c>
      <c r="AI29" s="2">
        <v>1524416.86</v>
      </c>
      <c r="AJ29" s="5">
        <v>0</v>
      </c>
      <c r="AK29" s="12"/>
      <c r="AL29" s="49"/>
      <c r="AM29" s="61"/>
      <c r="AN29" s="49"/>
      <c r="AO29" s="49"/>
      <c r="AP29" s="49"/>
      <c r="AQ29" s="49"/>
      <c r="AR29" s="49"/>
      <c r="AS29" s="49"/>
      <c r="AT29" s="49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49"/>
    </row>
    <row r="30" spans="1:59" x14ac:dyDescent="0.25">
      <c r="A30" s="49"/>
      <c r="B30" s="49"/>
      <c r="C30" s="49"/>
      <c r="D30" s="49"/>
      <c r="E30" s="49"/>
      <c r="F30" s="108"/>
      <c r="G30" s="59"/>
      <c r="H30" s="51"/>
      <c r="I30" s="108"/>
      <c r="J30" s="49"/>
      <c r="K30" s="60"/>
      <c r="L30" s="11"/>
      <c r="M30" s="59"/>
      <c r="N30" s="60"/>
      <c r="O30" s="60"/>
      <c r="P30" s="49"/>
      <c r="Q30" s="52"/>
      <c r="R30" s="11"/>
      <c r="S30" s="11"/>
      <c r="T30" s="49"/>
      <c r="U30" s="55" t="s">
        <v>208</v>
      </c>
      <c r="V30" s="55">
        <v>44589</v>
      </c>
      <c r="W30" s="53" t="s">
        <v>241</v>
      </c>
      <c r="X30" s="55" t="s">
        <v>240</v>
      </c>
      <c r="Y30" s="55">
        <v>44593</v>
      </c>
      <c r="Z30" s="55">
        <v>44957</v>
      </c>
      <c r="AA30" s="55" t="s">
        <v>100</v>
      </c>
      <c r="AB30" s="55" t="s">
        <v>100</v>
      </c>
      <c r="AC30" s="4">
        <v>0</v>
      </c>
      <c r="AD30" s="4">
        <v>0</v>
      </c>
      <c r="AE30" s="55" t="s">
        <v>100</v>
      </c>
      <c r="AF30" s="55" t="s">
        <v>100</v>
      </c>
      <c r="AG30" s="4">
        <v>0</v>
      </c>
      <c r="AH30" s="2">
        <f t="shared" si="1"/>
        <v>1476187.92</v>
      </c>
      <c r="AI30" s="2">
        <v>0</v>
      </c>
      <c r="AJ30" s="5">
        <v>0</v>
      </c>
      <c r="AK30" s="12"/>
      <c r="AL30" s="49"/>
      <c r="AM30" s="61"/>
      <c r="AN30" s="49"/>
      <c r="AO30" s="49"/>
      <c r="AP30" s="49"/>
      <c r="AQ30" s="49"/>
      <c r="AR30" s="49"/>
      <c r="AS30" s="49"/>
      <c r="AT30" s="49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49"/>
    </row>
    <row r="31" spans="1:59" x14ac:dyDescent="0.25">
      <c r="A31" s="49"/>
      <c r="B31" s="49"/>
      <c r="C31" s="49"/>
      <c r="D31" s="49"/>
      <c r="E31" s="49"/>
      <c r="F31" s="108"/>
      <c r="G31" s="59"/>
      <c r="H31" s="51"/>
      <c r="I31" s="108"/>
      <c r="J31" s="49"/>
      <c r="K31" s="60"/>
      <c r="L31" s="11"/>
      <c r="M31" s="59"/>
      <c r="N31" s="60"/>
      <c r="O31" s="60"/>
      <c r="P31" s="49"/>
      <c r="Q31" s="52"/>
      <c r="R31" s="11"/>
      <c r="S31" s="11"/>
      <c r="T31" s="49"/>
      <c r="U31" s="55" t="s">
        <v>104</v>
      </c>
      <c r="V31" s="55">
        <v>44740</v>
      </c>
      <c r="W31" s="53" t="s">
        <v>242</v>
      </c>
      <c r="X31" s="54" t="s">
        <v>106</v>
      </c>
      <c r="Y31" s="55">
        <v>44563</v>
      </c>
      <c r="Z31" s="55">
        <v>44926</v>
      </c>
      <c r="AA31" s="62">
        <v>5.4927201000000002E-2</v>
      </c>
      <c r="AB31" s="55" t="s">
        <v>100</v>
      </c>
      <c r="AC31" s="4">
        <v>80665.320000000007</v>
      </c>
      <c r="AD31" s="4">
        <v>0</v>
      </c>
      <c r="AE31" s="55" t="s">
        <v>100</v>
      </c>
      <c r="AF31" s="55" t="s">
        <v>100</v>
      </c>
      <c r="AG31" s="4">
        <v>0</v>
      </c>
      <c r="AH31" s="2">
        <f t="shared" si="1"/>
        <v>1556853.24</v>
      </c>
      <c r="AI31" s="2">
        <v>1551435.75</v>
      </c>
      <c r="AJ31" s="5">
        <v>0</v>
      </c>
      <c r="AK31" s="12"/>
      <c r="AL31" s="49"/>
      <c r="AM31" s="61"/>
      <c r="AN31" s="49"/>
      <c r="AO31" s="49"/>
      <c r="AP31" s="49"/>
      <c r="AQ31" s="49"/>
      <c r="AR31" s="49"/>
      <c r="AS31" s="49"/>
      <c r="AT31" s="49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49"/>
    </row>
    <row r="32" spans="1:59" x14ac:dyDescent="0.25">
      <c r="A32" s="49"/>
      <c r="B32" s="49"/>
      <c r="C32" s="49"/>
      <c r="D32" s="49"/>
      <c r="E32" s="49"/>
      <c r="F32" s="108"/>
      <c r="G32" s="59"/>
      <c r="H32" s="51"/>
      <c r="I32" s="108"/>
      <c r="J32" s="49"/>
      <c r="K32" s="60"/>
      <c r="L32" s="11"/>
      <c r="M32" s="59"/>
      <c r="N32" s="60"/>
      <c r="O32" s="60"/>
      <c r="P32" s="49"/>
      <c r="Q32" s="52"/>
      <c r="R32" s="11"/>
      <c r="S32" s="11"/>
      <c r="T32" s="49"/>
      <c r="U32" s="55" t="s">
        <v>105</v>
      </c>
      <c r="V32" s="55">
        <v>44945</v>
      </c>
      <c r="W32" s="53" t="s">
        <v>332</v>
      </c>
      <c r="X32" s="55" t="s">
        <v>333</v>
      </c>
      <c r="Y32" s="55">
        <v>44958</v>
      </c>
      <c r="Z32" s="55">
        <v>45322</v>
      </c>
      <c r="AA32" s="55" t="s">
        <v>100</v>
      </c>
      <c r="AB32" s="55" t="s">
        <v>100</v>
      </c>
      <c r="AC32" s="4">
        <v>0</v>
      </c>
      <c r="AD32" s="4">
        <v>0</v>
      </c>
      <c r="AE32" s="55" t="s">
        <v>100</v>
      </c>
      <c r="AF32" s="55" t="s">
        <v>100</v>
      </c>
      <c r="AG32" s="4">
        <v>0</v>
      </c>
      <c r="AH32" s="2">
        <f t="shared" si="1"/>
        <v>1476187.92</v>
      </c>
      <c r="AI32" s="5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J32" s="5">
        <v>0</v>
      </c>
      <c r="AK32" s="12"/>
      <c r="AL32" s="49"/>
      <c r="AM32" s="61"/>
      <c r="AN32" s="49"/>
      <c r="AO32" s="49"/>
      <c r="AP32" s="49"/>
      <c r="AQ32" s="49"/>
      <c r="AR32" s="49"/>
      <c r="AS32" s="49"/>
      <c r="AT32" s="49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49"/>
    </row>
    <row r="33" spans="1:59" x14ac:dyDescent="0.25">
      <c r="A33" s="49"/>
      <c r="B33" s="49"/>
      <c r="C33" s="49"/>
      <c r="D33" s="49"/>
      <c r="E33" s="49"/>
      <c r="F33" s="108"/>
      <c r="G33" s="59"/>
      <c r="H33" s="51"/>
      <c r="I33" s="108"/>
      <c r="J33" s="49"/>
      <c r="K33" s="60"/>
      <c r="L33" s="11"/>
      <c r="M33" s="59"/>
      <c r="N33" s="60"/>
      <c r="O33" s="60"/>
      <c r="P33" s="49"/>
      <c r="Q33" s="52"/>
      <c r="R33" s="11"/>
      <c r="S33" s="11"/>
      <c r="T33" s="49"/>
      <c r="U33" s="55" t="s">
        <v>192</v>
      </c>
      <c r="V33" s="63">
        <v>45001</v>
      </c>
      <c r="W33" s="64">
        <v>13494</v>
      </c>
      <c r="X33" s="54" t="s">
        <v>334</v>
      </c>
      <c r="Y33" s="63">
        <v>45001</v>
      </c>
      <c r="Z33" s="63">
        <v>45367</v>
      </c>
      <c r="AA33" s="65">
        <v>0.25</v>
      </c>
      <c r="AB33" s="55" t="s">
        <v>100</v>
      </c>
      <c r="AC33" s="4">
        <v>303851.64</v>
      </c>
      <c r="AD33" s="4">
        <v>0</v>
      </c>
      <c r="AE33" s="55" t="s">
        <v>100</v>
      </c>
      <c r="AF33" s="55" t="s">
        <v>100</v>
      </c>
      <c r="AG33" s="4">
        <v>0</v>
      </c>
      <c r="AH33" s="2">
        <f t="shared" si="1"/>
        <v>1780039.56</v>
      </c>
      <c r="AI33" s="2">
        <v>0</v>
      </c>
      <c r="AJ33" s="5">
        <v>0</v>
      </c>
      <c r="AK33" s="12"/>
      <c r="AL33" s="49"/>
      <c r="AM33" s="61"/>
      <c r="AN33" s="49"/>
      <c r="AO33" s="49"/>
      <c r="AP33" s="49"/>
      <c r="AQ33" s="49"/>
      <c r="AR33" s="49"/>
      <c r="AS33" s="49"/>
      <c r="AT33" s="49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49"/>
    </row>
    <row r="34" spans="1:59" x14ac:dyDescent="0.25">
      <c r="A34" s="49"/>
      <c r="B34" s="49"/>
      <c r="C34" s="49"/>
      <c r="D34" s="49"/>
      <c r="E34" s="49"/>
      <c r="F34" s="108"/>
      <c r="G34" s="59"/>
      <c r="H34" s="51"/>
      <c r="I34" s="108"/>
      <c r="J34" s="49"/>
      <c r="K34" s="60"/>
      <c r="L34" s="11"/>
      <c r="M34" s="59"/>
      <c r="N34" s="60"/>
      <c r="O34" s="60"/>
      <c r="P34" s="49"/>
      <c r="Q34" s="52"/>
      <c r="R34" s="11"/>
      <c r="S34" s="11"/>
      <c r="T34" s="49"/>
      <c r="U34" s="55" t="s">
        <v>194</v>
      </c>
      <c r="V34" s="63">
        <v>45138</v>
      </c>
      <c r="W34" s="64">
        <v>13588</v>
      </c>
      <c r="X34" s="54" t="s">
        <v>355</v>
      </c>
      <c r="Y34" s="63">
        <v>44562</v>
      </c>
      <c r="Z34" s="63">
        <v>45322</v>
      </c>
      <c r="AA34" s="62">
        <v>6.8404679999999995E-2</v>
      </c>
      <c r="AB34" s="55" t="s">
        <v>100</v>
      </c>
      <c r="AC34" s="4">
        <v>126760.92</v>
      </c>
      <c r="AD34" s="4">
        <v>0</v>
      </c>
      <c r="AE34" s="55" t="s">
        <v>100</v>
      </c>
      <c r="AF34" s="55" t="s">
        <v>100</v>
      </c>
      <c r="AG34" s="4">
        <v>0</v>
      </c>
      <c r="AH34" s="2">
        <f t="shared" si="1"/>
        <v>1602948.8399999999</v>
      </c>
      <c r="AI34" s="2">
        <v>0</v>
      </c>
      <c r="AJ34" s="5">
        <v>0</v>
      </c>
      <c r="AK34" s="12"/>
      <c r="AL34" s="49"/>
      <c r="AM34" s="61"/>
      <c r="AN34" s="49"/>
      <c r="AO34" s="49"/>
      <c r="AP34" s="49"/>
      <c r="AQ34" s="49"/>
      <c r="AR34" s="49"/>
      <c r="AS34" s="49"/>
      <c r="AT34" s="49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49"/>
    </row>
    <row r="35" spans="1:59" x14ac:dyDescent="0.25">
      <c r="A35" s="49"/>
      <c r="B35" s="49"/>
      <c r="C35" s="49"/>
      <c r="D35" s="49"/>
      <c r="E35" s="49"/>
      <c r="F35" s="108"/>
      <c r="G35" s="59"/>
      <c r="H35" s="51"/>
      <c r="I35" s="108"/>
      <c r="J35" s="49"/>
      <c r="K35" s="60"/>
      <c r="L35" s="11"/>
      <c r="M35" s="59"/>
      <c r="N35" s="60"/>
      <c r="O35" s="60"/>
      <c r="P35" s="49"/>
      <c r="Q35" s="52"/>
      <c r="R35" s="11"/>
      <c r="S35" s="11"/>
      <c r="T35" s="49"/>
      <c r="U35" s="55" t="s">
        <v>224</v>
      </c>
      <c r="V35" s="63">
        <v>45321</v>
      </c>
      <c r="W35" s="64">
        <v>13703</v>
      </c>
      <c r="X35" s="55" t="s">
        <v>411</v>
      </c>
      <c r="Y35" s="63">
        <v>45323</v>
      </c>
      <c r="Z35" s="63">
        <v>45688</v>
      </c>
      <c r="AA35" s="55" t="s">
        <v>100</v>
      </c>
      <c r="AB35" s="55" t="s">
        <v>100</v>
      </c>
      <c r="AC35" s="4">
        <v>0</v>
      </c>
      <c r="AD35" s="4">
        <v>0</v>
      </c>
      <c r="AE35" s="55" t="s">
        <v>100</v>
      </c>
      <c r="AF35" s="55" t="s">
        <v>100</v>
      </c>
      <c r="AG35" s="4">
        <v>0</v>
      </c>
      <c r="AH35" s="2">
        <f t="shared" si="1"/>
        <v>1476187.92</v>
      </c>
      <c r="AI35" s="2">
        <v>0</v>
      </c>
      <c r="AJ35" s="5">
        <f>24361.65+36140.16+101447.5+101447.5+24361.65+36140.16+24361.65+101447.5+36140.16+742.84+11561.01+8858.01+26427.88+101447.5+36140.16+36140.16+27461+101447.5+36140.16+36140.16+101447.5</f>
        <v>1009801.8100000002</v>
      </c>
      <c r="AK35" s="12"/>
      <c r="AL35" s="49"/>
      <c r="AM35" s="61"/>
      <c r="AN35" s="49"/>
      <c r="AO35" s="49"/>
      <c r="AP35" s="49"/>
      <c r="AQ35" s="49"/>
      <c r="AR35" s="49"/>
      <c r="AS35" s="49"/>
      <c r="AT35" s="49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49"/>
    </row>
    <row r="36" spans="1:59" x14ac:dyDescent="0.25">
      <c r="A36" s="49"/>
      <c r="B36" s="49"/>
      <c r="C36" s="49"/>
      <c r="D36" s="49"/>
      <c r="E36" s="49"/>
      <c r="F36" s="108"/>
      <c r="G36" s="59"/>
      <c r="H36" s="51"/>
      <c r="I36" s="108"/>
      <c r="J36" s="49"/>
      <c r="K36" s="60"/>
      <c r="L36" s="11"/>
      <c r="M36" s="59"/>
      <c r="N36" s="60"/>
      <c r="O36" s="60"/>
      <c r="P36" s="49"/>
      <c r="Q36" s="52"/>
      <c r="R36" s="11"/>
      <c r="S36" s="11"/>
      <c r="T36" s="49"/>
      <c r="U36" s="55"/>
      <c r="V36" s="63"/>
      <c r="W36" s="64"/>
      <c r="X36" s="55"/>
      <c r="Y36" s="63"/>
      <c r="Z36" s="63"/>
      <c r="AA36" s="55" t="s">
        <v>100</v>
      </c>
      <c r="AB36" s="55" t="s">
        <v>100</v>
      </c>
      <c r="AC36" s="4">
        <v>0</v>
      </c>
      <c r="AD36" s="4">
        <v>0</v>
      </c>
      <c r="AE36" s="55" t="s">
        <v>100</v>
      </c>
      <c r="AF36" s="55" t="s">
        <v>100</v>
      </c>
      <c r="AG36" s="4">
        <v>0</v>
      </c>
      <c r="AH36" s="2">
        <f t="shared" si="1"/>
        <v>1476187.92</v>
      </c>
      <c r="AI36" s="2">
        <v>0</v>
      </c>
      <c r="AJ36" s="5">
        <v>0</v>
      </c>
      <c r="AK36" s="12"/>
      <c r="AL36" s="49"/>
      <c r="AM36" s="61"/>
      <c r="AN36" s="49"/>
      <c r="AO36" s="49"/>
      <c r="AP36" s="49"/>
      <c r="AQ36" s="49"/>
      <c r="AR36" s="49"/>
      <c r="AS36" s="49"/>
      <c r="AT36" s="49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49"/>
    </row>
    <row r="37" spans="1:59" x14ac:dyDescent="0.25">
      <c r="A37" s="49"/>
      <c r="B37" s="49"/>
      <c r="C37" s="49"/>
      <c r="D37" s="49"/>
      <c r="E37" s="49"/>
      <c r="F37" s="108"/>
      <c r="G37" s="59"/>
      <c r="H37" s="51"/>
      <c r="I37" s="108"/>
      <c r="J37" s="49"/>
      <c r="K37" s="60"/>
      <c r="L37" s="11"/>
      <c r="M37" s="59"/>
      <c r="N37" s="60"/>
      <c r="O37" s="60"/>
      <c r="P37" s="49"/>
      <c r="Q37" s="52"/>
      <c r="R37" s="11"/>
      <c r="S37" s="11"/>
      <c r="T37" s="49"/>
      <c r="U37" s="55"/>
      <c r="V37" s="63"/>
      <c r="W37" s="64"/>
      <c r="X37" s="54"/>
      <c r="Y37" s="63"/>
      <c r="Z37" s="63"/>
      <c r="AA37" s="55" t="s">
        <v>100</v>
      </c>
      <c r="AB37" s="55" t="s">
        <v>100</v>
      </c>
      <c r="AC37" s="4">
        <v>0</v>
      </c>
      <c r="AD37" s="4">
        <v>0</v>
      </c>
      <c r="AE37" s="55" t="s">
        <v>100</v>
      </c>
      <c r="AF37" s="55" t="s">
        <v>100</v>
      </c>
      <c r="AG37" s="4">
        <v>0</v>
      </c>
      <c r="AH37" s="2">
        <f t="shared" si="1"/>
        <v>1476187.92</v>
      </c>
      <c r="AI37" s="2">
        <v>0</v>
      </c>
      <c r="AJ37" s="5">
        <v>0</v>
      </c>
      <c r="AK37" s="12"/>
      <c r="AL37" s="49"/>
      <c r="AM37" s="61"/>
      <c r="AN37" s="49"/>
      <c r="AO37" s="49"/>
      <c r="AP37" s="49"/>
      <c r="AQ37" s="49"/>
      <c r="AR37" s="49"/>
      <c r="AS37" s="49"/>
      <c r="AT37" s="49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49"/>
    </row>
    <row r="38" spans="1:59" x14ac:dyDescent="0.25">
      <c r="A38" s="49"/>
      <c r="B38" s="49"/>
      <c r="C38" s="49"/>
      <c r="D38" s="49"/>
      <c r="E38" s="49"/>
      <c r="F38" s="108"/>
      <c r="G38" s="59"/>
      <c r="H38" s="51"/>
      <c r="I38" s="108"/>
      <c r="J38" s="49"/>
      <c r="K38" s="60"/>
      <c r="L38" s="11"/>
      <c r="M38" s="59"/>
      <c r="N38" s="60"/>
      <c r="O38" s="60"/>
      <c r="P38" s="49"/>
      <c r="Q38" s="52"/>
      <c r="R38" s="11"/>
      <c r="S38" s="11"/>
      <c r="T38" s="49"/>
      <c r="U38" s="55"/>
      <c r="V38" s="63"/>
      <c r="W38" s="64"/>
      <c r="X38" s="54"/>
      <c r="Y38" s="63"/>
      <c r="Z38" s="63"/>
      <c r="AA38" s="55" t="s">
        <v>100</v>
      </c>
      <c r="AB38" s="55" t="s">
        <v>100</v>
      </c>
      <c r="AC38" s="4">
        <v>0</v>
      </c>
      <c r="AD38" s="4">
        <v>0</v>
      </c>
      <c r="AE38" s="55" t="s">
        <v>100</v>
      </c>
      <c r="AF38" s="55" t="s">
        <v>100</v>
      </c>
      <c r="AG38" s="4">
        <v>0</v>
      </c>
      <c r="AH38" s="2">
        <f t="shared" si="1"/>
        <v>1476187.92</v>
      </c>
      <c r="AI38" s="2"/>
      <c r="AJ38" s="5"/>
      <c r="AK38" s="12"/>
      <c r="AL38" s="49"/>
      <c r="AM38" s="61"/>
      <c r="AN38" s="49"/>
      <c r="AO38" s="49"/>
      <c r="AP38" s="49"/>
      <c r="AQ38" s="49"/>
      <c r="AR38" s="49"/>
      <c r="AS38" s="49"/>
      <c r="AT38" s="49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49"/>
    </row>
    <row r="39" spans="1:59" x14ac:dyDescent="0.25">
      <c r="A39" s="49">
        <v>3</v>
      </c>
      <c r="B39" s="49" t="s">
        <v>418</v>
      </c>
      <c r="C39" s="49" t="s">
        <v>152</v>
      </c>
      <c r="D39" s="49" t="s">
        <v>97</v>
      </c>
      <c r="E39" s="49" t="s">
        <v>99</v>
      </c>
      <c r="F39" s="108" t="s">
        <v>397</v>
      </c>
      <c r="G39" s="59">
        <v>12653</v>
      </c>
      <c r="H39" s="51" t="s">
        <v>153</v>
      </c>
      <c r="I39" s="108" t="s">
        <v>150</v>
      </c>
      <c r="J39" s="49" t="s">
        <v>151</v>
      </c>
      <c r="K39" s="60">
        <v>44042</v>
      </c>
      <c r="L39" s="11">
        <v>96699.25</v>
      </c>
      <c r="M39" s="59">
        <v>12856</v>
      </c>
      <c r="N39" s="60">
        <v>44044</v>
      </c>
      <c r="O39" s="60">
        <v>44196</v>
      </c>
      <c r="P39" s="49" t="s">
        <v>289</v>
      </c>
      <c r="Q39" s="52" t="s">
        <v>100</v>
      </c>
      <c r="R39" s="11" t="s">
        <v>100</v>
      </c>
      <c r="S39" s="11" t="s">
        <v>100</v>
      </c>
      <c r="T39" s="49" t="s">
        <v>154</v>
      </c>
      <c r="U39" s="55" t="s">
        <v>100</v>
      </c>
      <c r="V39" s="55" t="s">
        <v>100</v>
      </c>
      <c r="W39" s="55" t="s">
        <v>100</v>
      </c>
      <c r="X39" s="55" t="s">
        <v>100</v>
      </c>
      <c r="Y39" s="55" t="s">
        <v>100</v>
      </c>
      <c r="Z39" s="55" t="s">
        <v>100</v>
      </c>
      <c r="AA39" s="55" t="s">
        <v>100</v>
      </c>
      <c r="AB39" s="55" t="s">
        <v>100</v>
      </c>
      <c r="AC39" s="4">
        <v>0</v>
      </c>
      <c r="AD39" s="4">
        <v>0</v>
      </c>
      <c r="AE39" s="55" t="s">
        <v>100</v>
      </c>
      <c r="AF39" s="55" t="s">
        <v>100</v>
      </c>
      <c r="AG39" s="4">
        <v>0</v>
      </c>
      <c r="AH39" s="2">
        <f>$L$39-AD39+AC39+AG39</f>
        <v>96699.25</v>
      </c>
      <c r="AI39" s="2">
        <f>13537.9+19339.85+19339.85+19339.85+1932.87+1445.36+19339.85+1621.77+411.38+646.82+2033.15</f>
        <v>98988.650000000009</v>
      </c>
      <c r="AJ39" s="5">
        <v>0</v>
      </c>
      <c r="AK39" s="12">
        <f>SUM(AI39:AJ49)</f>
        <v>1042707.8400000001</v>
      </c>
      <c r="AL39" s="49" t="s">
        <v>100</v>
      </c>
      <c r="AM39" s="61" t="s">
        <v>100</v>
      </c>
      <c r="AN39" s="61" t="s">
        <v>100</v>
      </c>
      <c r="AO39" s="49" t="s">
        <v>100</v>
      </c>
      <c r="AP39" s="49" t="s">
        <v>100</v>
      </c>
      <c r="AQ39" s="49" t="s">
        <v>100</v>
      </c>
      <c r="AR39" s="49" t="s">
        <v>100</v>
      </c>
      <c r="AS39" s="49" t="s">
        <v>100</v>
      </c>
      <c r="AT39" s="49" t="s">
        <v>100</v>
      </c>
      <c r="AU39" s="50" t="s">
        <v>100</v>
      </c>
      <c r="AV39" s="50" t="s">
        <v>100</v>
      </c>
      <c r="AW39" s="50" t="s">
        <v>100</v>
      </c>
      <c r="AX39" s="50" t="s">
        <v>100</v>
      </c>
      <c r="AY39" s="50" t="s">
        <v>100</v>
      </c>
      <c r="AZ39" s="50" t="s">
        <v>100</v>
      </c>
      <c r="BA39" s="50" t="s">
        <v>100</v>
      </c>
      <c r="BB39" s="50" t="s">
        <v>100</v>
      </c>
      <c r="BC39" s="50" t="s">
        <v>100</v>
      </c>
      <c r="BD39" s="50" t="s">
        <v>100</v>
      </c>
      <c r="BE39" s="50" t="s">
        <v>100</v>
      </c>
      <c r="BF39" s="50" t="s">
        <v>100</v>
      </c>
      <c r="BG39" s="49" t="s">
        <v>100</v>
      </c>
    </row>
    <row r="40" spans="1:59" x14ac:dyDescent="0.25">
      <c r="A40" s="49"/>
      <c r="B40" s="49"/>
      <c r="C40" s="49"/>
      <c r="D40" s="49"/>
      <c r="E40" s="49"/>
      <c r="F40" s="108"/>
      <c r="G40" s="59"/>
      <c r="H40" s="51"/>
      <c r="I40" s="108"/>
      <c r="J40" s="49"/>
      <c r="K40" s="60"/>
      <c r="L40" s="11"/>
      <c r="M40" s="59"/>
      <c r="N40" s="60"/>
      <c r="O40" s="60"/>
      <c r="P40" s="49"/>
      <c r="Q40" s="52"/>
      <c r="R40" s="11"/>
      <c r="S40" s="11"/>
      <c r="T40" s="49"/>
      <c r="U40" s="55" t="s">
        <v>101</v>
      </c>
      <c r="V40" s="55">
        <v>44188</v>
      </c>
      <c r="W40" s="53" t="s">
        <v>197</v>
      </c>
      <c r="X40" s="55" t="s">
        <v>177</v>
      </c>
      <c r="Y40" s="55">
        <v>44197</v>
      </c>
      <c r="Z40" s="55">
        <v>44347</v>
      </c>
      <c r="AA40" s="55" t="s">
        <v>100</v>
      </c>
      <c r="AB40" s="55" t="s">
        <v>100</v>
      </c>
      <c r="AC40" s="4">
        <v>0</v>
      </c>
      <c r="AD40" s="4">
        <v>0</v>
      </c>
      <c r="AE40" s="55" t="s">
        <v>100</v>
      </c>
      <c r="AF40" s="55" t="s">
        <v>100</v>
      </c>
      <c r="AG40" s="4">
        <v>0</v>
      </c>
      <c r="AH40" s="2">
        <f t="shared" ref="AH40:AH49" si="2">$L$39-AD40+AC40+AG40</f>
        <v>96699.25</v>
      </c>
      <c r="AI40" s="2">
        <v>0</v>
      </c>
      <c r="AJ40" s="5">
        <v>0</v>
      </c>
      <c r="AK40" s="12"/>
      <c r="AL40" s="49"/>
      <c r="AM40" s="61"/>
      <c r="AN40" s="49"/>
      <c r="AO40" s="49"/>
      <c r="AP40" s="49"/>
      <c r="AQ40" s="49"/>
      <c r="AR40" s="49"/>
      <c r="AS40" s="49"/>
      <c r="AT40" s="49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49"/>
    </row>
    <row r="41" spans="1:59" x14ac:dyDescent="0.25">
      <c r="A41" s="49"/>
      <c r="B41" s="49"/>
      <c r="C41" s="49"/>
      <c r="D41" s="49"/>
      <c r="E41" s="49"/>
      <c r="F41" s="108"/>
      <c r="G41" s="59"/>
      <c r="H41" s="51"/>
      <c r="I41" s="108"/>
      <c r="J41" s="49"/>
      <c r="K41" s="60"/>
      <c r="L41" s="11"/>
      <c r="M41" s="59"/>
      <c r="N41" s="60"/>
      <c r="O41" s="60"/>
      <c r="P41" s="49"/>
      <c r="Q41" s="52"/>
      <c r="R41" s="11"/>
      <c r="S41" s="11"/>
      <c r="T41" s="49"/>
      <c r="U41" s="55" t="s">
        <v>103</v>
      </c>
      <c r="V41" s="55">
        <v>44348</v>
      </c>
      <c r="W41" s="53" t="s">
        <v>229</v>
      </c>
      <c r="X41" s="55" t="s">
        <v>230</v>
      </c>
      <c r="Y41" s="55">
        <v>44348</v>
      </c>
      <c r="Z41" s="55">
        <v>44501</v>
      </c>
      <c r="AA41" s="55" t="s">
        <v>100</v>
      </c>
      <c r="AB41" s="55" t="s">
        <v>100</v>
      </c>
      <c r="AC41" s="4">
        <v>0</v>
      </c>
      <c r="AD41" s="4">
        <v>0</v>
      </c>
      <c r="AE41" s="55" t="s">
        <v>100</v>
      </c>
      <c r="AF41" s="55" t="s">
        <v>100</v>
      </c>
      <c r="AG41" s="4">
        <v>0</v>
      </c>
      <c r="AH41" s="2">
        <f t="shared" si="2"/>
        <v>96699.25</v>
      </c>
      <c r="AI41" s="2">
        <v>0</v>
      </c>
      <c r="AJ41" s="5">
        <v>0</v>
      </c>
      <c r="AK41" s="12"/>
      <c r="AL41" s="49"/>
      <c r="AM41" s="61"/>
      <c r="AN41" s="49"/>
      <c r="AO41" s="49"/>
      <c r="AP41" s="49"/>
      <c r="AQ41" s="49"/>
      <c r="AR41" s="49"/>
      <c r="AS41" s="49"/>
      <c r="AT41" s="49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49"/>
    </row>
    <row r="42" spans="1:59" x14ac:dyDescent="0.25">
      <c r="A42" s="49"/>
      <c r="B42" s="49"/>
      <c r="C42" s="49"/>
      <c r="D42" s="49"/>
      <c r="E42" s="49"/>
      <c r="F42" s="108"/>
      <c r="G42" s="59"/>
      <c r="H42" s="51"/>
      <c r="I42" s="108"/>
      <c r="J42" s="49"/>
      <c r="K42" s="60"/>
      <c r="L42" s="11"/>
      <c r="M42" s="59"/>
      <c r="N42" s="60"/>
      <c r="O42" s="60"/>
      <c r="P42" s="49"/>
      <c r="Q42" s="52"/>
      <c r="R42" s="11"/>
      <c r="S42" s="11"/>
      <c r="T42" s="49"/>
      <c r="U42" s="55" t="s">
        <v>104</v>
      </c>
      <c r="V42" s="55">
        <v>44490</v>
      </c>
      <c r="W42" s="53" t="s">
        <v>212</v>
      </c>
      <c r="X42" s="55" t="s">
        <v>231</v>
      </c>
      <c r="Y42" s="55">
        <v>44501</v>
      </c>
      <c r="Z42" s="55">
        <v>44681</v>
      </c>
      <c r="AA42" s="55" t="s">
        <v>100</v>
      </c>
      <c r="AB42" s="55" t="s">
        <v>100</v>
      </c>
      <c r="AC42" s="4">
        <v>0</v>
      </c>
      <c r="AD42" s="4">
        <v>0</v>
      </c>
      <c r="AE42" s="55" t="s">
        <v>100</v>
      </c>
      <c r="AF42" s="55" t="s">
        <v>100</v>
      </c>
      <c r="AG42" s="4">
        <v>0</v>
      </c>
      <c r="AH42" s="2">
        <f t="shared" si="2"/>
        <v>96699.25</v>
      </c>
      <c r="AI42" s="2">
        <v>252713.12</v>
      </c>
      <c r="AJ42" s="5">
        <v>0</v>
      </c>
      <c r="AK42" s="12"/>
      <c r="AL42" s="49"/>
      <c r="AM42" s="61"/>
      <c r="AN42" s="49"/>
      <c r="AO42" s="49"/>
      <c r="AP42" s="49"/>
      <c r="AQ42" s="49"/>
      <c r="AR42" s="49"/>
      <c r="AS42" s="49"/>
      <c r="AT42" s="49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49"/>
    </row>
    <row r="43" spans="1:59" x14ac:dyDescent="0.25">
      <c r="A43" s="49"/>
      <c r="B43" s="49"/>
      <c r="C43" s="49"/>
      <c r="D43" s="49"/>
      <c r="E43" s="49"/>
      <c r="F43" s="108"/>
      <c r="G43" s="59"/>
      <c r="H43" s="51"/>
      <c r="I43" s="108"/>
      <c r="J43" s="49"/>
      <c r="K43" s="60"/>
      <c r="L43" s="11"/>
      <c r="M43" s="59"/>
      <c r="N43" s="60"/>
      <c r="O43" s="60"/>
      <c r="P43" s="49"/>
      <c r="Q43" s="52"/>
      <c r="R43" s="11"/>
      <c r="S43" s="11"/>
      <c r="T43" s="49"/>
      <c r="U43" s="55" t="s">
        <v>105</v>
      </c>
      <c r="V43" s="55">
        <v>44678</v>
      </c>
      <c r="W43" s="53" t="s">
        <v>232</v>
      </c>
      <c r="X43" s="54" t="s">
        <v>193</v>
      </c>
      <c r="Y43" s="55">
        <v>44682</v>
      </c>
      <c r="Z43" s="55">
        <v>44865</v>
      </c>
      <c r="AA43" s="55" t="s">
        <v>100</v>
      </c>
      <c r="AB43" s="55" t="s">
        <v>100</v>
      </c>
      <c r="AC43" s="4">
        <v>0</v>
      </c>
      <c r="AD43" s="4">
        <v>0</v>
      </c>
      <c r="AE43" s="55" t="s">
        <v>100</v>
      </c>
      <c r="AF43" s="55" t="s">
        <v>100</v>
      </c>
      <c r="AG43" s="4">
        <v>0</v>
      </c>
      <c r="AH43" s="2">
        <f t="shared" si="2"/>
        <v>96699.25</v>
      </c>
      <c r="AI43" s="2">
        <v>270456.77</v>
      </c>
      <c r="AJ43" s="5">
        <v>0</v>
      </c>
      <c r="AK43" s="12"/>
      <c r="AL43" s="49"/>
      <c r="AM43" s="61"/>
      <c r="AN43" s="49"/>
      <c r="AO43" s="49"/>
      <c r="AP43" s="49"/>
      <c r="AQ43" s="49"/>
      <c r="AR43" s="49"/>
      <c r="AS43" s="49"/>
      <c r="AT43" s="49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49"/>
    </row>
    <row r="44" spans="1:59" x14ac:dyDescent="0.25">
      <c r="A44" s="49"/>
      <c r="B44" s="49"/>
      <c r="C44" s="49"/>
      <c r="D44" s="49"/>
      <c r="E44" s="49"/>
      <c r="F44" s="108"/>
      <c r="G44" s="59"/>
      <c r="H44" s="51"/>
      <c r="I44" s="108"/>
      <c r="J44" s="49"/>
      <c r="K44" s="60"/>
      <c r="L44" s="11"/>
      <c r="M44" s="59"/>
      <c r="N44" s="60"/>
      <c r="O44" s="60"/>
      <c r="P44" s="49"/>
      <c r="Q44" s="52"/>
      <c r="R44" s="11"/>
      <c r="S44" s="11"/>
      <c r="T44" s="49"/>
      <c r="U44" s="55" t="s">
        <v>192</v>
      </c>
      <c r="V44" s="55">
        <v>44895</v>
      </c>
      <c r="W44" s="53" t="s">
        <v>413</v>
      </c>
      <c r="X44" s="55" t="s">
        <v>248</v>
      </c>
      <c r="Y44" s="55">
        <v>44895</v>
      </c>
      <c r="Z44" s="55">
        <v>44926</v>
      </c>
      <c r="AA44" s="65">
        <v>5.0042089999999997E-2</v>
      </c>
      <c r="AB44" s="55" t="s">
        <v>100</v>
      </c>
      <c r="AC44" s="4">
        <v>12225.48</v>
      </c>
      <c r="AD44" s="4">
        <v>0</v>
      </c>
      <c r="AE44" s="55" t="s">
        <v>100</v>
      </c>
      <c r="AF44" s="55" t="s">
        <v>100</v>
      </c>
      <c r="AG44" s="4">
        <v>0</v>
      </c>
      <c r="AH44" s="2">
        <f t="shared" si="2"/>
        <v>108924.73</v>
      </c>
      <c r="AI44" s="2">
        <v>285864.78999999998</v>
      </c>
      <c r="AJ44" s="5">
        <v>0</v>
      </c>
      <c r="AK44" s="12"/>
      <c r="AL44" s="49"/>
      <c r="AM44" s="61"/>
      <c r="AN44" s="49"/>
      <c r="AO44" s="49"/>
      <c r="AP44" s="49"/>
      <c r="AQ44" s="49"/>
      <c r="AR44" s="49"/>
      <c r="AS44" s="49"/>
      <c r="AT44" s="49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49"/>
    </row>
    <row r="45" spans="1:59" x14ac:dyDescent="0.25">
      <c r="A45" s="49"/>
      <c r="B45" s="49"/>
      <c r="C45" s="49"/>
      <c r="D45" s="49"/>
      <c r="E45" s="49"/>
      <c r="F45" s="108"/>
      <c r="G45" s="59"/>
      <c r="H45" s="51"/>
      <c r="I45" s="108"/>
      <c r="J45" s="49"/>
      <c r="K45" s="60"/>
      <c r="L45" s="11"/>
      <c r="M45" s="59"/>
      <c r="N45" s="60"/>
      <c r="O45" s="60"/>
      <c r="P45" s="49"/>
      <c r="Q45" s="52"/>
      <c r="R45" s="11"/>
      <c r="S45" s="11"/>
      <c r="T45" s="49"/>
      <c r="U45" s="55" t="s">
        <v>194</v>
      </c>
      <c r="V45" s="55">
        <v>44910</v>
      </c>
      <c r="W45" s="54" t="s">
        <v>372</v>
      </c>
      <c r="X45" s="54" t="s">
        <v>193</v>
      </c>
      <c r="Y45" s="55">
        <v>44927</v>
      </c>
      <c r="Z45" s="55">
        <v>45291</v>
      </c>
      <c r="AA45" s="55" t="s">
        <v>100</v>
      </c>
      <c r="AB45" s="55" t="s">
        <v>100</v>
      </c>
      <c r="AC45" s="4">
        <v>0</v>
      </c>
      <c r="AD45" s="4">
        <v>0</v>
      </c>
      <c r="AE45" s="55" t="s">
        <v>100</v>
      </c>
      <c r="AF45" s="55" t="s">
        <v>100</v>
      </c>
      <c r="AG45" s="4">
        <v>0</v>
      </c>
      <c r="AH45" s="2">
        <f t="shared" si="2"/>
        <v>96699.25</v>
      </c>
      <c r="AI45" s="2">
        <v>0</v>
      </c>
      <c r="AJ45" s="5">
        <v>0</v>
      </c>
      <c r="AK45" s="12"/>
      <c r="AL45" s="49"/>
      <c r="AM45" s="61"/>
      <c r="AN45" s="49"/>
      <c r="AO45" s="49"/>
      <c r="AP45" s="49"/>
      <c r="AQ45" s="49"/>
      <c r="AR45" s="49"/>
      <c r="AS45" s="49"/>
      <c r="AT45" s="49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49"/>
    </row>
    <row r="46" spans="1:59" x14ac:dyDescent="0.25">
      <c r="A46" s="49"/>
      <c r="B46" s="49"/>
      <c r="C46" s="49"/>
      <c r="D46" s="49"/>
      <c r="E46" s="49"/>
      <c r="F46" s="108"/>
      <c r="G46" s="59"/>
      <c r="H46" s="51"/>
      <c r="I46" s="108"/>
      <c r="J46" s="49"/>
      <c r="K46" s="60"/>
      <c r="L46" s="11"/>
      <c r="M46" s="59"/>
      <c r="N46" s="60"/>
      <c r="O46" s="60"/>
      <c r="P46" s="49"/>
      <c r="Q46" s="52"/>
      <c r="R46" s="11"/>
      <c r="S46" s="11"/>
      <c r="T46" s="49"/>
      <c r="U46" s="55" t="s">
        <v>224</v>
      </c>
      <c r="V46" s="55">
        <v>45138</v>
      </c>
      <c r="W46" s="53" t="s">
        <v>356</v>
      </c>
      <c r="X46" s="58" t="s">
        <v>355</v>
      </c>
      <c r="Y46" s="63">
        <v>44562</v>
      </c>
      <c r="Z46" s="63">
        <v>45291</v>
      </c>
      <c r="AA46" s="62">
        <v>6.5185599999999996E-2</v>
      </c>
      <c r="AB46" s="55" t="s">
        <v>100</v>
      </c>
      <c r="AC46" s="4">
        <v>15925.08</v>
      </c>
      <c r="AD46" s="4">
        <v>0</v>
      </c>
      <c r="AE46" s="55" t="s">
        <v>100</v>
      </c>
      <c r="AF46" s="55" t="s">
        <v>100</v>
      </c>
      <c r="AG46" s="4">
        <v>0</v>
      </c>
      <c r="AH46" s="2">
        <f t="shared" si="2"/>
        <v>112624.33</v>
      </c>
      <c r="AI46" s="2">
        <v>0</v>
      </c>
      <c r="AJ46" s="5">
        <v>0</v>
      </c>
      <c r="AK46" s="12"/>
      <c r="AL46" s="49"/>
      <c r="AM46" s="61"/>
      <c r="AN46" s="49"/>
      <c r="AO46" s="49"/>
      <c r="AP46" s="49"/>
      <c r="AQ46" s="49"/>
      <c r="AR46" s="49"/>
      <c r="AS46" s="49"/>
      <c r="AT46" s="49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49"/>
    </row>
    <row r="47" spans="1:59" x14ac:dyDescent="0.25">
      <c r="A47" s="49"/>
      <c r="B47" s="49"/>
      <c r="C47" s="49"/>
      <c r="D47" s="49"/>
      <c r="E47" s="49"/>
      <c r="F47" s="108"/>
      <c r="G47" s="59"/>
      <c r="H47" s="51"/>
      <c r="I47" s="108"/>
      <c r="J47" s="49"/>
      <c r="K47" s="60"/>
      <c r="L47" s="11"/>
      <c r="M47" s="59"/>
      <c r="N47" s="60"/>
      <c r="O47" s="60"/>
      <c r="P47" s="49"/>
      <c r="Q47" s="52"/>
      <c r="R47" s="11"/>
      <c r="S47" s="11"/>
      <c r="T47" s="49"/>
      <c r="U47" s="55" t="s">
        <v>373</v>
      </c>
      <c r="V47" s="55">
        <v>45292</v>
      </c>
      <c r="W47" s="66">
        <v>13684</v>
      </c>
      <c r="X47" s="54" t="s">
        <v>193</v>
      </c>
      <c r="Y47" s="55">
        <v>45292</v>
      </c>
      <c r="Z47" s="55">
        <v>45657</v>
      </c>
      <c r="AA47" s="55" t="s">
        <v>100</v>
      </c>
      <c r="AB47" s="55" t="s">
        <v>100</v>
      </c>
      <c r="AC47" s="4">
        <v>0</v>
      </c>
      <c r="AD47" s="4">
        <v>0</v>
      </c>
      <c r="AE47" s="55" t="s">
        <v>100</v>
      </c>
      <c r="AF47" s="55" t="s">
        <v>100</v>
      </c>
      <c r="AG47" s="4">
        <v>0</v>
      </c>
      <c r="AH47" s="2">
        <f t="shared" si="2"/>
        <v>96699.25</v>
      </c>
      <c r="AI47" s="2">
        <v>0</v>
      </c>
      <c r="AJ47" s="5">
        <f>21685.13+21685.13+21685.13+4573.73+21685.13+21685.13+21685.13</f>
        <v>134684.51</v>
      </c>
      <c r="AK47" s="12"/>
      <c r="AL47" s="49"/>
      <c r="AM47" s="61"/>
      <c r="AN47" s="49"/>
      <c r="AO47" s="49"/>
      <c r="AP47" s="49"/>
      <c r="AQ47" s="49"/>
      <c r="AR47" s="49"/>
      <c r="AS47" s="49"/>
      <c r="AT47" s="49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49"/>
    </row>
    <row r="48" spans="1:59" x14ac:dyDescent="0.25">
      <c r="A48" s="49"/>
      <c r="B48" s="49"/>
      <c r="C48" s="49"/>
      <c r="D48" s="49"/>
      <c r="E48" s="49"/>
      <c r="F48" s="108"/>
      <c r="G48" s="59"/>
      <c r="H48" s="51"/>
      <c r="I48" s="108"/>
      <c r="J48" s="49"/>
      <c r="K48" s="60"/>
      <c r="L48" s="11"/>
      <c r="M48" s="59"/>
      <c r="N48" s="60"/>
      <c r="O48" s="60"/>
      <c r="P48" s="49"/>
      <c r="Q48" s="52"/>
      <c r="R48" s="11"/>
      <c r="S48" s="11"/>
      <c r="T48" s="49"/>
      <c r="U48" s="55"/>
      <c r="V48" s="54"/>
      <c r="W48" s="54"/>
      <c r="X48" s="54"/>
      <c r="Y48" s="55"/>
      <c r="Z48" s="55"/>
      <c r="AA48" s="55" t="s">
        <v>100</v>
      </c>
      <c r="AB48" s="55" t="s">
        <v>100</v>
      </c>
      <c r="AC48" s="4">
        <v>0</v>
      </c>
      <c r="AD48" s="4">
        <v>0</v>
      </c>
      <c r="AE48" s="55" t="s">
        <v>100</v>
      </c>
      <c r="AF48" s="55" t="s">
        <v>100</v>
      </c>
      <c r="AG48" s="4">
        <v>0</v>
      </c>
      <c r="AH48" s="2">
        <f t="shared" si="2"/>
        <v>96699.25</v>
      </c>
      <c r="AI48" s="2"/>
      <c r="AJ48" s="5"/>
      <c r="AK48" s="12"/>
      <c r="AL48" s="49"/>
      <c r="AM48" s="61"/>
      <c r="AN48" s="49"/>
      <c r="AO48" s="49"/>
      <c r="AP48" s="49"/>
      <c r="AQ48" s="49"/>
      <c r="AR48" s="49"/>
      <c r="AS48" s="49"/>
      <c r="AT48" s="49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49"/>
    </row>
    <row r="49" spans="1:59" x14ac:dyDescent="0.25">
      <c r="A49" s="49"/>
      <c r="B49" s="49"/>
      <c r="C49" s="49"/>
      <c r="D49" s="49"/>
      <c r="E49" s="49"/>
      <c r="F49" s="108"/>
      <c r="G49" s="59"/>
      <c r="H49" s="51"/>
      <c r="I49" s="108"/>
      <c r="J49" s="49"/>
      <c r="K49" s="60"/>
      <c r="L49" s="11"/>
      <c r="M49" s="59"/>
      <c r="N49" s="60"/>
      <c r="O49" s="60"/>
      <c r="P49" s="49"/>
      <c r="Q49" s="52"/>
      <c r="R49" s="11"/>
      <c r="S49" s="11"/>
      <c r="T49" s="49"/>
      <c r="U49" s="55"/>
      <c r="V49" s="55"/>
      <c r="W49" s="53"/>
      <c r="X49" s="58"/>
      <c r="Y49" s="63"/>
      <c r="Z49" s="63"/>
      <c r="AA49" s="55" t="s">
        <v>100</v>
      </c>
      <c r="AB49" s="55" t="s">
        <v>100</v>
      </c>
      <c r="AC49" s="4">
        <v>0</v>
      </c>
      <c r="AD49" s="4">
        <v>0</v>
      </c>
      <c r="AE49" s="55" t="s">
        <v>100</v>
      </c>
      <c r="AF49" s="55" t="s">
        <v>100</v>
      </c>
      <c r="AG49" s="4">
        <v>0</v>
      </c>
      <c r="AH49" s="2">
        <f t="shared" si="2"/>
        <v>96699.25</v>
      </c>
      <c r="AI49" s="5"/>
      <c r="AJ49" s="5"/>
      <c r="AK49" s="12"/>
      <c r="AL49" s="49"/>
      <c r="AM49" s="61"/>
      <c r="AN49" s="49"/>
      <c r="AO49" s="49"/>
      <c r="AP49" s="49"/>
      <c r="AQ49" s="49"/>
      <c r="AR49" s="49"/>
      <c r="AS49" s="49"/>
      <c r="AT49" s="49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49"/>
    </row>
    <row r="50" spans="1:59" x14ac:dyDescent="0.25">
      <c r="A50" s="49">
        <v>4</v>
      </c>
      <c r="B50" s="49" t="s">
        <v>419</v>
      </c>
      <c r="C50" s="49" t="s">
        <v>152</v>
      </c>
      <c r="D50" s="49" t="s">
        <v>97</v>
      </c>
      <c r="E50" s="49" t="s">
        <v>99</v>
      </c>
      <c r="F50" s="108" t="s">
        <v>396</v>
      </c>
      <c r="G50" s="59">
        <v>12653</v>
      </c>
      <c r="H50" s="51" t="s">
        <v>156</v>
      </c>
      <c r="I50" s="108" t="s">
        <v>150</v>
      </c>
      <c r="J50" s="49" t="s">
        <v>151</v>
      </c>
      <c r="K50" s="60">
        <v>44074</v>
      </c>
      <c r="L50" s="11">
        <v>72083.360000000001</v>
      </c>
      <c r="M50" s="59">
        <v>12873</v>
      </c>
      <c r="N50" s="60">
        <v>44075</v>
      </c>
      <c r="O50" s="60">
        <v>44196</v>
      </c>
      <c r="P50" s="49" t="s">
        <v>289</v>
      </c>
      <c r="Q50" s="52" t="s">
        <v>100</v>
      </c>
      <c r="R50" s="11" t="s">
        <v>100</v>
      </c>
      <c r="S50" s="11" t="s">
        <v>100</v>
      </c>
      <c r="T50" s="49" t="s">
        <v>154</v>
      </c>
      <c r="U50" s="55" t="s">
        <v>100</v>
      </c>
      <c r="V50" s="55" t="s">
        <v>100</v>
      </c>
      <c r="W50" s="55" t="s">
        <v>100</v>
      </c>
      <c r="X50" s="55" t="s">
        <v>100</v>
      </c>
      <c r="Y50" s="55" t="s">
        <v>100</v>
      </c>
      <c r="Z50" s="55" t="s">
        <v>100</v>
      </c>
      <c r="AA50" s="55" t="s">
        <v>100</v>
      </c>
      <c r="AB50" s="55" t="s">
        <v>100</v>
      </c>
      <c r="AC50" s="4">
        <v>0</v>
      </c>
      <c r="AD50" s="4">
        <v>0</v>
      </c>
      <c r="AE50" s="55" t="s">
        <v>100</v>
      </c>
      <c r="AF50" s="55" t="s">
        <v>100</v>
      </c>
      <c r="AG50" s="4">
        <v>0</v>
      </c>
      <c r="AH50" s="2">
        <f>$L$50-AD50+AC50+AG50</f>
        <v>72083.360000000001</v>
      </c>
      <c r="AI50" s="2">
        <f>18020.84+6398.95+18020.84+18020.84+18020.84</f>
        <v>78482.31</v>
      </c>
      <c r="AJ50" s="5">
        <v>0</v>
      </c>
      <c r="AK50" s="12">
        <f>SUM(AI50:AJ63)</f>
        <v>890603.83000000007</v>
      </c>
      <c r="AL50" s="49" t="s">
        <v>100</v>
      </c>
      <c r="AM50" s="49" t="s">
        <v>100</v>
      </c>
      <c r="AN50" s="49" t="s">
        <v>100</v>
      </c>
      <c r="AO50" s="49" t="s">
        <v>100</v>
      </c>
      <c r="AP50" s="49" t="s">
        <v>100</v>
      </c>
      <c r="AQ50" s="49" t="s">
        <v>100</v>
      </c>
      <c r="AR50" s="49" t="s">
        <v>100</v>
      </c>
      <c r="AS50" s="49" t="s">
        <v>100</v>
      </c>
      <c r="AT50" s="49" t="s">
        <v>100</v>
      </c>
      <c r="AU50" s="50" t="s">
        <v>100</v>
      </c>
      <c r="AV50" s="50" t="s">
        <v>100</v>
      </c>
      <c r="AW50" s="50" t="s">
        <v>100</v>
      </c>
      <c r="AX50" s="50" t="s">
        <v>100</v>
      </c>
      <c r="AY50" s="50" t="s">
        <v>100</v>
      </c>
      <c r="AZ50" s="50" t="s">
        <v>100</v>
      </c>
      <c r="BA50" s="50" t="s">
        <v>100</v>
      </c>
      <c r="BB50" s="50" t="s">
        <v>100</v>
      </c>
      <c r="BC50" s="50" t="s">
        <v>100</v>
      </c>
      <c r="BD50" s="50" t="s">
        <v>100</v>
      </c>
      <c r="BE50" s="50" t="s">
        <v>100</v>
      </c>
      <c r="BF50" s="50" t="s">
        <v>100</v>
      </c>
      <c r="BG50" s="49" t="s">
        <v>100</v>
      </c>
    </row>
    <row r="51" spans="1:59" x14ac:dyDescent="0.25">
      <c r="A51" s="49"/>
      <c r="B51" s="49"/>
      <c r="C51" s="49"/>
      <c r="D51" s="49"/>
      <c r="E51" s="49"/>
      <c r="F51" s="108"/>
      <c r="G51" s="59"/>
      <c r="H51" s="51"/>
      <c r="I51" s="108"/>
      <c r="J51" s="49"/>
      <c r="K51" s="60"/>
      <c r="L51" s="11"/>
      <c r="M51" s="59"/>
      <c r="N51" s="60"/>
      <c r="O51" s="60"/>
      <c r="P51" s="49"/>
      <c r="Q51" s="52"/>
      <c r="R51" s="11"/>
      <c r="S51" s="11"/>
      <c r="T51" s="49"/>
      <c r="U51" s="55" t="s">
        <v>101</v>
      </c>
      <c r="V51" s="55">
        <v>44188</v>
      </c>
      <c r="W51" s="53" t="s">
        <v>197</v>
      </c>
      <c r="X51" s="55" t="s">
        <v>176</v>
      </c>
      <c r="Y51" s="55">
        <v>44197</v>
      </c>
      <c r="Z51" s="55">
        <v>44316</v>
      </c>
      <c r="AA51" s="55" t="s">
        <v>100</v>
      </c>
      <c r="AB51" s="55" t="s">
        <v>100</v>
      </c>
      <c r="AC51" s="4">
        <v>0</v>
      </c>
      <c r="AD51" s="4">
        <v>0</v>
      </c>
      <c r="AE51" s="55" t="s">
        <v>100</v>
      </c>
      <c r="AF51" s="55" t="s">
        <v>100</v>
      </c>
      <c r="AG51" s="4">
        <v>0</v>
      </c>
      <c r="AH51" s="2">
        <f t="shared" ref="AH51:AH63" si="3">$L$50-AD51+AC51+AG51</f>
        <v>72083.360000000001</v>
      </c>
      <c r="AI51" s="2">
        <v>0</v>
      </c>
      <c r="AJ51" s="5">
        <v>0</v>
      </c>
      <c r="AK51" s="12"/>
      <c r="AL51" s="49"/>
      <c r="AM51" s="49"/>
      <c r="AN51" s="49"/>
      <c r="AO51" s="49"/>
      <c r="AP51" s="49"/>
      <c r="AQ51" s="49"/>
      <c r="AR51" s="49"/>
      <c r="AS51" s="49"/>
      <c r="AT51" s="49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49"/>
    </row>
    <row r="52" spans="1:59" x14ac:dyDescent="0.25">
      <c r="A52" s="49"/>
      <c r="B52" s="49"/>
      <c r="C52" s="49"/>
      <c r="D52" s="49"/>
      <c r="E52" s="49"/>
      <c r="F52" s="108"/>
      <c r="G52" s="59"/>
      <c r="H52" s="51"/>
      <c r="I52" s="108"/>
      <c r="J52" s="49"/>
      <c r="K52" s="60"/>
      <c r="L52" s="11"/>
      <c r="M52" s="59"/>
      <c r="N52" s="60"/>
      <c r="O52" s="60"/>
      <c r="P52" s="49"/>
      <c r="Q52" s="52"/>
      <c r="R52" s="11"/>
      <c r="S52" s="11"/>
      <c r="T52" s="49"/>
      <c r="U52" s="55" t="s">
        <v>103</v>
      </c>
      <c r="V52" s="55">
        <v>44314</v>
      </c>
      <c r="W52" s="53" t="s">
        <v>199</v>
      </c>
      <c r="X52" s="55" t="s">
        <v>189</v>
      </c>
      <c r="Y52" s="55">
        <v>44317</v>
      </c>
      <c r="Z52" s="55">
        <v>44377</v>
      </c>
      <c r="AA52" s="55" t="s">
        <v>100</v>
      </c>
      <c r="AB52" s="55" t="s">
        <v>100</v>
      </c>
      <c r="AC52" s="4">
        <v>0</v>
      </c>
      <c r="AD52" s="4">
        <v>0</v>
      </c>
      <c r="AE52" s="55" t="s">
        <v>100</v>
      </c>
      <c r="AF52" s="55" t="s">
        <v>100</v>
      </c>
      <c r="AG52" s="4">
        <v>0</v>
      </c>
      <c r="AH52" s="2">
        <f t="shared" si="3"/>
        <v>72083.360000000001</v>
      </c>
      <c r="AI52" s="2">
        <v>0</v>
      </c>
      <c r="AJ52" s="5">
        <v>0</v>
      </c>
      <c r="AK52" s="12"/>
      <c r="AL52" s="49"/>
      <c r="AM52" s="49"/>
      <c r="AN52" s="49"/>
      <c r="AO52" s="49"/>
      <c r="AP52" s="49"/>
      <c r="AQ52" s="49"/>
      <c r="AR52" s="49"/>
      <c r="AS52" s="49"/>
      <c r="AT52" s="49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49"/>
    </row>
    <row r="53" spans="1:59" x14ac:dyDescent="0.25">
      <c r="A53" s="49"/>
      <c r="B53" s="49"/>
      <c r="C53" s="49"/>
      <c r="D53" s="49"/>
      <c r="E53" s="49"/>
      <c r="F53" s="108"/>
      <c r="G53" s="59"/>
      <c r="H53" s="51"/>
      <c r="I53" s="108"/>
      <c r="J53" s="49"/>
      <c r="K53" s="60"/>
      <c r="L53" s="11"/>
      <c r="M53" s="59"/>
      <c r="N53" s="60"/>
      <c r="O53" s="60"/>
      <c r="P53" s="49"/>
      <c r="Q53" s="52"/>
      <c r="R53" s="11"/>
      <c r="S53" s="11"/>
      <c r="T53" s="49"/>
      <c r="U53" s="55" t="s">
        <v>104</v>
      </c>
      <c r="V53" s="55">
        <v>44372</v>
      </c>
      <c r="W53" s="53" t="s">
        <v>201</v>
      </c>
      <c r="X53" s="55" t="s">
        <v>200</v>
      </c>
      <c r="Y53" s="55">
        <v>44378</v>
      </c>
      <c r="Z53" s="55">
        <v>44561</v>
      </c>
      <c r="AA53" s="55" t="s">
        <v>100</v>
      </c>
      <c r="AB53" s="55" t="s">
        <v>100</v>
      </c>
      <c r="AC53" s="4">
        <v>0</v>
      </c>
      <c r="AD53" s="4">
        <v>0</v>
      </c>
      <c r="AE53" s="55" t="s">
        <v>100</v>
      </c>
      <c r="AF53" s="55" t="s">
        <v>100</v>
      </c>
      <c r="AG53" s="4">
        <v>0</v>
      </c>
      <c r="AH53" s="2">
        <f t="shared" si="3"/>
        <v>72083.360000000001</v>
      </c>
      <c r="AI53" s="2">
        <v>215701.74</v>
      </c>
      <c r="AJ53" s="5">
        <v>0</v>
      </c>
      <c r="AK53" s="12"/>
      <c r="AL53" s="49"/>
      <c r="AM53" s="49"/>
      <c r="AN53" s="49"/>
      <c r="AO53" s="49"/>
      <c r="AP53" s="49"/>
      <c r="AQ53" s="49"/>
      <c r="AR53" s="49"/>
      <c r="AS53" s="49"/>
      <c r="AT53" s="49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49"/>
    </row>
    <row r="54" spans="1:59" x14ac:dyDescent="0.25">
      <c r="A54" s="49"/>
      <c r="B54" s="49"/>
      <c r="C54" s="49"/>
      <c r="D54" s="49"/>
      <c r="E54" s="49"/>
      <c r="F54" s="108"/>
      <c r="G54" s="59"/>
      <c r="H54" s="51"/>
      <c r="I54" s="108"/>
      <c r="J54" s="49"/>
      <c r="K54" s="60"/>
      <c r="L54" s="11"/>
      <c r="M54" s="59"/>
      <c r="N54" s="60"/>
      <c r="O54" s="60"/>
      <c r="P54" s="49"/>
      <c r="Q54" s="52"/>
      <c r="R54" s="11"/>
      <c r="S54" s="11"/>
      <c r="T54" s="49"/>
      <c r="U54" s="55" t="s">
        <v>105</v>
      </c>
      <c r="V54" s="55">
        <v>44551</v>
      </c>
      <c r="W54" s="53" t="s">
        <v>237</v>
      </c>
      <c r="X54" s="55" t="s">
        <v>225</v>
      </c>
      <c r="Y54" s="55">
        <v>44562</v>
      </c>
      <c r="Z54" s="55">
        <v>44742</v>
      </c>
      <c r="AA54" s="55" t="s">
        <v>100</v>
      </c>
      <c r="AB54" s="55" t="s">
        <v>100</v>
      </c>
      <c r="AC54" s="4">
        <v>0</v>
      </c>
      <c r="AD54" s="4">
        <v>0</v>
      </c>
      <c r="AE54" s="55" t="s">
        <v>100</v>
      </c>
      <c r="AF54" s="55" t="s">
        <v>100</v>
      </c>
      <c r="AG54" s="4">
        <v>0</v>
      </c>
      <c r="AH54" s="2">
        <f t="shared" si="3"/>
        <v>72083.360000000001</v>
      </c>
      <c r="AI54" s="2">
        <v>0</v>
      </c>
      <c r="AJ54" s="5">
        <v>0</v>
      </c>
      <c r="AK54" s="12"/>
      <c r="AL54" s="49"/>
      <c r="AM54" s="49"/>
      <c r="AN54" s="49"/>
      <c r="AO54" s="49"/>
      <c r="AP54" s="49"/>
      <c r="AQ54" s="49"/>
      <c r="AR54" s="49"/>
      <c r="AS54" s="49"/>
      <c r="AT54" s="49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49"/>
    </row>
    <row r="55" spans="1:59" x14ac:dyDescent="0.25">
      <c r="A55" s="49"/>
      <c r="B55" s="49"/>
      <c r="C55" s="49"/>
      <c r="D55" s="49"/>
      <c r="E55" s="49"/>
      <c r="F55" s="108"/>
      <c r="G55" s="59"/>
      <c r="H55" s="51"/>
      <c r="I55" s="108"/>
      <c r="J55" s="49"/>
      <c r="K55" s="60"/>
      <c r="L55" s="11"/>
      <c r="M55" s="59"/>
      <c r="N55" s="60"/>
      <c r="O55" s="60"/>
      <c r="P55" s="49"/>
      <c r="Q55" s="52"/>
      <c r="R55" s="11"/>
      <c r="S55" s="11"/>
      <c r="T55" s="49"/>
      <c r="U55" s="55" t="s">
        <v>192</v>
      </c>
      <c r="V55" s="55">
        <v>44736</v>
      </c>
      <c r="W55" s="53" t="s">
        <v>239</v>
      </c>
      <c r="X55" s="55" t="s">
        <v>234</v>
      </c>
      <c r="Y55" s="55">
        <v>44743</v>
      </c>
      <c r="Z55" s="55">
        <v>44926</v>
      </c>
      <c r="AA55" s="55" t="s">
        <v>100</v>
      </c>
      <c r="AB55" s="55" t="s">
        <v>100</v>
      </c>
      <c r="AC55" s="4">
        <v>0</v>
      </c>
      <c r="AD55" s="4">
        <v>0</v>
      </c>
      <c r="AE55" s="55" t="s">
        <v>100</v>
      </c>
      <c r="AF55" s="55" t="s">
        <v>100</v>
      </c>
      <c r="AG55" s="4">
        <v>0</v>
      </c>
      <c r="AH55" s="2">
        <f t="shared" si="3"/>
        <v>72083.360000000001</v>
      </c>
      <c r="AI55" s="2">
        <v>0</v>
      </c>
      <c r="AJ55" s="5">
        <v>0</v>
      </c>
      <c r="AK55" s="12"/>
      <c r="AL55" s="49"/>
      <c r="AM55" s="49"/>
      <c r="AN55" s="49"/>
      <c r="AO55" s="49"/>
      <c r="AP55" s="49"/>
      <c r="AQ55" s="49"/>
      <c r="AR55" s="49"/>
      <c r="AS55" s="49"/>
      <c r="AT55" s="49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49"/>
    </row>
    <row r="56" spans="1:59" x14ac:dyDescent="0.25">
      <c r="A56" s="49"/>
      <c r="B56" s="49"/>
      <c r="C56" s="49"/>
      <c r="D56" s="49"/>
      <c r="E56" s="49"/>
      <c r="F56" s="108"/>
      <c r="G56" s="59"/>
      <c r="H56" s="51"/>
      <c r="I56" s="108"/>
      <c r="J56" s="49"/>
      <c r="K56" s="60"/>
      <c r="L56" s="11"/>
      <c r="M56" s="59"/>
      <c r="N56" s="60"/>
      <c r="O56" s="60"/>
      <c r="P56" s="49"/>
      <c r="Q56" s="52"/>
      <c r="R56" s="11"/>
      <c r="S56" s="11"/>
      <c r="T56" s="49"/>
      <c r="U56" s="55" t="s">
        <v>194</v>
      </c>
      <c r="V56" s="55">
        <v>44895</v>
      </c>
      <c r="W56" s="53" t="s">
        <v>247</v>
      </c>
      <c r="X56" s="55" t="s">
        <v>248</v>
      </c>
      <c r="Y56" s="55">
        <v>44895</v>
      </c>
      <c r="Z56" s="55">
        <v>44926</v>
      </c>
      <c r="AA56" s="62">
        <v>4.6984850000000002E-2</v>
      </c>
      <c r="AB56" s="55" t="s">
        <v>100</v>
      </c>
      <c r="AC56" s="4">
        <v>10661.4</v>
      </c>
      <c r="AD56" s="4">
        <v>0</v>
      </c>
      <c r="AE56" s="55" t="s">
        <v>100</v>
      </c>
      <c r="AF56" s="55" t="s">
        <v>100</v>
      </c>
      <c r="AG56" s="4">
        <v>0</v>
      </c>
      <c r="AH56" s="2">
        <f t="shared" si="3"/>
        <v>82744.759999999995</v>
      </c>
      <c r="AI56" s="2">
        <v>233168.06</v>
      </c>
      <c r="AJ56" s="5">
        <v>0</v>
      </c>
      <c r="AK56" s="12"/>
      <c r="AL56" s="49"/>
      <c r="AM56" s="49"/>
      <c r="AN56" s="49"/>
      <c r="AO56" s="49"/>
      <c r="AP56" s="49"/>
      <c r="AQ56" s="49"/>
      <c r="AR56" s="49"/>
      <c r="AS56" s="49"/>
      <c r="AT56" s="49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49"/>
    </row>
    <row r="57" spans="1:59" x14ac:dyDescent="0.25">
      <c r="A57" s="49"/>
      <c r="B57" s="49"/>
      <c r="C57" s="49"/>
      <c r="D57" s="49"/>
      <c r="E57" s="49"/>
      <c r="F57" s="108"/>
      <c r="G57" s="59"/>
      <c r="H57" s="51"/>
      <c r="I57" s="108"/>
      <c r="J57" s="49"/>
      <c r="K57" s="60"/>
      <c r="L57" s="11"/>
      <c r="M57" s="59"/>
      <c r="N57" s="60"/>
      <c r="O57" s="60"/>
      <c r="P57" s="49"/>
      <c r="Q57" s="52"/>
      <c r="R57" s="11"/>
      <c r="S57" s="11"/>
      <c r="T57" s="49"/>
      <c r="U57" s="55" t="s">
        <v>224</v>
      </c>
      <c r="V57" s="55">
        <v>45138</v>
      </c>
      <c r="W57" s="53" t="s">
        <v>356</v>
      </c>
      <c r="X57" s="54" t="s">
        <v>193</v>
      </c>
      <c r="Y57" s="55">
        <v>44927</v>
      </c>
      <c r="Z57" s="55">
        <v>45291</v>
      </c>
      <c r="AA57" s="55" t="s">
        <v>100</v>
      </c>
      <c r="AB57" s="55" t="s">
        <v>100</v>
      </c>
      <c r="AC57" s="4">
        <v>0</v>
      </c>
      <c r="AD57" s="4">
        <v>0</v>
      </c>
      <c r="AE57" s="55" t="s">
        <v>100</v>
      </c>
      <c r="AF57" s="55" t="s">
        <v>100</v>
      </c>
      <c r="AG57" s="4">
        <v>0</v>
      </c>
      <c r="AH57" s="2">
        <f t="shared" si="3"/>
        <v>72083.360000000001</v>
      </c>
      <c r="AI57" s="2">
        <v>0</v>
      </c>
      <c r="AJ57" s="5">
        <v>0</v>
      </c>
      <c r="AK57" s="12"/>
      <c r="AL57" s="49"/>
      <c r="AM57" s="49"/>
      <c r="AN57" s="49"/>
      <c r="AO57" s="49"/>
      <c r="AP57" s="49"/>
      <c r="AQ57" s="49"/>
      <c r="AR57" s="49"/>
      <c r="AS57" s="49"/>
      <c r="AT57" s="49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49"/>
    </row>
    <row r="58" spans="1:59" x14ac:dyDescent="0.25">
      <c r="A58" s="49"/>
      <c r="B58" s="49"/>
      <c r="C58" s="49"/>
      <c r="D58" s="49"/>
      <c r="E58" s="49"/>
      <c r="F58" s="108"/>
      <c r="G58" s="59"/>
      <c r="H58" s="51"/>
      <c r="I58" s="108"/>
      <c r="J58" s="49"/>
      <c r="K58" s="60"/>
      <c r="L58" s="11"/>
      <c r="M58" s="59"/>
      <c r="N58" s="60"/>
      <c r="O58" s="60"/>
      <c r="P58" s="49"/>
      <c r="Q58" s="52"/>
      <c r="R58" s="11"/>
      <c r="S58" s="11"/>
      <c r="T58" s="49"/>
      <c r="U58" s="55" t="s">
        <v>373</v>
      </c>
      <c r="V58" s="55">
        <v>45138</v>
      </c>
      <c r="W58" s="53" t="s">
        <v>413</v>
      </c>
      <c r="X58" s="55" t="s">
        <v>248</v>
      </c>
      <c r="Y58" s="55">
        <v>44562</v>
      </c>
      <c r="Z58" s="55">
        <v>45291</v>
      </c>
      <c r="AA58" s="62">
        <v>6.8521650000000003E-2</v>
      </c>
      <c r="AB58" s="55" t="s">
        <v>100</v>
      </c>
      <c r="AC58" s="4">
        <v>16692.12</v>
      </c>
      <c r="AD58" s="4">
        <v>0</v>
      </c>
      <c r="AE58" s="55" t="s">
        <v>100</v>
      </c>
      <c r="AF58" s="55" t="s">
        <v>100</v>
      </c>
      <c r="AG58" s="4">
        <v>0</v>
      </c>
      <c r="AH58" s="2">
        <f t="shared" si="3"/>
        <v>88775.48</v>
      </c>
      <c r="AI58" s="2">
        <v>241553.16</v>
      </c>
      <c r="AJ58" s="5">
        <v>0</v>
      </c>
      <c r="AK58" s="12"/>
      <c r="AL58" s="49"/>
      <c r="AM58" s="49"/>
      <c r="AN58" s="49"/>
      <c r="AO58" s="49"/>
      <c r="AP58" s="49"/>
      <c r="AQ58" s="49"/>
      <c r="AR58" s="49"/>
      <c r="AS58" s="49"/>
      <c r="AT58" s="49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49"/>
    </row>
    <row r="59" spans="1:59" x14ac:dyDescent="0.25">
      <c r="A59" s="49"/>
      <c r="B59" s="49"/>
      <c r="C59" s="49"/>
      <c r="D59" s="49"/>
      <c r="E59" s="49"/>
      <c r="F59" s="108"/>
      <c r="G59" s="59"/>
      <c r="H59" s="51"/>
      <c r="I59" s="108"/>
      <c r="J59" s="49"/>
      <c r="K59" s="60"/>
      <c r="L59" s="11"/>
      <c r="M59" s="59"/>
      <c r="N59" s="60"/>
      <c r="O59" s="60"/>
      <c r="P59" s="49"/>
      <c r="Q59" s="52"/>
      <c r="R59" s="11"/>
      <c r="S59" s="11"/>
      <c r="T59" s="49"/>
      <c r="U59" s="55" t="s">
        <v>227</v>
      </c>
      <c r="V59" s="55">
        <v>45286</v>
      </c>
      <c r="W59" s="53" t="s">
        <v>408</v>
      </c>
      <c r="X59" s="54" t="s">
        <v>193</v>
      </c>
      <c r="Y59" s="55">
        <v>45292</v>
      </c>
      <c r="Z59" s="55">
        <v>45657</v>
      </c>
      <c r="AA59" s="55" t="s">
        <v>100</v>
      </c>
      <c r="AB59" s="55" t="s">
        <v>100</v>
      </c>
      <c r="AC59" s="4">
        <v>0</v>
      </c>
      <c r="AD59" s="4">
        <v>0</v>
      </c>
      <c r="AE59" s="55" t="s">
        <v>100</v>
      </c>
      <c r="AF59" s="55" t="s">
        <v>100</v>
      </c>
      <c r="AG59" s="4">
        <v>0</v>
      </c>
      <c r="AH59" s="2">
        <f t="shared" si="3"/>
        <v>72083.360000000001</v>
      </c>
      <c r="AI59" s="2">
        <v>0</v>
      </c>
      <c r="AJ59" s="5">
        <f>20300.3+20300.3+20300.3+20300.3+20197.06+20300.3</f>
        <v>121698.56</v>
      </c>
      <c r="AK59" s="12"/>
      <c r="AL59" s="49"/>
      <c r="AM59" s="49"/>
      <c r="AN59" s="49"/>
      <c r="AO59" s="49"/>
      <c r="AP59" s="49"/>
      <c r="AQ59" s="49"/>
      <c r="AR59" s="49"/>
      <c r="AS59" s="49"/>
      <c r="AT59" s="49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49"/>
    </row>
    <row r="60" spans="1:59" x14ac:dyDescent="0.25">
      <c r="A60" s="49"/>
      <c r="B60" s="49"/>
      <c r="C60" s="49"/>
      <c r="D60" s="49"/>
      <c r="E60" s="49"/>
      <c r="F60" s="108"/>
      <c r="G60" s="59"/>
      <c r="H60" s="51"/>
      <c r="I60" s="108"/>
      <c r="J60" s="49"/>
      <c r="K60" s="60"/>
      <c r="L60" s="11"/>
      <c r="M60" s="59"/>
      <c r="N60" s="60"/>
      <c r="O60" s="60"/>
      <c r="P60" s="49"/>
      <c r="Q60" s="52"/>
      <c r="R60" s="11"/>
      <c r="S60" s="11"/>
      <c r="T60" s="49"/>
      <c r="U60" s="55"/>
      <c r="V60" s="55"/>
      <c r="W60" s="55"/>
      <c r="X60" s="54"/>
      <c r="Y60" s="55"/>
      <c r="Z60" s="55"/>
      <c r="AA60" s="55" t="s">
        <v>100</v>
      </c>
      <c r="AB60" s="55" t="s">
        <v>100</v>
      </c>
      <c r="AC60" s="4">
        <v>0</v>
      </c>
      <c r="AD60" s="4">
        <v>0</v>
      </c>
      <c r="AE60" s="55" t="s">
        <v>100</v>
      </c>
      <c r="AF60" s="55" t="s">
        <v>100</v>
      </c>
      <c r="AG60" s="4">
        <v>0</v>
      </c>
      <c r="AH60" s="2">
        <f t="shared" si="3"/>
        <v>72083.360000000001</v>
      </c>
      <c r="AI60" s="2"/>
      <c r="AJ60" s="5"/>
      <c r="AK60" s="12"/>
      <c r="AL60" s="49"/>
      <c r="AM60" s="49"/>
      <c r="AN60" s="49"/>
      <c r="AO60" s="49"/>
      <c r="AP60" s="49"/>
      <c r="AQ60" s="49"/>
      <c r="AR60" s="49"/>
      <c r="AS60" s="49"/>
      <c r="AT60" s="49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49"/>
    </row>
    <row r="61" spans="1:59" x14ac:dyDescent="0.25">
      <c r="A61" s="49"/>
      <c r="B61" s="49"/>
      <c r="C61" s="49"/>
      <c r="D61" s="49"/>
      <c r="E61" s="49"/>
      <c r="F61" s="108"/>
      <c r="G61" s="59"/>
      <c r="H61" s="51"/>
      <c r="I61" s="108"/>
      <c r="J61" s="49"/>
      <c r="K61" s="60"/>
      <c r="L61" s="11"/>
      <c r="M61" s="59"/>
      <c r="N61" s="60"/>
      <c r="O61" s="60"/>
      <c r="P61" s="49"/>
      <c r="Q61" s="52"/>
      <c r="R61" s="11"/>
      <c r="S61" s="11"/>
      <c r="T61" s="49"/>
      <c r="U61" s="55"/>
      <c r="V61" s="55"/>
      <c r="W61" s="55"/>
      <c r="X61" s="54"/>
      <c r="Y61" s="55"/>
      <c r="Z61" s="55"/>
      <c r="AA61" s="55" t="s">
        <v>100</v>
      </c>
      <c r="AB61" s="55" t="s">
        <v>100</v>
      </c>
      <c r="AC61" s="4">
        <v>0</v>
      </c>
      <c r="AD61" s="4">
        <v>0</v>
      </c>
      <c r="AE61" s="55" t="s">
        <v>100</v>
      </c>
      <c r="AF61" s="55" t="s">
        <v>100</v>
      </c>
      <c r="AG61" s="4">
        <v>0</v>
      </c>
      <c r="AH61" s="2">
        <f t="shared" si="3"/>
        <v>72083.360000000001</v>
      </c>
      <c r="AI61" s="2"/>
      <c r="AJ61" s="5"/>
      <c r="AK61" s="12"/>
      <c r="AL61" s="49"/>
      <c r="AM61" s="49"/>
      <c r="AN61" s="49"/>
      <c r="AO61" s="49"/>
      <c r="AP61" s="49"/>
      <c r="AQ61" s="49"/>
      <c r="AR61" s="49"/>
      <c r="AS61" s="49"/>
      <c r="AT61" s="49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49"/>
    </row>
    <row r="62" spans="1:59" x14ac:dyDescent="0.25">
      <c r="A62" s="49"/>
      <c r="B62" s="49"/>
      <c r="C62" s="49"/>
      <c r="D62" s="49"/>
      <c r="E62" s="49"/>
      <c r="F62" s="108"/>
      <c r="G62" s="59"/>
      <c r="H62" s="51"/>
      <c r="I62" s="108"/>
      <c r="J62" s="49"/>
      <c r="K62" s="60"/>
      <c r="L62" s="11"/>
      <c r="M62" s="59"/>
      <c r="N62" s="60"/>
      <c r="O62" s="60"/>
      <c r="P62" s="49"/>
      <c r="Q62" s="52"/>
      <c r="R62" s="11"/>
      <c r="S62" s="11"/>
      <c r="T62" s="49"/>
      <c r="U62" s="55"/>
      <c r="V62" s="55"/>
      <c r="W62" s="53"/>
      <c r="X62" s="54"/>
      <c r="Y62" s="55"/>
      <c r="Z62" s="55"/>
      <c r="AA62" s="55" t="s">
        <v>100</v>
      </c>
      <c r="AB62" s="55" t="s">
        <v>100</v>
      </c>
      <c r="AC62" s="4">
        <v>0</v>
      </c>
      <c r="AD62" s="4">
        <v>0</v>
      </c>
      <c r="AE62" s="55" t="s">
        <v>100</v>
      </c>
      <c r="AF62" s="55" t="s">
        <v>100</v>
      </c>
      <c r="AG62" s="4">
        <v>0</v>
      </c>
      <c r="AH62" s="2">
        <f t="shared" si="3"/>
        <v>72083.360000000001</v>
      </c>
      <c r="AI62" s="2"/>
      <c r="AJ62" s="5"/>
      <c r="AK62" s="12"/>
      <c r="AL62" s="49"/>
      <c r="AM62" s="49"/>
      <c r="AN62" s="49"/>
      <c r="AO62" s="49"/>
      <c r="AP62" s="49"/>
      <c r="AQ62" s="49"/>
      <c r="AR62" s="49"/>
      <c r="AS62" s="49"/>
      <c r="AT62" s="49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49"/>
    </row>
    <row r="63" spans="1:59" x14ac:dyDescent="0.25">
      <c r="A63" s="49"/>
      <c r="B63" s="49"/>
      <c r="C63" s="49"/>
      <c r="D63" s="49"/>
      <c r="E63" s="49"/>
      <c r="F63" s="108"/>
      <c r="G63" s="59"/>
      <c r="H63" s="51"/>
      <c r="I63" s="108"/>
      <c r="J63" s="49"/>
      <c r="K63" s="60"/>
      <c r="L63" s="11"/>
      <c r="M63" s="59"/>
      <c r="N63" s="60"/>
      <c r="O63" s="60"/>
      <c r="P63" s="49"/>
      <c r="Q63" s="52"/>
      <c r="R63" s="11"/>
      <c r="S63" s="11"/>
      <c r="T63" s="49"/>
      <c r="U63" s="55"/>
      <c r="V63" s="55"/>
      <c r="W63" s="58"/>
      <c r="X63" s="58"/>
      <c r="Y63" s="58"/>
      <c r="Z63" s="58"/>
      <c r="AA63" s="55" t="s">
        <v>100</v>
      </c>
      <c r="AB63" s="55" t="s">
        <v>100</v>
      </c>
      <c r="AC63" s="4">
        <v>0</v>
      </c>
      <c r="AD63" s="4">
        <v>0</v>
      </c>
      <c r="AE63" s="55" t="s">
        <v>100</v>
      </c>
      <c r="AF63" s="55" t="s">
        <v>100</v>
      </c>
      <c r="AG63" s="4">
        <v>0</v>
      </c>
      <c r="AH63" s="2">
        <f t="shared" si="3"/>
        <v>72083.360000000001</v>
      </c>
      <c r="AI63" s="5"/>
      <c r="AJ63" s="5"/>
      <c r="AK63" s="12"/>
      <c r="AL63" s="49"/>
      <c r="AM63" s="49"/>
      <c r="AN63" s="49"/>
      <c r="AO63" s="49"/>
      <c r="AP63" s="49"/>
      <c r="AQ63" s="49"/>
      <c r="AR63" s="49"/>
      <c r="AS63" s="49"/>
      <c r="AT63" s="49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49"/>
    </row>
    <row r="64" spans="1:59" s="17" customFormat="1" x14ac:dyDescent="0.25">
      <c r="A64" s="49">
        <v>5</v>
      </c>
      <c r="B64" s="49" t="s">
        <v>421</v>
      </c>
      <c r="C64" s="49" t="s">
        <v>152</v>
      </c>
      <c r="D64" s="49" t="s">
        <v>97</v>
      </c>
      <c r="E64" s="49" t="s">
        <v>99</v>
      </c>
      <c r="F64" s="108" t="s">
        <v>396</v>
      </c>
      <c r="G64" s="50">
        <v>12653</v>
      </c>
      <c r="H64" s="51" t="s">
        <v>155</v>
      </c>
      <c r="I64" s="108" t="s">
        <v>150</v>
      </c>
      <c r="J64" s="49" t="s">
        <v>151</v>
      </c>
      <c r="K64" s="60">
        <v>44097</v>
      </c>
      <c r="L64" s="11">
        <v>53338.05</v>
      </c>
      <c r="M64" s="59">
        <v>12892</v>
      </c>
      <c r="N64" s="60">
        <v>44105</v>
      </c>
      <c r="O64" s="60">
        <v>44196</v>
      </c>
      <c r="P64" s="49" t="s">
        <v>289</v>
      </c>
      <c r="Q64" s="52" t="s">
        <v>100</v>
      </c>
      <c r="R64" s="11" t="s">
        <v>100</v>
      </c>
      <c r="S64" s="11" t="s">
        <v>100</v>
      </c>
      <c r="T64" s="49" t="s">
        <v>154</v>
      </c>
      <c r="U64" s="55" t="s">
        <v>100</v>
      </c>
      <c r="V64" s="55" t="s">
        <v>100</v>
      </c>
      <c r="W64" s="55" t="s">
        <v>100</v>
      </c>
      <c r="X64" s="55" t="s">
        <v>100</v>
      </c>
      <c r="Y64" s="55" t="s">
        <v>100</v>
      </c>
      <c r="Z64" s="55" t="s">
        <v>100</v>
      </c>
      <c r="AA64" s="55" t="s">
        <v>100</v>
      </c>
      <c r="AB64" s="55" t="s">
        <v>100</v>
      </c>
      <c r="AC64" s="4">
        <v>0</v>
      </c>
      <c r="AD64" s="4">
        <v>0</v>
      </c>
      <c r="AE64" s="55" t="s">
        <v>100</v>
      </c>
      <c r="AF64" s="55" t="s">
        <v>100</v>
      </c>
      <c r="AG64" s="4">
        <v>0</v>
      </c>
      <c r="AH64" s="2">
        <f>$L$64-AD64+AC64+AG64</f>
        <v>53338.05</v>
      </c>
      <c r="AI64" s="2">
        <v>26910.26</v>
      </c>
      <c r="AJ64" s="5">
        <v>0</v>
      </c>
      <c r="AK64" s="12">
        <f>SUM(AI64:AJ76)</f>
        <v>863258.16</v>
      </c>
      <c r="AL64" s="49" t="s">
        <v>100</v>
      </c>
      <c r="AM64" s="49" t="s">
        <v>100</v>
      </c>
      <c r="AN64" s="49" t="s">
        <v>100</v>
      </c>
      <c r="AO64" s="49" t="s">
        <v>100</v>
      </c>
      <c r="AP64" s="49" t="s">
        <v>100</v>
      </c>
      <c r="AQ64" s="49" t="s">
        <v>100</v>
      </c>
      <c r="AR64" s="49" t="s">
        <v>100</v>
      </c>
      <c r="AS64" s="49" t="s">
        <v>100</v>
      </c>
      <c r="AT64" s="49" t="s">
        <v>100</v>
      </c>
      <c r="AU64" s="49" t="s">
        <v>100</v>
      </c>
      <c r="AV64" s="49" t="s">
        <v>100</v>
      </c>
      <c r="AW64" s="49" t="s">
        <v>100</v>
      </c>
      <c r="AX64" s="49" t="s">
        <v>100</v>
      </c>
      <c r="AY64" s="49" t="s">
        <v>100</v>
      </c>
      <c r="AZ64" s="49" t="s">
        <v>100</v>
      </c>
      <c r="BA64" s="49" t="s">
        <v>100</v>
      </c>
      <c r="BB64" s="49" t="s">
        <v>100</v>
      </c>
      <c r="BC64" s="49" t="s">
        <v>100</v>
      </c>
      <c r="BD64" s="49" t="s">
        <v>100</v>
      </c>
      <c r="BE64" s="49" t="s">
        <v>100</v>
      </c>
      <c r="BF64" s="49" t="s">
        <v>100</v>
      </c>
      <c r="BG64" s="49" t="s">
        <v>100</v>
      </c>
    </row>
    <row r="65" spans="1:59" s="17" customFormat="1" x14ac:dyDescent="0.25">
      <c r="A65" s="49"/>
      <c r="B65" s="49"/>
      <c r="C65" s="49"/>
      <c r="D65" s="49"/>
      <c r="E65" s="49"/>
      <c r="F65" s="108"/>
      <c r="G65" s="50"/>
      <c r="H65" s="51"/>
      <c r="I65" s="108"/>
      <c r="J65" s="49"/>
      <c r="K65" s="60"/>
      <c r="L65" s="11"/>
      <c r="M65" s="59"/>
      <c r="N65" s="60"/>
      <c r="O65" s="60"/>
      <c r="P65" s="49"/>
      <c r="Q65" s="52"/>
      <c r="R65" s="11"/>
      <c r="S65" s="11"/>
      <c r="T65" s="49"/>
      <c r="U65" s="55" t="s">
        <v>101</v>
      </c>
      <c r="V65" s="55">
        <v>44188</v>
      </c>
      <c r="W65" s="53" t="s">
        <v>197</v>
      </c>
      <c r="X65" s="55" t="s">
        <v>198</v>
      </c>
      <c r="Y65" s="55">
        <v>44197</v>
      </c>
      <c r="Z65" s="55">
        <v>44286</v>
      </c>
      <c r="AA65" s="55" t="s">
        <v>100</v>
      </c>
      <c r="AB65" s="55" t="s">
        <v>100</v>
      </c>
      <c r="AC65" s="4">
        <v>0</v>
      </c>
      <c r="AD65" s="4">
        <v>0</v>
      </c>
      <c r="AE65" s="55" t="s">
        <v>100</v>
      </c>
      <c r="AF65" s="55" t="s">
        <v>100</v>
      </c>
      <c r="AG65" s="4">
        <v>0</v>
      </c>
      <c r="AH65" s="2">
        <f t="shared" ref="AH65:AH76" si="4">$L$64-AD65+AC65+AG65</f>
        <v>53338.05</v>
      </c>
      <c r="AI65" s="2">
        <v>0</v>
      </c>
      <c r="AJ65" s="5">
        <v>0</v>
      </c>
      <c r="AK65" s="12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</row>
    <row r="66" spans="1:59" s="17" customFormat="1" x14ac:dyDescent="0.25">
      <c r="A66" s="49"/>
      <c r="B66" s="49"/>
      <c r="C66" s="49"/>
      <c r="D66" s="49"/>
      <c r="E66" s="49"/>
      <c r="F66" s="108"/>
      <c r="G66" s="50"/>
      <c r="H66" s="51"/>
      <c r="I66" s="108"/>
      <c r="J66" s="49"/>
      <c r="K66" s="60"/>
      <c r="L66" s="11"/>
      <c r="M66" s="59"/>
      <c r="N66" s="60"/>
      <c r="O66" s="60"/>
      <c r="P66" s="49"/>
      <c r="Q66" s="52"/>
      <c r="R66" s="11"/>
      <c r="S66" s="11"/>
      <c r="T66" s="49"/>
      <c r="U66" s="55" t="s">
        <v>103</v>
      </c>
      <c r="V66" s="55">
        <v>44284</v>
      </c>
      <c r="W66" s="53" t="s">
        <v>202</v>
      </c>
      <c r="X66" s="55" t="s">
        <v>189</v>
      </c>
      <c r="Y66" s="55">
        <v>44287</v>
      </c>
      <c r="Z66" s="55">
        <v>44377</v>
      </c>
      <c r="AA66" s="55" t="s">
        <v>100</v>
      </c>
      <c r="AB66" s="55" t="s">
        <v>100</v>
      </c>
      <c r="AC66" s="4">
        <v>0</v>
      </c>
      <c r="AD66" s="4">
        <v>0</v>
      </c>
      <c r="AE66" s="55" t="s">
        <v>100</v>
      </c>
      <c r="AF66" s="55" t="s">
        <v>100</v>
      </c>
      <c r="AG66" s="4">
        <v>0</v>
      </c>
      <c r="AH66" s="2">
        <f t="shared" si="4"/>
        <v>53338.05</v>
      </c>
      <c r="AI66" s="2">
        <v>0</v>
      </c>
      <c r="AJ66" s="5">
        <v>0</v>
      </c>
      <c r="AK66" s="12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</row>
    <row r="67" spans="1:59" s="17" customFormat="1" x14ac:dyDescent="0.25">
      <c r="A67" s="49"/>
      <c r="B67" s="49"/>
      <c r="C67" s="49"/>
      <c r="D67" s="49"/>
      <c r="E67" s="49"/>
      <c r="F67" s="108"/>
      <c r="G67" s="50"/>
      <c r="H67" s="51"/>
      <c r="I67" s="108"/>
      <c r="J67" s="49"/>
      <c r="K67" s="60"/>
      <c r="L67" s="11"/>
      <c r="M67" s="59"/>
      <c r="N67" s="60"/>
      <c r="O67" s="60"/>
      <c r="P67" s="49"/>
      <c r="Q67" s="52"/>
      <c r="R67" s="11"/>
      <c r="S67" s="11"/>
      <c r="T67" s="49"/>
      <c r="U67" s="55" t="s">
        <v>104</v>
      </c>
      <c r="V67" s="55">
        <v>44369</v>
      </c>
      <c r="W67" s="53" t="s">
        <v>203</v>
      </c>
      <c r="X67" s="55" t="s">
        <v>200</v>
      </c>
      <c r="Y67" s="55">
        <v>44378</v>
      </c>
      <c r="Z67" s="55">
        <v>44561</v>
      </c>
      <c r="AA67" s="55" t="s">
        <v>100</v>
      </c>
      <c r="AB67" s="55" t="s">
        <v>100</v>
      </c>
      <c r="AC67" s="4">
        <v>0</v>
      </c>
      <c r="AD67" s="4">
        <v>0</v>
      </c>
      <c r="AE67" s="55" t="s">
        <v>100</v>
      </c>
      <c r="AF67" s="55" t="s">
        <v>100</v>
      </c>
      <c r="AG67" s="4">
        <v>0</v>
      </c>
      <c r="AH67" s="2">
        <f t="shared" si="4"/>
        <v>53338.05</v>
      </c>
      <c r="AI67" s="2">
        <v>227665.83</v>
      </c>
      <c r="AJ67" s="5">
        <v>0</v>
      </c>
      <c r="AK67" s="12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</row>
    <row r="68" spans="1:59" s="17" customFormat="1" x14ac:dyDescent="0.25">
      <c r="A68" s="49"/>
      <c r="B68" s="49"/>
      <c r="C68" s="49"/>
      <c r="D68" s="49"/>
      <c r="E68" s="49"/>
      <c r="F68" s="108"/>
      <c r="G68" s="50"/>
      <c r="H68" s="51"/>
      <c r="I68" s="108"/>
      <c r="J68" s="49"/>
      <c r="K68" s="60"/>
      <c r="L68" s="11"/>
      <c r="M68" s="59"/>
      <c r="N68" s="60"/>
      <c r="O68" s="60"/>
      <c r="P68" s="49"/>
      <c r="Q68" s="52"/>
      <c r="R68" s="11"/>
      <c r="S68" s="11"/>
      <c r="T68" s="49"/>
      <c r="U68" s="55" t="s">
        <v>105</v>
      </c>
      <c r="V68" s="55">
        <v>44559</v>
      </c>
      <c r="W68" s="53" t="s">
        <v>233</v>
      </c>
      <c r="X68" s="55" t="s">
        <v>225</v>
      </c>
      <c r="Y68" s="55">
        <v>44562</v>
      </c>
      <c r="Z68" s="55">
        <v>44742</v>
      </c>
      <c r="AA68" s="55" t="s">
        <v>100</v>
      </c>
      <c r="AB68" s="55" t="s">
        <v>100</v>
      </c>
      <c r="AC68" s="4">
        <v>0</v>
      </c>
      <c r="AD68" s="4">
        <v>0</v>
      </c>
      <c r="AE68" s="55" t="s">
        <v>100</v>
      </c>
      <c r="AF68" s="55" t="s">
        <v>100</v>
      </c>
      <c r="AG68" s="4">
        <v>0</v>
      </c>
      <c r="AH68" s="2">
        <f t="shared" si="4"/>
        <v>53338.05</v>
      </c>
      <c r="AI68" s="2">
        <v>0</v>
      </c>
      <c r="AJ68" s="5">
        <v>0</v>
      </c>
      <c r="AK68" s="12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</row>
    <row r="69" spans="1:59" s="17" customFormat="1" x14ac:dyDescent="0.25">
      <c r="A69" s="49"/>
      <c r="B69" s="49"/>
      <c r="C69" s="49"/>
      <c r="D69" s="49"/>
      <c r="E69" s="49"/>
      <c r="F69" s="108"/>
      <c r="G69" s="50"/>
      <c r="H69" s="51"/>
      <c r="I69" s="108"/>
      <c r="J69" s="49"/>
      <c r="K69" s="60"/>
      <c r="L69" s="11"/>
      <c r="M69" s="59"/>
      <c r="N69" s="60"/>
      <c r="O69" s="60"/>
      <c r="P69" s="49"/>
      <c r="Q69" s="52"/>
      <c r="R69" s="11"/>
      <c r="S69" s="11"/>
      <c r="T69" s="49"/>
      <c r="U69" s="55" t="s">
        <v>192</v>
      </c>
      <c r="V69" s="55">
        <v>44739</v>
      </c>
      <c r="W69" s="53" t="s">
        <v>249</v>
      </c>
      <c r="X69" s="55" t="s">
        <v>223</v>
      </c>
      <c r="Y69" s="55">
        <v>44743</v>
      </c>
      <c r="Z69" s="55">
        <v>44926</v>
      </c>
      <c r="AA69" s="55" t="s">
        <v>100</v>
      </c>
      <c r="AB69" s="55" t="s">
        <v>100</v>
      </c>
      <c r="AC69" s="4">
        <v>0</v>
      </c>
      <c r="AD69" s="4">
        <v>0</v>
      </c>
      <c r="AE69" s="55" t="s">
        <v>100</v>
      </c>
      <c r="AF69" s="55" t="s">
        <v>100</v>
      </c>
      <c r="AG69" s="4">
        <v>0</v>
      </c>
      <c r="AH69" s="2">
        <f t="shared" si="4"/>
        <v>53338.05</v>
      </c>
      <c r="AI69" s="2">
        <v>0</v>
      </c>
      <c r="AJ69" s="5">
        <v>0</v>
      </c>
      <c r="AK69" s="12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</row>
    <row r="70" spans="1:59" s="17" customFormat="1" x14ac:dyDescent="0.25">
      <c r="A70" s="49"/>
      <c r="B70" s="49"/>
      <c r="C70" s="49"/>
      <c r="D70" s="49"/>
      <c r="E70" s="49"/>
      <c r="F70" s="108"/>
      <c r="G70" s="50"/>
      <c r="H70" s="51"/>
      <c r="I70" s="108"/>
      <c r="J70" s="49"/>
      <c r="K70" s="60"/>
      <c r="L70" s="11"/>
      <c r="M70" s="59"/>
      <c r="N70" s="60"/>
      <c r="O70" s="60"/>
      <c r="P70" s="49"/>
      <c r="Q70" s="52"/>
      <c r="R70" s="11"/>
      <c r="S70" s="11"/>
      <c r="T70" s="49"/>
      <c r="U70" s="55" t="s">
        <v>194</v>
      </c>
      <c r="V70" s="55">
        <v>44895</v>
      </c>
      <c r="W70" s="53" t="s">
        <v>247</v>
      </c>
      <c r="X70" s="55" t="s">
        <v>248</v>
      </c>
      <c r="Y70" s="55">
        <v>44895</v>
      </c>
      <c r="Z70" s="55">
        <v>44926</v>
      </c>
      <c r="AA70" s="62">
        <v>5.0124099999999998E-2</v>
      </c>
      <c r="AB70" s="55" t="s">
        <v>100</v>
      </c>
      <c r="AC70" s="4">
        <v>11258.4</v>
      </c>
      <c r="AD70" s="4">
        <v>0</v>
      </c>
      <c r="AE70" s="55" t="s">
        <v>100</v>
      </c>
      <c r="AF70" s="55" t="s">
        <v>100</v>
      </c>
      <c r="AG70" s="4">
        <v>0</v>
      </c>
      <c r="AH70" s="2">
        <f t="shared" si="4"/>
        <v>64596.450000000004</v>
      </c>
      <c r="AI70" s="2">
        <v>237452.64</v>
      </c>
      <c r="AJ70" s="5">
        <v>0</v>
      </c>
      <c r="AK70" s="12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</row>
    <row r="71" spans="1:59" s="17" customFormat="1" x14ac:dyDescent="0.25">
      <c r="A71" s="49"/>
      <c r="B71" s="49"/>
      <c r="C71" s="49"/>
      <c r="D71" s="49"/>
      <c r="E71" s="49"/>
      <c r="F71" s="108"/>
      <c r="G71" s="50"/>
      <c r="H71" s="51"/>
      <c r="I71" s="108"/>
      <c r="J71" s="49"/>
      <c r="K71" s="60"/>
      <c r="L71" s="11"/>
      <c r="M71" s="59"/>
      <c r="N71" s="60"/>
      <c r="O71" s="60"/>
      <c r="P71" s="49"/>
      <c r="Q71" s="52"/>
      <c r="R71" s="11"/>
      <c r="S71" s="11"/>
      <c r="T71" s="49"/>
      <c r="U71" s="55" t="s">
        <v>224</v>
      </c>
      <c r="V71" s="55">
        <v>45138</v>
      </c>
      <c r="W71" s="53" t="s">
        <v>356</v>
      </c>
      <c r="X71" s="54" t="s">
        <v>193</v>
      </c>
      <c r="Y71" s="55">
        <v>44927</v>
      </c>
      <c r="Z71" s="55">
        <v>45291</v>
      </c>
      <c r="AA71" s="55" t="s">
        <v>100</v>
      </c>
      <c r="AB71" s="55" t="s">
        <v>100</v>
      </c>
      <c r="AC71" s="4">
        <v>0</v>
      </c>
      <c r="AD71" s="4">
        <v>0</v>
      </c>
      <c r="AE71" s="55" t="s">
        <v>100</v>
      </c>
      <c r="AF71" s="55" t="s">
        <v>100</v>
      </c>
      <c r="AG71" s="4">
        <v>0</v>
      </c>
      <c r="AH71" s="2">
        <f t="shared" si="4"/>
        <v>53338.05</v>
      </c>
      <c r="AI71" s="2">
        <v>0</v>
      </c>
      <c r="AJ71" s="5">
        <v>0</v>
      </c>
      <c r="AK71" s="12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</row>
    <row r="72" spans="1:59" s="17" customFormat="1" x14ac:dyDescent="0.25">
      <c r="A72" s="49"/>
      <c r="B72" s="49"/>
      <c r="C72" s="49"/>
      <c r="D72" s="49"/>
      <c r="E72" s="49"/>
      <c r="F72" s="108"/>
      <c r="G72" s="50"/>
      <c r="H72" s="51"/>
      <c r="I72" s="108"/>
      <c r="J72" s="49"/>
      <c r="K72" s="60"/>
      <c r="L72" s="11"/>
      <c r="M72" s="59"/>
      <c r="N72" s="60"/>
      <c r="O72" s="60"/>
      <c r="P72" s="49"/>
      <c r="Q72" s="52"/>
      <c r="R72" s="11"/>
      <c r="S72" s="11"/>
      <c r="T72" s="49"/>
      <c r="U72" s="55" t="s">
        <v>373</v>
      </c>
      <c r="V72" s="55">
        <v>45138</v>
      </c>
      <c r="W72" s="53" t="s">
        <v>356</v>
      </c>
      <c r="X72" s="55" t="s">
        <v>248</v>
      </c>
      <c r="Y72" s="55">
        <v>44593</v>
      </c>
      <c r="Z72" s="55">
        <v>45291</v>
      </c>
      <c r="AA72" s="62">
        <v>6.3895099999999996E-2</v>
      </c>
      <c r="AB72" s="55" t="s">
        <v>100</v>
      </c>
      <c r="AC72" s="4">
        <v>14351.52</v>
      </c>
      <c r="AD72" s="4">
        <v>0</v>
      </c>
      <c r="AE72" s="55" t="s">
        <v>100</v>
      </c>
      <c r="AF72" s="55" t="s">
        <v>100</v>
      </c>
      <c r="AG72" s="4">
        <v>0</v>
      </c>
      <c r="AH72" s="2">
        <f t="shared" si="4"/>
        <v>67689.570000000007</v>
      </c>
      <c r="AI72" s="2">
        <v>248718.56</v>
      </c>
      <c r="AJ72" s="5">
        <v>0</v>
      </c>
      <c r="AK72" s="12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</row>
    <row r="73" spans="1:59" s="17" customFormat="1" x14ac:dyDescent="0.25">
      <c r="A73" s="49"/>
      <c r="B73" s="49"/>
      <c r="C73" s="49"/>
      <c r="D73" s="49"/>
      <c r="E73" s="49"/>
      <c r="F73" s="108"/>
      <c r="G73" s="50"/>
      <c r="H73" s="51"/>
      <c r="I73" s="108"/>
      <c r="J73" s="49"/>
      <c r="K73" s="60"/>
      <c r="L73" s="11"/>
      <c r="M73" s="59"/>
      <c r="N73" s="60"/>
      <c r="O73" s="60"/>
      <c r="P73" s="49"/>
      <c r="Q73" s="52"/>
      <c r="R73" s="11"/>
      <c r="S73" s="11"/>
      <c r="T73" s="49"/>
      <c r="U73" s="55" t="s">
        <v>227</v>
      </c>
      <c r="V73" s="55">
        <v>45286</v>
      </c>
      <c r="W73" s="53" t="s">
        <v>408</v>
      </c>
      <c r="X73" s="54" t="s">
        <v>193</v>
      </c>
      <c r="Y73" s="55">
        <v>45292</v>
      </c>
      <c r="Z73" s="55">
        <v>45657</v>
      </c>
      <c r="AA73" s="55" t="s">
        <v>100</v>
      </c>
      <c r="AB73" s="55" t="s">
        <v>100</v>
      </c>
      <c r="AC73" s="4">
        <v>0</v>
      </c>
      <c r="AD73" s="4">
        <v>0</v>
      </c>
      <c r="AE73" s="55" t="s">
        <v>100</v>
      </c>
      <c r="AF73" s="55" t="s">
        <v>100</v>
      </c>
      <c r="AG73" s="4">
        <v>0</v>
      </c>
      <c r="AH73" s="2">
        <f t="shared" si="4"/>
        <v>53338.05</v>
      </c>
      <c r="AI73" s="2">
        <v>0</v>
      </c>
      <c r="AJ73" s="5">
        <f>19913.51+19913.51+19913.51+3029.81+19913.51+19913.51+19913.51</f>
        <v>122510.86999999998</v>
      </c>
      <c r="AK73" s="12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</row>
    <row r="74" spans="1:59" s="17" customFormat="1" x14ac:dyDescent="0.25">
      <c r="A74" s="49"/>
      <c r="B74" s="49"/>
      <c r="C74" s="49"/>
      <c r="D74" s="49"/>
      <c r="E74" s="49"/>
      <c r="F74" s="108"/>
      <c r="G74" s="50"/>
      <c r="H74" s="51"/>
      <c r="I74" s="108"/>
      <c r="J74" s="49"/>
      <c r="K74" s="60"/>
      <c r="L74" s="11"/>
      <c r="M74" s="59"/>
      <c r="N74" s="60"/>
      <c r="O74" s="60"/>
      <c r="P74" s="49"/>
      <c r="Q74" s="52"/>
      <c r="R74" s="11"/>
      <c r="S74" s="11"/>
      <c r="T74" s="49"/>
      <c r="U74" s="55"/>
      <c r="V74" s="55"/>
      <c r="W74" s="55"/>
      <c r="X74" s="54"/>
      <c r="Y74" s="55"/>
      <c r="Z74" s="55"/>
      <c r="AA74" s="55" t="s">
        <v>100</v>
      </c>
      <c r="AB74" s="55" t="s">
        <v>100</v>
      </c>
      <c r="AC74" s="4">
        <v>0</v>
      </c>
      <c r="AD74" s="4">
        <v>0</v>
      </c>
      <c r="AE74" s="55" t="s">
        <v>100</v>
      </c>
      <c r="AF74" s="55" t="s">
        <v>100</v>
      </c>
      <c r="AG74" s="4">
        <v>0</v>
      </c>
      <c r="AH74" s="2">
        <f t="shared" si="4"/>
        <v>53338.05</v>
      </c>
      <c r="AI74" s="2"/>
      <c r="AJ74" s="5"/>
      <c r="AK74" s="12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</row>
    <row r="75" spans="1:59" s="17" customFormat="1" x14ac:dyDescent="0.25">
      <c r="A75" s="49"/>
      <c r="B75" s="49"/>
      <c r="C75" s="49"/>
      <c r="D75" s="49"/>
      <c r="E75" s="49"/>
      <c r="F75" s="108"/>
      <c r="G75" s="50"/>
      <c r="H75" s="51"/>
      <c r="I75" s="108"/>
      <c r="J75" s="49"/>
      <c r="K75" s="60"/>
      <c r="L75" s="11"/>
      <c r="M75" s="59"/>
      <c r="N75" s="60"/>
      <c r="O75" s="60"/>
      <c r="P75" s="49"/>
      <c r="Q75" s="52"/>
      <c r="R75" s="11"/>
      <c r="S75" s="11"/>
      <c r="T75" s="49"/>
      <c r="U75" s="55"/>
      <c r="V75" s="55"/>
      <c r="W75" s="53"/>
      <c r="X75" s="54"/>
      <c r="Y75" s="55"/>
      <c r="Z75" s="55"/>
      <c r="AA75" s="55" t="s">
        <v>100</v>
      </c>
      <c r="AB75" s="55" t="s">
        <v>100</v>
      </c>
      <c r="AC75" s="4">
        <v>0</v>
      </c>
      <c r="AD75" s="4">
        <v>0</v>
      </c>
      <c r="AE75" s="55" t="s">
        <v>100</v>
      </c>
      <c r="AF75" s="55" t="s">
        <v>100</v>
      </c>
      <c r="AG75" s="4">
        <v>0</v>
      </c>
      <c r="AH75" s="2">
        <f t="shared" si="4"/>
        <v>53338.05</v>
      </c>
      <c r="AI75" s="2"/>
      <c r="AJ75" s="5"/>
      <c r="AK75" s="12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</row>
    <row r="76" spans="1:59" x14ac:dyDescent="0.25">
      <c r="A76" s="49"/>
      <c r="B76" s="49"/>
      <c r="C76" s="49"/>
      <c r="D76" s="49"/>
      <c r="E76" s="49"/>
      <c r="F76" s="108"/>
      <c r="G76" s="50"/>
      <c r="H76" s="51"/>
      <c r="I76" s="108"/>
      <c r="J76" s="49"/>
      <c r="K76" s="60"/>
      <c r="L76" s="11"/>
      <c r="M76" s="59"/>
      <c r="N76" s="60"/>
      <c r="O76" s="60"/>
      <c r="P76" s="49"/>
      <c r="Q76" s="52"/>
      <c r="R76" s="11"/>
      <c r="S76" s="11"/>
      <c r="T76" s="49"/>
      <c r="U76" s="55"/>
      <c r="V76" s="55"/>
      <c r="W76" s="53"/>
      <c r="X76" s="55"/>
      <c r="Y76" s="55"/>
      <c r="Z76" s="55"/>
      <c r="AA76" s="55" t="s">
        <v>100</v>
      </c>
      <c r="AB76" s="55" t="s">
        <v>100</v>
      </c>
      <c r="AC76" s="4">
        <v>0</v>
      </c>
      <c r="AD76" s="4">
        <v>0</v>
      </c>
      <c r="AE76" s="55" t="s">
        <v>100</v>
      </c>
      <c r="AF76" s="55" t="s">
        <v>100</v>
      </c>
      <c r="AG76" s="4">
        <v>0</v>
      </c>
      <c r="AH76" s="2">
        <f t="shared" si="4"/>
        <v>53338.05</v>
      </c>
      <c r="AI76" s="5"/>
      <c r="AJ76" s="5"/>
      <c r="AK76" s="12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</row>
    <row r="77" spans="1:59" x14ac:dyDescent="0.25">
      <c r="A77" s="49">
        <v>6</v>
      </c>
      <c r="B77" s="49" t="s">
        <v>420</v>
      </c>
      <c r="C77" s="49" t="s">
        <v>152</v>
      </c>
      <c r="D77" s="49" t="s">
        <v>97</v>
      </c>
      <c r="E77" s="49" t="s">
        <v>99</v>
      </c>
      <c r="F77" s="108" t="s">
        <v>396</v>
      </c>
      <c r="G77" s="59">
        <v>12653</v>
      </c>
      <c r="H77" s="51" t="s">
        <v>204</v>
      </c>
      <c r="I77" s="108" t="s">
        <v>150</v>
      </c>
      <c r="J77" s="49" t="s">
        <v>151</v>
      </c>
      <c r="K77" s="60">
        <v>44162</v>
      </c>
      <c r="L77" s="11">
        <v>45676.800000000003</v>
      </c>
      <c r="M77" s="59">
        <v>12939</v>
      </c>
      <c r="N77" s="60">
        <v>44166</v>
      </c>
      <c r="O77" s="60">
        <v>44530</v>
      </c>
      <c r="P77" s="49" t="s">
        <v>289</v>
      </c>
      <c r="Q77" s="52" t="s">
        <v>100</v>
      </c>
      <c r="R77" s="11" t="s">
        <v>100</v>
      </c>
      <c r="S77" s="11" t="s">
        <v>100</v>
      </c>
      <c r="T77" s="49" t="s">
        <v>154</v>
      </c>
      <c r="U77" s="55" t="s">
        <v>100</v>
      </c>
      <c r="V77" s="55" t="s">
        <v>100</v>
      </c>
      <c r="W77" s="53" t="s">
        <v>100</v>
      </c>
      <c r="X77" s="55" t="s">
        <v>100</v>
      </c>
      <c r="Y77" s="55" t="s">
        <v>100</v>
      </c>
      <c r="Z77" s="55" t="s">
        <v>100</v>
      </c>
      <c r="AA77" s="55" t="s">
        <v>100</v>
      </c>
      <c r="AB77" s="55" t="s">
        <v>100</v>
      </c>
      <c r="AC77" s="4">
        <v>0</v>
      </c>
      <c r="AD77" s="4">
        <v>0</v>
      </c>
      <c r="AE77" s="55" t="s">
        <v>100</v>
      </c>
      <c r="AF77" s="55" t="s">
        <v>100</v>
      </c>
      <c r="AG77" s="4">
        <v>0</v>
      </c>
      <c r="AH77" s="2">
        <f>$L$77-AD77+AC77+AG77</f>
        <v>45676.800000000003</v>
      </c>
      <c r="AI77" s="2">
        <v>56264.39</v>
      </c>
      <c r="AJ77" s="5">
        <v>0</v>
      </c>
      <c r="AK77" s="12">
        <f>SUM(AI77:AJ85)</f>
        <v>200870.5</v>
      </c>
      <c r="AL77" s="49" t="s">
        <v>100</v>
      </c>
      <c r="AM77" s="49" t="s">
        <v>100</v>
      </c>
      <c r="AN77" s="49" t="s">
        <v>100</v>
      </c>
      <c r="AO77" s="49" t="s">
        <v>100</v>
      </c>
      <c r="AP77" s="49" t="s">
        <v>100</v>
      </c>
      <c r="AQ77" s="49" t="s">
        <v>100</v>
      </c>
      <c r="AR77" s="49" t="s">
        <v>100</v>
      </c>
      <c r="AS77" s="49" t="s">
        <v>100</v>
      </c>
      <c r="AT77" s="49" t="s">
        <v>100</v>
      </c>
      <c r="AU77" s="49" t="s">
        <v>100</v>
      </c>
      <c r="AV77" s="49" t="s">
        <v>100</v>
      </c>
      <c r="AW77" s="49" t="s">
        <v>100</v>
      </c>
      <c r="AX77" s="49" t="s">
        <v>100</v>
      </c>
      <c r="AY77" s="49" t="s">
        <v>100</v>
      </c>
      <c r="AZ77" s="49" t="s">
        <v>100</v>
      </c>
      <c r="BA77" s="49" t="s">
        <v>100</v>
      </c>
      <c r="BB77" s="49" t="s">
        <v>100</v>
      </c>
      <c r="BC77" s="49" t="s">
        <v>100</v>
      </c>
      <c r="BD77" s="49" t="s">
        <v>100</v>
      </c>
      <c r="BE77" s="49" t="s">
        <v>100</v>
      </c>
      <c r="BF77" s="49" t="s">
        <v>100</v>
      </c>
      <c r="BG77" s="49" t="s">
        <v>100</v>
      </c>
    </row>
    <row r="78" spans="1:59" x14ac:dyDescent="0.25">
      <c r="A78" s="49"/>
      <c r="B78" s="49"/>
      <c r="C78" s="49"/>
      <c r="D78" s="49"/>
      <c r="E78" s="49"/>
      <c r="F78" s="108"/>
      <c r="G78" s="59"/>
      <c r="H78" s="51"/>
      <c r="I78" s="108"/>
      <c r="J78" s="49"/>
      <c r="K78" s="60"/>
      <c r="L78" s="11"/>
      <c r="M78" s="59"/>
      <c r="N78" s="60"/>
      <c r="O78" s="60"/>
      <c r="P78" s="49"/>
      <c r="Q78" s="52"/>
      <c r="R78" s="11"/>
      <c r="S78" s="11"/>
      <c r="T78" s="49"/>
      <c r="U78" s="55" t="s">
        <v>101</v>
      </c>
      <c r="V78" s="55">
        <v>44490</v>
      </c>
      <c r="W78" s="53" t="s">
        <v>212</v>
      </c>
      <c r="X78" s="55" t="s">
        <v>213</v>
      </c>
      <c r="Y78" s="55">
        <v>44897</v>
      </c>
      <c r="Z78" s="55">
        <v>45262</v>
      </c>
      <c r="AA78" s="55" t="s">
        <v>100</v>
      </c>
      <c r="AB78" s="55" t="s">
        <v>100</v>
      </c>
      <c r="AC78" s="4">
        <v>0</v>
      </c>
      <c r="AD78" s="4">
        <v>0</v>
      </c>
      <c r="AE78" s="55" t="s">
        <v>100</v>
      </c>
      <c r="AF78" s="55" t="s">
        <v>100</v>
      </c>
      <c r="AG78" s="4">
        <v>0</v>
      </c>
      <c r="AH78" s="2">
        <f t="shared" ref="AH78:AH85" si="5">$L$77-AD78+AC78+AG78</f>
        <v>45676.800000000003</v>
      </c>
      <c r="AI78" s="2">
        <v>57513.46</v>
      </c>
      <c r="AJ78" s="5">
        <v>0</v>
      </c>
      <c r="AK78" s="12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</row>
    <row r="79" spans="1:59" x14ac:dyDescent="0.25">
      <c r="A79" s="49"/>
      <c r="B79" s="49"/>
      <c r="C79" s="49"/>
      <c r="D79" s="49"/>
      <c r="E79" s="49"/>
      <c r="F79" s="108"/>
      <c r="G79" s="59"/>
      <c r="H79" s="51"/>
      <c r="I79" s="108"/>
      <c r="J79" s="49"/>
      <c r="K79" s="60"/>
      <c r="L79" s="11"/>
      <c r="M79" s="59"/>
      <c r="N79" s="60"/>
      <c r="O79" s="60"/>
      <c r="P79" s="49"/>
      <c r="Q79" s="52"/>
      <c r="R79" s="11"/>
      <c r="S79" s="11"/>
      <c r="T79" s="49"/>
      <c r="U79" s="55" t="s">
        <v>103</v>
      </c>
      <c r="V79" s="55">
        <v>44925</v>
      </c>
      <c r="W79" s="53" t="s">
        <v>247</v>
      </c>
      <c r="X79" s="55" t="s">
        <v>357</v>
      </c>
      <c r="Y79" s="55">
        <v>44895</v>
      </c>
      <c r="Z79" s="55">
        <v>44897</v>
      </c>
      <c r="AA79" s="62">
        <v>6.05563E-2</v>
      </c>
      <c r="AB79" s="55" t="s">
        <v>100</v>
      </c>
      <c r="AC79" s="4">
        <v>2751.72</v>
      </c>
      <c r="AD79" s="4">
        <v>0</v>
      </c>
      <c r="AE79" s="55" t="s">
        <v>100</v>
      </c>
      <c r="AF79" s="55" t="s">
        <v>100</v>
      </c>
      <c r="AG79" s="4">
        <v>0</v>
      </c>
      <c r="AH79" s="2">
        <f t="shared" si="5"/>
        <v>48428.520000000004</v>
      </c>
      <c r="AI79" s="2">
        <v>0</v>
      </c>
      <c r="AJ79" s="5">
        <v>0</v>
      </c>
      <c r="AK79" s="12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</row>
    <row r="80" spans="1:59" x14ac:dyDescent="0.25">
      <c r="A80" s="49"/>
      <c r="B80" s="49"/>
      <c r="C80" s="49"/>
      <c r="D80" s="49"/>
      <c r="E80" s="49"/>
      <c r="F80" s="108"/>
      <c r="G80" s="59"/>
      <c r="H80" s="51"/>
      <c r="I80" s="108"/>
      <c r="J80" s="49"/>
      <c r="K80" s="60"/>
      <c r="L80" s="11"/>
      <c r="M80" s="59"/>
      <c r="N80" s="60"/>
      <c r="O80" s="60"/>
      <c r="P80" s="49"/>
      <c r="Q80" s="52"/>
      <c r="R80" s="11"/>
      <c r="S80" s="11"/>
      <c r="T80" s="49"/>
      <c r="U80" s="55" t="s">
        <v>104</v>
      </c>
      <c r="V80" s="55">
        <v>44897</v>
      </c>
      <c r="W80" s="53" t="s">
        <v>394</v>
      </c>
      <c r="X80" s="55" t="s">
        <v>358</v>
      </c>
      <c r="Y80" s="55">
        <v>44897</v>
      </c>
      <c r="Z80" s="55">
        <v>45262</v>
      </c>
      <c r="AA80" s="55" t="s">
        <v>100</v>
      </c>
      <c r="AB80" s="55" t="s">
        <v>100</v>
      </c>
      <c r="AC80" s="4">
        <v>0</v>
      </c>
      <c r="AD80" s="4">
        <v>0</v>
      </c>
      <c r="AE80" s="55" t="s">
        <v>100</v>
      </c>
      <c r="AF80" s="55" t="s">
        <v>100</v>
      </c>
      <c r="AG80" s="4">
        <v>0</v>
      </c>
      <c r="AH80" s="2">
        <f t="shared" si="5"/>
        <v>45676.800000000003</v>
      </c>
      <c r="AI80" s="2">
        <v>0</v>
      </c>
      <c r="AJ80" s="5">
        <v>0</v>
      </c>
      <c r="AK80" s="12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</row>
    <row r="81" spans="1:59" x14ac:dyDescent="0.25">
      <c r="A81" s="49"/>
      <c r="B81" s="49"/>
      <c r="C81" s="49"/>
      <c r="D81" s="49"/>
      <c r="E81" s="49"/>
      <c r="F81" s="108"/>
      <c r="G81" s="59"/>
      <c r="H81" s="51"/>
      <c r="I81" s="108"/>
      <c r="J81" s="49"/>
      <c r="K81" s="60"/>
      <c r="L81" s="11"/>
      <c r="M81" s="59"/>
      <c r="N81" s="60"/>
      <c r="O81" s="60"/>
      <c r="P81" s="49"/>
      <c r="Q81" s="52"/>
      <c r="R81" s="11"/>
      <c r="S81" s="11"/>
      <c r="T81" s="49"/>
      <c r="U81" s="55" t="s">
        <v>105</v>
      </c>
      <c r="V81" s="55">
        <v>45138</v>
      </c>
      <c r="W81" s="53" t="s">
        <v>356</v>
      </c>
      <c r="X81" s="58" t="s">
        <v>357</v>
      </c>
      <c r="Y81" s="55">
        <v>44562</v>
      </c>
      <c r="Z81" s="55">
        <v>45262</v>
      </c>
      <c r="AA81" s="62">
        <v>4.2521089999999997E-2</v>
      </c>
      <c r="AB81" s="55" t="s">
        <v>100</v>
      </c>
      <c r="AC81" s="4">
        <v>2140.1999999999998</v>
      </c>
      <c r="AD81" s="4">
        <v>0</v>
      </c>
      <c r="AE81" s="55" t="s">
        <v>100</v>
      </c>
      <c r="AF81" s="55" t="s">
        <v>100</v>
      </c>
      <c r="AG81" s="4">
        <v>0</v>
      </c>
      <c r="AH81" s="2">
        <f t="shared" si="5"/>
        <v>47817</v>
      </c>
      <c r="AI81" s="2">
        <v>63866.04</v>
      </c>
      <c r="AJ81" s="5">
        <v>0</v>
      </c>
      <c r="AK81" s="12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</row>
    <row r="82" spans="1:59" x14ac:dyDescent="0.25">
      <c r="A82" s="49"/>
      <c r="B82" s="49"/>
      <c r="C82" s="49"/>
      <c r="D82" s="49"/>
      <c r="E82" s="49"/>
      <c r="F82" s="108"/>
      <c r="G82" s="59"/>
      <c r="H82" s="51"/>
      <c r="I82" s="108"/>
      <c r="J82" s="49"/>
      <c r="K82" s="60"/>
      <c r="L82" s="11"/>
      <c r="M82" s="59"/>
      <c r="N82" s="60"/>
      <c r="O82" s="60"/>
      <c r="P82" s="49"/>
      <c r="Q82" s="52"/>
      <c r="R82" s="11"/>
      <c r="S82" s="11"/>
      <c r="T82" s="49"/>
      <c r="U82" s="55" t="s">
        <v>192</v>
      </c>
      <c r="V82" s="55">
        <v>45261</v>
      </c>
      <c r="W82" s="53" t="s">
        <v>414</v>
      </c>
      <c r="X82" s="55" t="s">
        <v>389</v>
      </c>
      <c r="Y82" s="55">
        <v>45263</v>
      </c>
      <c r="Z82" s="55">
        <v>45628</v>
      </c>
      <c r="AA82" s="55" t="s">
        <v>100</v>
      </c>
      <c r="AB82" s="55" t="s">
        <v>100</v>
      </c>
      <c r="AC82" s="4">
        <v>0</v>
      </c>
      <c r="AD82" s="4">
        <v>0</v>
      </c>
      <c r="AE82" s="55" t="s">
        <v>100</v>
      </c>
      <c r="AF82" s="55" t="s">
        <v>100</v>
      </c>
      <c r="AG82" s="4">
        <v>0</v>
      </c>
      <c r="AH82" s="2">
        <f t="shared" si="5"/>
        <v>45676.800000000003</v>
      </c>
      <c r="AI82" s="2">
        <v>0</v>
      </c>
      <c r="AJ82" s="5">
        <f>4194.38+4194.38+4194.38+4194.38+1437.26+817.45+4194.38</f>
        <v>23226.61</v>
      </c>
      <c r="AK82" s="12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</row>
    <row r="83" spans="1:59" x14ac:dyDescent="0.25">
      <c r="A83" s="49"/>
      <c r="B83" s="49"/>
      <c r="C83" s="49"/>
      <c r="D83" s="49"/>
      <c r="E83" s="49"/>
      <c r="F83" s="108"/>
      <c r="G83" s="59"/>
      <c r="H83" s="51"/>
      <c r="I83" s="108"/>
      <c r="J83" s="49"/>
      <c r="K83" s="60"/>
      <c r="L83" s="11"/>
      <c r="M83" s="59"/>
      <c r="N83" s="60"/>
      <c r="O83" s="60"/>
      <c r="P83" s="49"/>
      <c r="Q83" s="52"/>
      <c r="R83" s="11"/>
      <c r="S83" s="11"/>
      <c r="T83" s="49"/>
      <c r="U83" s="55"/>
      <c r="V83" s="55"/>
      <c r="W83" s="55"/>
      <c r="X83" s="55"/>
      <c r="Y83" s="55"/>
      <c r="Z83" s="55"/>
      <c r="AA83" s="55" t="s">
        <v>100</v>
      </c>
      <c r="AB83" s="55" t="s">
        <v>100</v>
      </c>
      <c r="AC83" s="4">
        <v>0</v>
      </c>
      <c r="AD83" s="4">
        <v>0</v>
      </c>
      <c r="AE83" s="55" t="s">
        <v>100</v>
      </c>
      <c r="AF83" s="55" t="s">
        <v>100</v>
      </c>
      <c r="AG83" s="4">
        <v>0</v>
      </c>
      <c r="AH83" s="2">
        <f t="shared" si="5"/>
        <v>45676.800000000003</v>
      </c>
      <c r="AI83" s="2"/>
      <c r="AJ83" s="5"/>
      <c r="AK83" s="12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</row>
    <row r="84" spans="1:59" x14ac:dyDescent="0.25">
      <c r="A84" s="49"/>
      <c r="B84" s="49"/>
      <c r="C84" s="49"/>
      <c r="D84" s="49"/>
      <c r="E84" s="49"/>
      <c r="F84" s="108"/>
      <c r="G84" s="59"/>
      <c r="H84" s="51"/>
      <c r="I84" s="108"/>
      <c r="J84" s="49"/>
      <c r="K84" s="60"/>
      <c r="L84" s="11"/>
      <c r="M84" s="59"/>
      <c r="N84" s="60"/>
      <c r="O84" s="60"/>
      <c r="P84" s="49"/>
      <c r="Q84" s="52"/>
      <c r="R84" s="11"/>
      <c r="S84" s="11"/>
      <c r="T84" s="49"/>
      <c r="U84" s="55"/>
      <c r="V84" s="55"/>
      <c r="W84" s="55"/>
      <c r="X84" s="55"/>
      <c r="Y84" s="55"/>
      <c r="Z84" s="55"/>
      <c r="AA84" s="55" t="s">
        <v>100</v>
      </c>
      <c r="AB84" s="55" t="s">
        <v>100</v>
      </c>
      <c r="AC84" s="4">
        <v>0</v>
      </c>
      <c r="AD84" s="4">
        <v>0</v>
      </c>
      <c r="AE84" s="55" t="s">
        <v>100</v>
      </c>
      <c r="AF84" s="55" t="s">
        <v>100</v>
      </c>
      <c r="AG84" s="4">
        <v>0</v>
      </c>
      <c r="AH84" s="2">
        <f t="shared" si="5"/>
        <v>45676.800000000003</v>
      </c>
      <c r="AI84" s="2"/>
      <c r="AJ84" s="5"/>
      <c r="AK84" s="12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</row>
    <row r="85" spans="1:59" x14ac:dyDescent="0.25">
      <c r="A85" s="49"/>
      <c r="B85" s="49"/>
      <c r="C85" s="49"/>
      <c r="D85" s="49"/>
      <c r="E85" s="49"/>
      <c r="F85" s="108"/>
      <c r="G85" s="59"/>
      <c r="H85" s="51"/>
      <c r="I85" s="108"/>
      <c r="J85" s="49"/>
      <c r="K85" s="60"/>
      <c r="L85" s="11"/>
      <c r="M85" s="59"/>
      <c r="N85" s="60"/>
      <c r="O85" s="60"/>
      <c r="P85" s="49"/>
      <c r="Q85" s="52"/>
      <c r="R85" s="11"/>
      <c r="S85" s="11"/>
      <c r="T85" s="49"/>
      <c r="U85" s="55"/>
      <c r="V85" s="55"/>
      <c r="W85" s="53"/>
      <c r="X85" s="55"/>
      <c r="Y85" s="55"/>
      <c r="Z85" s="55"/>
      <c r="AA85" s="55" t="s">
        <v>100</v>
      </c>
      <c r="AB85" s="55" t="s">
        <v>100</v>
      </c>
      <c r="AC85" s="4">
        <v>0</v>
      </c>
      <c r="AD85" s="4">
        <v>0</v>
      </c>
      <c r="AE85" s="55" t="s">
        <v>100</v>
      </c>
      <c r="AF85" s="55" t="s">
        <v>100</v>
      </c>
      <c r="AG85" s="4">
        <v>0</v>
      </c>
      <c r="AH85" s="2">
        <f t="shared" si="5"/>
        <v>45676.800000000003</v>
      </c>
      <c r="AI85" s="2"/>
      <c r="AJ85" s="5"/>
      <c r="AK85" s="12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</row>
    <row r="86" spans="1:59" x14ac:dyDescent="0.25">
      <c r="A86" s="49">
        <v>7</v>
      </c>
      <c r="B86" s="49" t="s">
        <v>422</v>
      </c>
      <c r="C86" s="49" t="s">
        <v>152</v>
      </c>
      <c r="D86" s="49" t="s">
        <v>97</v>
      </c>
      <c r="E86" s="49" t="s">
        <v>99</v>
      </c>
      <c r="F86" s="108" t="s">
        <v>396</v>
      </c>
      <c r="G86" s="59">
        <v>12953</v>
      </c>
      <c r="H86" s="51" t="s">
        <v>188</v>
      </c>
      <c r="I86" s="108" t="s">
        <v>150</v>
      </c>
      <c r="J86" s="49" t="s">
        <v>151</v>
      </c>
      <c r="K86" s="60">
        <v>44194</v>
      </c>
      <c r="L86" s="11">
        <v>48688.56</v>
      </c>
      <c r="M86" s="59">
        <v>12953</v>
      </c>
      <c r="N86" s="60">
        <v>44197</v>
      </c>
      <c r="O86" s="60">
        <v>44561</v>
      </c>
      <c r="P86" s="49" t="s">
        <v>289</v>
      </c>
      <c r="Q86" s="52" t="s">
        <v>100</v>
      </c>
      <c r="R86" s="11" t="s">
        <v>100</v>
      </c>
      <c r="S86" s="11" t="s">
        <v>100</v>
      </c>
      <c r="T86" s="49" t="s">
        <v>154</v>
      </c>
      <c r="U86" s="55" t="s">
        <v>100</v>
      </c>
      <c r="V86" s="55" t="s">
        <v>100</v>
      </c>
      <c r="W86" s="55" t="s">
        <v>100</v>
      </c>
      <c r="X86" s="55" t="s">
        <v>100</v>
      </c>
      <c r="Y86" s="55" t="s">
        <v>100</v>
      </c>
      <c r="Z86" s="55" t="s">
        <v>100</v>
      </c>
      <c r="AA86" s="55" t="s">
        <v>100</v>
      </c>
      <c r="AB86" s="55" t="s">
        <v>100</v>
      </c>
      <c r="AC86" s="4">
        <v>0</v>
      </c>
      <c r="AD86" s="4">
        <v>0</v>
      </c>
      <c r="AE86" s="55" t="s">
        <v>100</v>
      </c>
      <c r="AF86" s="55" t="s">
        <v>100</v>
      </c>
      <c r="AG86" s="4">
        <v>0</v>
      </c>
      <c r="AH86" s="2">
        <f>$L$86-AD86+AC86+AG86</f>
        <v>48688.56</v>
      </c>
      <c r="AI86" s="2">
        <v>0</v>
      </c>
      <c r="AJ86" s="5">
        <v>0</v>
      </c>
      <c r="AK86" s="12">
        <f>SUM(AI86:AJ94)</f>
        <v>319473.55</v>
      </c>
      <c r="AL86" s="49" t="s">
        <v>100</v>
      </c>
      <c r="AM86" s="49" t="s">
        <v>100</v>
      </c>
      <c r="AN86" s="49" t="s">
        <v>100</v>
      </c>
      <c r="AO86" s="49" t="s">
        <v>100</v>
      </c>
      <c r="AP86" s="49" t="s">
        <v>100</v>
      </c>
      <c r="AQ86" s="49" t="s">
        <v>100</v>
      </c>
      <c r="AR86" s="49" t="s">
        <v>100</v>
      </c>
      <c r="AS86" s="49" t="s">
        <v>100</v>
      </c>
      <c r="AT86" s="49" t="s">
        <v>100</v>
      </c>
      <c r="AU86" s="50" t="s">
        <v>100</v>
      </c>
      <c r="AV86" s="50" t="s">
        <v>100</v>
      </c>
      <c r="AW86" s="50" t="s">
        <v>100</v>
      </c>
      <c r="AX86" s="50" t="s">
        <v>100</v>
      </c>
      <c r="AY86" s="50" t="s">
        <v>100</v>
      </c>
      <c r="AZ86" s="50" t="s">
        <v>100</v>
      </c>
      <c r="BA86" s="50" t="s">
        <v>100</v>
      </c>
      <c r="BB86" s="50" t="s">
        <v>100</v>
      </c>
      <c r="BC86" s="50" t="s">
        <v>100</v>
      </c>
      <c r="BD86" s="50" t="s">
        <v>100</v>
      </c>
      <c r="BE86" s="50" t="s">
        <v>100</v>
      </c>
      <c r="BF86" s="50" t="s">
        <v>100</v>
      </c>
      <c r="BG86" s="49" t="s">
        <v>100</v>
      </c>
    </row>
    <row r="87" spans="1:59" x14ac:dyDescent="0.25">
      <c r="A87" s="49"/>
      <c r="B87" s="49"/>
      <c r="C87" s="49"/>
      <c r="D87" s="49"/>
      <c r="E87" s="49"/>
      <c r="F87" s="108"/>
      <c r="G87" s="59"/>
      <c r="H87" s="51"/>
      <c r="I87" s="108"/>
      <c r="J87" s="49"/>
      <c r="K87" s="60"/>
      <c r="L87" s="11"/>
      <c r="M87" s="59"/>
      <c r="N87" s="60"/>
      <c r="O87" s="60"/>
      <c r="P87" s="49"/>
      <c r="Q87" s="52"/>
      <c r="R87" s="11"/>
      <c r="S87" s="11"/>
      <c r="T87" s="49"/>
      <c r="U87" s="55" t="s">
        <v>101</v>
      </c>
      <c r="V87" s="55">
        <v>44559</v>
      </c>
      <c r="W87" s="53" t="s">
        <v>233</v>
      </c>
      <c r="X87" s="55" t="s">
        <v>246</v>
      </c>
      <c r="Y87" s="55">
        <v>44562</v>
      </c>
      <c r="Z87" s="55">
        <v>44926</v>
      </c>
      <c r="AA87" s="55" t="s">
        <v>100</v>
      </c>
      <c r="AB87" s="55" t="s">
        <v>100</v>
      </c>
      <c r="AC87" s="4">
        <v>0</v>
      </c>
      <c r="AD87" s="4">
        <v>0</v>
      </c>
      <c r="AE87" s="55" t="s">
        <v>100</v>
      </c>
      <c r="AF87" s="55" t="s">
        <v>100</v>
      </c>
      <c r="AG87" s="4">
        <v>0</v>
      </c>
      <c r="AH87" s="2">
        <f t="shared" ref="AH87:AH94" si="6">$L$86-AD87+AC87+AG87</f>
        <v>48688.56</v>
      </c>
      <c r="AI87" s="2">
        <v>60084.56</v>
      </c>
      <c r="AJ87" s="5">
        <v>0</v>
      </c>
      <c r="AK87" s="12"/>
      <c r="AL87" s="49"/>
      <c r="AM87" s="49"/>
      <c r="AN87" s="49"/>
      <c r="AO87" s="49"/>
      <c r="AP87" s="49"/>
      <c r="AQ87" s="49"/>
      <c r="AR87" s="49"/>
      <c r="AS87" s="49"/>
      <c r="AT87" s="49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49"/>
    </row>
    <row r="88" spans="1:59" x14ac:dyDescent="0.25">
      <c r="A88" s="49"/>
      <c r="B88" s="49"/>
      <c r="C88" s="49"/>
      <c r="D88" s="49"/>
      <c r="E88" s="49"/>
      <c r="F88" s="108"/>
      <c r="G88" s="59"/>
      <c r="H88" s="51"/>
      <c r="I88" s="108"/>
      <c r="J88" s="49"/>
      <c r="K88" s="60"/>
      <c r="L88" s="11"/>
      <c r="M88" s="59"/>
      <c r="N88" s="60"/>
      <c r="O88" s="60"/>
      <c r="P88" s="49"/>
      <c r="Q88" s="52"/>
      <c r="R88" s="11"/>
      <c r="S88" s="11"/>
      <c r="T88" s="49"/>
      <c r="U88" s="55" t="s">
        <v>103</v>
      </c>
      <c r="V88" s="55">
        <v>44895</v>
      </c>
      <c r="W88" s="53" t="s">
        <v>247</v>
      </c>
      <c r="X88" s="55" t="s">
        <v>248</v>
      </c>
      <c r="Y88" s="55">
        <v>44895</v>
      </c>
      <c r="Z88" s="55">
        <v>44926</v>
      </c>
      <c r="AA88" s="62">
        <v>5.7401000000000001E-2</v>
      </c>
      <c r="AB88" s="55" t="s">
        <v>100</v>
      </c>
      <c r="AC88" s="4">
        <v>2964.96</v>
      </c>
      <c r="AD88" s="4">
        <v>0</v>
      </c>
      <c r="AE88" s="55" t="s">
        <v>100</v>
      </c>
      <c r="AF88" s="55" t="s">
        <v>100</v>
      </c>
      <c r="AG88" s="4">
        <v>0</v>
      </c>
      <c r="AH88" s="2">
        <f t="shared" si="6"/>
        <v>51653.52</v>
      </c>
      <c r="AI88" s="2">
        <v>185720.78</v>
      </c>
      <c r="AJ88" s="5">
        <v>0</v>
      </c>
      <c r="AK88" s="12"/>
      <c r="AL88" s="49"/>
      <c r="AM88" s="49"/>
      <c r="AN88" s="49"/>
      <c r="AO88" s="49"/>
      <c r="AP88" s="49"/>
      <c r="AQ88" s="49"/>
      <c r="AR88" s="49"/>
      <c r="AS88" s="49"/>
      <c r="AT88" s="49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49"/>
    </row>
    <row r="89" spans="1:59" x14ac:dyDescent="0.25">
      <c r="A89" s="49"/>
      <c r="B89" s="49"/>
      <c r="C89" s="49"/>
      <c r="D89" s="49"/>
      <c r="E89" s="49"/>
      <c r="F89" s="108"/>
      <c r="G89" s="59"/>
      <c r="H89" s="51"/>
      <c r="I89" s="108"/>
      <c r="J89" s="49"/>
      <c r="K89" s="60"/>
      <c r="L89" s="11"/>
      <c r="M89" s="59"/>
      <c r="N89" s="60"/>
      <c r="O89" s="60"/>
      <c r="P89" s="49"/>
      <c r="Q89" s="52"/>
      <c r="R89" s="11"/>
      <c r="S89" s="11"/>
      <c r="T89" s="49"/>
      <c r="U89" s="55" t="s">
        <v>104</v>
      </c>
      <c r="V89" s="55">
        <v>44910</v>
      </c>
      <c r="W89" s="53" t="s">
        <v>372</v>
      </c>
      <c r="X89" s="55" t="s">
        <v>374</v>
      </c>
      <c r="Y89" s="55">
        <v>45261</v>
      </c>
      <c r="Z89" s="55">
        <v>45291</v>
      </c>
      <c r="AA89" s="55" t="s">
        <v>100</v>
      </c>
      <c r="AB89" s="55" t="s">
        <v>100</v>
      </c>
      <c r="AC89" s="4">
        <v>0</v>
      </c>
      <c r="AD89" s="4">
        <v>0</v>
      </c>
      <c r="AE89" s="55" t="s">
        <v>100</v>
      </c>
      <c r="AF89" s="55" t="s">
        <v>100</v>
      </c>
      <c r="AG89" s="4">
        <v>0</v>
      </c>
      <c r="AH89" s="2">
        <f t="shared" si="6"/>
        <v>48688.56</v>
      </c>
      <c r="AI89" s="2">
        <v>0</v>
      </c>
      <c r="AJ89" s="5">
        <v>0</v>
      </c>
      <c r="AK89" s="12"/>
      <c r="AL89" s="49"/>
      <c r="AM89" s="49"/>
      <c r="AN89" s="49"/>
      <c r="AO89" s="49"/>
      <c r="AP89" s="49"/>
      <c r="AQ89" s="49"/>
      <c r="AR89" s="49"/>
      <c r="AS89" s="49"/>
      <c r="AT89" s="49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49"/>
    </row>
    <row r="90" spans="1:59" x14ac:dyDescent="0.25">
      <c r="A90" s="49"/>
      <c r="B90" s="49"/>
      <c r="C90" s="49"/>
      <c r="D90" s="49"/>
      <c r="E90" s="49"/>
      <c r="F90" s="108"/>
      <c r="G90" s="59"/>
      <c r="H90" s="51"/>
      <c r="I90" s="108"/>
      <c r="J90" s="49"/>
      <c r="K90" s="60"/>
      <c r="L90" s="11"/>
      <c r="M90" s="59"/>
      <c r="N90" s="60"/>
      <c r="O90" s="60"/>
      <c r="P90" s="49"/>
      <c r="Q90" s="52"/>
      <c r="R90" s="11"/>
      <c r="S90" s="11"/>
      <c r="T90" s="49"/>
      <c r="U90" s="55" t="s">
        <v>105</v>
      </c>
      <c r="V90" s="55">
        <v>45138</v>
      </c>
      <c r="W90" s="53" t="s">
        <v>356</v>
      </c>
      <c r="X90" s="55" t="s">
        <v>355</v>
      </c>
      <c r="Y90" s="55">
        <v>44562</v>
      </c>
      <c r="Z90" s="55">
        <v>45291</v>
      </c>
      <c r="AA90" s="62">
        <v>4.0207100000000003E-2</v>
      </c>
      <c r="AB90" s="55" t="s">
        <v>100</v>
      </c>
      <c r="AC90" s="4">
        <v>2163.84</v>
      </c>
      <c r="AD90" s="4">
        <v>0</v>
      </c>
      <c r="AE90" s="55" t="s">
        <v>100</v>
      </c>
      <c r="AF90" s="55" t="s">
        <v>100</v>
      </c>
      <c r="AG90" s="4">
        <v>0</v>
      </c>
      <c r="AH90" s="2">
        <f t="shared" si="6"/>
        <v>50852.399999999994</v>
      </c>
      <c r="AI90" s="2">
        <v>51244.33</v>
      </c>
      <c r="AJ90" s="5">
        <v>0</v>
      </c>
      <c r="AK90" s="12"/>
      <c r="AL90" s="49"/>
      <c r="AM90" s="49"/>
      <c r="AN90" s="49"/>
      <c r="AO90" s="49"/>
      <c r="AP90" s="49"/>
      <c r="AQ90" s="49"/>
      <c r="AR90" s="49"/>
      <c r="AS90" s="49"/>
      <c r="AT90" s="49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49"/>
    </row>
    <row r="91" spans="1:59" x14ac:dyDescent="0.25">
      <c r="A91" s="49"/>
      <c r="B91" s="49"/>
      <c r="C91" s="49"/>
      <c r="D91" s="49"/>
      <c r="E91" s="49"/>
      <c r="F91" s="108"/>
      <c r="G91" s="59"/>
      <c r="H91" s="51"/>
      <c r="I91" s="108"/>
      <c r="J91" s="49"/>
      <c r="K91" s="60"/>
      <c r="L91" s="11"/>
      <c r="M91" s="59"/>
      <c r="N91" s="60"/>
      <c r="O91" s="60"/>
      <c r="P91" s="49"/>
      <c r="Q91" s="52"/>
      <c r="R91" s="11"/>
      <c r="S91" s="11"/>
      <c r="T91" s="49"/>
      <c r="U91" s="55" t="s">
        <v>192</v>
      </c>
      <c r="V91" s="55">
        <v>45286</v>
      </c>
      <c r="W91" s="53" t="s">
        <v>412</v>
      </c>
      <c r="X91" s="55" t="s">
        <v>388</v>
      </c>
      <c r="Y91" s="55">
        <v>45292</v>
      </c>
      <c r="Z91" s="55">
        <v>45657</v>
      </c>
      <c r="AA91" s="55" t="s">
        <v>100</v>
      </c>
      <c r="AB91" s="55" t="s">
        <v>100</v>
      </c>
      <c r="AC91" s="4">
        <v>0</v>
      </c>
      <c r="AD91" s="4">
        <v>0</v>
      </c>
      <c r="AE91" s="55" t="s">
        <v>100</v>
      </c>
      <c r="AF91" s="55" t="s">
        <v>100</v>
      </c>
      <c r="AG91" s="4">
        <v>0</v>
      </c>
      <c r="AH91" s="2">
        <f t="shared" si="6"/>
        <v>48688.56</v>
      </c>
      <c r="AI91" s="2">
        <v>0</v>
      </c>
      <c r="AJ91" s="5">
        <f>4484.78+4484.78+4484.76+4484.78+4484.78</f>
        <v>22423.879999999997</v>
      </c>
      <c r="AK91" s="12"/>
      <c r="AL91" s="49"/>
      <c r="AM91" s="49"/>
      <c r="AN91" s="49"/>
      <c r="AO91" s="49"/>
      <c r="AP91" s="49"/>
      <c r="AQ91" s="49"/>
      <c r="AR91" s="49"/>
      <c r="AS91" s="49"/>
      <c r="AT91" s="49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49"/>
    </row>
    <row r="92" spans="1:59" x14ac:dyDescent="0.25">
      <c r="A92" s="49"/>
      <c r="B92" s="49"/>
      <c r="C92" s="49"/>
      <c r="D92" s="49"/>
      <c r="E92" s="49"/>
      <c r="F92" s="108"/>
      <c r="G92" s="59"/>
      <c r="H92" s="51"/>
      <c r="I92" s="108"/>
      <c r="J92" s="49"/>
      <c r="K92" s="60"/>
      <c r="L92" s="11"/>
      <c r="M92" s="59"/>
      <c r="N92" s="60"/>
      <c r="O92" s="60"/>
      <c r="P92" s="49"/>
      <c r="Q92" s="52"/>
      <c r="R92" s="11"/>
      <c r="S92" s="11"/>
      <c r="T92" s="49"/>
      <c r="U92" s="55"/>
      <c r="V92" s="55"/>
      <c r="W92" s="55"/>
      <c r="X92" s="55"/>
      <c r="Y92" s="55"/>
      <c r="Z92" s="55"/>
      <c r="AA92" s="55" t="s">
        <v>100</v>
      </c>
      <c r="AB92" s="55" t="s">
        <v>100</v>
      </c>
      <c r="AC92" s="4">
        <v>0</v>
      </c>
      <c r="AD92" s="4">
        <v>0</v>
      </c>
      <c r="AE92" s="55" t="s">
        <v>100</v>
      </c>
      <c r="AF92" s="55" t="s">
        <v>100</v>
      </c>
      <c r="AG92" s="4">
        <v>0</v>
      </c>
      <c r="AH92" s="2">
        <f t="shared" si="6"/>
        <v>48688.56</v>
      </c>
      <c r="AI92" s="2"/>
      <c r="AJ92" s="5"/>
      <c r="AK92" s="12"/>
      <c r="AL92" s="49"/>
      <c r="AM92" s="49"/>
      <c r="AN92" s="49"/>
      <c r="AO92" s="49"/>
      <c r="AP92" s="49"/>
      <c r="AQ92" s="49"/>
      <c r="AR92" s="49"/>
      <c r="AS92" s="49"/>
      <c r="AT92" s="49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49"/>
    </row>
    <row r="93" spans="1:59" x14ac:dyDescent="0.25">
      <c r="A93" s="49"/>
      <c r="B93" s="49"/>
      <c r="C93" s="49"/>
      <c r="D93" s="49"/>
      <c r="E93" s="49"/>
      <c r="F93" s="108"/>
      <c r="G93" s="59"/>
      <c r="H93" s="51"/>
      <c r="I93" s="108"/>
      <c r="J93" s="49"/>
      <c r="K93" s="60"/>
      <c r="L93" s="11"/>
      <c r="M93" s="59"/>
      <c r="N93" s="60"/>
      <c r="O93" s="60"/>
      <c r="P93" s="49"/>
      <c r="Q93" s="52"/>
      <c r="R93" s="11"/>
      <c r="S93" s="11"/>
      <c r="T93" s="49"/>
      <c r="U93" s="55"/>
      <c r="V93" s="55"/>
      <c r="W93" s="55"/>
      <c r="X93" s="55"/>
      <c r="Y93" s="55"/>
      <c r="Z93" s="55"/>
      <c r="AA93" s="55" t="s">
        <v>100</v>
      </c>
      <c r="AB93" s="55" t="s">
        <v>100</v>
      </c>
      <c r="AC93" s="4">
        <v>0</v>
      </c>
      <c r="AD93" s="4">
        <v>0</v>
      </c>
      <c r="AE93" s="55" t="s">
        <v>100</v>
      </c>
      <c r="AF93" s="55" t="s">
        <v>100</v>
      </c>
      <c r="AG93" s="4">
        <v>0</v>
      </c>
      <c r="AH93" s="2">
        <f t="shared" si="6"/>
        <v>48688.56</v>
      </c>
      <c r="AI93" s="2"/>
      <c r="AJ93" s="5"/>
      <c r="AK93" s="12"/>
      <c r="AL93" s="49"/>
      <c r="AM93" s="49"/>
      <c r="AN93" s="49"/>
      <c r="AO93" s="49"/>
      <c r="AP93" s="49"/>
      <c r="AQ93" s="49"/>
      <c r="AR93" s="49"/>
      <c r="AS93" s="49"/>
      <c r="AT93" s="49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49"/>
    </row>
    <row r="94" spans="1:59" x14ac:dyDescent="0.25">
      <c r="A94" s="49"/>
      <c r="B94" s="49"/>
      <c r="C94" s="49"/>
      <c r="D94" s="49"/>
      <c r="E94" s="49"/>
      <c r="F94" s="108"/>
      <c r="G94" s="59"/>
      <c r="H94" s="51"/>
      <c r="I94" s="108"/>
      <c r="J94" s="49"/>
      <c r="K94" s="60"/>
      <c r="L94" s="11"/>
      <c r="M94" s="59"/>
      <c r="N94" s="60"/>
      <c r="O94" s="60"/>
      <c r="P94" s="49"/>
      <c r="Q94" s="52"/>
      <c r="R94" s="11"/>
      <c r="S94" s="11"/>
      <c r="T94" s="49"/>
      <c r="U94" s="57"/>
      <c r="V94" s="58"/>
      <c r="W94" s="58"/>
      <c r="X94" s="58"/>
      <c r="Y94" s="58"/>
      <c r="Z94" s="58"/>
      <c r="AA94" s="55" t="s">
        <v>100</v>
      </c>
      <c r="AB94" s="55" t="s">
        <v>100</v>
      </c>
      <c r="AC94" s="4">
        <v>0</v>
      </c>
      <c r="AD94" s="4">
        <v>0</v>
      </c>
      <c r="AE94" s="55" t="s">
        <v>100</v>
      </c>
      <c r="AF94" s="55" t="s">
        <v>100</v>
      </c>
      <c r="AG94" s="4">
        <v>0</v>
      </c>
      <c r="AH94" s="2">
        <f t="shared" si="6"/>
        <v>48688.56</v>
      </c>
      <c r="AI94" s="5"/>
      <c r="AJ94" s="5"/>
      <c r="AK94" s="12"/>
      <c r="AL94" s="49"/>
      <c r="AM94" s="49"/>
      <c r="AN94" s="49"/>
      <c r="AO94" s="49"/>
      <c r="AP94" s="49"/>
      <c r="AQ94" s="49"/>
      <c r="AR94" s="49"/>
      <c r="AS94" s="49"/>
      <c r="AT94" s="49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49"/>
    </row>
    <row r="95" spans="1:59" x14ac:dyDescent="0.25">
      <c r="A95" s="49">
        <v>8</v>
      </c>
      <c r="B95" s="49" t="s">
        <v>423</v>
      </c>
      <c r="C95" s="49" t="s">
        <v>152</v>
      </c>
      <c r="D95" s="49" t="s">
        <v>97</v>
      </c>
      <c r="E95" s="49" t="s">
        <v>99</v>
      </c>
      <c r="F95" s="108" t="s">
        <v>396</v>
      </c>
      <c r="G95" s="59">
        <v>12971</v>
      </c>
      <c r="H95" s="51" t="s">
        <v>178</v>
      </c>
      <c r="I95" s="108" t="s">
        <v>150</v>
      </c>
      <c r="J95" s="49" t="s">
        <v>151</v>
      </c>
      <c r="K95" s="60">
        <v>44221</v>
      </c>
      <c r="L95" s="11">
        <v>161062.32</v>
      </c>
      <c r="M95" s="59">
        <v>12971</v>
      </c>
      <c r="N95" s="60">
        <v>44221</v>
      </c>
      <c r="O95" s="60">
        <v>44585</v>
      </c>
      <c r="P95" s="49" t="s">
        <v>289</v>
      </c>
      <c r="Q95" s="52" t="s">
        <v>100</v>
      </c>
      <c r="R95" s="11" t="s">
        <v>100</v>
      </c>
      <c r="S95" s="11" t="s">
        <v>100</v>
      </c>
      <c r="T95" s="49" t="s">
        <v>154</v>
      </c>
      <c r="U95" s="55" t="s">
        <v>100</v>
      </c>
      <c r="V95" s="55" t="s">
        <v>100</v>
      </c>
      <c r="W95" s="55" t="s">
        <v>100</v>
      </c>
      <c r="X95" s="55" t="s">
        <v>100</v>
      </c>
      <c r="Y95" s="55" t="s">
        <v>100</v>
      </c>
      <c r="Z95" s="55" t="s">
        <v>100</v>
      </c>
      <c r="AA95" s="55" t="s">
        <v>100</v>
      </c>
      <c r="AB95" s="55" t="s">
        <v>100</v>
      </c>
      <c r="AC95" s="4">
        <v>0</v>
      </c>
      <c r="AD95" s="4">
        <v>0</v>
      </c>
      <c r="AE95" s="55" t="s">
        <v>100</v>
      </c>
      <c r="AF95" s="55" t="s">
        <v>100</v>
      </c>
      <c r="AG95" s="4">
        <v>0</v>
      </c>
      <c r="AH95" s="2">
        <f>$L$95-AD95+AC95+AG95</f>
        <v>161062.32</v>
      </c>
      <c r="AI95" s="2">
        <v>167509.91</v>
      </c>
      <c r="AJ95" s="5">
        <v>0</v>
      </c>
      <c r="AK95" s="12">
        <f>SUM(AI95:AJ103)</f>
        <v>503637.11000000004</v>
      </c>
      <c r="AL95" s="49" t="s">
        <v>100</v>
      </c>
      <c r="AM95" s="49" t="s">
        <v>100</v>
      </c>
      <c r="AN95" s="49" t="s">
        <v>100</v>
      </c>
      <c r="AO95" s="49" t="s">
        <v>100</v>
      </c>
      <c r="AP95" s="49" t="s">
        <v>100</v>
      </c>
      <c r="AQ95" s="49" t="s">
        <v>100</v>
      </c>
      <c r="AR95" s="49" t="s">
        <v>100</v>
      </c>
      <c r="AS95" s="49" t="s">
        <v>100</v>
      </c>
      <c r="AT95" s="49" t="s">
        <v>100</v>
      </c>
      <c r="AU95" s="50" t="s">
        <v>100</v>
      </c>
      <c r="AV95" s="50" t="s">
        <v>100</v>
      </c>
      <c r="AW95" s="50" t="s">
        <v>100</v>
      </c>
      <c r="AX95" s="50" t="s">
        <v>100</v>
      </c>
      <c r="AY95" s="50" t="s">
        <v>100</v>
      </c>
      <c r="AZ95" s="50" t="s">
        <v>100</v>
      </c>
      <c r="BA95" s="50" t="s">
        <v>100</v>
      </c>
      <c r="BB95" s="50" t="s">
        <v>100</v>
      </c>
      <c r="BC95" s="50" t="s">
        <v>100</v>
      </c>
      <c r="BD95" s="50" t="s">
        <v>100</v>
      </c>
      <c r="BE95" s="50" t="s">
        <v>100</v>
      </c>
      <c r="BF95" s="50" t="s">
        <v>100</v>
      </c>
      <c r="BG95" s="49" t="s">
        <v>100</v>
      </c>
    </row>
    <row r="96" spans="1:59" x14ac:dyDescent="0.25">
      <c r="A96" s="49"/>
      <c r="B96" s="49"/>
      <c r="C96" s="49"/>
      <c r="D96" s="49"/>
      <c r="E96" s="49"/>
      <c r="F96" s="108"/>
      <c r="G96" s="59"/>
      <c r="H96" s="51"/>
      <c r="I96" s="108"/>
      <c r="J96" s="49"/>
      <c r="K96" s="60"/>
      <c r="L96" s="11"/>
      <c r="M96" s="59"/>
      <c r="N96" s="60"/>
      <c r="O96" s="60"/>
      <c r="P96" s="49"/>
      <c r="Q96" s="52"/>
      <c r="R96" s="11"/>
      <c r="S96" s="11"/>
      <c r="T96" s="49"/>
      <c r="U96" s="55" t="s">
        <v>101</v>
      </c>
      <c r="V96" s="55">
        <v>44579</v>
      </c>
      <c r="W96" s="64" t="s">
        <v>243</v>
      </c>
      <c r="X96" s="55" t="s">
        <v>244</v>
      </c>
      <c r="Y96" s="63">
        <v>44586</v>
      </c>
      <c r="Z96" s="55">
        <v>44950</v>
      </c>
      <c r="AA96" s="55" t="s">
        <v>100</v>
      </c>
      <c r="AB96" s="55" t="s">
        <v>100</v>
      </c>
      <c r="AC96" s="4">
        <v>0</v>
      </c>
      <c r="AD96" s="4">
        <v>0</v>
      </c>
      <c r="AE96" s="58" t="s">
        <v>100</v>
      </c>
      <c r="AF96" s="67" t="s">
        <v>100</v>
      </c>
      <c r="AG96" s="6">
        <v>0</v>
      </c>
      <c r="AH96" s="2">
        <f t="shared" ref="AH96:AH103" si="7">$L$95-AD96+AC96+AG96</f>
        <v>161062.32</v>
      </c>
      <c r="AI96" s="2">
        <v>54483.24</v>
      </c>
      <c r="AJ96" s="5">
        <v>0</v>
      </c>
      <c r="AK96" s="12"/>
      <c r="AL96" s="49"/>
      <c r="AM96" s="49"/>
      <c r="AN96" s="49"/>
      <c r="AO96" s="49"/>
      <c r="AP96" s="49"/>
      <c r="AQ96" s="49"/>
      <c r="AR96" s="49"/>
      <c r="AS96" s="49"/>
      <c r="AT96" s="49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49"/>
    </row>
    <row r="97" spans="1:59" x14ac:dyDescent="0.25">
      <c r="A97" s="49"/>
      <c r="B97" s="49"/>
      <c r="C97" s="49"/>
      <c r="D97" s="49"/>
      <c r="E97" s="49"/>
      <c r="F97" s="108"/>
      <c r="G97" s="59"/>
      <c r="H97" s="51"/>
      <c r="I97" s="108"/>
      <c r="J97" s="49"/>
      <c r="K97" s="60"/>
      <c r="L97" s="11"/>
      <c r="M97" s="59"/>
      <c r="N97" s="60"/>
      <c r="O97" s="60"/>
      <c r="P97" s="49"/>
      <c r="Q97" s="52"/>
      <c r="R97" s="11"/>
      <c r="S97" s="11"/>
      <c r="T97" s="49"/>
      <c r="U97" s="55" t="s">
        <v>103</v>
      </c>
      <c r="V97" s="55">
        <v>44895</v>
      </c>
      <c r="W97" s="64" t="s">
        <v>413</v>
      </c>
      <c r="X97" s="55" t="s">
        <v>248</v>
      </c>
      <c r="Y97" s="55">
        <v>44895</v>
      </c>
      <c r="Z97" s="55">
        <v>44950</v>
      </c>
      <c r="AA97" s="62">
        <v>5.7684600000000003E-2</v>
      </c>
      <c r="AB97" s="55" t="s">
        <v>100</v>
      </c>
      <c r="AC97" s="4">
        <v>9807.48</v>
      </c>
      <c r="AD97" s="4">
        <v>0</v>
      </c>
      <c r="AE97" s="58" t="s">
        <v>100</v>
      </c>
      <c r="AF97" s="67" t="s">
        <v>100</v>
      </c>
      <c r="AG97" s="6">
        <v>0</v>
      </c>
      <c r="AH97" s="2">
        <f t="shared" si="7"/>
        <v>170869.80000000002</v>
      </c>
      <c r="AI97" s="2">
        <v>0</v>
      </c>
      <c r="AJ97" s="5">
        <v>0</v>
      </c>
      <c r="AK97" s="12"/>
      <c r="AL97" s="49"/>
      <c r="AM97" s="49"/>
      <c r="AN97" s="49"/>
      <c r="AO97" s="49"/>
      <c r="AP97" s="49"/>
      <c r="AQ97" s="49"/>
      <c r="AR97" s="49"/>
      <c r="AS97" s="49"/>
      <c r="AT97" s="49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49"/>
    </row>
    <row r="98" spans="1:59" x14ac:dyDescent="0.25">
      <c r="A98" s="49"/>
      <c r="B98" s="49"/>
      <c r="C98" s="49"/>
      <c r="D98" s="49"/>
      <c r="E98" s="49"/>
      <c r="F98" s="108"/>
      <c r="G98" s="59"/>
      <c r="H98" s="51"/>
      <c r="I98" s="108"/>
      <c r="J98" s="49"/>
      <c r="K98" s="60"/>
      <c r="L98" s="11"/>
      <c r="M98" s="59"/>
      <c r="N98" s="60"/>
      <c r="O98" s="60"/>
      <c r="P98" s="49"/>
      <c r="Q98" s="52"/>
      <c r="R98" s="11"/>
      <c r="S98" s="11"/>
      <c r="T98" s="49"/>
      <c r="U98" s="55" t="s">
        <v>104</v>
      </c>
      <c r="V98" s="55">
        <v>44910</v>
      </c>
      <c r="W98" s="64">
        <v>13433</v>
      </c>
      <c r="X98" s="54" t="s">
        <v>193</v>
      </c>
      <c r="Y98" s="55">
        <v>44951</v>
      </c>
      <c r="Z98" s="55">
        <v>45315</v>
      </c>
      <c r="AA98" s="55" t="s">
        <v>100</v>
      </c>
      <c r="AB98" s="55" t="s">
        <v>100</v>
      </c>
      <c r="AC98" s="4">
        <v>0</v>
      </c>
      <c r="AD98" s="4">
        <v>0</v>
      </c>
      <c r="AE98" s="58" t="s">
        <v>100</v>
      </c>
      <c r="AF98" s="67" t="s">
        <v>100</v>
      </c>
      <c r="AG98" s="6">
        <v>0</v>
      </c>
      <c r="AH98" s="2">
        <f t="shared" si="7"/>
        <v>161062.32</v>
      </c>
      <c r="AI98" s="2">
        <v>190493.88</v>
      </c>
      <c r="AJ98" s="5">
        <v>0</v>
      </c>
      <c r="AK98" s="12"/>
      <c r="AL98" s="49"/>
      <c r="AM98" s="49"/>
      <c r="AN98" s="49"/>
      <c r="AO98" s="49"/>
      <c r="AP98" s="49"/>
      <c r="AQ98" s="49"/>
      <c r="AR98" s="49"/>
      <c r="AS98" s="49"/>
      <c r="AT98" s="49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49"/>
    </row>
    <row r="99" spans="1:59" x14ac:dyDescent="0.25">
      <c r="A99" s="49"/>
      <c r="B99" s="49"/>
      <c r="C99" s="49"/>
      <c r="D99" s="49"/>
      <c r="E99" s="49"/>
      <c r="F99" s="108"/>
      <c r="G99" s="59"/>
      <c r="H99" s="51"/>
      <c r="I99" s="108"/>
      <c r="J99" s="49"/>
      <c r="K99" s="60"/>
      <c r="L99" s="11"/>
      <c r="M99" s="59"/>
      <c r="N99" s="60"/>
      <c r="O99" s="60"/>
      <c r="P99" s="49"/>
      <c r="Q99" s="52"/>
      <c r="R99" s="11"/>
      <c r="S99" s="11"/>
      <c r="T99" s="49"/>
      <c r="U99" s="55" t="s">
        <v>105</v>
      </c>
      <c r="V99" s="55">
        <v>45138</v>
      </c>
      <c r="W99" s="64">
        <v>13590</v>
      </c>
      <c r="X99" s="55" t="s">
        <v>357</v>
      </c>
      <c r="Y99" s="55">
        <v>44593</v>
      </c>
      <c r="Z99" s="55">
        <v>45315</v>
      </c>
      <c r="AA99" s="62">
        <v>4.3321900000000003E-2</v>
      </c>
      <c r="AB99" s="55" t="s">
        <v>100</v>
      </c>
      <c r="AC99" s="4">
        <v>7699.08</v>
      </c>
      <c r="AD99" s="4">
        <v>0</v>
      </c>
      <c r="AE99" s="58" t="s">
        <v>100</v>
      </c>
      <c r="AF99" s="67" t="s">
        <v>100</v>
      </c>
      <c r="AG99" s="6">
        <v>0</v>
      </c>
      <c r="AH99" s="2">
        <f t="shared" si="7"/>
        <v>168761.4</v>
      </c>
      <c r="AI99" s="2">
        <v>0</v>
      </c>
      <c r="AJ99" s="5">
        <f>14809.84+14809.84+14809.84+2291.04+14809.84+14809.84+14809.84</f>
        <v>91150.080000000002</v>
      </c>
      <c r="AK99" s="12"/>
      <c r="AL99" s="49"/>
      <c r="AM99" s="49"/>
      <c r="AN99" s="49"/>
      <c r="AO99" s="49"/>
      <c r="AP99" s="49"/>
      <c r="AQ99" s="49"/>
      <c r="AR99" s="49"/>
      <c r="AS99" s="49"/>
      <c r="AT99" s="49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49"/>
    </row>
    <row r="100" spans="1:59" x14ac:dyDescent="0.25">
      <c r="A100" s="49"/>
      <c r="B100" s="49"/>
      <c r="C100" s="49"/>
      <c r="D100" s="49"/>
      <c r="E100" s="49"/>
      <c r="F100" s="108"/>
      <c r="G100" s="59"/>
      <c r="H100" s="51"/>
      <c r="I100" s="108"/>
      <c r="J100" s="49"/>
      <c r="K100" s="60"/>
      <c r="L100" s="11"/>
      <c r="M100" s="59"/>
      <c r="N100" s="60"/>
      <c r="O100" s="60"/>
      <c r="P100" s="49"/>
      <c r="Q100" s="52"/>
      <c r="R100" s="11"/>
      <c r="S100" s="11"/>
      <c r="T100" s="49"/>
      <c r="U100" s="55" t="s">
        <v>192</v>
      </c>
      <c r="V100" s="55">
        <v>45315</v>
      </c>
      <c r="W100" s="64">
        <v>13700</v>
      </c>
      <c r="X100" s="55" t="s">
        <v>193</v>
      </c>
      <c r="Y100" s="55">
        <v>45316</v>
      </c>
      <c r="Z100" s="55">
        <v>45681</v>
      </c>
      <c r="AA100" s="55" t="s">
        <v>100</v>
      </c>
      <c r="AB100" s="55" t="s">
        <v>100</v>
      </c>
      <c r="AC100" s="4">
        <v>0</v>
      </c>
      <c r="AD100" s="4">
        <v>0</v>
      </c>
      <c r="AE100" s="58" t="s">
        <v>100</v>
      </c>
      <c r="AF100" s="67" t="s">
        <v>100</v>
      </c>
      <c r="AG100" s="6">
        <v>0</v>
      </c>
      <c r="AH100" s="2">
        <f t="shared" si="7"/>
        <v>161062.32</v>
      </c>
      <c r="AI100" s="2"/>
      <c r="AJ100" s="5"/>
      <c r="AK100" s="12"/>
      <c r="AL100" s="49"/>
      <c r="AM100" s="49"/>
      <c r="AN100" s="49"/>
      <c r="AO100" s="49"/>
      <c r="AP100" s="49"/>
      <c r="AQ100" s="49"/>
      <c r="AR100" s="49"/>
      <c r="AS100" s="49"/>
      <c r="AT100" s="49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49"/>
    </row>
    <row r="101" spans="1:59" x14ac:dyDescent="0.25">
      <c r="A101" s="49"/>
      <c r="B101" s="49"/>
      <c r="C101" s="49"/>
      <c r="D101" s="49"/>
      <c r="E101" s="49"/>
      <c r="F101" s="108"/>
      <c r="G101" s="59"/>
      <c r="H101" s="51"/>
      <c r="I101" s="108"/>
      <c r="J101" s="49"/>
      <c r="K101" s="60"/>
      <c r="L101" s="11"/>
      <c r="M101" s="59"/>
      <c r="N101" s="60"/>
      <c r="O101" s="60"/>
      <c r="P101" s="49"/>
      <c r="Q101" s="52"/>
      <c r="R101" s="11"/>
      <c r="S101" s="11"/>
      <c r="T101" s="49"/>
      <c r="U101" s="55"/>
      <c r="V101" s="55"/>
      <c r="W101" s="64"/>
      <c r="X101" s="55"/>
      <c r="Y101" s="55"/>
      <c r="Z101" s="55"/>
      <c r="AA101" s="55" t="s">
        <v>100</v>
      </c>
      <c r="AB101" s="55" t="s">
        <v>100</v>
      </c>
      <c r="AC101" s="4">
        <v>0</v>
      </c>
      <c r="AD101" s="4">
        <v>0</v>
      </c>
      <c r="AE101" s="58" t="s">
        <v>100</v>
      </c>
      <c r="AF101" s="67" t="s">
        <v>100</v>
      </c>
      <c r="AG101" s="6">
        <v>0</v>
      </c>
      <c r="AH101" s="2">
        <f t="shared" si="7"/>
        <v>161062.32</v>
      </c>
      <c r="AI101" s="2"/>
      <c r="AJ101" s="5"/>
      <c r="AK101" s="12"/>
      <c r="AL101" s="49"/>
      <c r="AM101" s="49"/>
      <c r="AN101" s="49"/>
      <c r="AO101" s="49"/>
      <c r="AP101" s="49"/>
      <c r="AQ101" s="49"/>
      <c r="AR101" s="49"/>
      <c r="AS101" s="49"/>
      <c r="AT101" s="49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49"/>
    </row>
    <row r="102" spans="1:59" x14ac:dyDescent="0.25">
      <c r="A102" s="49"/>
      <c r="B102" s="49"/>
      <c r="C102" s="49"/>
      <c r="D102" s="49"/>
      <c r="E102" s="49"/>
      <c r="F102" s="108"/>
      <c r="G102" s="59"/>
      <c r="H102" s="51"/>
      <c r="I102" s="108"/>
      <c r="J102" s="49"/>
      <c r="K102" s="60"/>
      <c r="L102" s="11"/>
      <c r="M102" s="59"/>
      <c r="N102" s="60"/>
      <c r="O102" s="60"/>
      <c r="P102" s="49"/>
      <c r="Q102" s="52"/>
      <c r="R102" s="11"/>
      <c r="S102" s="11"/>
      <c r="T102" s="49"/>
      <c r="U102" s="55"/>
      <c r="V102" s="55"/>
      <c r="W102" s="64"/>
      <c r="X102" s="55"/>
      <c r="Y102" s="55"/>
      <c r="Z102" s="55"/>
      <c r="AA102" s="55" t="s">
        <v>100</v>
      </c>
      <c r="AB102" s="55" t="s">
        <v>100</v>
      </c>
      <c r="AC102" s="4">
        <v>0</v>
      </c>
      <c r="AD102" s="4">
        <v>0</v>
      </c>
      <c r="AE102" s="58" t="s">
        <v>100</v>
      </c>
      <c r="AF102" s="67" t="s">
        <v>100</v>
      </c>
      <c r="AG102" s="6">
        <v>0</v>
      </c>
      <c r="AH102" s="2">
        <f t="shared" si="7"/>
        <v>161062.32</v>
      </c>
      <c r="AI102" s="2"/>
      <c r="AJ102" s="5"/>
      <c r="AK102" s="12"/>
      <c r="AL102" s="49"/>
      <c r="AM102" s="49"/>
      <c r="AN102" s="49"/>
      <c r="AO102" s="49"/>
      <c r="AP102" s="49"/>
      <c r="AQ102" s="49"/>
      <c r="AR102" s="49"/>
      <c r="AS102" s="49"/>
      <c r="AT102" s="49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49"/>
    </row>
    <row r="103" spans="1:59" x14ac:dyDescent="0.25">
      <c r="A103" s="49"/>
      <c r="B103" s="49"/>
      <c r="C103" s="49"/>
      <c r="D103" s="49"/>
      <c r="E103" s="49"/>
      <c r="F103" s="108"/>
      <c r="G103" s="59"/>
      <c r="H103" s="51"/>
      <c r="I103" s="108"/>
      <c r="J103" s="49"/>
      <c r="K103" s="60"/>
      <c r="L103" s="11"/>
      <c r="M103" s="59"/>
      <c r="N103" s="60"/>
      <c r="O103" s="60"/>
      <c r="P103" s="49"/>
      <c r="Q103" s="52"/>
      <c r="R103" s="11"/>
      <c r="S103" s="11"/>
      <c r="T103" s="49"/>
      <c r="U103" s="55"/>
      <c r="V103" s="55"/>
      <c r="W103" s="64"/>
      <c r="X103" s="55"/>
      <c r="Y103" s="63"/>
      <c r="Z103" s="55"/>
      <c r="AA103" s="55" t="s">
        <v>100</v>
      </c>
      <c r="AB103" s="55" t="s">
        <v>100</v>
      </c>
      <c r="AC103" s="4">
        <v>0</v>
      </c>
      <c r="AD103" s="4">
        <v>0</v>
      </c>
      <c r="AE103" s="55" t="s">
        <v>100</v>
      </c>
      <c r="AF103" s="55" t="s">
        <v>100</v>
      </c>
      <c r="AG103" s="4">
        <v>0</v>
      </c>
      <c r="AH103" s="2">
        <f t="shared" si="7"/>
        <v>161062.32</v>
      </c>
      <c r="AI103" s="2"/>
      <c r="AJ103" s="5"/>
      <c r="AK103" s="12"/>
      <c r="AL103" s="49"/>
      <c r="AM103" s="49"/>
      <c r="AN103" s="49"/>
      <c r="AO103" s="49"/>
      <c r="AP103" s="49"/>
      <c r="AQ103" s="49"/>
      <c r="AR103" s="49"/>
      <c r="AS103" s="49"/>
      <c r="AT103" s="49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49"/>
    </row>
    <row r="104" spans="1:59" x14ac:dyDescent="0.25">
      <c r="A104" s="49">
        <v>9</v>
      </c>
      <c r="B104" s="49" t="s">
        <v>424</v>
      </c>
      <c r="C104" s="49" t="s">
        <v>256</v>
      </c>
      <c r="D104" s="49" t="s">
        <v>133</v>
      </c>
      <c r="E104" s="49" t="s">
        <v>262</v>
      </c>
      <c r="F104" s="108" t="s">
        <v>398</v>
      </c>
      <c r="G104" s="59">
        <v>13123</v>
      </c>
      <c r="H104" s="51" t="s">
        <v>263</v>
      </c>
      <c r="I104" s="108" t="s">
        <v>150</v>
      </c>
      <c r="J104" s="49" t="s">
        <v>151</v>
      </c>
      <c r="K104" s="60">
        <v>44743</v>
      </c>
      <c r="L104" s="11">
        <v>938629.68</v>
      </c>
      <c r="M104" s="59">
        <v>13318</v>
      </c>
      <c r="N104" s="60">
        <v>44743</v>
      </c>
      <c r="O104" s="60">
        <v>45108</v>
      </c>
      <c r="P104" s="49" t="s">
        <v>291</v>
      </c>
      <c r="Q104" s="52" t="s">
        <v>100</v>
      </c>
      <c r="R104" s="11" t="s">
        <v>100</v>
      </c>
      <c r="S104" s="11" t="s">
        <v>100</v>
      </c>
      <c r="T104" s="49" t="s">
        <v>154</v>
      </c>
      <c r="U104" s="55" t="s">
        <v>100</v>
      </c>
      <c r="V104" s="55" t="s">
        <v>100</v>
      </c>
      <c r="W104" s="55" t="s">
        <v>100</v>
      </c>
      <c r="X104" s="55" t="s">
        <v>100</v>
      </c>
      <c r="Y104" s="55" t="s">
        <v>100</v>
      </c>
      <c r="Z104" s="55" t="s">
        <v>100</v>
      </c>
      <c r="AA104" s="55" t="s">
        <v>100</v>
      </c>
      <c r="AB104" s="55" t="s">
        <v>100</v>
      </c>
      <c r="AC104" s="4">
        <v>0</v>
      </c>
      <c r="AD104" s="4">
        <v>0</v>
      </c>
      <c r="AE104" s="55" t="s">
        <v>100</v>
      </c>
      <c r="AF104" s="55" t="s">
        <v>100</v>
      </c>
      <c r="AG104" s="4">
        <v>0</v>
      </c>
      <c r="AH104" s="2">
        <f>$L$104-AD104+AC104+AG104</f>
        <v>938629.68</v>
      </c>
      <c r="AI104" s="2">
        <v>0</v>
      </c>
      <c r="AJ104" s="5">
        <v>0</v>
      </c>
      <c r="AK104" s="12">
        <f>SUM(AI104:AJ109)</f>
        <v>1955614.4699999997</v>
      </c>
      <c r="AL104" s="49" t="s">
        <v>214</v>
      </c>
      <c r="AM104" s="50">
        <v>13157</v>
      </c>
      <c r="AN104" s="49" t="s">
        <v>264</v>
      </c>
      <c r="AO104" s="50">
        <v>13157</v>
      </c>
      <c r="AP104" s="49" t="s">
        <v>100</v>
      </c>
      <c r="AQ104" s="49" t="s">
        <v>100</v>
      </c>
      <c r="AR104" s="49" t="s">
        <v>100</v>
      </c>
      <c r="AS104" s="49" t="s">
        <v>100</v>
      </c>
      <c r="AT104" s="49" t="s">
        <v>100</v>
      </c>
      <c r="AU104" s="49" t="s">
        <v>100</v>
      </c>
      <c r="AV104" s="49" t="s">
        <v>100</v>
      </c>
      <c r="AW104" s="49" t="s">
        <v>100</v>
      </c>
      <c r="AX104" s="49" t="s">
        <v>100</v>
      </c>
      <c r="AY104" s="49" t="s">
        <v>100</v>
      </c>
      <c r="AZ104" s="49" t="s">
        <v>100</v>
      </c>
      <c r="BA104" s="49" t="s">
        <v>100</v>
      </c>
      <c r="BB104" s="49" t="s">
        <v>100</v>
      </c>
      <c r="BC104" s="49" t="s">
        <v>100</v>
      </c>
      <c r="BD104" s="49" t="s">
        <v>100</v>
      </c>
      <c r="BE104" s="49" t="s">
        <v>100</v>
      </c>
      <c r="BF104" s="49" t="s">
        <v>100</v>
      </c>
      <c r="BG104" s="49" t="s">
        <v>100</v>
      </c>
    </row>
    <row r="105" spans="1:59" x14ac:dyDescent="0.25">
      <c r="A105" s="49"/>
      <c r="B105" s="49"/>
      <c r="C105" s="49"/>
      <c r="D105" s="49"/>
      <c r="E105" s="49"/>
      <c r="F105" s="108"/>
      <c r="G105" s="59"/>
      <c r="H105" s="51"/>
      <c r="I105" s="108"/>
      <c r="J105" s="49"/>
      <c r="K105" s="60"/>
      <c r="L105" s="11"/>
      <c r="M105" s="59"/>
      <c r="N105" s="60"/>
      <c r="O105" s="60"/>
      <c r="P105" s="49"/>
      <c r="Q105" s="52"/>
      <c r="R105" s="11"/>
      <c r="S105" s="11"/>
      <c r="T105" s="49"/>
      <c r="U105" s="55" t="s">
        <v>101</v>
      </c>
      <c r="V105" s="55">
        <v>44868</v>
      </c>
      <c r="W105" s="64" t="s">
        <v>265</v>
      </c>
      <c r="X105" s="55" t="s">
        <v>248</v>
      </c>
      <c r="Y105" s="63">
        <v>44868</v>
      </c>
      <c r="Z105" s="55">
        <v>45108</v>
      </c>
      <c r="AA105" s="68">
        <v>0.21718982000000001</v>
      </c>
      <c r="AB105" s="58" t="s">
        <v>100</v>
      </c>
      <c r="AC105" s="6">
        <v>188999.76</v>
      </c>
      <c r="AD105" s="6">
        <v>0</v>
      </c>
      <c r="AE105" s="58" t="s">
        <v>100</v>
      </c>
      <c r="AF105" s="67" t="s">
        <v>100</v>
      </c>
      <c r="AG105" s="6">
        <v>0</v>
      </c>
      <c r="AH105" s="2">
        <f t="shared" ref="AH105:AH109" si="8">$L$104-AD105+AC105+AG105</f>
        <v>1127629.44</v>
      </c>
      <c r="AI105" s="2">
        <v>480991.68</v>
      </c>
      <c r="AJ105" s="5">
        <v>0</v>
      </c>
      <c r="AK105" s="12"/>
      <c r="AL105" s="49"/>
      <c r="AM105" s="50"/>
      <c r="AN105" s="49"/>
      <c r="AO105" s="50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</row>
    <row r="106" spans="1:59" x14ac:dyDescent="0.25">
      <c r="A106" s="49"/>
      <c r="B106" s="49"/>
      <c r="C106" s="49"/>
      <c r="D106" s="49"/>
      <c r="E106" s="49"/>
      <c r="F106" s="108"/>
      <c r="G106" s="59"/>
      <c r="H106" s="51"/>
      <c r="I106" s="108"/>
      <c r="J106" s="49"/>
      <c r="K106" s="60"/>
      <c r="L106" s="11"/>
      <c r="M106" s="59"/>
      <c r="N106" s="60"/>
      <c r="O106" s="60"/>
      <c r="P106" s="49"/>
      <c r="Q106" s="52"/>
      <c r="R106" s="11"/>
      <c r="S106" s="11"/>
      <c r="T106" s="49"/>
      <c r="U106" s="55" t="s">
        <v>103</v>
      </c>
      <c r="V106" s="55">
        <v>45098</v>
      </c>
      <c r="W106" s="53" t="s">
        <v>407</v>
      </c>
      <c r="X106" s="55" t="s">
        <v>331</v>
      </c>
      <c r="Y106" s="55">
        <v>45109</v>
      </c>
      <c r="Z106" s="55">
        <v>45474</v>
      </c>
      <c r="AA106" s="65" t="s">
        <v>100</v>
      </c>
      <c r="AB106" s="55" t="s">
        <v>100</v>
      </c>
      <c r="AC106" s="6">
        <v>0</v>
      </c>
      <c r="AD106" s="4">
        <v>0</v>
      </c>
      <c r="AE106" s="58" t="s">
        <v>100</v>
      </c>
      <c r="AF106" s="67" t="s">
        <v>100</v>
      </c>
      <c r="AG106" s="6">
        <v>0</v>
      </c>
      <c r="AH106" s="2">
        <f t="shared" si="8"/>
        <v>938629.68</v>
      </c>
      <c r="AI106" s="2">
        <v>945835.48</v>
      </c>
      <c r="AJ106" s="5">
        <v>0</v>
      </c>
      <c r="AK106" s="12"/>
      <c r="AL106" s="49"/>
      <c r="AM106" s="50"/>
      <c r="AN106" s="49"/>
      <c r="AO106" s="50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</row>
    <row r="107" spans="1:59" x14ac:dyDescent="0.25">
      <c r="A107" s="49"/>
      <c r="B107" s="49"/>
      <c r="C107" s="49"/>
      <c r="D107" s="49"/>
      <c r="E107" s="49"/>
      <c r="F107" s="108"/>
      <c r="G107" s="59"/>
      <c r="H107" s="51"/>
      <c r="I107" s="108"/>
      <c r="J107" s="49"/>
      <c r="K107" s="60"/>
      <c r="L107" s="11"/>
      <c r="M107" s="59"/>
      <c r="N107" s="60"/>
      <c r="O107" s="60"/>
      <c r="P107" s="49"/>
      <c r="Q107" s="52"/>
      <c r="R107" s="11"/>
      <c r="S107" s="11"/>
      <c r="T107" s="49"/>
      <c r="U107" s="55" t="s">
        <v>104</v>
      </c>
      <c r="V107" s="55">
        <v>45460</v>
      </c>
      <c r="W107" s="64">
        <v>13802</v>
      </c>
      <c r="X107" s="55" t="s">
        <v>589</v>
      </c>
      <c r="Y107" s="63">
        <v>45475</v>
      </c>
      <c r="Z107" s="55">
        <v>45839</v>
      </c>
      <c r="AA107" s="65" t="s">
        <v>100</v>
      </c>
      <c r="AB107" s="55" t="s">
        <v>100</v>
      </c>
      <c r="AC107" s="6">
        <v>0</v>
      </c>
      <c r="AD107" s="4">
        <v>0</v>
      </c>
      <c r="AE107" s="58" t="s">
        <v>100</v>
      </c>
      <c r="AF107" s="67" t="s">
        <v>100</v>
      </c>
      <c r="AG107" s="6">
        <v>0</v>
      </c>
      <c r="AH107" s="2">
        <f t="shared" si="8"/>
        <v>938629.68</v>
      </c>
      <c r="AI107" s="2"/>
      <c r="AJ107" s="5">
        <f>88267.1+88267.1+87451.81+88267.1+88267.1+88267.1</f>
        <v>528787.30999999994</v>
      </c>
      <c r="AK107" s="12"/>
      <c r="AL107" s="49"/>
      <c r="AM107" s="50"/>
      <c r="AN107" s="49"/>
      <c r="AO107" s="50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</row>
    <row r="108" spans="1:59" x14ac:dyDescent="0.25">
      <c r="A108" s="49"/>
      <c r="B108" s="49"/>
      <c r="C108" s="49"/>
      <c r="D108" s="49"/>
      <c r="E108" s="49"/>
      <c r="F108" s="108"/>
      <c r="G108" s="59"/>
      <c r="H108" s="51"/>
      <c r="I108" s="108"/>
      <c r="J108" s="49"/>
      <c r="K108" s="60"/>
      <c r="L108" s="11"/>
      <c r="M108" s="59"/>
      <c r="N108" s="60"/>
      <c r="O108" s="60"/>
      <c r="P108" s="49"/>
      <c r="Q108" s="52"/>
      <c r="R108" s="11"/>
      <c r="S108" s="11"/>
      <c r="T108" s="49"/>
      <c r="U108" s="55"/>
      <c r="V108" s="55"/>
      <c r="W108" s="64"/>
      <c r="X108" s="55"/>
      <c r="Y108" s="63"/>
      <c r="Z108" s="55"/>
      <c r="AA108" s="65" t="s">
        <v>100</v>
      </c>
      <c r="AB108" s="55" t="s">
        <v>100</v>
      </c>
      <c r="AC108" s="6">
        <v>0</v>
      </c>
      <c r="AD108" s="4">
        <v>0</v>
      </c>
      <c r="AE108" s="58" t="s">
        <v>100</v>
      </c>
      <c r="AF108" s="67" t="s">
        <v>100</v>
      </c>
      <c r="AG108" s="6">
        <v>0</v>
      </c>
      <c r="AH108" s="2">
        <f t="shared" si="8"/>
        <v>938629.68</v>
      </c>
      <c r="AI108" s="2"/>
      <c r="AJ108" s="5"/>
      <c r="AK108" s="12"/>
      <c r="AL108" s="49"/>
      <c r="AM108" s="50"/>
      <c r="AN108" s="49"/>
      <c r="AO108" s="50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</row>
    <row r="109" spans="1:59" x14ac:dyDescent="0.25">
      <c r="A109" s="49"/>
      <c r="B109" s="49"/>
      <c r="C109" s="49"/>
      <c r="D109" s="49"/>
      <c r="E109" s="49"/>
      <c r="F109" s="108"/>
      <c r="G109" s="59"/>
      <c r="H109" s="51"/>
      <c r="I109" s="108"/>
      <c r="J109" s="49"/>
      <c r="K109" s="60"/>
      <c r="L109" s="11"/>
      <c r="M109" s="59"/>
      <c r="N109" s="60"/>
      <c r="O109" s="60"/>
      <c r="P109" s="49"/>
      <c r="Q109" s="52"/>
      <c r="R109" s="11"/>
      <c r="S109" s="11"/>
      <c r="T109" s="49"/>
      <c r="U109" s="55"/>
      <c r="V109" s="55"/>
      <c r="W109" s="53"/>
      <c r="X109" s="55"/>
      <c r="Y109" s="55"/>
      <c r="Z109" s="55"/>
      <c r="AA109" s="55" t="s">
        <v>100</v>
      </c>
      <c r="AB109" s="55" t="s">
        <v>100</v>
      </c>
      <c r="AC109" s="4">
        <v>0</v>
      </c>
      <c r="AD109" s="4">
        <v>0</v>
      </c>
      <c r="AE109" s="55" t="s">
        <v>100</v>
      </c>
      <c r="AF109" s="55" t="s">
        <v>100</v>
      </c>
      <c r="AG109" s="4">
        <v>0</v>
      </c>
      <c r="AH109" s="2">
        <f t="shared" si="8"/>
        <v>938629.68</v>
      </c>
      <c r="AI109" s="2"/>
      <c r="AJ109" s="5"/>
      <c r="AK109" s="12"/>
      <c r="AL109" s="49"/>
      <c r="AM109" s="50"/>
      <c r="AN109" s="49"/>
      <c r="AO109" s="50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</row>
    <row r="110" spans="1:59" x14ac:dyDescent="0.25">
      <c r="A110" s="49">
        <v>10</v>
      </c>
      <c r="B110" s="49" t="s">
        <v>425</v>
      </c>
      <c r="C110" s="49" t="s">
        <v>191</v>
      </c>
      <c r="D110" s="49" t="s">
        <v>133</v>
      </c>
      <c r="E110" s="49" t="s">
        <v>99</v>
      </c>
      <c r="F110" s="108" t="s">
        <v>130</v>
      </c>
      <c r="G110" s="59">
        <v>12486</v>
      </c>
      <c r="H110" s="51" t="s">
        <v>128</v>
      </c>
      <c r="I110" s="108" t="s">
        <v>131</v>
      </c>
      <c r="J110" s="49" t="s">
        <v>132</v>
      </c>
      <c r="K110" s="60">
        <v>43525</v>
      </c>
      <c r="L110" s="11">
        <v>268147.20000000001</v>
      </c>
      <c r="M110" s="59">
        <v>12505</v>
      </c>
      <c r="N110" s="60">
        <v>43525</v>
      </c>
      <c r="O110" s="60">
        <v>43891</v>
      </c>
      <c r="P110" s="49" t="s">
        <v>292</v>
      </c>
      <c r="Q110" s="52" t="s">
        <v>100</v>
      </c>
      <c r="R110" s="11" t="s">
        <v>100</v>
      </c>
      <c r="S110" s="11" t="s">
        <v>100</v>
      </c>
      <c r="T110" s="49" t="s">
        <v>98</v>
      </c>
      <c r="U110" s="55" t="s">
        <v>100</v>
      </c>
      <c r="V110" s="55" t="s">
        <v>100</v>
      </c>
      <c r="W110" s="58" t="s">
        <v>100</v>
      </c>
      <c r="X110" s="55" t="s">
        <v>100</v>
      </c>
      <c r="Y110" s="58" t="s">
        <v>100</v>
      </c>
      <c r="Z110" s="55" t="s">
        <v>100</v>
      </c>
      <c r="AA110" s="58" t="s">
        <v>100</v>
      </c>
      <c r="AB110" s="58" t="s">
        <v>100</v>
      </c>
      <c r="AC110" s="6">
        <v>0</v>
      </c>
      <c r="AD110" s="6">
        <v>0</v>
      </c>
      <c r="AE110" s="58" t="s">
        <v>100</v>
      </c>
      <c r="AF110" s="67" t="s">
        <v>100</v>
      </c>
      <c r="AG110" s="6">
        <v>0</v>
      </c>
      <c r="AH110" s="2">
        <f>$L$110-AD110+AC110+AG110</f>
        <v>268147.20000000001</v>
      </c>
      <c r="AI110" s="5">
        <f>136022.9+23209.08</f>
        <v>159231.97999999998</v>
      </c>
      <c r="AJ110" s="5">
        <v>0</v>
      </c>
      <c r="AK110" s="12">
        <f>SUM(AI110:AJ118)</f>
        <v>1152311.05</v>
      </c>
      <c r="AL110" s="69" t="s">
        <v>127</v>
      </c>
      <c r="AM110" s="69" t="s">
        <v>163</v>
      </c>
      <c r="AN110" s="69" t="s">
        <v>164</v>
      </c>
      <c r="AO110" s="69" t="s">
        <v>100</v>
      </c>
      <c r="AP110" s="69" t="s">
        <v>100</v>
      </c>
      <c r="AQ110" s="69" t="s">
        <v>100</v>
      </c>
      <c r="AR110" s="69" t="s">
        <v>100</v>
      </c>
      <c r="AS110" s="69" t="s">
        <v>100</v>
      </c>
      <c r="AT110" s="69" t="s">
        <v>100</v>
      </c>
      <c r="AU110" s="69" t="s">
        <v>100</v>
      </c>
      <c r="AV110" s="69" t="s">
        <v>100</v>
      </c>
      <c r="AW110" s="69" t="s">
        <v>100</v>
      </c>
      <c r="AX110" s="69" t="s">
        <v>100</v>
      </c>
      <c r="AY110" s="69" t="s">
        <v>100</v>
      </c>
      <c r="AZ110" s="69" t="s">
        <v>100</v>
      </c>
      <c r="BA110" s="69" t="s">
        <v>100</v>
      </c>
      <c r="BB110" s="69" t="s">
        <v>100</v>
      </c>
      <c r="BC110" s="69" t="s">
        <v>100</v>
      </c>
      <c r="BD110" s="69" t="s">
        <v>100</v>
      </c>
      <c r="BE110" s="69" t="s">
        <v>100</v>
      </c>
      <c r="BF110" s="69" t="s">
        <v>100</v>
      </c>
      <c r="BG110" s="69" t="s">
        <v>100</v>
      </c>
    </row>
    <row r="111" spans="1:59" x14ac:dyDescent="0.25">
      <c r="A111" s="49"/>
      <c r="B111" s="49"/>
      <c r="C111" s="49"/>
      <c r="D111" s="49"/>
      <c r="E111" s="49"/>
      <c r="F111" s="108"/>
      <c r="G111" s="59"/>
      <c r="H111" s="51"/>
      <c r="I111" s="108"/>
      <c r="J111" s="49"/>
      <c r="K111" s="60"/>
      <c r="L111" s="11"/>
      <c r="M111" s="59"/>
      <c r="N111" s="60"/>
      <c r="O111" s="60"/>
      <c r="P111" s="49"/>
      <c r="Q111" s="52"/>
      <c r="R111" s="11"/>
      <c r="S111" s="11"/>
      <c r="T111" s="49"/>
      <c r="U111" s="55" t="s">
        <v>101</v>
      </c>
      <c r="V111" s="55">
        <v>43888</v>
      </c>
      <c r="W111" s="64">
        <v>12749</v>
      </c>
      <c r="X111" s="55" t="s">
        <v>165</v>
      </c>
      <c r="Y111" s="63">
        <v>43892</v>
      </c>
      <c r="Z111" s="55">
        <v>44257</v>
      </c>
      <c r="AA111" s="58" t="s">
        <v>100</v>
      </c>
      <c r="AB111" s="58" t="s">
        <v>100</v>
      </c>
      <c r="AC111" s="6">
        <v>0</v>
      </c>
      <c r="AD111" s="6">
        <v>0</v>
      </c>
      <c r="AE111" s="58" t="s">
        <v>100</v>
      </c>
      <c r="AF111" s="67" t="s">
        <v>100</v>
      </c>
      <c r="AG111" s="6">
        <v>0</v>
      </c>
      <c r="AH111" s="2">
        <f t="shared" ref="AH111:AH118" si="9">$L$110-AD111+AC111+AG111</f>
        <v>268147.20000000001</v>
      </c>
      <c r="AI111" s="5">
        <v>125879.96</v>
      </c>
      <c r="AJ111" s="5">
        <v>0</v>
      </c>
      <c r="AK111" s="12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</row>
    <row r="112" spans="1:59" x14ac:dyDescent="0.25">
      <c r="A112" s="49"/>
      <c r="B112" s="49"/>
      <c r="C112" s="49"/>
      <c r="D112" s="49"/>
      <c r="E112" s="49"/>
      <c r="F112" s="108"/>
      <c r="G112" s="59"/>
      <c r="H112" s="51"/>
      <c r="I112" s="108"/>
      <c r="J112" s="49"/>
      <c r="K112" s="60"/>
      <c r="L112" s="11"/>
      <c r="M112" s="59"/>
      <c r="N112" s="60"/>
      <c r="O112" s="60"/>
      <c r="P112" s="49"/>
      <c r="Q112" s="52"/>
      <c r="R112" s="11"/>
      <c r="S112" s="11"/>
      <c r="T112" s="49"/>
      <c r="U112" s="55" t="s">
        <v>103</v>
      </c>
      <c r="V112" s="55">
        <v>44251</v>
      </c>
      <c r="W112" s="64">
        <v>12990</v>
      </c>
      <c r="X112" s="55" t="s">
        <v>190</v>
      </c>
      <c r="Y112" s="63">
        <v>44258</v>
      </c>
      <c r="Z112" s="55">
        <v>44622</v>
      </c>
      <c r="AA112" s="68" t="s">
        <v>100</v>
      </c>
      <c r="AB112" s="58" t="s">
        <v>100</v>
      </c>
      <c r="AC112" s="6">
        <v>0</v>
      </c>
      <c r="AD112" s="6">
        <v>0</v>
      </c>
      <c r="AE112" s="58" t="s">
        <v>100</v>
      </c>
      <c r="AF112" s="67" t="s">
        <v>100</v>
      </c>
      <c r="AG112" s="6">
        <v>0</v>
      </c>
      <c r="AH112" s="2">
        <f t="shared" si="9"/>
        <v>268147.20000000001</v>
      </c>
      <c r="AI112" s="5">
        <f>17220.09+198401.81</f>
        <v>215621.9</v>
      </c>
      <c r="AJ112" s="5">
        <v>0</v>
      </c>
      <c r="AK112" s="12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</row>
    <row r="113" spans="1:565" x14ac:dyDescent="0.25">
      <c r="A113" s="49"/>
      <c r="B113" s="49"/>
      <c r="C113" s="49"/>
      <c r="D113" s="49"/>
      <c r="E113" s="49"/>
      <c r="F113" s="108"/>
      <c r="G113" s="59"/>
      <c r="H113" s="51"/>
      <c r="I113" s="108"/>
      <c r="J113" s="49"/>
      <c r="K113" s="60"/>
      <c r="L113" s="11"/>
      <c r="M113" s="59"/>
      <c r="N113" s="60"/>
      <c r="O113" s="60"/>
      <c r="P113" s="49"/>
      <c r="Q113" s="52"/>
      <c r="R113" s="11"/>
      <c r="S113" s="11"/>
      <c r="T113" s="49"/>
      <c r="U113" s="55" t="s">
        <v>104</v>
      </c>
      <c r="V113" s="55">
        <v>44614</v>
      </c>
      <c r="W113" s="64">
        <v>13231</v>
      </c>
      <c r="X113" s="55" t="s">
        <v>313</v>
      </c>
      <c r="Y113" s="63">
        <v>44623</v>
      </c>
      <c r="Z113" s="55">
        <v>44987</v>
      </c>
      <c r="AA113" s="68" t="s">
        <v>100</v>
      </c>
      <c r="AB113" s="58" t="s">
        <v>100</v>
      </c>
      <c r="AC113" s="6">
        <v>0</v>
      </c>
      <c r="AD113" s="6">
        <v>0</v>
      </c>
      <c r="AE113" s="58" t="s">
        <v>100</v>
      </c>
      <c r="AF113" s="67" t="s">
        <v>100</v>
      </c>
      <c r="AG113" s="6">
        <v>0</v>
      </c>
      <c r="AH113" s="2">
        <f t="shared" si="9"/>
        <v>268147.20000000001</v>
      </c>
      <c r="AI113" s="5">
        <f>23517.7+288510.9</f>
        <v>312028.60000000003</v>
      </c>
      <c r="AJ113" s="5">
        <v>0</v>
      </c>
      <c r="AK113" s="12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</row>
    <row r="114" spans="1:565" x14ac:dyDescent="0.25">
      <c r="A114" s="49"/>
      <c r="B114" s="49"/>
      <c r="C114" s="49"/>
      <c r="D114" s="49"/>
      <c r="E114" s="49"/>
      <c r="F114" s="108"/>
      <c r="G114" s="59"/>
      <c r="H114" s="51"/>
      <c r="I114" s="108"/>
      <c r="J114" s="49"/>
      <c r="K114" s="60"/>
      <c r="L114" s="11"/>
      <c r="M114" s="59"/>
      <c r="N114" s="60"/>
      <c r="O114" s="60"/>
      <c r="P114" s="49"/>
      <c r="Q114" s="52"/>
      <c r="R114" s="11"/>
      <c r="S114" s="11"/>
      <c r="T114" s="49"/>
      <c r="U114" s="55" t="s">
        <v>105</v>
      </c>
      <c r="V114" s="55">
        <v>44859</v>
      </c>
      <c r="W114" s="64">
        <v>13399</v>
      </c>
      <c r="X114" s="55" t="s">
        <v>313</v>
      </c>
      <c r="Y114" s="63">
        <v>44623</v>
      </c>
      <c r="Z114" s="55">
        <v>44987</v>
      </c>
      <c r="AA114" s="68" t="s">
        <v>100</v>
      </c>
      <c r="AB114" s="58" t="s">
        <v>100</v>
      </c>
      <c r="AC114" s="6">
        <v>0</v>
      </c>
      <c r="AD114" s="6">
        <v>0</v>
      </c>
      <c r="AE114" s="58" t="s">
        <v>100</v>
      </c>
      <c r="AF114" s="67" t="s">
        <v>100</v>
      </c>
      <c r="AG114" s="6">
        <v>0</v>
      </c>
      <c r="AH114" s="2">
        <f t="shared" si="9"/>
        <v>268147.20000000001</v>
      </c>
      <c r="AI114" s="5">
        <v>0</v>
      </c>
      <c r="AJ114" s="5">
        <v>0</v>
      </c>
      <c r="AK114" s="12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</row>
    <row r="115" spans="1:565" x14ac:dyDescent="0.25">
      <c r="A115" s="49"/>
      <c r="B115" s="49"/>
      <c r="C115" s="49"/>
      <c r="D115" s="49"/>
      <c r="E115" s="49"/>
      <c r="F115" s="108"/>
      <c r="G115" s="59"/>
      <c r="H115" s="51"/>
      <c r="I115" s="108"/>
      <c r="J115" s="49"/>
      <c r="K115" s="60"/>
      <c r="L115" s="11"/>
      <c r="M115" s="59"/>
      <c r="N115" s="60"/>
      <c r="O115" s="60"/>
      <c r="P115" s="49"/>
      <c r="Q115" s="52"/>
      <c r="R115" s="11"/>
      <c r="S115" s="11"/>
      <c r="T115" s="49"/>
      <c r="U115" s="55" t="s">
        <v>192</v>
      </c>
      <c r="V115" s="55">
        <v>44985</v>
      </c>
      <c r="W115" s="64">
        <v>13485</v>
      </c>
      <c r="X115" s="55" t="s">
        <v>320</v>
      </c>
      <c r="Y115" s="63">
        <v>44988</v>
      </c>
      <c r="Z115" s="55">
        <v>45353</v>
      </c>
      <c r="AA115" s="68" t="s">
        <v>100</v>
      </c>
      <c r="AB115" s="58" t="s">
        <v>100</v>
      </c>
      <c r="AC115" s="6">
        <v>0</v>
      </c>
      <c r="AD115" s="6">
        <v>0</v>
      </c>
      <c r="AE115" s="58" t="s">
        <v>100</v>
      </c>
      <c r="AF115" s="67" t="s">
        <v>100</v>
      </c>
      <c r="AG115" s="6">
        <v>0</v>
      </c>
      <c r="AH115" s="2">
        <f t="shared" si="9"/>
        <v>268147.20000000001</v>
      </c>
      <c r="AI115" s="5">
        <v>306639.83</v>
      </c>
      <c r="AJ115" s="5">
        <f>31236.72+1672.06</f>
        <v>32908.78</v>
      </c>
      <c r="AK115" s="12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</row>
    <row r="116" spans="1:565" x14ac:dyDescent="0.25">
      <c r="A116" s="49"/>
      <c r="B116" s="49"/>
      <c r="C116" s="49"/>
      <c r="D116" s="49"/>
      <c r="E116" s="49"/>
      <c r="F116" s="108"/>
      <c r="G116" s="59"/>
      <c r="H116" s="51"/>
      <c r="I116" s="108"/>
      <c r="J116" s="49"/>
      <c r="K116" s="60"/>
      <c r="L116" s="11"/>
      <c r="M116" s="59"/>
      <c r="N116" s="60"/>
      <c r="O116" s="60"/>
      <c r="P116" s="49"/>
      <c r="Q116" s="52"/>
      <c r="R116" s="11"/>
      <c r="S116" s="11"/>
      <c r="T116" s="49"/>
      <c r="U116" s="55"/>
      <c r="V116" s="55"/>
      <c r="W116" s="64"/>
      <c r="X116" s="55"/>
      <c r="Y116" s="63"/>
      <c r="Z116" s="55"/>
      <c r="AA116" s="68" t="s">
        <v>100</v>
      </c>
      <c r="AB116" s="58" t="s">
        <v>100</v>
      </c>
      <c r="AC116" s="6">
        <v>0</v>
      </c>
      <c r="AD116" s="6">
        <v>0</v>
      </c>
      <c r="AE116" s="58" t="s">
        <v>100</v>
      </c>
      <c r="AF116" s="67" t="s">
        <v>100</v>
      </c>
      <c r="AG116" s="6">
        <v>0</v>
      </c>
      <c r="AH116" s="2">
        <f t="shared" si="9"/>
        <v>268147.20000000001</v>
      </c>
      <c r="AI116" s="5"/>
      <c r="AJ116" s="5"/>
      <c r="AK116" s="12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</row>
    <row r="117" spans="1:565" x14ac:dyDescent="0.25">
      <c r="A117" s="49"/>
      <c r="B117" s="49"/>
      <c r="C117" s="49"/>
      <c r="D117" s="49"/>
      <c r="E117" s="49"/>
      <c r="F117" s="108"/>
      <c r="G117" s="59"/>
      <c r="H117" s="51"/>
      <c r="I117" s="108"/>
      <c r="J117" s="49"/>
      <c r="K117" s="60"/>
      <c r="L117" s="11"/>
      <c r="M117" s="59"/>
      <c r="N117" s="60"/>
      <c r="O117" s="60"/>
      <c r="P117" s="49"/>
      <c r="Q117" s="52"/>
      <c r="R117" s="11"/>
      <c r="S117" s="11"/>
      <c r="T117" s="49"/>
      <c r="U117" s="55"/>
      <c r="V117" s="55"/>
      <c r="W117" s="64"/>
      <c r="X117" s="55"/>
      <c r="Y117" s="63"/>
      <c r="Z117" s="55"/>
      <c r="AA117" s="68" t="s">
        <v>100</v>
      </c>
      <c r="AB117" s="58" t="s">
        <v>100</v>
      </c>
      <c r="AC117" s="6">
        <v>0</v>
      </c>
      <c r="AD117" s="6">
        <v>0</v>
      </c>
      <c r="AE117" s="58" t="s">
        <v>100</v>
      </c>
      <c r="AF117" s="67" t="s">
        <v>100</v>
      </c>
      <c r="AG117" s="6">
        <v>0</v>
      </c>
      <c r="AH117" s="2">
        <f t="shared" si="9"/>
        <v>268147.20000000001</v>
      </c>
      <c r="AI117" s="5"/>
      <c r="AJ117" s="5"/>
      <c r="AK117" s="12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</row>
    <row r="118" spans="1:565" x14ac:dyDescent="0.25">
      <c r="A118" s="49"/>
      <c r="B118" s="49"/>
      <c r="C118" s="49"/>
      <c r="D118" s="49"/>
      <c r="E118" s="49"/>
      <c r="F118" s="108"/>
      <c r="G118" s="59"/>
      <c r="H118" s="51"/>
      <c r="I118" s="108"/>
      <c r="J118" s="49"/>
      <c r="K118" s="60"/>
      <c r="L118" s="11"/>
      <c r="M118" s="59"/>
      <c r="N118" s="60"/>
      <c r="O118" s="60"/>
      <c r="P118" s="49"/>
      <c r="Q118" s="52"/>
      <c r="R118" s="11"/>
      <c r="S118" s="11"/>
      <c r="T118" s="49"/>
      <c r="U118" s="55"/>
      <c r="V118" s="55"/>
      <c r="W118" s="64"/>
      <c r="X118" s="55"/>
      <c r="Y118" s="63"/>
      <c r="Z118" s="55"/>
      <c r="AA118" s="55" t="s">
        <v>100</v>
      </c>
      <c r="AB118" s="55" t="s">
        <v>100</v>
      </c>
      <c r="AC118" s="4">
        <v>0</v>
      </c>
      <c r="AD118" s="4">
        <v>0</v>
      </c>
      <c r="AE118" s="55" t="s">
        <v>100</v>
      </c>
      <c r="AF118" s="55" t="s">
        <v>100</v>
      </c>
      <c r="AG118" s="4">
        <v>0</v>
      </c>
      <c r="AH118" s="2">
        <f t="shared" si="9"/>
        <v>268147.20000000001</v>
      </c>
      <c r="AI118" s="5"/>
      <c r="AJ118" s="5"/>
      <c r="AK118" s="12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</row>
    <row r="119" spans="1:565" x14ac:dyDescent="0.25">
      <c r="A119" s="49">
        <v>11</v>
      </c>
      <c r="B119" s="49" t="s">
        <v>426</v>
      </c>
      <c r="C119" s="49" t="s">
        <v>146</v>
      </c>
      <c r="D119" s="49" t="s">
        <v>97</v>
      </c>
      <c r="E119" s="49" t="s">
        <v>99</v>
      </c>
      <c r="F119" s="108" t="s">
        <v>399</v>
      </c>
      <c r="G119" s="50">
        <v>12711</v>
      </c>
      <c r="H119" s="51" t="s">
        <v>135</v>
      </c>
      <c r="I119" s="108" t="s">
        <v>147</v>
      </c>
      <c r="J119" s="49" t="s">
        <v>148</v>
      </c>
      <c r="K119" s="60">
        <v>43818</v>
      </c>
      <c r="L119" s="11">
        <v>61320</v>
      </c>
      <c r="M119" s="59">
        <v>12711</v>
      </c>
      <c r="N119" s="60">
        <v>44197</v>
      </c>
      <c r="O119" s="60">
        <v>44561</v>
      </c>
      <c r="P119" s="49" t="s">
        <v>532</v>
      </c>
      <c r="Q119" s="52" t="s">
        <v>100</v>
      </c>
      <c r="R119" s="11" t="s">
        <v>100</v>
      </c>
      <c r="S119" s="11" t="s">
        <v>100</v>
      </c>
      <c r="T119" s="49" t="s">
        <v>304</v>
      </c>
      <c r="U119" s="54" t="s">
        <v>100</v>
      </c>
      <c r="V119" s="54" t="s">
        <v>100</v>
      </c>
      <c r="W119" s="54" t="s">
        <v>100</v>
      </c>
      <c r="X119" s="54" t="s">
        <v>100</v>
      </c>
      <c r="Y119" s="54" t="s">
        <v>100</v>
      </c>
      <c r="Z119" s="54" t="s">
        <v>100</v>
      </c>
      <c r="AA119" s="54" t="s">
        <v>100</v>
      </c>
      <c r="AB119" s="54" t="s">
        <v>100</v>
      </c>
      <c r="AC119" s="6">
        <v>0</v>
      </c>
      <c r="AD119" s="6">
        <v>0</v>
      </c>
      <c r="AE119" s="58" t="s">
        <v>100</v>
      </c>
      <c r="AF119" s="58" t="s">
        <v>100</v>
      </c>
      <c r="AG119" s="6">
        <v>0</v>
      </c>
      <c r="AH119" s="2">
        <f>$L$119-AD119+AC119+AG119</f>
        <v>61320</v>
      </c>
      <c r="AI119" s="5">
        <v>56210</v>
      </c>
      <c r="AJ119" s="5">
        <v>0</v>
      </c>
      <c r="AK119" s="12">
        <f>SUM(AI119:AJ127)</f>
        <v>220496.5</v>
      </c>
      <c r="AL119" s="69" t="s">
        <v>100</v>
      </c>
      <c r="AM119" s="69" t="s">
        <v>100</v>
      </c>
      <c r="AN119" s="69" t="s">
        <v>100</v>
      </c>
      <c r="AO119" s="69" t="s">
        <v>100</v>
      </c>
      <c r="AP119" s="69" t="s">
        <v>100</v>
      </c>
      <c r="AQ119" s="69" t="s">
        <v>100</v>
      </c>
      <c r="AR119" s="69" t="s">
        <v>100</v>
      </c>
      <c r="AS119" s="69" t="s">
        <v>100</v>
      </c>
      <c r="AT119" s="69" t="s">
        <v>100</v>
      </c>
      <c r="AU119" s="69" t="s">
        <v>100</v>
      </c>
      <c r="AV119" s="69" t="s">
        <v>100</v>
      </c>
      <c r="AW119" s="69" t="s">
        <v>100</v>
      </c>
      <c r="AX119" s="69" t="s">
        <v>100</v>
      </c>
      <c r="AY119" s="69" t="s">
        <v>100</v>
      </c>
      <c r="AZ119" s="69" t="s">
        <v>100</v>
      </c>
      <c r="BA119" s="69" t="s">
        <v>100</v>
      </c>
      <c r="BB119" s="69" t="s">
        <v>100</v>
      </c>
      <c r="BC119" s="69" t="s">
        <v>100</v>
      </c>
      <c r="BD119" s="69" t="s">
        <v>100</v>
      </c>
      <c r="BE119" s="69" t="s">
        <v>100</v>
      </c>
      <c r="BF119" s="69" t="s">
        <v>100</v>
      </c>
      <c r="BG119" s="49" t="s">
        <v>100</v>
      </c>
    </row>
    <row r="120" spans="1:565" x14ac:dyDescent="0.25">
      <c r="A120" s="49"/>
      <c r="B120" s="49"/>
      <c r="C120" s="49"/>
      <c r="D120" s="49"/>
      <c r="E120" s="49"/>
      <c r="F120" s="108"/>
      <c r="G120" s="50"/>
      <c r="H120" s="51"/>
      <c r="I120" s="108"/>
      <c r="J120" s="49"/>
      <c r="K120" s="60"/>
      <c r="L120" s="11"/>
      <c r="M120" s="59"/>
      <c r="N120" s="60"/>
      <c r="O120" s="60"/>
      <c r="P120" s="49"/>
      <c r="Q120" s="52"/>
      <c r="R120" s="11"/>
      <c r="S120" s="11"/>
      <c r="T120" s="49"/>
      <c r="U120" s="55" t="s">
        <v>101</v>
      </c>
      <c r="V120" s="55">
        <v>44172</v>
      </c>
      <c r="W120" s="64">
        <v>12943</v>
      </c>
      <c r="X120" s="55" t="s">
        <v>200</v>
      </c>
      <c r="Y120" s="63">
        <v>44197</v>
      </c>
      <c r="Z120" s="55">
        <v>44561</v>
      </c>
      <c r="AA120" s="58" t="s">
        <v>100</v>
      </c>
      <c r="AB120" s="58" t="s">
        <v>100</v>
      </c>
      <c r="AC120" s="6">
        <v>0</v>
      </c>
      <c r="AD120" s="6">
        <v>0</v>
      </c>
      <c r="AE120" s="58" t="s">
        <v>100</v>
      </c>
      <c r="AF120" s="58" t="s">
        <v>100</v>
      </c>
      <c r="AG120" s="6">
        <v>0</v>
      </c>
      <c r="AH120" s="2">
        <f t="shared" ref="AH120:AH127" si="10">$L$119-AD120+AC120+AG120</f>
        <v>61320</v>
      </c>
      <c r="AI120" s="5">
        <v>0</v>
      </c>
      <c r="AJ120" s="5">
        <v>0</v>
      </c>
      <c r="AK120" s="12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49"/>
    </row>
    <row r="121" spans="1:565" x14ac:dyDescent="0.25">
      <c r="A121" s="49"/>
      <c r="B121" s="49"/>
      <c r="C121" s="49"/>
      <c r="D121" s="49"/>
      <c r="E121" s="49"/>
      <c r="F121" s="108"/>
      <c r="G121" s="50"/>
      <c r="H121" s="51"/>
      <c r="I121" s="108"/>
      <c r="J121" s="49"/>
      <c r="K121" s="60"/>
      <c r="L121" s="11"/>
      <c r="M121" s="59"/>
      <c r="N121" s="60"/>
      <c r="O121" s="60"/>
      <c r="P121" s="49"/>
      <c r="Q121" s="52"/>
      <c r="R121" s="11"/>
      <c r="S121" s="11"/>
      <c r="T121" s="49"/>
      <c r="U121" s="55" t="s">
        <v>103</v>
      </c>
      <c r="V121" s="55">
        <v>44536</v>
      </c>
      <c r="W121" s="64">
        <v>13187</v>
      </c>
      <c r="X121" s="55" t="s">
        <v>223</v>
      </c>
      <c r="Y121" s="63">
        <v>44562</v>
      </c>
      <c r="Z121" s="55">
        <v>44926</v>
      </c>
      <c r="AA121" s="58" t="s">
        <v>100</v>
      </c>
      <c r="AB121" s="58" t="s">
        <v>100</v>
      </c>
      <c r="AC121" s="6">
        <v>0</v>
      </c>
      <c r="AD121" s="6">
        <v>0</v>
      </c>
      <c r="AE121" s="58" t="s">
        <v>100</v>
      </c>
      <c r="AF121" s="58" t="s">
        <v>100</v>
      </c>
      <c r="AG121" s="6">
        <v>0</v>
      </c>
      <c r="AH121" s="2">
        <f t="shared" si="10"/>
        <v>61320</v>
      </c>
      <c r="AI121" s="5">
        <v>61320</v>
      </c>
      <c r="AJ121" s="5">
        <v>0</v>
      </c>
      <c r="AK121" s="12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49"/>
    </row>
    <row r="122" spans="1:565" x14ac:dyDescent="0.25">
      <c r="A122" s="49"/>
      <c r="B122" s="49"/>
      <c r="C122" s="49"/>
      <c r="D122" s="49"/>
      <c r="E122" s="49"/>
      <c r="F122" s="108"/>
      <c r="G122" s="50"/>
      <c r="H122" s="51"/>
      <c r="I122" s="108"/>
      <c r="J122" s="49"/>
      <c r="K122" s="60"/>
      <c r="L122" s="11"/>
      <c r="M122" s="59"/>
      <c r="N122" s="60"/>
      <c r="O122" s="60"/>
      <c r="P122" s="49"/>
      <c r="Q122" s="52"/>
      <c r="R122" s="11"/>
      <c r="S122" s="11"/>
      <c r="T122" s="49"/>
      <c r="U122" s="55" t="s">
        <v>104</v>
      </c>
      <c r="V122" s="55">
        <v>44901</v>
      </c>
      <c r="W122" s="64">
        <v>13427</v>
      </c>
      <c r="X122" s="55" t="s">
        <v>305</v>
      </c>
      <c r="Y122" s="63">
        <v>44927</v>
      </c>
      <c r="Z122" s="55">
        <v>45291</v>
      </c>
      <c r="AA122" s="58" t="s">
        <v>100</v>
      </c>
      <c r="AB122" s="58" t="s">
        <v>100</v>
      </c>
      <c r="AC122" s="6">
        <v>0</v>
      </c>
      <c r="AD122" s="6">
        <v>0</v>
      </c>
      <c r="AE122" s="58" t="s">
        <v>100</v>
      </c>
      <c r="AF122" s="58" t="s">
        <v>100</v>
      </c>
      <c r="AG122" s="6">
        <v>0</v>
      </c>
      <c r="AH122" s="2">
        <f t="shared" si="10"/>
        <v>61320</v>
      </c>
      <c r="AI122" s="5">
        <v>0</v>
      </c>
      <c r="AJ122" s="5">
        <v>0</v>
      </c>
      <c r="AK122" s="12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49"/>
    </row>
    <row r="123" spans="1:565" x14ac:dyDescent="0.25">
      <c r="A123" s="49"/>
      <c r="B123" s="49"/>
      <c r="C123" s="49"/>
      <c r="D123" s="49"/>
      <c r="E123" s="49"/>
      <c r="F123" s="108"/>
      <c r="G123" s="50"/>
      <c r="H123" s="51"/>
      <c r="I123" s="108"/>
      <c r="J123" s="49"/>
      <c r="K123" s="60"/>
      <c r="L123" s="11"/>
      <c r="M123" s="59"/>
      <c r="N123" s="60"/>
      <c r="O123" s="60"/>
      <c r="P123" s="49"/>
      <c r="Q123" s="52"/>
      <c r="R123" s="11"/>
      <c r="S123" s="11"/>
      <c r="T123" s="49"/>
      <c r="U123" s="55" t="s">
        <v>105</v>
      </c>
      <c r="V123" s="55">
        <v>45135</v>
      </c>
      <c r="W123" s="64">
        <v>13585</v>
      </c>
      <c r="X123" s="55" t="s">
        <v>306</v>
      </c>
      <c r="Y123" s="63">
        <v>44986</v>
      </c>
      <c r="Z123" s="55">
        <v>45291</v>
      </c>
      <c r="AA123" s="70">
        <v>0.21</v>
      </c>
      <c r="AB123" s="58" t="s">
        <v>100</v>
      </c>
      <c r="AC123" s="6">
        <v>12877.2</v>
      </c>
      <c r="AD123" s="6">
        <v>0</v>
      </c>
      <c r="AE123" s="58" t="s">
        <v>100</v>
      </c>
      <c r="AF123" s="58" t="s">
        <v>100</v>
      </c>
      <c r="AG123" s="6">
        <v>0</v>
      </c>
      <c r="AH123" s="2">
        <f t="shared" si="10"/>
        <v>74197.2</v>
      </c>
      <c r="AI123" s="5">
        <v>72051</v>
      </c>
      <c r="AJ123" s="5">
        <v>0</v>
      </c>
      <c r="AK123" s="12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49"/>
    </row>
    <row r="124" spans="1:565" x14ac:dyDescent="0.25">
      <c r="A124" s="49"/>
      <c r="B124" s="49"/>
      <c r="C124" s="49"/>
      <c r="D124" s="49"/>
      <c r="E124" s="49"/>
      <c r="F124" s="108"/>
      <c r="G124" s="50"/>
      <c r="H124" s="51"/>
      <c r="I124" s="108"/>
      <c r="J124" s="49"/>
      <c r="K124" s="60"/>
      <c r="L124" s="11"/>
      <c r="M124" s="59"/>
      <c r="N124" s="60"/>
      <c r="O124" s="60"/>
      <c r="P124" s="49"/>
      <c r="Q124" s="52"/>
      <c r="R124" s="11"/>
      <c r="S124" s="11"/>
      <c r="T124" s="49"/>
      <c r="U124" s="55" t="s">
        <v>192</v>
      </c>
      <c r="V124" s="63">
        <v>45287</v>
      </c>
      <c r="W124" s="64">
        <v>13684</v>
      </c>
      <c r="X124" s="54" t="s">
        <v>193</v>
      </c>
      <c r="Y124" s="63">
        <v>45292</v>
      </c>
      <c r="Z124" s="63">
        <v>45657</v>
      </c>
      <c r="AA124" s="58" t="s">
        <v>100</v>
      </c>
      <c r="AB124" s="58" t="s">
        <v>100</v>
      </c>
      <c r="AC124" s="6">
        <v>0</v>
      </c>
      <c r="AD124" s="6">
        <v>0</v>
      </c>
      <c r="AE124" s="58" t="s">
        <v>100</v>
      </c>
      <c r="AF124" s="58" t="s">
        <v>100</v>
      </c>
      <c r="AG124" s="6">
        <v>0</v>
      </c>
      <c r="AH124" s="2">
        <f t="shared" si="10"/>
        <v>61320</v>
      </c>
      <c r="AI124" s="5">
        <v>0</v>
      </c>
      <c r="AJ124" s="5">
        <f>6183.1+6183.1+6183.1+12366.2</f>
        <v>30915.500000000004</v>
      </c>
      <c r="AK124" s="12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49"/>
    </row>
    <row r="125" spans="1:565" x14ac:dyDescent="0.25">
      <c r="A125" s="49"/>
      <c r="B125" s="49"/>
      <c r="C125" s="49"/>
      <c r="D125" s="49"/>
      <c r="E125" s="49"/>
      <c r="F125" s="108"/>
      <c r="G125" s="50"/>
      <c r="H125" s="51"/>
      <c r="I125" s="108"/>
      <c r="J125" s="49"/>
      <c r="K125" s="60"/>
      <c r="L125" s="11"/>
      <c r="M125" s="59"/>
      <c r="N125" s="60"/>
      <c r="O125" s="60"/>
      <c r="P125" s="49"/>
      <c r="Q125" s="52"/>
      <c r="R125" s="11"/>
      <c r="S125" s="11"/>
      <c r="T125" s="49"/>
      <c r="U125" s="55"/>
      <c r="V125" s="55"/>
      <c r="W125" s="64"/>
      <c r="X125" s="55"/>
      <c r="Y125" s="63"/>
      <c r="Z125" s="55"/>
      <c r="AA125" s="58" t="s">
        <v>100</v>
      </c>
      <c r="AB125" s="58" t="s">
        <v>100</v>
      </c>
      <c r="AC125" s="6">
        <v>0</v>
      </c>
      <c r="AD125" s="6">
        <v>0</v>
      </c>
      <c r="AE125" s="58" t="s">
        <v>100</v>
      </c>
      <c r="AF125" s="58" t="s">
        <v>100</v>
      </c>
      <c r="AG125" s="6">
        <v>0</v>
      </c>
      <c r="AH125" s="2">
        <f t="shared" si="10"/>
        <v>61320</v>
      </c>
      <c r="AI125" s="5"/>
      <c r="AJ125" s="5"/>
      <c r="AK125" s="12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49"/>
    </row>
    <row r="126" spans="1:565" x14ac:dyDescent="0.25">
      <c r="A126" s="49"/>
      <c r="B126" s="49"/>
      <c r="C126" s="49"/>
      <c r="D126" s="49"/>
      <c r="E126" s="49"/>
      <c r="F126" s="108"/>
      <c r="G126" s="50"/>
      <c r="H126" s="51"/>
      <c r="I126" s="108"/>
      <c r="J126" s="49"/>
      <c r="K126" s="60"/>
      <c r="L126" s="11"/>
      <c r="M126" s="59"/>
      <c r="N126" s="60"/>
      <c r="O126" s="60"/>
      <c r="P126" s="49"/>
      <c r="Q126" s="52"/>
      <c r="R126" s="11"/>
      <c r="S126" s="11"/>
      <c r="T126" s="49"/>
      <c r="U126" s="55"/>
      <c r="V126" s="55"/>
      <c r="W126" s="64"/>
      <c r="X126" s="55"/>
      <c r="Y126" s="63"/>
      <c r="Z126" s="55"/>
      <c r="AA126" s="58" t="s">
        <v>100</v>
      </c>
      <c r="AB126" s="58" t="s">
        <v>100</v>
      </c>
      <c r="AC126" s="6">
        <v>0</v>
      </c>
      <c r="AD126" s="6">
        <v>0</v>
      </c>
      <c r="AE126" s="58" t="s">
        <v>100</v>
      </c>
      <c r="AF126" s="58" t="s">
        <v>100</v>
      </c>
      <c r="AG126" s="6">
        <v>0</v>
      </c>
      <c r="AH126" s="2">
        <f t="shared" si="10"/>
        <v>61320</v>
      </c>
      <c r="AI126" s="5"/>
      <c r="AJ126" s="5"/>
      <c r="AK126" s="12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49"/>
    </row>
    <row r="127" spans="1:565" x14ac:dyDescent="0.25">
      <c r="A127" s="49"/>
      <c r="B127" s="49"/>
      <c r="C127" s="49"/>
      <c r="D127" s="49"/>
      <c r="E127" s="49"/>
      <c r="F127" s="108"/>
      <c r="G127" s="50"/>
      <c r="H127" s="51"/>
      <c r="I127" s="108"/>
      <c r="J127" s="49"/>
      <c r="K127" s="60"/>
      <c r="L127" s="11"/>
      <c r="M127" s="59"/>
      <c r="N127" s="60"/>
      <c r="O127" s="60"/>
      <c r="P127" s="49"/>
      <c r="Q127" s="52"/>
      <c r="R127" s="11"/>
      <c r="S127" s="11"/>
      <c r="T127" s="49"/>
      <c r="U127" s="55"/>
      <c r="V127" s="63"/>
      <c r="W127" s="58"/>
      <c r="X127" s="54"/>
      <c r="Y127" s="63"/>
      <c r="Z127" s="63"/>
      <c r="AA127" s="55" t="s">
        <v>100</v>
      </c>
      <c r="AB127" s="55" t="s">
        <v>100</v>
      </c>
      <c r="AC127" s="4">
        <v>0</v>
      </c>
      <c r="AD127" s="4">
        <v>0</v>
      </c>
      <c r="AE127" s="55" t="s">
        <v>100</v>
      </c>
      <c r="AF127" s="55" t="s">
        <v>100</v>
      </c>
      <c r="AG127" s="4">
        <v>0</v>
      </c>
      <c r="AH127" s="2">
        <f t="shared" si="10"/>
        <v>61320</v>
      </c>
      <c r="AI127" s="5"/>
      <c r="AJ127" s="5"/>
      <c r="AK127" s="12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49"/>
    </row>
    <row r="128" spans="1:565" s="57" customFormat="1" x14ac:dyDescent="0.25">
      <c r="A128" s="49">
        <v>12</v>
      </c>
      <c r="B128" s="49" t="s">
        <v>427</v>
      </c>
      <c r="C128" s="49" t="s">
        <v>136</v>
      </c>
      <c r="D128" s="49" t="s">
        <v>133</v>
      </c>
      <c r="E128" s="49" t="s">
        <v>99</v>
      </c>
      <c r="F128" s="108" t="s">
        <v>400</v>
      </c>
      <c r="G128" s="59">
        <v>12437</v>
      </c>
      <c r="H128" s="51" t="s">
        <v>134</v>
      </c>
      <c r="I128" s="108" t="s">
        <v>139</v>
      </c>
      <c r="J128" s="49" t="s">
        <v>140</v>
      </c>
      <c r="K128" s="60">
        <v>43642</v>
      </c>
      <c r="L128" s="11">
        <v>528229.62</v>
      </c>
      <c r="M128" s="59">
        <v>12589</v>
      </c>
      <c r="N128" s="60">
        <v>43647</v>
      </c>
      <c r="O128" s="60">
        <v>43830</v>
      </c>
      <c r="P128" s="49" t="s">
        <v>291</v>
      </c>
      <c r="Q128" s="52" t="s">
        <v>100</v>
      </c>
      <c r="R128" s="11" t="s">
        <v>100</v>
      </c>
      <c r="S128" s="11" t="s">
        <v>100</v>
      </c>
      <c r="T128" s="49" t="s">
        <v>154</v>
      </c>
      <c r="U128" s="54" t="s">
        <v>100</v>
      </c>
      <c r="V128" s="54" t="s">
        <v>100</v>
      </c>
      <c r="W128" s="54" t="s">
        <v>100</v>
      </c>
      <c r="X128" s="54" t="s">
        <v>100</v>
      </c>
      <c r="Y128" s="54" t="s">
        <v>100</v>
      </c>
      <c r="Z128" s="54" t="s">
        <v>100</v>
      </c>
      <c r="AA128" s="54" t="s">
        <v>100</v>
      </c>
      <c r="AB128" s="54" t="s">
        <v>100</v>
      </c>
      <c r="AC128" s="6">
        <v>0</v>
      </c>
      <c r="AD128" s="6">
        <v>0</v>
      </c>
      <c r="AE128" s="58" t="s">
        <v>100</v>
      </c>
      <c r="AF128" s="58" t="s">
        <v>100</v>
      </c>
      <c r="AG128" s="6">
        <v>0</v>
      </c>
      <c r="AH128" s="2">
        <f>$L$128-AD128+AC128+AG128</f>
        <v>528229.62</v>
      </c>
      <c r="AI128" s="5">
        <v>528229.62</v>
      </c>
      <c r="AJ128" s="5">
        <v>0</v>
      </c>
      <c r="AK128" s="12">
        <f>SUM(AI128:AJ143)</f>
        <v>6818048.7699999996</v>
      </c>
      <c r="AL128" s="69" t="s">
        <v>129</v>
      </c>
      <c r="AM128" s="69" t="s">
        <v>137</v>
      </c>
      <c r="AN128" s="51" t="s">
        <v>138</v>
      </c>
      <c r="AO128" s="69" t="s">
        <v>137</v>
      </c>
      <c r="AP128" s="69" t="s">
        <v>100</v>
      </c>
      <c r="AQ128" s="69" t="s">
        <v>100</v>
      </c>
      <c r="AR128" s="69" t="s">
        <v>100</v>
      </c>
      <c r="AS128" s="69" t="s">
        <v>100</v>
      </c>
      <c r="AT128" s="69" t="s">
        <v>100</v>
      </c>
      <c r="AU128" s="69" t="s">
        <v>100</v>
      </c>
      <c r="AV128" s="69" t="s">
        <v>100</v>
      </c>
      <c r="AW128" s="69" t="s">
        <v>100</v>
      </c>
      <c r="AX128" s="69" t="s">
        <v>100</v>
      </c>
      <c r="AY128" s="69" t="s">
        <v>100</v>
      </c>
      <c r="AZ128" s="69" t="s">
        <v>100</v>
      </c>
      <c r="BA128" s="69" t="s">
        <v>100</v>
      </c>
      <c r="BB128" s="69" t="s">
        <v>100</v>
      </c>
      <c r="BC128" s="69" t="s">
        <v>100</v>
      </c>
      <c r="BD128" s="69" t="s">
        <v>100</v>
      </c>
      <c r="BE128" s="69" t="s">
        <v>100</v>
      </c>
      <c r="BF128" s="69" t="s">
        <v>100</v>
      </c>
      <c r="BG128" s="49" t="s">
        <v>100</v>
      </c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  <c r="IT128" s="15"/>
      <c r="IU128" s="15"/>
      <c r="IV128" s="15"/>
      <c r="IW128" s="15"/>
      <c r="IX128" s="15"/>
      <c r="IY128" s="15"/>
      <c r="IZ128" s="15"/>
      <c r="JA128" s="15"/>
      <c r="JB128" s="15"/>
      <c r="JC128" s="15"/>
      <c r="JD128" s="15"/>
      <c r="JE128" s="15"/>
      <c r="JF128" s="15"/>
      <c r="JG128" s="15"/>
      <c r="JH128" s="15"/>
      <c r="JI128" s="15"/>
      <c r="JJ128" s="15"/>
      <c r="JK128" s="15"/>
      <c r="JL128" s="15"/>
      <c r="JM128" s="15"/>
      <c r="JN128" s="15"/>
      <c r="JO128" s="15"/>
      <c r="JP128" s="15"/>
      <c r="JQ128" s="15"/>
      <c r="JR128" s="15"/>
      <c r="JS128" s="15"/>
      <c r="JT128" s="15"/>
      <c r="JU128" s="15"/>
      <c r="JV128" s="15"/>
      <c r="JW128" s="15"/>
      <c r="JX128" s="15"/>
      <c r="JY128" s="15"/>
      <c r="JZ128" s="15"/>
      <c r="KA128" s="15"/>
      <c r="KB128" s="15"/>
      <c r="KC128" s="15"/>
      <c r="KD128" s="15"/>
      <c r="KE128" s="15"/>
      <c r="KF128" s="15"/>
      <c r="KG128" s="15"/>
      <c r="KH128" s="15"/>
      <c r="KI128" s="15"/>
      <c r="KJ128" s="15"/>
      <c r="KK128" s="15"/>
      <c r="KL128" s="15"/>
      <c r="KM128" s="15"/>
      <c r="KN128" s="15"/>
      <c r="KO128" s="15"/>
      <c r="KP128" s="15"/>
      <c r="KQ128" s="15"/>
      <c r="KR128" s="15"/>
      <c r="KS128" s="15"/>
      <c r="KT128" s="15"/>
      <c r="KU128" s="15"/>
      <c r="KV128" s="15"/>
      <c r="KW128" s="15"/>
      <c r="KX128" s="15"/>
      <c r="KY128" s="15"/>
      <c r="KZ128" s="15"/>
      <c r="LA128" s="15"/>
      <c r="LB128" s="15"/>
      <c r="LC128" s="15"/>
      <c r="LD128" s="15"/>
      <c r="LE128" s="15"/>
      <c r="LF128" s="15"/>
      <c r="LG128" s="15"/>
      <c r="LH128" s="15"/>
      <c r="LI128" s="15"/>
      <c r="LJ128" s="15"/>
      <c r="LK128" s="15"/>
      <c r="LL128" s="15"/>
      <c r="LM128" s="15"/>
      <c r="LN128" s="15"/>
      <c r="LO128" s="15"/>
      <c r="LP128" s="15"/>
      <c r="LQ128" s="15"/>
      <c r="LR128" s="15"/>
      <c r="LS128" s="15"/>
      <c r="LT128" s="15"/>
      <c r="LU128" s="15"/>
      <c r="LV128" s="15"/>
      <c r="LW128" s="15"/>
      <c r="LX128" s="15"/>
      <c r="LY128" s="15"/>
      <c r="LZ128" s="15"/>
      <c r="MA128" s="15"/>
      <c r="MB128" s="15"/>
      <c r="MC128" s="15"/>
      <c r="MD128" s="15"/>
      <c r="ME128" s="15"/>
      <c r="MF128" s="15"/>
      <c r="MG128" s="15"/>
      <c r="MH128" s="15"/>
      <c r="MI128" s="15"/>
      <c r="MJ128" s="15"/>
      <c r="MK128" s="15"/>
      <c r="ML128" s="15"/>
      <c r="MM128" s="15"/>
      <c r="MN128" s="15"/>
      <c r="MO128" s="15"/>
      <c r="MP128" s="15"/>
      <c r="MQ128" s="15"/>
      <c r="MR128" s="15"/>
      <c r="MS128" s="15"/>
      <c r="MT128" s="15"/>
      <c r="MU128" s="15"/>
      <c r="MV128" s="15"/>
      <c r="MW128" s="15"/>
      <c r="MX128" s="15"/>
      <c r="MY128" s="15"/>
      <c r="MZ128" s="15"/>
      <c r="NA128" s="15"/>
      <c r="NB128" s="15"/>
      <c r="NC128" s="15"/>
      <c r="ND128" s="15"/>
      <c r="NE128" s="15"/>
      <c r="NF128" s="15"/>
      <c r="NG128" s="15"/>
      <c r="NH128" s="15"/>
      <c r="NI128" s="15"/>
      <c r="NJ128" s="15"/>
      <c r="NK128" s="15"/>
      <c r="NL128" s="15"/>
      <c r="NM128" s="15"/>
      <c r="NN128" s="15"/>
      <c r="NO128" s="15"/>
      <c r="NP128" s="15"/>
      <c r="NQ128" s="15"/>
      <c r="NR128" s="15"/>
      <c r="NS128" s="15"/>
      <c r="NT128" s="15"/>
      <c r="NU128" s="15"/>
      <c r="NV128" s="15"/>
      <c r="NW128" s="15"/>
      <c r="NX128" s="15"/>
      <c r="NY128" s="15"/>
      <c r="NZ128" s="15"/>
      <c r="OA128" s="15"/>
      <c r="OB128" s="15"/>
      <c r="OC128" s="15"/>
      <c r="OD128" s="15"/>
      <c r="OE128" s="15"/>
      <c r="OF128" s="15"/>
      <c r="OG128" s="15"/>
      <c r="OH128" s="15"/>
      <c r="OI128" s="15"/>
      <c r="OJ128" s="15"/>
      <c r="OK128" s="15"/>
      <c r="OL128" s="15"/>
      <c r="OM128" s="15"/>
      <c r="ON128" s="15"/>
      <c r="OO128" s="15"/>
      <c r="OP128" s="15"/>
      <c r="OQ128" s="15"/>
      <c r="OR128" s="15"/>
      <c r="OS128" s="15"/>
      <c r="OT128" s="15"/>
      <c r="OU128" s="15"/>
      <c r="OV128" s="15"/>
      <c r="OW128" s="15"/>
      <c r="OX128" s="15"/>
      <c r="OY128" s="15"/>
      <c r="OZ128" s="15"/>
      <c r="PA128" s="15"/>
      <c r="PB128" s="15"/>
      <c r="PC128" s="15"/>
      <c r="PD128" s="15"/>
      <c r="PE128" s="15"/>
      <c r="PF128" s="15"/>
      <c r="PG128" s="15"/>
      <c r="PH128" s="15"/>
      <c r="PI128" s="15"/>
      <c r="PJ128" s="15"/>
      <c r="PK128" s="15"/>
      <c r="PL128" s="15"/>
      <c r="PM128" s="15"/>
      <c r="PN128" s="15"/>
      <c r="PO128" s="15"/>
      <c r="PP128" s="15"/>
      <c r="PQ128" s="15"/>
      <c r="PR128" s="15"/>
      <c r="PS128" s="15"/>
      <c r="PT128" s="15"/>
      <c r="PU128" s="15"/>
      <c r="PV128" s="15"/>
      <c r="PW128" s="15"/>
      <c r="PX128" s="15"/>
      <c r="PY128" s="15"/>
      <c r="PZ128" s="15"/>
      <c r="QA128" s="15"/>
      <c r="QB128" s="15"/>
      <c r="QC128" s="15"/>
      <c r="QD128" s="15"/>
      <c r="QE128" s="15"/>
      <c r="QF128" s="15"/>
      <c r="QG128" s="15"/>
      <c r="QH128" s="15"/>
      <c r="QI128" s="15"/>
      <c r="QJ128" s="15"/>
      <c r="QK128" s="15"/>
      <c r="QL128" s="15"/>
      <c r="QM128" s="15"/>
      <c r="QN128" s="15"/>
      <c r="QO128" s="15"/>
      <c r="QP128" s="15"/>
      <c r="QQ128" s="15"/>
      <c r="QR128" s="15"/>
      <c r="QS128" s="15"/>
      <c r="QT128" s="15"/>
      <c r="QU128" s="15"/>
      <c r="QV128" s="15"/>
      <c r="QW128" s="15"/>
      <c r="QX128" s="15"/>
      <c r="QY128" s="15"/>
      <c r="QZ128" s="15"/>
      <c r="RA128" s="15"/>
      <c r="RB128" s="15"/>
      <c r="RC128" s="15"/>
      <c r="RD128" s="15"/>
      <c r="RE128" s="15"/>
      <c r="RF128" s="15"/>
      <c r="RG128" s="15"/>
      <c r="RH128" s="15"/>
      <c r="RI128" s="15"/>
      <c r="RJ128" s="15"/>
      <c r="RK128" s="15"/>
      <c r="RL128" s="15"/>
      <c r="RM128" s="15"/>
      <c r="RN128" s="15"/>
      <c r="RO128" s="15"/>
      <c r="RP128" s="15"/>
      <c r="RQ128" s="15"/>
      <c r="RR128" s="15"/>
      <c r="RS128" s="15"/>
      <c r="RT128" s="15"/>
      <c r="RU128" s="15"/>
      <c r="RV128" s="15"/>
      <c r="RW128" s="15"/>
      <c r="RX128" s="15"/>
      <c r="RY128" s="15"/>
      <c r="RZ128" s="15"/>
      <c r="SA128" s="15"/>
      <c r="SB128" s="15"/>
      <c r="SC128" s="15"/>
      <c r="SD128" s="15"/>
      <c r="SE128" s="15"/>
      <c r="SF128" s="15"/>
      <c r="SG128" s="15"/>
      <c r="SH128" s="15"/>
      <c r="SI128" s="15"/>
      <c r="SJ128" s="15"/>
      <c r="SK128" s="15"/>
      <c r="SL128" s="15"/>
      <c r="SM128" s="15"/>
      <c r="SN128" s="15"/>
      <c r="SO128" s="15"/>
      <c r="SP128" s="15"/>
      <c r="SQ128" s="15"/>
      <c r="SR128" s="15"/>
      <c r="SS128" s="15"/>
      <c r="ST128" s="15"/>
      <c r="SU128" s="15"/>
      <c r="SV128" s="15"/>
      <c r="SW128" s="15"/>
      <c r="SX128" s="15"/>
      <c r="SY128" s="15"/>
      <c r="SZ128" s="15"/>
      <c r="TA128" s="15"/>
      <c r="TB128" s="15"/>
      <c r="TC128" s="15"/>
      <c r="TD128" s="15"/>
      <c r="TE128" s="15"/>
      <c r="TF128" s="15"/>
      <c r="TG128" s="15"/>
      <c r="TH128" s="15"/>
      <c r="TI128" s="15"/>
      <c r="TJ128" s="15"/>
      <c r="TK128" s="15"/>
      <c r="TL128" s="15"/>
      <c r="TM128" s="15"/>
      <c r="TN128" s="15"/>
      <c r="TO128" s="15"/>
      <c r="TP128" s="15"/>
      <c r="TQ128" s="15"/>
      <c r="TR128" s="15"/>
      <c r="TS128" s="15"/>
      <c r="TT128" s="15"/>
      <c r="TU128" s="15"/>
      <c r="TV128" s="15"/>
      <c r="TW128" s="15"/>
      <c r="TX128" s="15"/>
      <c r="TY128" s="15"/>
      <c r="TZ128" s="15"/>
      <c r="UA128" s="15"/>
      <c r="UB128" s="15"/>
      <c r="UC128" s="15"/>
      <c r="UD128" s="15"/>
      <c r="UE128" s="15"/>
      <c r="UF128" s="15"/>
      <c r="UG128" s="15"/>
      <c r="UH128" s="15"/>
      <c r="UI128" s="15"/>
      <c r="UJ128" s="15"/>
      <c r="UK128" s="15"/>
      <c r="UL128" s="15"/>
      <c r="UM128" s="15"/>
      <c r="UN128" s="15"/>
      <c r="UO128" s="15"/>
      <c r="UP128" s="15"/>
      <c r="UQ128" s="15"/>
      <c r="UR128" s="15"/>
      <c r="US128" s="15"/>
    </row>
    <row r="129" spans="1:565" s="57" customFormat="1" x14ac:dyDescent="0.25">
      <c r="A129" s="49"/>
      <c r="B129" s="49"/>
      <c r="C129" s="49"/>
      <c r="D129" s="49"/>
      <c r="E129" s="49"/>
      <c r="F129" s="108"/>
      <c r="G129" s="59"/>
      <c r="H129" s="51"/>
      <c r="I129" s="108"/>
      <c r="J129" s="49"/>
      <c r="K129" s="60"/>
      <c r="L129" s="11"/>
      <c r="M129" s="59"/>
      <c r="N129" s="60"/>
      <c r="O129" s="60"/>
      <c r="P129" s="49"/>
      <c r="Q129" s="52"/>
      <c r="R129" s="11"/>
      <c r="S129" s="11"/>
      <c r="T129" s="49"/>
      <c r="U129" s="54" t="s">
        <v>101</v>
      </c>
      <c r="V129" s="55">
        <v>43829</v>
      </c>
      <c r="W129" s="66">
        <v>12713</v>
      </c>
      <c r="X129" s="54" t="s">
        <v>158</v>
      </c>
      <c r="Y129" s="55">
        <v>43831</v>
      </c>
      <c r="Z129" s="55">
        <v>44012</v>
      </c>
      <c r="AA129" s="54" t="s">
        <v>100</v>
      </c>
      <c r="AB129" s="54" t="s">
        <v>100</v>
      </c>
      <c r="AC129" s="6">
        <v>0</v>
      </c>
      <c r="AD129" s="6">
        <v>0</v>
      </c>
      <c r="AE129" s="58" t="s">
        <v>100</v>
      </c>
      <c r="AF129" s="58" t="s">
        <v>100</v>
      </c>
      <c r="AG129" s="6">
        <v>0</v>
      </c>
      <c r="AH129" s="2">
        <f t="shared" ref="AH129:AH143" si="11">$L$128-AD129+AC129+AG129</f>
        <v>528229.62</v>
      </c>
      <c r="AI129" s="5">
        <v>0</v>
      </c>
      <c r="AJ129" s="5">
        <v>0</v>
      </c>
      <c r="AK129" s="12"/>
      <c r="AL129" s="69"/>
      <c r="AM129" s="69"/>
      <c r="AN129" s="51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49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  <c r="IT129" s="15"/>
      <c r="IU129" s="15"/>
      <c r="IV129" s="15"/>
      <c r="IW129" s="15"/>
      <c r="IX129" s="15"/>
      <c r="IY129" s="15"/>
      <c r="IZ129" s="15"/>
      <c r="JA129" s="15"/>
      <c r="JB129" s="15"/>
      <c r="JC129" s="15"/>
      <c r="JD129" s="15"/>
      <c r="JE129" s="15"/>
      <c r="JF129" s="15"/>
      <c r="JG129" s="15"/>
      <c r="JH129" s="15"/>
      <c r="JI129" s="15"/>
      <c r="JJ129" s="15"/>
      <c r="JK129" s="15"/>
      <c r="JL129" s="15"/>
      <c r="JM129" s="15"/>
      <c r="JN129" s="15"/>
      <c r="JO129" s="15"/>
      <c r="JP129" s="15"/>
      <c r="JQ129" s="15"/>
      <c r="JR129" s="15"/>
      <c r="JS129" s="15"/>
      <c r="JT129" s="15"/>
      <c r="JU129" s="15"/>
      <c r="JV129" s="15"/>
      <c r="JW129" s="15"/>
      <c r="JX129" s="15"/>
      <c r="JY129" s="15"/>
      <c r="JZ129" s="15"/>
      <c r="KA129" s="15"/>
      <c r="KB129" s="15"/>
      <c r="KC129" s="15"/>
      <c r="KD129" s="15"/>
      <c r="KE129" s="15"/>
      <c r="KF129" s="15"/>
      <c r="KG129" s="15"/>
      <c r="KH129" s="15"/>
      <c r="KI129" s="15"/>
      <c r="KJ129" s="15"/>
      <c r="KK129" s="15"/>
      <c r="KL129" s="15"/>
      <c r="KM129" s="15"/>
      <c r="KN129" s="15"/>
      <c r="KO129" s="15"/>
      <c r="KP129" s="15"/>
      <c r="KQ129" s="15"/>
      <c r="KR129" s="15"/>
      <c r="KS129" s="15"/>
      <c r="KT129" s="15"/>
      <c r="KU129" s="15"/>
      <c r="KV129" s="15"/>
      <c r="KW129" s="15"/>
      <c r="KX129" s="15"/>
      <c r="KY129" s="15"/>
      <c r="KZ129" s="15"/>
      <c r="LA129" s="15"/>
      <c r="LB129" s="15"/>
      <c r="LC129" s="15"/>
      <c r="LD129" s="15"/>
      <c r="LE129" s="15"/>
      <c r="LF129" s="15"/>
      <c r="LG129" s="15"/>
      <c r="LH129" s="15"/>
      <c r="LI129" s="15"/>
      <c r="LJ129" s="15"/>
      <c r="LK129" s="15"/>
      <c r="LL129" s="15"/>
      <c r="LM129" s="15"/>
      <c r="LN129" s="15"/>
      <c r="LO129" s="15"/>
      <c r="LP129" s="15"/>
      <c r="LQ129" s="15"/>
      <c r="LR129" s="15"/>
      <c r="LS129" s="15"/>
      <c r="LT129" s="15"/>
      <c r="LU129" s="15"/>
      <c r="LV129" s="15"/>
      <c r="LW129" s="15"/>
      <c r="LX129" s="15"/>
      <c r="LY129" s="15"/>
      <c r="LZ129" s="15"/>
      <c r="MA129" s="15"/>
      <c r="MB129" s="15"/>
      <c r="MC129" s="15"/>
      <c r="MD129" s="15"/>
      <c r="ME129" s="15"/>
      <c r="MF129" s="15"/>
      <c r="MG129" s="15"/>
      <c r="MH129" s="15"/>
      <c r="MI129" s="15"/>
      <c r="MJ129" s="15"/>
      <c r="MK129" s="15"/>
      <c r="ML129" s="15"/>
      <c r="MM129" s="15"/>
      <c r="MN129" s="15"/>
      <c r="MO129" s="15"/>
      <c r="MP129" s="15"/>
      <c r="MQ129" s="15"/>
      <c r="MR129" s="15"/>
      <c r="MS129" s="15"/>
      <c r="MT129" s="15"/>
      <c r="MU129" s="15"/>
      <c r="MV129" s="15"/>
      <c r="MW129" s="15"/>
      <c r="MX129" s="15"/>
      <c r="MY129" s="15"/>
      <c r="MZ129" s="15"/>
      <c r="NA129" s="15"/>
      <c r="NB129" s="15"/>
      <c r="NC129" s="15"/>
      <c r="ND129" s="15"/>
      <c r="NE129" s="15"/>
      <c r="NF129" s="15"/>
      <c r="NG129" s="15"/>
      <c r="NH129" s="15"/>
      <c r="NI129" s="15"/>
      <c r="NJ129" s="15"/>
      <c r="NK129" s="15"/>
      <c r="NL129" s="15"/>
      <c r="NM129" s="15"/>
      <c r="NN129" s="15"/>
      <c r="NO129" s="15"/>
      <c r="NP129" s="15"/>
      <c r="NQ129" s="15"/>
      <c r="NR129" s="15"/>
      <c r="NS129" s="15"/>
      <c r="NT129" s="15"/>
      <c r="NU129" s="15"/>
      <c r="NV129" s="15"/>
      <c r="NW129" s="15"/>
      <c r="NX129" s="15"/>
      <c r="NY129" s="15"/>
      <c r="NZ129" s="15"/>
      <c r="OA129" s="15"/>
      <c r="OB129" s="15"/>
      <c r="OC129" s="15"/>
      <c r="OD129" s="15"/>
      <c r="OE129" s="15"/>
      <c r="OF129" s="15"/>
      <c r="OG129" s="15"/>
      <c r="OH129" s="15"/>
      <c r="OI129" s="15"/>
      <c r="OJ129" s="15"/>
      <c r="OK129" s="15"/>
      <c r="OL129" s="15"/>
      <c r="OM129" s="15"/>
      <c r="ON129" s="15"/>
      <c r="OO129" s="15"/>
      <c r="OP129" s="15"/>
      <c r="OQ129" s="15"/>
      <c r="OR129" s="15"/>
      <c r="OS129" s="15"/>
      <c r="OT129" s="15"/>
      <c r="OU129" s="15"/>
      <c r="OV129" s="15"/>
      <c r="OW129" s="15"/>
      <c r="OX129" s="15"/>
      <c r="OY129" s="15"/>
      <c r="OZ129" s="15"/>
      <c r="PA129" s="15"/>
      <c r="PB129" s="15"/>
      <c r="PC129" s="15"/>
      <c r="PD129" s="15"/>
      <c r="PE129" s="15"/>
      <c r="PF129" s="15"/>
      <c r="PG129" s="15"/>
      <c r="PH129" s="15"/>
      <c r="PI129" s="15"/>
      <c r="PJ129" s="15"/>
      <c r="PK129" s="15"/>
      <c r="PL129" s="15"/>
      <c r="PM129" s="15"/>
      <c r="PN129" s="15"/>
      <c r="PO129" s="15"/>
      <c r="PP129" s="15"/>
      <c r="PQ129" s="15"/>
      <c r="PR129" s="15"/>
      <c r="PS129" s="15"/>
      <c r="PT129" s="15"/>
      <c r="PU129" s="15"/>
      <c r="PV129" s="15"/>
      <c r="PW129" s="15"/>
      <c r="PX129" s="15"/>
      <c r="PY129" s="15"/>
      <c r="PZ129" s="15"/>
      <c r="QA129" s="15"/>
      <c r="QB129" s="15"/>
      <c r="QC129" s="15"/>
      <c r="QD129" s="15"/>
      <c r="QE129" s="15"/>
      <c r="QF129" s="15"/>
      <c r="QG129" s="15"/>
      <c r="QH129" s="15"/>
      <c r="QI129" s="15"/>
      <c r="QJ129" s="15"/>
      <c r="QK129" s="15"/>
      <c r="QL129" s="15"/>
      <c r="QM129" s="15"/>
      <c r="QN129" s="15"/>
      <c r="QO129" s="15"/>
      <c r="QP129" s="15"/>
      <c r="QQ129" s="15"/>
      <c r="QR129" s="15"/>
      <c r="QS129" s="15"/>
      <c r="QT129" s="15"/>
      <c r="QU129" s="15"/>
      <c r="QV129" s="15"/>
      <c r="QW129" s="15"/>
      <c r="QX129" s="15"/>
      <c r="QY129" s="15"/>
      <c r="QZ129" s="15"/>
      <c r="RA129" s="15"/>
      <c r="RB129" s="15"/>
      <c r="RC129" s="15"/>
      <c r="RD129" s="15"/>
      <c r="RE129" s="15"/>
      <c r="RF129" s="15"/>
      <c r="RG129" s="15"/>
      <c r="RH129" s="15"/>
      <c r="RI129" s="15"/>
      <c r="RJ129" s="15"/>
      <c r="RK129" s="15"/>
      <c r="RL129" s="15"/>
      <c r="RM129" s="15"/>
      <c r="RN129" s="15"/>
      <c r="RO129" s="15"/>
      <c r="RP129" s="15"/>
      <c r="RQ129" s="15"/>
      <c r="RR129" s="15"/>
      <c r="RS129" s="15"/>
      <c r="RT129" s="15"/>
      <c r="RU129" s="15"/>
      <c r="RV129" s="15"/>
      <c r="RW129" s="15"/>
      <c r="RX129" s="15"/>
      <c r="RY129" s="15"/>
      <c r="RZ129" s="15"/>
      <c r="SA129" s="15"/>
      <c r="SB129" s="15"/>
      <c r="SC129" s="15"/>
      <c r="SD129" s="15"/>
      <c r="SE129" s="15"/>
      <c r="SF129" s="15"/>
      <c r="SG129" s="15"/>
      <c r="SH129" s="15"/>
      <c r="SI129" s="15"/>
      <c r="SJ129" s="15"/>
      <c r="SK129" s="15"/>
      <c r="SL129" s="15"/>
      <c r="SM129" s="15"/>
      <c r="SN129" s="15"/>
      <c r="SO129" s="15"/>
      <c r="SP129" s="15"/>
      <c r="SQ129" s="15"/>
      <c r="SR129" s="15"/>
      <c r="SS129" s="15"/>
      <c r="ST129" s="15"/>
      <c r="SU129" s="15"/>
      <c r="SV129" s="15"/>
      <c r="SW129" s="15"/>
      <c r="SX129" s="15"/>
      <c r="SY129" s="15"/>
      <c r="SZ129" s="15"/>
      <c r="TA129" s="15"/>
      <c r="TB129" s="15"/>
      <c r="TC129" s="15"/>
      <c r="TD129" s="15"/>
      <c r="TE129" s="15"/>
      <c r="TF129" s="15"/>
      <c r="TG129" s="15"/>
      <c r="TH129" s="15"/>
      <c r="TI129" s="15"/>
      <c r="TJ129" s="15"/>
      <c r="TK129" s="15"/>
      <c r="TL129" s="15"/>
      <c r="TM129" s="15"/>
      <c r="TN129" s="15"/>
      <c r="TO129" s="15"/>
      <c r="TP129" s="15"/>
      <c r="TQ129" s="15"/>
      <c r="TR129" s="15"/>
      <c r="TS129" s="15"/>
      <c r="TT129" s="15"/>
      <c r="TU129" s="15"/>
      <c r="TV129" s="15"/>
      <c r="TW129" s="15"/>
      <c r="TX129" s="15"/>
      <c r="TY129" s="15"/>
      <c r="TZ129" s="15"/>
      <c r="UA129" s="15"/>
      <c r="UB129" s="15"/>
      <c r="UC129" s="15"/>
      <c r="UD129" s="15"/>
      <c r="UE129" s="15"/>
      <c r="UF129" s="15"/>
      <c r="UG129" s="15"/>
      <c r="UH129" s="15"/>
      <c r="UI129" s="15"/>
      <c r="UJ129" s="15"/>
      <c r="UK129" s="15"/>
      <c r="UL129" s="15"/>
      <c r="UM129" s="15"/>
      <c r="UN129" s="15"/>
      <c r="UO129" s="15"/>
      <c r="UP129" s="15"/>
      <c r="UQ129" s="15"/>
      <c r="UR129" s="15"/>
      <c r="US129" s="15"/>
    </row>
    <row r="130" spans="1:565" s="57" customFormat="1" x14ac:dyDescent="0.25">
      <c r="A130" s="49"/>
      <c r="B130" s="49"/>
      <c r="C130" s="49"/>
      <c r="D130" s="49"/>
      <c r="E130" s="49"/>
      <c r="F130" s="108"/>
      <c r="G130" s="59"/>
      <c r="H130" s="51"/>
      <c r="I130" s="108"/>
      <c r="J130" s="49"/>
      <c r="K130" s="60"/>
      <c r="L130" s="11"/>
      <c r="M130" s="59"/>
      <c r="N130" s="60"/>
      <c r="O130" s="60"/>
      <c r="P130" s="49"/>
      <c r="Q130" s="52"/>
      <c r="R130" s="11"/>
      <c r="S130" s="11"/>
      <c r="T130" s="49"/>
      <c r="U130" s="54" t="s">
        <v>103</v>
      </c>
      <c r="V130" s="55">
        <v>44011</v>
      </c>
      <c r="W130" s="66">
        <v>12831</v>
      </c>
      <c r="X130" s="54" t="s">
        <v>159</v>
      </c>
      <c r="Y130" s="55">
        <v>44013</v>
      </c>
      <c r="Z130" s="55">
        <v>44196</v>
      </c>
      <c r="AA130" s="54" t="s">
        <v>100</v>
      </c>
      <c r="AB130" s="54" t="s">
        <v>100</v>
      </c>
      <c r="AC130" s="6">
        <v>0</v>
      </c>
      <c r="AD130" s="6">
        <v>0</v>
      </c>
      <c r="AE130" s="58" t="s">
        <v>100</v>
      </c>
      <c r="AF130" s="58" t="s">
        <v>100</v>
      </c>
      <c r="AG130" s="6">
        <v>0</v>
      </c>
      <c r="AH130" s="2">
        <f t="shared" si="11"/>
        <v>528229.62</v>
      </c>
      <c r="AI130" s="5">
        <v>0</v>
      </c>
      <c r="AJ130" s="5">
        <v>0</v>
      </c>
      <c r="AK130" s="12"/>
      <c r="AL130" s="69"/>
      <c r="AM130" s="69"/>
      <c r="AN130" s="51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49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5"/>
      <c r="JG130" s="15"/>
      <c r="JH130" s="15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  <c r="KL130" s="15"/>
      <c r="KM130" s="15"/>
      <c r="KN130" s="15"/>
      <c r="KO130" s="15"/>
      <c r="KP130" s="15"/>
      <c r="KQ130" s="15"/>
      <c r="KR130" s="15"/>
      <c r="KS130" s="15"/>
      <c r="KT130" s="15"/>
      <c r="KU130" s="15"/>
      <c r="KV130" s="15"/>
      <c r="KW130" s="15"/>
      <c r="KX130" s="15"/>
      <c r="KY130" s="15"/>
      <c r="KZ130" s="15"/>
      <c r="LA130" s="15"/>
      <c r="LB130" s="15"/>
      <c r="LC130" s="15"/>
      <c r="LD130" s="15"/>
      <c r="LE130" s="15"/>
      <c r="LF130" s="15"/>
      <c r="LG130" s="15"/>
      <c r="LH130" s="15"/>
      <c r="LI130" s="15"/>
      <c r="LJ130" s="15"/>
      <c r="LK130" s="15"/>
      <c r="LL130" s="15"/>
      <c r="LM130" s="15"/>
      <c r="LN130" s="15"/>
      <c r="LO130" s="15"/>
      <c r="LP130" s="15"/>
      <c r="LQ130" s="15"/>
      <c r="LR130" s="15"/>
      <c r="LS130" s="15"/>
      <c r="LT130" s="15"/>
      <c r="LU130" s="15"/>
      <c r="LV130" s="15"/>
      <c r="LW130" s="15"/>
      <c r="LX130" s="15"/>
      <c r="LY130" s="15"/>
      <c r="LZ130" s="15"/>
      <c r="MA130" s="15"/>
      <c r="MB130" s="15"/>
      <c r="MC130" s="15"/>
      <c r="MD130" s="15"/>
      <c r="ME130" s="15"/>
      <c r="MF130" s="15"/>
      <c r="MG130" s="15"/>
      <c r="MH130" s="15"/>
      <c r="MI130" s="15"/>
      <c r="MJ130" s="15"/>
      <c r="MK130" s="15"/>
      <c r="ML130" s="15"/>
      <c r="MM130" s="15"/>
      <c r="MN130" s="15"/>
      <c r="MO130" s="15"/>
      <c r="MP130" s="15"/>
      <c r="MQ130" s="15"/>
      <c r="MR130" s="15"/>
      <c r="MS130" s="15"/>
      <c r="MT130" s="15"/>
      <c r="MU130" s="15"/>
      <c r="MV130" s="15"/>
      <c r="MW130" s="15"/>
      <c r="MX130" s="15"/>
      <c r="MY130" s="15"/>
      <c r="MZ130" s="15"/>
      <c r="NA130" s="15"/>
      <c r="NB130" s="15"/>
      <c r="NC130" s="15"/>
      <c r="ND130" s="15"/>
      <c r="NE130" s="15"/>
      <c r="NF130" s="15"/>
      <c r="NG130" s="15"/>
      <c r="NH130" s="15"/>
      <c r="NI130" s="15"/>
      <c r="NJ130" s="15"/>
      <c r="NK130" s="15"/>
      <c r="NL130" s="15"/>
      <c r="NM130" s="15"/>
      <c r="NN130" s="15"/>
      <c r="NO130" s="15"/>
      <c r="NP130" s="15"/>
      <c r="NQ130" s="15"/>
      <c r="NR130" s="15"/>
      <c r="NS130" s="15"/>
      <c r="NT130" s="15"/>
      <c r="NU130" s="15"/>
      <c r="NV130" s="15"/>
      <c r="NW130" s="15"/>
      <c r="NX130" s="15"/>
      <c r="NY130" s="15"/>
      <c r="NZ130" s="15"/>
      <c r="OA130" s="15"/>
      <c r="OB130" s="15"/>
      <c r="OC130" s="15"/>
      <c r="OD130" s="15"/>
      <c r="OE130" s="15"/>
      <c r="OF130" s="15"/>
      <c r="OG130" s="15"/>
      <c r="OH130" s="15"/>
      <c r="OI130" s="15"/>
      <c r="OJ130" s="15"/>
      <c r="OK130" s="15"/>
      <c r="OL130" s="15"/>
      <c r="OM130" s="15"/>
      <c r="ON130" s="15"/>
      <c r="OO130" s="15"/>
      <c r="OP130" s="15"/>
      <c r="OQ130" s="15"/>
      <c r="OR130" s="15"/>
      <c r="OS130" s="15"/>
      <c r="OT130" s="15"/>
      <c r="OU130" s="15"/>
      <c r="OV130" s="15"/>
      <c r="OW130" s="15"/>
      <c r="OX130" s="15"/>
      <c r="OY130" s="15"/>
      <c r="OZ130" s="15"/>
      <c r="PA130" s="15"/>
      <c r="PB130" s="15"/>
      <c r="PC130" s="15"/>
      <c r="PD130" s="15"/>
      <c r="PE130" s="15"/>
      <c r="PF130" s="15"/>
      <c r="PG130" s="15"/>
      <c r="PH130" s="15"/>
      <c r="PI130" s="15"/>
      <c r="PJ130" s="15"/>
      <c r="PK130" s="15"/>
      <c r="PL130" s="15"/>
      <c r="PM130" s="15"/>
      <c r="PN130" s="15"/>
      <c r="PO130" s="15"/>
      <c r="PP130" s="15"/>
      <c r="PQ130" s="15"/>
      <c r="PR130" s="15"/>
      <c r="PS130" s="15"/>
      <c r="PT130" s="15"/>
      <c r="PU130" s="15"/>
      <c r="PV130" s="15"/>
      <c r="PW130" s="15"/>
      <c r="PX130" s="15"/>
      <c r="PY130" s="15"/>
      <c r="PZ130" s="15"/>
      <c r="QA130" s="15"/>
      <c r="QB130" s="15"/>
      <c r="QC130" s="15"/>
      <c r="QD130" s="15"/>
      <c r="QE130" s="15"/>
      <c r="QF130" s="15"/>
      <c r="QG130" s="15"/>
      <c r="QH130" s="15"/>
      <c r="QI130" s="15"/>
      <c r="QJ130" s="15"/>
      <c r="QK130" s="15"/>
      <c r="QL130" s="15"/>
      <c r="QM130" s="15"/>
      <c r="QN130" s="15"/>
      <c r="QO130" s="15"/>
      <c r="QP130" s="15"/>
      <c r="QQ130" s="15"/>
      <c r="QR130" s="15"/>
      <c r="QS130" s="15"/>
      <c r="QT130" s="15"/>
      <c r="QU130" s="15"/>
      <c r="QV130" s="15"/>
      <c r="QW130" s="15"/>
      <c r="QX130" s="15"/>
      <c r="QY130" s="15"/>
      <c r="QZ130" s="15"/>
      <c r="RA130" s="15"/>
      <c r="RB130" s="15"/>
      <c r="RC130" s="15"/>
      <c r="RD130" s="15"/>
      <c r="RE130" s="15"/>
      <c r="RF130" s="15"/>
      <c r="RG130" s="15"/>
      <c r="RH130" s="15"/>
      <c r="RI130" s="15"/>
      <c r="RJ130" s="15"/>
      <c r="RK130" s="15"/>
      <c r="RL130" s="15"/>
      <c r="RM130" s="15"/>
      <c r="RN130" s="15"/>
      <c r="RO130" s="15"/>
      <c r="RP130" s="15"/>
      <c r="RQ130" s="15"/>
      <c r="RR130" s="15"/>
      <c r="RS130" s="15"/>
      <c r="RT130" s="15"/>
      <c r="RU130" s="15"/>
      <c r="RV130" s="15"/>
      <c r="RW130" s="15"/>
      <c r="RX130" s="15"/>
      <c r="RY130" s="15"/>
      <c r="RZ130" s="15"/>
      <c r="SA130" s="15"/>
      <c r="SB130" s="15"/>
      <c r="SC130" s="15"/>
      <c r="SD130" s="15"/>
      <c r="SE130" s="15"/>
      <c r="SF130" s="15"/>
      <c r="SG130" s="15"/>
      <c r="SH130" s="15"/>
      <c r="SI130" s="15"/>
      <c r="SJ130" s="15"/>
      <c r="SK130" s="15"/>
      <c r="SL130" s="15"/>
      <c r="SM130" s="15"/>
      <c r="SN130" s="15"/>
      <c r="SO130" s="15"/>
      <c r="SP130" s="15"/>
      <c r="SQ130" s="15"/>
      <c r="SR130" s="15"/>
      <c r="SS130" s="15"/>
      <c r="ST130" s="15"/>
      <c r="SU130" s="15"/>
      <c r="SV130" s="15"/>
      <c r="SW130" s="15"/>
      <c r="SX130" s="15"/>
      <c r="SY130" s="15"/>
      <c r="SZ130" s="15"/>
      <c r="TA130" s="15"/>
      <c r="TB130" s="15"/>
      <c r="TC130" s="15"/>
      <c r="TD130" s="15"/>
      <c r="TE130" s="15"/>
      <c r="TF130" s="15"/>
      <c r="TG130" s="15"/>
      <c r="TH130" s="15"/>
      <c r="TI130" s="15"/>
      <c r="TJ130" s="15"/>
      <c r="TK130" s="15"/>
      <c r="TL130" s="15"/>
      <c r="TM130" s="15"/>
      <c r="TN130" s="15"/>
      <c r="TO130" s="15"/>
      <c r="TP130" s="15"/>
      <c r="TQ130" s="15"/>
      <c r="TR130" s="15"/>
      <c r="TS130" s="15"/>
      <c r="TT130" s="15"/>
      <c r="TU130" s="15"/>
      <c r="TV130" s="15"/>
      <c r="TW130" s="15"/>
      <c r="TX130" s="15"/>
      <c r="TY130" s="15"/>
      <c r="TZ130" s="15"/>
      <c r="UA130" s="15"/>
      <c r="UB130" s="15"/>
      <c r="UC130" s="15"/>
      <c r="UD130" s="15"/>
      <c r="UE130" s="15"/>
      <c r="UF130" s="15"/>
      <c r="UG130" s="15"/>
      <c r="UH130" s="15"/>
      <c r="UI130" s="15"/>
      <c r="UJ130" s="15"/>
      <c r="UK130" s="15"/>
      <c r="UL130" s="15"/>
      <c r="UM130" s="15"/>
      <c r="UN130" s="15"/>
      <c r="UO130" s="15"/>
      <c r="UP130" s="15"/>
      <c r="UQ130" s="15"/>
      <c r="UR130" s="15"/>
      <c r="US130" s="15"/>
    </row>
    <row r="131" spans="1:565" s="57" customFormat="1" x14ac:dyDescent="0.25">
      <c r="A131" s="49"/>
      <c r="B131" s="49"/>
      <c r="C131" s="49"/>
      <c r="D131" s="49"/>
      <c r="E131" s="49"/>
      <c r="F131" s="108"/>
      <c r="G131" s="59"/>
      <c r="H131" s="51"/>
      <c r="I131" s="108"/>
      <c r="J131" s="49"/>
      <c r="K131" s="60"/>
      <c r="L131" s="11"/>
      <c r="M131" s="59"/>
      <c r="N131" s="60"/>
      <c r="O131" s="60"/>
      <c r="P131" s="49"/>
      <c r="Q131" s="52"/>
      <c r="R131" s="11"/>
      <c r="S131" s="11"/>
      <c r="T131" s="49"/>
      <c r="U131" s="54" t="s">
        <v>104</v>
      </c>
      <c r="V131" s="55">
        <v>44091</v>
      </c>
      <c r="W131" s="66">
        <v>12887</v>
      </c>
      <c r="X131" s="54" t="s">
        <v>106</v>
      </c>
      <c r="Y131" s="55">
        <v>44105</v>
      </c>
      <c r="Z131" s="55">
        <v>44196</v>
      </c>
      <c r="AA131" s="53" t="s">
        <v>160</v>
      </c>
      <c r="AB131" s="54" t="s">
        <v>100</v>
      </c>
      <c r="AC131" s="6">
        <v>4264.8</v>
      </c>
      <c r="AD131" s="6">
        <v>0</v>
      </c>
      <c r="AE131" s="58" t="s">
        <v>100</v>
      </c>
      <c r="AF131" s="58" t="s">
        <v>100</v>
      </c>
      <c r="AG131" s="6">
        <v>0</v>
      </c>
      <c r="AH131" s="2">
        <f t="shared" si="11"/>
        <v>532494.42000000004</v>
      </c>
      <c r="AI131" s="5">
        <v>0</v>
      </c>
      <c r="AJ131" s="5">
        <v>0</v>
      </c>
      <c r="AK131" s="12"/>
      <c r="AL131" s="69"/>
      <c r="AM131" s="69"/>
      <c r="AN131" s="51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49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  <c r="IT131" s="15"/>
      <c r="IU131" s="15"/>
      <c r="IV131" s="15"/>
      <c r="IW131" s="15"/>
      <c r="IX131" s="15"/>
      <c r="IY131" s="15"/>
      <c r="IZ131" s="15"/>
      <c r="JA131" s="15"/>
      <c r="JB131" s="15"/>
      <c r="JC131" s="15"/>
      <c r="JD131" s="15"/>
      <c r="JE131" s="15"/>
      <c r="JF131" s="15"/>
      <c r="JG131" s="15"/>
      <c r="JH131" s="15"/>
      <c r="JI131" s="15"/>
      <c r="JJ131" s="15"/>
      <c r="JK131" s="15"/>
      <c r="JL131" s="15"/>
      <c r="JM131" s="15"/>
      <c r="JN131" s="15"/>
      <c r="JO131" s="15"/>
      <c r="JP131" s="15"/>
      <c r="JQ131" s="15"/>
      <c r="JR131" s="15"/>
      <c r="JS131" s="15"/>
      <c r="JT131" s="15"/>
      <c r="JU131" s="15"/>
      <c r="JV131" s="15"/>
      <c r="JW131" s="15"/>
      <c r="JX131" s="15"/>
      <c r="JY131" s="15"/>
      <c r="JZ131" s="15"/>
      <c r="KA131" s="15"/>
      <c r="KB131" s="15"/>
      <c r="KC131" s="15"/>
      <c r="KD131" s="15"/>
      <c r="KE131" s="15"/>
      <c r="KF131" s="15"/>
      <c r="KG131" s="15"/>
      <c r="KH131" s="15"/>
      <c r="KI131" s="15"/>
      <c r="KJ131" s="15"/>
      <c r="KK131" s="15"/>
      <c r="KL131" s="15"/>
      <c r="KM131" s="15"/>
      <c r="KN131" s="15"/>
      <c r="KO131" s="15"/>
      <c r="KP131" s="15"/>
      <c r="KQ131" s="15"/>
      <c r="KR131" s="15"/>
      <c r="KS131" s="15"/>
      <c r="KT131" s="15"/>
      <c r="KU131" s="15"/>
      <c r="KV131" s="15"/>
      <c r="KW131" s="15"/>
      <c r="KX131" s="15"/>
      <c r="KY131" s="15"/>
      <c r="KZ131" s="15"/>
      <c r="LA131" s="15"/>
      <c r="LB131" s="15"/>
      <c r="LC131" s="15"/>
      <c r="LD131" s="15"/>
      <c r="LE131" s="15"/>
      <c r="LF131" s="15"/>
      <c r="LG131" s="15"/>
      <c r="LH131" s="15"/>
      <c r="LI131" s="15"/>
      <c r="LJ131" s="15"/>
      <c r="LK131" s="15"/>
      <c r="LL131" s="15"/>
      <c r="LM131" s="15"/>
      <c r="LN131" s="15"/>
      <c r="LO131" s="15"/>
      <c r="LP131" s="15"/>
      <c r="LQ131" s="15"/>
      <c r="LR131" s="15"/>
      <c r="LS131" s="15"/>
      <c r="LT131" s="15"/>
      <c r="LU131" s="15"/>
      <c r="LV131" s="15"/>
      <c r="LW131" s="15"/>
      <c r="LX131" s="15"/>
      <c r="LY131" s="15"/>
      <c r="LZ131" s="15"/>
      <c r="MA131" s="15"/>
      <c r="MB131" s="15"/>
      <c r="MC131" s="15"/>
      <c r="MD131" s="15"/>
      <c r="ME131" s="15"/>
      <c r="MF131" s="15"/>
      <c r="MG131" s="15"/>
      <c r="MH131" s="15"/>
      <c r="MI131" s="15"/>
      <c r="MJ131" s="15"/>
      <c r="MK131" s="15"/>
      <c r="ML131" s="15"/>
      <c r="MM131" s="15"/>
      <c r="MN131" s="15"/>
      <c r="MO131" s="15"/>
      <c r="MP131" s="15"/>
      <c r="MQ131" s="15"/>
      <c r="MR131" s="15"/>
      <c r="MS131" s="15"/>
      <c r="MT131" s="15"/>
      <c r="MU131" s="15"/>
      <c r="MV131" s="15"/>
      <c r="MW131" s="15"/>
      <c r="MX131" s="15"/>
      <c r="MY131" s="15"/>
      <c r="MZ131" s="15"/>
      <c r="NA131" s="15"/>
      <c r="NB131" s="15"/>
      <c r="NC131" s="15"/>
      <c r="ND131" s="15"/>
      <c r="NE131" s="15"/>
      <c r="NF131" s="15"/>
      <c r="NG131" s="15"/>
      <c r="NH131" s="15"/>
      <c r="NI131" s="15"/>
      <c r="NJ131" s="15"/>
      <c r="NK131" s="15"/>
      <c r="NL131" s="15"/>
      <c r="NM131" s="15"/>
      <c r="NN131" s="15"/>
      <c r="NO131" s="15"/>
      <c r="NP131" s="15"/>
      <c r="NQ131" s="15"/>
      <c r="NR131" s="15"/>
      <c r="NS131" s="15"/>
      <c r="NT131" s="15"/>
      <c r="NU131" s="15"/>
      <c r="NV131" s="15"/>
      <c r="NW131" s="15"/>
      <c r="NX131" s="15"/>
      <c r="NY131" s="15"/>
      <c r="NZ131" s="15"/>
      <c r="OA131" s="15"/>
      <c r="OB131" s="15"/>
      <c r="OC131" s="15"/>
      <c r="OD131" s="15"/>
      <c r="OE131" s="15"/>
      <c r="OF131" s="15"/>
      <c r="OG131" s="15"/>
      <c r="OH131" s="15"/>
      <c r="OI131" s="15"/>
      <c r="OJ131" s="15"/>
      <c r="OK131" s="15"/>
      <c r="OL131" s="15"/>
      <c r="OM131" s="15"/>
      <c r="ON131" s="15"/>
      <c r="OO131" s="15"/>
      <c r="OP131" s="15"/>
      <c r="OQ131" s="15"/>
      <c r="OR131" s="15"/>
      <c r="OS131" s="15"/>
      <c r="OT131" s="15"/>
      <c r="OU131" s="15"/>
      <c r="OV131" s="15"/>
      <c r="OW131" s="15"/>
      <c r="OX131" s="15"/>
      <c r="OY131" s="15"/>
      <c r="OZ131" s="15"/>
      <c r="PA131" s="15"/>
      <c r="PB131" s="15"/>
      <c r="PC131" s="15"/>
      <c r="PD131" s="15"/>
      <c r="PE131" s="15"/>
      <c r="PF131" s="15"/>
      <c r="PG131" s="15"/>
      <c r="PH131" s="15"/>
      <c r="PI131" s="15"/>
      <c r="PJ131" s="15"/>
      <c r="PK131" s="15"/>
      <c r="PL131" s="15"/>
      <c r="PM131" s="15"/>
      <c r="PN131" s="15"/>
      <c r="PO131" s="15"/>
      <c r="PP131" s="15"/>
      <c r="PQ131" s="15"/>
      <c r="PR131" s="15"/>
      <c r="PS131" s="15"/>
      <c r="PT131" s="15"/>
      <c r="PU131" s="15"/>
      <c r="PV131" s="15"/>
      <c r="PW131" s="15"/>
      <c r="PX131" s="15"/>
      <c r="PY131" s="15"/>
      <c r="PZ131" s="15"/>
      <c r="QA131" s="15"/>
      <c r="QB131" s="15"/>
      <c r="QC131" s="15"/>
      <c r="QD131" s="15"/>
      <c r="QE131" s="15"/>
      <c r="QF131" s="15"/>
      <c r="QG131" s="15"/>
      <c r="QH131" s="15"/>
      <c r="QI131" s="15"/>
      <c r="QJ131" s="15"/>
      <c r="QK131" s="15"/>
      <c r="QL131" s="15"/>
      <c r="QM131" s="15"/>
      <c r="QN131" s="15"/>
      <c r="QO131" s="15"/>
      <c r="QP131" s="15"/>
      <c r="QQ131" s="15"/>
      <c r="QR131" s="15"/>
      <c r="QS131" s="15"/>
      <c r="QT131" s="15"/>
      <c r="QU131" s="15"/>
      <c r="QV131" s="15"/>
      <c r="QW131" s="15"/>
      <c r="QX131" s="15"/>
      <c r="QY131" s="15"/>
      <c r="QZ131" s="15"/>
      <c r="RA131" s="15"/>
      <c r="RB131" s="15"/>
      <c r="RC131" s="15"/>
      <c r="RD131" s="15"/>
      <c r="RE131" s="15"/>
      <c r="RF131" s="15"/>
      <c r="RG131" s="15"/>
      <c r="RH131" s="15"/>
      <c r="RI131" s="15"/>
      <c r="RJ131" s="15"/>
      <c r="RK131" s="15"/>
      <c r="RL131" s="15"/>
      <c r="RM131" s="15"/>
      <c r="RN131" s="15"/>
      <c r="RO131" s="15"/>
      <c r="RP131" s="15"/>
      <c r="RQ131" s="15"/>
      <c r="RR131" s="15"/>
      <c r="RS131" s="15"/>
      <c r="RT131" s="15"/>
      <c r="RU131" s="15"/>
      <c r="RV131" s="15"/>
      <c r="RW131" s="15"/>
      <c r="RX131" s="15"/>
      <c r="RY131" s="15"/>
      <c r="RZ131" s="15"/>
      <c r="SA131" s="15"/>
      <c r="SB131" s="15"/>
      <c r="SC131" s="15"/>
      <c r="SD131" s="15"/>
      <c r="SE131" s="15"/>
      <c r="SF131" s="15"/>
      <c r="SG131" s="15"/>
      <c r="SH131" s="15"/>
      <c r="SI131" s="15"/>
      <c r="SJ131" s="15"/>
      <c r="SK131" s="15"/>
      <c r="SL131" s="15"/>
      <c r="SM131" s="15"/>
      <c r="SN131" s="15"/>
      <c r="SO131" s="15"/>
      <c r="SP131" s="15"/>
      <c r="SQ131" s="15"/>
      <c r="SR131" s="15"/>
      <c r="SS131" s="15"/>
      <c r="ST131" s="15"/>
      <c r="SU131" s="15"/>
      <c r="SV131" s="15"/>
      <c r="SW131" s="15"/>
      <c r="SX131" s="15"/>
      <c r="SY131" s="15"/>
      <c r="SZ131" s="15"/>
      <c r="TA131" s="15"/>
      <c r="TB131" s="15"/>
      <c r="TC131" s="15"/>
      <c r="TD131" s="15"/>
      <c r="TE131" s="15"/>
      <c r="TF131" s="15"/>
      <c r="TG131" s="15"/>
      <c r="TH131" s="15"/>
      <c r="TI131" s="15"/>
      <c r="TJ131" s="15"/>
      <c r="TK131" s="15"/>
      <c r="TL131" s="15"/>
      <c r="TM131" s="15"/>
      <c r="TN131" s="15"/>
      <c r="TO131" s="15"/>
      <c r="TP131" s="15"/>
      <c r="TQ131" s="15"/>
      <c r="TR131" s="15"/>
      <c r="TS131" s="15"/>
      <c r="TT131" s="15"/>
      <c r="TU131" s="15"/>
      <c r="TV131" s="15"/>
      <c r="TW131" s="15"/>
      <c r="TX131" s="15"/>
      <c r="TY131" s="15"/>
      <c r="TZ131" s="15"/>
      <c r="UA131" s="15"/>
      <c r="UB131" s="15"/>
      <c r="UC131" s="15"/>
      <c r="UD131" s="15"/>
      <c r="UE131" s="15"/>
      <c r="UF131" s="15"/>
      <c r="UG131" s="15"/>
      <c r="UH131" s="15"/>
      <c r="UI131" s="15"/>
      <c r="UJ131" s="15"/>
      <c r="UK131" s="15"/>
      <c r="UL131" s="15"/>
      <c r="UM131" s="15"/>
      <c r="UN131" s="15"/>
      <c r="UO131" s="15"/>
      <c r="UP131" s="15"/>
      <c r="UQ131" s="15"/>
      <c r="UR131" s="15"/>
      <c r="US131" s="15"/>
    </row>
    <row r="132" spans="1:565" s="57" customFormat="1" x14ac:dyDescent="0.25">
      <c r="A132" s="49"/>
      <c r="B132" s="49"/>
      <c r="C132" s="49"/>
      <c r="D132" s="49"/>
      <c r="E132" s="49"/>
      <c r="F132" s="108"/>
      <c r="G132" s="59"/>
      <c r="H132" s="51"/>
      <c r="I132" s="108"/>
      <c r="J132" s="49"/>
      <c r="K132" s="60"/>
      <c r="L132" s="11"/>
      <c r="M132" s="59"/>
      <c r="N132" s="60"/>
      <c r="O132" s="60"/>
      <c r="P132" s="49"/>
      <c r="Q132" s="52"/>
      <c r="R132" s="11"/>
      <c r="S132" s="11"/>
      <c r="T132" s="49"/>
      <c r="U132" s="54" t="s">
        <v>105</v>
      </c>
      <c r="V132" s="55">
        <v>44095</v>
      </c>
      <c r="W132" s="66">
        <v>12894</v>
      </c>
      <c r="X132" s="54" t="s">
        <v>161</v>
      </c>
      <c r="Y132" s="55">
        <v>44013</v>
      </c>
      <c r="Z132" s="55">
        <v>44196</v>
      </c>
      <c r="AA132" s="53" t="s">
        <v>162</v>
      </c>
      <c r="AB132" s="54" t="s">
        <v>100</v>
      </c>
      <c r="AC132" s="6">
        <v>15622.06</v>
      </c>
      <c r="AD132" s="6">
        <v>0</v>
      </c>
      <c r="AE132" s="63">
        <v>44169</v>
      </c>
      <c r="AF132" s="58" t="s">
        <v>100</v>
      </c>
      <c r="AG132" s="6">
        <v>64418.27</v>
      </c>
      <c r="AH132" s="2">
        <f t="shared" si="11"/>
        <v>608269.95000000007</v>
      </c>
      <c r="AI132" s="5">
        <v>1223608.0900000001</v>
      </c>
      <c r="AJ132" s="5">
        <v>0</v>
      </c>
      <c r="AK132" s="12"/>
      <c r="AL132" s="69"/>
      <c r="AM132" s="69"/>
      <c r="AN132" s="51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49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  <c r="IT132" s="15"/>
      <c r="IU132" s="15"/>
      <c r="IV132" s="15"/>
      <c r="IW132" s="15"/>
      <c r="IX132" s="15"/>
      <c r="IY132" s="15"/>
      <c r="IZ132" s="15"/>
      <c r="JA132" s="15"/>
      <c r="JB132" s="15"/>
      <c r="JC132" s="15"/>
      <c r="JD132" s="15"/>
      <c r="JE132" s="15"/>
      <c r="JF132" s="15"/>
      <c r="JG132" s="15"/>
      <c r="JH132" s="15"/>
      <c r="JI132" s="15"/>
      <c r="JJ132" s="15"/>
      <c r="JK132" s="15"/>
      <c r="JL132" s="15"/>
      <c r="JM132" s="15"/>
      <c r="JN132" s="15"/>
      <c r="JO132" s="15"/>
      <c r="JP132" s="15"/>
      <c r="JQ132" s="15"/>
      <c r="JR132" s="15"/>
      <c r="JS132" s="15"/>
      <c r="JT132" s="15"/>
      <c r="JU132" s="15"/>
      <c r="JV132" s="15"/>
      <c r="JW132" s="15"/>
      <c r="JX132" s="15"/>
      <c r="JY132" s="15"/>
      <c r="JZ132" s="15"/>
      <c r="KA132" s="15"/>
      <c r="KB132" s="15"/>
      <c r="KC132" s="15"/>
      <c r="KD132" s="15"/>
      <c r="KE132" s="15"/>
      <c r="KF132" s="15"/>
      <c r="KG132" s="15"/>
      <c r="KH132" s="15"/>
      <c r="KI132" s="15"/>
      <c r="KJ132" s="15"/>
      <c r="KK132" s="15"/>
      <c r="KL132" s="15"/>
      <c r="KM132" s="15"/>
      <c r="KN132" s="15"/>
      <c r="KO132" s="15"/>
      <c r="KP132" s="15"/>
      <c r="KQ132" s="15"/>
      <c r="KR132" s="15"/>
      <c r="KS132" s="15"/>
      <c r="KT132" s="15"/>
      <c r="KU132" s="15"/>
      <c r="KV132" s="15"/>
      <c r="KW132" s="15"/>
      <c r="KX132" s="15"/>
      <c r="KY132" s="15"/>
      <c r="KZ132" s="15"/>
      <c r="LA132" s="15"/>
      <c r="LB132" s="15"/>
      <c r="LC132" s="15"/>
      <c r="LD132" s="15"/>
      <c r="LE132" s="15"/>
      <c r="LF132" s="15"/>
      <c r="LG132" s="15"/>
      <c r="LH132" s="15"/>
      <c r="LI132" s="15"/>
      <c r="LJ132" s="15"/>
      <c r="LK132" s="15"/>
      <c r="LL132" s="15"/>
      <c r="LM132" s="15"/>
      <c r="LN132" s="15"/>
      <c r="LO132" s="15"/>
      <c r="LP132" s="15"/>
      <c r="LQ132" s="15"/>
      <c r="LR132" s="15"/>
      <c r="LS132" s="15"/>
      <c r="LT132" s="15"/>
      <c r="LU132" s="15"/>
      <c r="LV132" s="15"/>
      <c r="LW132" s="15"/>
      <c r="LX132" s="15"/>
      <c r="LY132" s="15"/>
      <c r="LZ132" s="15"/>
      <c r="MA132" s="15"/>
      <c r="MB132" s="15"/>
      <c r="MC132" s="15"/>
      <c r="MD132" s="15"/>
      <c r="ME132" s="15"/>
      <c r="MF132" s="15"/>
      <c r="MG132" s="15"/>
      <c r="MH132" s="15"/>
      <c r="MI132" s="15"/>
      <c r="MJ132" s="15"/>
      <c r="MK132" s="15"/>
      <c r="ML132" s="15"/>
      <c r="MM132" s="15"/>
      <c r="MN132" s="15"/>
      <c r="MO132" s="15"/>
      <c r="MP132" s="15"/>
      <c r="MQ132" s="15"/>
      <c r="MR132" s="15"/>
      <c r="MS132" s="15"/>
      <c r="MT132" s="15"/>
      <c r="MU132" s="15"/>
      <c r="MV132" s="15"/>
      <c r="MW132" s="15"/>
      <c r="MX132" s="15"/>
      <c r="MY132" s="15"/>
      <c r="MZ132" s="15"/>
      <c r="NA132" s="15"/>
      <c r="NB132" s="15"/>
      <c r="NC132" s="15"/>
      <c r="ND132" s="15"/>
      <c r="NE132" s="15"/>
      <c r="NF132" s="15"/>
      <c r="NG132" s="15"/>
      <c r="NH132" s="15"/>
      <c r="NI132" s="15"/>
      <c r="NJ132" s="15"/>
      <c r="NK132" s="15"/>
      <c r="NL132" s="15"/>
      <c r="NM132" s="15"/>
      <c r="NN132" s="15"/>
      <c r="NO132" s="15"/>
      <c r="NP132" s="15"/>
      <c r="NQ132" s="15"/>
      <c r="NR132" s="15"/>
      <c r="NS132" s="15"/>
      <c r="NT132" s="15"/>
      <c r="NU132" s="15"/>
      <c r="NV132" s="15"/>
      <c r="NW132" s="15"/>
      <c r="NX132" s="15"/>
      <c r="NY132" s="15"/>
      <c r="NZ132" s="15"/>
      <c r="OA132" s="15"/>
      <c r="OB132" s="15"/>
      <c r="OC132" s="15"/>
      <c r="OD132" s="15"/>
      <c r="OE132" s="15"/>
      <c r="OF132" s="15"/>
      <c r="OG132" s="15"/>
      <c r="OH132" s="15"/>
      <c r="OI132" s="15"/>
      <c r="OJ132" s="15"/>
      <c r="OK132" s="15"/>
      <c r="OL132" s="15"/>
      <c r="OM132" s="15"/>
      <c r="ON132" s="15"/>
      <c r="OO132" s="15"/>
      <c r="OP132" s="15"/>
      <c r="OQ132" s="15"/>
      <c r="OR132" s="15"/>
      <c r="OS132" s="15"/>
      <c r="OT132" s="15"/>
      <c r="OU132" s="15"/>
      <c r="OV132" s="15"/>
      <c r="OW132" s="15"/>
      <c r="OX132" s="15"/>
      <c r="OY132" s="15"/>
      <c r="OZ132" s="15"/>
      <c r="PA132" s="15"/>
      <c r="PB132" s="15"/>
      <c r="PC132" s="15"/>
      <c r="PD132" s="15"/>
      <c r="PE132" s="15"/>
      <c r="PF132" s="15"/>
      <c r="PG132" s="15"/>
      <c r="PH132" s="15"/>
      <c r="PI132" s="15"/>
      <c r="PJ132" s="15"/>
      <c r="PK132" s="15"/>
      <c r="PL132" s="15"/>
      <c r="PM132" s="15"/>
      <c r="PN132" s="15"/>
      <c r="PO132" s="15"/>
      <c r="PP132" s="15"/>
      <c r="PQ132" s="15"/>
      <c r="PR132" s="15"/>
      <c r="PS132" s="15"/>
      <c r="PT132" s="15"/>
      <c r="PU132" s="15"/>
      <c r="PV132" s="15"/>
      <c r="PW132" s="15"/>
      <c r="PX132" s="15"/>
      <c r="PY132" s="15"/>
      <c r="PZ132" s="15"/>
      <c r="QA132" s="15"/>
      <c r="QB132" s="15"/>
      <c r="QC132" s="15"/>
      <c r="QD132" s="15"/>
      <c r="QE132" s="15"/>
      <c r="QF132" s="15"/>
      <c r="QG132" s="15"/>
      <c r="QH132" s="15"/>
      <c r="QI132" s="15"/>
      <c r="QJ132" s="15"/>
      <c r="QK132" s="15"/>
      <c r="QL132" s="15"/>
      <c r="QM132" s="15"/>
      <c r="QN132" s="15"/>
      <c r="QO132" s="15"/>
      <c r="QP132" s="15"/>
      <c r="QQ132" s="15"/>
      <c r="QR132" s="15"/>
      <c r="QS132" s="15"/>
      <c r="QT132" s="15"/>
      <c r="QU132" s="15"/>
      <c r="QV132" s="15"/>
      <c r="QW132" s="15"/>
      <c r="QX132" s="15"/>
      <c r="QY132" s="15"/>
      <c r="QZ132" s="15"/>
      <c r="RA132" s="15"/>
      <c r="RB132" s="15"/>
      <c r="RC132" s="15"/>
      <c r="RD132" s="15"/>
      <c r="RE132" s="15"/>
      <c r="RF132" s="15"/>
      <c r="RG132" s="15"/>
      <c r="RH132" s="15"/>
      <c r="RI132" s="15"/>
      <c r="RJ132" s="15"/>
      <c r="RK132" s="15"/>
      <c r="RL132" s="15"/>
      <c r="RM132" s="15"/>
      <c r="RN132" s="15"/>
      <c r="RO132" s="15"/>
      <c r="RP132" s="15"/>
      <c r="RQ132" s="15"/>
      <c r="RR132" s="15"/>
      <c r="RS132" s="15"/>
      <c r="RT132" s="15"/>
      <c r="RU132" s="15"/>
      <c r="RV132" s="15"/>
      <c r="RW132" s="15"/>
      <c r="RX132" s="15"/>
      <c r="RY132" s="15"/>
      <c r="RZ132" s="15"/>
      <c r="SA132" s="15"/>
      <c r="SB132" s="15"/>
      <c r="SC132" s="15"/>
      <c r="SD132" s="15"/>
      <c r="SE132" s="15"/>
      <c r="SF132" s="15"/>
      <c r="SG132" s="15"/>
      <c r="SH132" s="15"/>
      <c r="SI132" s="15"/>
      <c r="SJ132" s="15"/>
      <c r="SK132" s="15"/>
      <c r="SL132" s="15"/>
      <c r="SM132" s="15"/>
      <c r="SN132" s="15"/>
      <c r="SO132" s="15"/>
      <c r="SP132" s="15"/>
      <c r="SQ132" s="15"/>
      <c r="SR132" s="15"/>
      <c r="SS132" s="15"/>
      <c r="ST132" s="15"/>
      <c r="SU132" s="15"/>
      <c r="SV132" s="15"/>
      <c r="SW132" s="15"/>
      <c r="SX132" s="15"/>
      <c r="SY132" s="15"/>
      <c r="SZ132" s="15"/>
      <c r="TA132" s="15"/>
      <c r="TB132" s="15"/>
      <c r="TC132" s="15"/>
      <c r="TD132" s="15"/>
      <c r="TE132" s="15"/>
      <c r="TF132" s="15"/>
      <c r="TG132" s="15"/>
      <c r="TH132" s="15"/>
      <c r="TI132" s="15"/>
      <c r="TJ132" s="15"/>
      <c r="TK132" s="15"/>
      <c r="TL132" s="15"/>
      <c r="TM132" s="15"/>
      <c r="TN132" s="15"/>
      <c r="TO132" s="15"/>
      <c r="TP132" s="15"/>
      <c r="TQ132" s="15"/>
      <c r="TR132" s="15"/>
      <c r="TS132" s="15"/>
      <c r="TT132" s="15"/>
      <c r="TU132" s="15"/>
      <c r="TV132" s="15"/>
      <c r="TW132" s="15"/>
      <c r="TX132" s="15"/>
      <c r="TY132" s="15"/>
      <c r="TZ132" s="15"/>
      <c r="UA132" s="15"/>
      <c r="UB132" s="15"/>
      <c r="UC132" s="15"/>
      <c r="UD132" s="15"/>
      <c r="UE132" s="15"/>
      <c r="UF132" s="15"/>
      <c r="UG132" s="15"/>
      <c r="UH132" s="15"/>
      <c r="UI132" s="15"/>
      <c r="UJ132" s="15"/>
      <c r="UK132" s="15"/>
      <c r="UL132" s="15"/>
      <c r="UM132" s="15"/>
      <c r="UN132" s="15"/>
      <c r="UO132" s="15"/>
      <c r="UP132" s="15"/>
      <c r="UQ132" s="15"/>
      <c r="UR132" s="15"/>
      <c r="US132" s="15"/>
    </row>
    <row r="133" spans="1:565" s="57" customFormat="1" x14ac:dyDescent="0.25">
      <c r="A133" s="49"/>
      <c r="B133" s="49"/>
      <c r="C133" s="49"/>
      <c r="D133" s="49"/>
      <c r="E133" s="49"/>
      <c r="F133" s="108"/>
      <c r="G133" s="59"/>
      <c r="H133" s="51"/>
      <c r="I133" s="108"/>
      <c r="J133" s="49"/>
      <c r="K133" s="60"/>
      <c r="L133" s="11"/>
      <c r="M133" s="59"/>
      <c r="N133" s="60"/>
      <c r="O133" s="60"/>
      <c r="P133" s="49"/>
      <c r="Q133" s="52"/>
      <c r="R133" s="11"/>
      <c r="S133" s="11"/>
      <c r="T133" s="49"/>
      <c r="U133" s="54" t="s">
        <v>192</v>
      </c>
      <c r="V133" s="55">
        <v>44197</v>
      </c>
      <c r="W133" s="66">
        <v>12954</v>
      </c>
      <c r="X133" s="54" t="s">
        <v>193</v>
      </c>
      <c r="Y133" s="55">
        <v>44197</v>
      </c>
      <c r="Z133" s="55">
        <v>44377</v>
      </c>
      <c r="AA133" s="53" t="s">
        <v>100</v>
      </c>
      <c r="AB133" s="54" t="s">
        <v>100</v>
      </c>
      <c r="AC133" s="6">
        <v>0</v>
      </c>
      <c r="AD133" s="6">
        <v>0</v>
      </c>
      <c r="AE133" s="63" t="s">
        <v>100</v>
      </c>
      <c r="AF133" s="58" t="s">
        <v>100</v>
      </c>
      <c r="AG133" s="6">
        <v>0</v>
      </c>
      <c r="AH133" s="2">
        <f t="shared" si="11"/>
        <v>528229.62</v>
      </c>
      <c r="AI133" s="5">
        <v>536475.65</v>
      </c>
      <c r="AJ133" s="5">
        <v>0</v>
      </c>
      <c r="AK133" s="12"/>
      <c r="AL133" s="69"/>
      <c r="AM133" s="69"/>
      <c r="AN133" s="51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49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  <c r="IT133" s="15"/>
      <c r="IU133" s="15"/>
      <c r="IV133" s="15"/>
      <c r="IW133" s="15"/>
      <c r="IX133" s="15"/>
      <c r="IY133" s="15"/>
      <c r="IZ133" s="15"/>
      <c r="JA133" s="15"/>
      <c r="JB133" s="15"/>
      <c r="JC133" s="15"/>
      <c r="JD133" s="15"/>
      <c r="JE133" s="15"/>
      <c r="JF133" s="15"/>
      <c r="JG133" s="15"/>
      <c r="JH133" s="15"/>
      <c r="JI133" s="15"/>
      <c r="JJ133" s="15"/>
      <c r="JK133" s="15"/>
      <c r="JL133" s="15"/>
      <c r="JM133" s="15"/>
      <c r="JN133" s="15"/>
      <c r="JO133" s="15"/>
      <c r="JP133" s="15"/>
      <c r="JQ133" s="15"/>
      <c r="JR133" s="15"/>
      <c r="JS133" s="15"/>
      <c r="JT133" s="15"/>
      <c r="JU133" s="15"/>
      <c r="JV133" s="15"/>
      <c r="JW133" s="15"/>
      <c r="JX133" s="15"/>
      <c r="JY133" s="15"/>
      <c r="JZ133" s="15"/>
      <c r="KA133" s="15"/>
      <c r="KB133" s="15"/>
      <c r="KC133" s="15"/>
      <c r="KD133" s="15"/>
      <c r="KE133" s="15"/>
      <c r="KF133" s="15"/>
      <c r="KG133" s="15"/>
      <c r="KH133" s="15"/>
      <c r="KI133" s="15"/>
      <c r="KJ133" s="15"/>
      <c r="KK133" s="15"/>
      <c r="KL133" s="15"/>
      <c r="KM133" s="15"/>
      <c r="KN133" s="15"/>
      <c r="KO133" s="15"/>
      <c r="KP133" s="15"/>
      <c r="KQ133" s="15"/>
      <c r="KR133" s="15"/>
      <c r="KS133" s="15"/>
      <c r="KT133" s="15"/>
      <c r="KU133" s="15"/>
      <c r="KV133" s="15"/>
      <c r="KW133" s="15"/>
      <c r="KX133" s="15"/>
      <c r="KY133" s="15"/>
      <c r="KZ133" s="15"/>
      <c r="LA133" s="15"/>
      <c r="LB133" s="15"/>
      <c r="LC133" s="15"/>
      <c r="LD133" s="15"/>
      <c r="LE133" s="15"/>
      <c r="LF133" s="15"/>
      <c r="LG133" s="15"/>
      <c r="LH133" s="15"/>
      <c r="LI133" s="15"/>
      <c r="LJ133" s="15"/>
      <c r="LK133" s="15"/>
      <c r="LL133" s="15"/>
      <c r="LM133" s="15"/>
      <c r="LN133" s="15"/>
      <c r="LO133" s="15"/>
      <c r="LP133" s="15"/>
      <c r="LQ133" s="15"/>
      <c r="LR133" s="15"/>
      <c r="LS133" s="15"/>
      <c r="LT133" s="15"/>
      <c r="LU133" s="15"/>
      <c r="LV133" s="15"/>
      <c r="LW133" s="15"/>
      <c r="LX133" s="15"/>
      <c r="LY133" s="15"/>
      <c r="LZ133" s="15"/>
      <c r="MA133" s="15"/>
      <c r="MB133" s="15"/>
      <c r="MC133" s="15"/>
      <c r="MD133" s="15"/>
      <c r="ME133" s="15"/>
      <c r="MF133" s="15"/>
      <c r="MG133" s="15"/>
      <c r="MH133" s="15"/>
      <c r="MI133" s="15"/>
      <c r="MJ133" s="15"/>
      <c r="MK133" s="15"/>
      <c r="ML133" s="15"/>
      <c r="MM133" s="15"/>
      <c r="MN133" s="15"/>
      <c r="MO133" s="15"/>
      <c r="MP133" s="15"/>
      <c r="MQ133" s="15"/>
      <c r="MR133" s="15"/>
      <c r="MS133" s="15"/>
      <c r="MT133" s="15"/>
      <c r="MU133" s="15"/>
      <c r="MV133" s="15"/>
      <c r="MW133" s="15"/>
      <c r="MX133" s="15"/>
      <c r="MY133" s="15"/>
      <c r="MZ133" s="15"/>
      <c r="NA133" s="15"/>
      <c r="NB133" s="15"/>
      <c r="NC133" s="15"/>
      <c r="ND133" s="15"/>
      <c r="NE133" s="15"/>
      <c r="NF133" s="15"/>
      <c r="NG133" s="15"/>
      <c r="NH133" s="15"/>
      <c r="NI133" s="15"/>
      <c r="NJ133" s="15"/>
      <c r="NK133" s="15"/>
      <c r="NL133" s="15"/>
      <c r="NM133" s="15"/>
      <c r="NN133" s="15"/>
      <c r="NO133" s="15"/>
      <c r="NP133" s="15"/>
      <c r="NQ133" s="15"/>
      <c r="NR133" s="15"/>
      <c r="NS133" s="15"/>
      <c r="NT133" s="15"/>
      <c r="NU133" s="15"/>
      <c r="NV133" s="15"/>
      <c r="NW133" s="15"/>
      <c r="NX133" s="15"/>
      <c r="NY133" s="15"/>
      <c r="NZ133" s="15"/>
      <c r="OA133" s="15"/>
      <c r="OB133" s="15"/>
      <c r="OC133" s="15"/>
      <c r="OD133" s="15"/>
      <c r="OE133" s="15"/>
      <c r="OF133" s="15"/>
      <c r="OG133" s="15"/>
      <c r="OH133" s="15"/>
      <c r="OI133" s="15"/>
      <c r="OJ133" s="15"/>
      <c r="OK133" s="15"/>
      <c r="OL133" s="15"/>
      <c r="OM133" s="15"/>
      <c r="ON133" s="15"/>
      <c r="OO133" s="15"/>
      <c r="OP133" s="15"/>
      <c r="OQ133" s="15"/>
      <c r="OR133" s="15"/>
      <c r="OS133" s="15"/>
      <c r="OT133" s="15"/>
      <c r="OU133" s="15"/>
      <c r="OV133" s="15"/>
      <c r="OW133" s="15"/>
      <c r="OX133" s="15"/>
      <c r="OY133" s="15"/>
      <c r="OZ133" s="15"/>
      <c r="PA133" s="15"/>
      <c r="PB133" s="15"/>
      <c r="PC133" s="15"/>
      <c r="PD133" s="15"/>
      <c r="PE133" s="15"/>
      <c r="PF133" s="15"/>
      <c r="PG133" s="15"/>
      <c r="PH133" s="15"/>
      <c r="PI133" s="15"/>
      <c r="PJ133" s="15"/>
      <c r="PK133" s="15"/>
      <c r="PL133" s="15"/>
      <c r="PM133" s="15"/>
      <c r="PN133" s="15"/>
      <c r="PO133" s="15"/>
      <c r="PP133" s="15"/>
      <c r="PQ133" s="15"/>
      <c r="PR133" s="15"/>
      <c r="PS133" s="15"/>
      <c r="PT133" s="15"/>
      <c r="PU133" s="15"/>
      <c r="PV133" s="15"/>
      <c r="PW133" s="15"/>
      <c r="PX133" s="15"/>
      <c r="PY133" s="15"/>
      <c r="PZ133" s="15"/>
      <c r="QA133" s="15"/>
      <c r="QB133" s="15"/>
      <c r="QC133" s="15"/>
      <c r="QD133" s="15"/>
      <c r="QE133" s="15"/>
      <c r="QF133" s="15"/>
      <c r="QG133" s="15"/>
      <c r="QH133" s="15"/>
      <c r="QI133" s="15"/>
      <c r="QJ133" s="15"/>
      <c r="QK133" s="15"/>
      <c r="QL133" s="15"/>
      <c r="QM133" s="15"/>
      <c r="QN133" s="15"/>
      <c r="QO133" s="15"/>
      <c r="QP133" s="15"/>
      <c r="QQ133" s="15"/>
      <c r="QR133" s="15"/>
      <c r="QS133" s="15"/>
      <c r="QT133" s="15"/>
      <c r="QU133" s="15"/>
      <c r="QV133" s="15"/>
      <c r="QW133" s="15"/>
      <c r="QX133" s="15"/>
      <c r="QY133" s="15"/>
      <c r="QZ133" s="15"/>
      <c r="RA133" s="15"/>
      <c r="RB133" s="15"/>
      <c r="RC133" s="15"/>
      <c r="RD133" s="15"/>
      <c r="RE133" s="15"/>
      <c r="RF133" s="15"/>
      <c r="RG133" s="15"/>
      <c r="RH133" s="15"/>
      <c r="RI133" s="15"/>
      <c r="RJ133" s="15"/>
      <c r="RK133" s="15"/>
      <c r="RL133" s="15"/>
      <c r="RM133" s="15"/>
      <c r="RN133" s="15"/>
      <c r="RO133" s="15"/>
      <c r="RP133" s="15"/>
      <c r="RQ133" s="15"/>
      <c r="RR133" s="15"/>
      <c r="RS133" s="15"/>
      <c r="RT133" s="15"/>
      <c r="RU133" s="15"/>
      <c r="RV133" s="15"/>
      <c r="RW133" s="15"/>
      <c r="RX133" s="15"/>
      <c r="RY133" s="15"/>
      <c r="RZ133" s="15"/>
      <c r="SA133" s="15"/>
      <c r="SB133" s="15"/>
      <c r="SC133" s="15"/>
      <c r="SD133" s="15"/>
      <c r="SE133" s="15"/>
      <c r="SF133" s="15"/>
      <c r="SG133" s="15"/>
      <c r="SH133" s="15"/>
      <c r="SI133" s="15"/>
      <c r="SJ133" s="15"/>
      <c r="SK133" s="15"/>
      <c r="SL133" s="15"/>
      <c r="SM133" s="15"/>
      <c r="SN133" s="15"/>
      <c r="SO133" s="15"/>
      <c r="SP133" s="15"/>
      <c r="SQ133" s="15"/>
      <c r="SR133" s="15"/>
      <c r="SS133" s="15"/>
      <c r="ST133" s="15"/>
      <c r="SU133" s="15"/>
      <c r="SV133" s="15"/>
      <c r="SW133" s="15"/>
      <c r="SX133" s="15"/>
      <c r="SY133" s="15"/>
      <c r="SZ133" s="15"/>
      <c r="TA133" s="15"/>
      <c r="TB133" s="15"/>
      <c r="TC133" s="15"/>
      <c r="TD133" s="15"/>
      <c r="TE133" s="15"/>
      <c r="TF133" s="15"/>
      <c r="TG133" s="15"/>
      <c r="TH133" s="15"/>
      <c r="TI133" s="15"/>
      <c r="TJ133" s="15"/>
      <c r="TK133" s="15"/>
      <c r="TL133" s="15"/>
      <c r="TM133" s="15"/>
      <c r="TN133" s="15"/>
      <c r="TO133" s="15"/>
      <c r="TP133" s="15"/>
      <c r="TQ133" s="15"/>
      <c r="TR133" s="15"/>
      <c r="TS133" s="15"/>
      <c r="TT133" s="15"/>
      <c r="TU133" s="15"/>
      <c r="TV133" s="15"/>
      <c r="TW133" s="15"/>
      <c r="TX133" s="15"/>
      <c r="TY133" s="15"/>
      <c r="TZ133" s="15"/>
      <c r="UA133" s="15"/>
      <c r="UB133" s="15"/>
      <c r="UC133" s="15"/>
      <c r="UD133" s="15"/>
      <c r="UE133" s="15"/>
      <c r="UF133" s="15"/>
      <c r="UG133" s="15"/>
      <c r="UH133" s="15"/>
      <c r="UI133" s="15"/>
      <c r="UJ133" s="15"/>
      <c r="UK133" s="15"/>
      <c r="UL133" s="15"/>
      <c r="UM133" s="15"/>
      <c r="UN133" s="15"/>
      <c r="UO133" s="15"/>
      <c r="UP133" s="15"/>
      <c r="UQ133" s="15"/>
      <c r="UR133" s="15"/>
      <c r="US133" s="15"/>
    </row>
    <row r="134" spans="1:565" s="57" customFormat="1" x14ac:dyDescent="0.25">
      <c r="A134" s="49"/>
      <c r="B134" s="49"/>
      <c r="C134" s="49"/>
      <c r="D134" s="49"/>
      <c r="E134" s="49"/>
      <c r="F134" s="108"/>
      <c r="G134" s="59"/>
      <c r="H134" s="51"/>
      <c r="I134" s="108"/>
      <c r="J134" s="49"/>
      <c r="K134" s="60"/>
      <c r="L134" s="11"/>
      <c r="M134" s="59"/>
      <c r="N134" s="60"/>
      <c r="O134" s="60"/>
      <c r="P134" s="49"/>
      <c r="Q134" s="52"/>
      <c r="R134" s="11"/>
      <c r="S134" s="11"/>
      <c r="T134" s="49"/>
      <c r="U134" s="54" t="s">
        <v>194</v>
      </c>
      <c r="V134" s="55">
        <v>44369</v>
      </c>
      <c r="W134" s="66">
        <v>13071</v>
      </c>
      <c r="X134" s="54" t="s">
        <v>193</v>
      </c>
      <c r="Y134" s="55">
        <v>44378</v>
      </c>
      <c r="Z134" s="55">
        <v>44561</v>
      </c>
      <c r="AA134" s="53" t="s">
        <v>100</v>
      </c>
      <c r="AB134" s="54" t="s">
        <v>100</v>
      </c>
      <c r="AC134" s="6">
        <v>0</v>
      </c>
      <c r="AD134" s="6">
        <v>0</v>
      </c>
      <c r="AE134" s="58" t="s">
        <v>100</v>
      </c>
      <c r="AF134" s="58" t="s">
        <v>100</v>
      </c>
      <c r="AG134" s="6">
        <v>0</v>
      </c>
      <c r="AH134" s="2">
        <f t="shared" si="11"/>
        <v>528229.62</v>
      </c>
      <c r="AI134" s="5">
        <v>751065.91</v>
      </c>
      <c r="AJ134" s="5">
        <v>0</v>
      </c>
      <c r="AK134" s="12"/>
      <c r="AL134" s="69"/>
      <c r="AM134" s="69"/>
      <c r="AN134" s="51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49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  <c r="IT134" s="15"/>
      <c r="IU134" s="15"/>
      <c r="IV134" s="15"/>
      <c r="IW134" s="15"/>
      <c r="IX134" s="15"/>
      <c r="IY134" s="15"/>
      <c r="IZ134" s="15"/>
      <c r="JA134" s="15"/>
      <c r="JB134" s="15"/>
      <c r="JC134" s="15"/>
      <c r="JD134" s="15"/>
      <c r="JE134" s="15"/>
      <c r="JF134" s="15"/>
      <c r="JG134" s="15"/>
      <c r="JH134" s="15"/>
      <c r="JI134" s="15"/>
      <c r="JJ134" s="15"/>
      <c r="JK134" s="15"/>
      <c r="JL134" s="15"/>
      <c r="JM134" s="15"/>
      <c r="JN134" s="15"/>
      <c r="JO134" s="15"/>
      <c r="JP134" s="15"/>
      <c r="JQ134" s="15"/>
      <c r="JR134" s="15"/>
      <c r="JS134" s="15"/>
      <c r="JT134" s="15"/>
      <c r="JU134" s="15"/>
      <c r="JV134" s="15"/>
      <c r="JW134" s="15"/>
      <c r="JX134" s="15"/>
      <c r="JY134" s="15"/>
      <c r="JZ134" s="15"/>
      <c r="KA134" s="15"/>
      <c r="KB134" s="15"/>
      <c r="KC134" s="15"/>
      <c r="KD134" s="15"/>
      <c r="KE134" s="15"/>
      <c r="KF134" s="15"/>
      <c r="KG134" s="15"/>
      <c r="KH134" s="15"/>
      <c r="KI134" s="15"/>
      <c r="KJ134" s="15"/>
      <c r="KK134" s="15"/>
      <c r="KL134" s="15"/>
      <c r="KM134" s="15"/>
      <c r="KN134" s="15"/>
      <c r="KO134" s="15"/>
      <c r="KP134" s="15"/>
      <c r="KQ134" s="15"/>
      <c r="KR134" s="15"/>
      <c r="KS134" s="15"/>
      <c r="KT134" s="15"/>
      <c r="KU134" s="15"/>
      <c r="KV134" s="15"/>
      <c r="KW134" s="15"/>
      <c r="KX134" s="15"/>
      <c r="KY134" s="15"/>
      <c r="KZ134" s="15"/>
      <c r="LA134" s="15"/>
      <c r="LB134" s="15"/>
      <c r="LC134" s="15"/>
      <c r="LD134" s="15"/>
      <c r="LE134" s="15"/>
      <c r="LF134" s="15"/>
      <c r="LG134" s="15"/>
      <c r="LH134" s="15"/>
      <c r="LI134" s="15"/>
      <c r="LJ134" s="15"/>
      <c r="LK134" s="15"/>
      <c r="LL134" s="15"/>
      <c r="LM134" s="15"/>
      <c r="LN134" s="15"/>
      <c r="LO134" s="15"/>
      <c r="LP134" s="15"/>
      <c r="LQ134" s="15"/>
      <c r="LR134" s="15"/>
      <c r="LS134" s="15"/>
      <c r="LT134" s="15"/>
      <c r="LU134" s="15"/>
      <c r="LV134" s="15"/>
      <c r="LW134" s="15"/>
      <c r="LX134" s="15"/>
      <c r="LY134" s="15"/>
      <c r="LZ134" s="15"/>
      <c r="MA134" s="15"/>
      <c r="MB134" s="15"/>
      <c r="MC134" s="15"/>
      <c r="MD134" s="15"/>
      <c r="ME134" s="15"/>
      <c r="MF134" s="15"/>
      <c r="MG134" s="15"/>
      <c r="MH134" s="15"/>
      <c r="MI134" s="15"/>
      <c r="MJ134" s="15"/>
      <c r="MK134" s="15"/>
      <c r="ML134" s="15"/>
      <c r="MM134" s="15"/>
      <c r="MN134" s="15"/>
      <c r="MO134" s="15"/>
      <c r="MP134" s="15"/>
      <c r="MQ134" s="15"/>
      <c r="MR134" s="15"/>
      <c r="MS134" s="15"/>
      <c r="MT134" s="15"/>
      <c r="MU134" s="15"/>
      <c r="MV134" s="15"/>
      <c r="MW134" s="15"/>
      <c r="MX134" s="15"/>
      <c r="MY134" s="15"/>
      <c r="MZ134" s="15"/>
      <c r="NA134" s="15"/>
      <c r="NB134" s="15"/>
      <c r="NC134" s="15"/>
      <c r="ND134" s="15"/>
      <c r="NE134" s="15"/>
      <c r="NF134" s="15"/>
      <c r="NG134" s="15"/>
      <c r="NH134" s="15"/>
      <c r="NI134" s="15"/>
      <c r="NJ134" s="15"/>
      <c r="NK134" s="15"/>
      <c r="NL134" s="15"/>
      <c r="NM134" s="15"/>
      <c r="NN134" s="15"/>
      <c r="NO134" s="15"/>
      <c r="NP134" s="15"/>
      <c r="NQ134" s="15"/>
      <c r="NR134" s="15"/>
      <c r="NS134" s="15"/>
      <c r="NT134" s="15"/>
      <c r="NU134" s="15"/>
      <c r="NV134" s="15"/>
      <c r="NW134" s="15"/>
      <c r="NX134" s="15"/>
      <c r="NY134" s="15"/>
      <c r="NZ134" s="15"/>
      <c r="OA134" s="15"/>
      <c r="OB134" s="15"/>
      <c r="OC134" s="15"/>
      <c r="OD134" s="15"/>
      <c r="OE134" s="15"/>
      <c r="OF134" s="15"/>
      <c r="OG134" s="15"/>
      <c r="OH134" s="15"/>
      <c r="OI134" s="15"/>
      <c r="OJ134" s="15"/>
      <c r="OK134" s="15"/>
      <c r="OL134" s="15"/>
      <c r="OM134" s="15"/>
      <c r="ON134" s="15"/>
      <c r="OO134" s="15"/>
      <c r="OP134" s="15"/>
      <c r="OQ134" s="15"/>
      <c r="OR134" s="15"/>
      <c r="OS134" s="15"/>
      <c r="OT134" s="15"/>
      <c r="OU134" s="15"/>
      <c r="OV134" s="15"/>
      <c r="OW134" s="15"/>
      <c r="OX134" s="15"/>
      <c r="OY134" s="15"/>
      <c r="OZ134" s="15"/>
      <c r="PA134" s="15"/>
      <c r="PB134" s="15"/>
      <c r="PC134" s="15"/>
      <c r="PD134" s="15"/>
      <c r="PE134" s="15"/>
      <c r="PF134" s="15"/>
      <c r="PG134" s="15"/>
      <c r="PH134" s="15"/>
      <c r="PI134" s="15"/>
      <c r="PJ134" s="15"/>
      <c r="PK134" s="15"/>
      <c r="PL134" s="15"/>
      <c r="PM134" s="15"/>
      <c r="PN134" s="15"/>
      <c r="PO134" s="15"/>
      <c r="PP134" s="15"/>
      <c r="PQ134" s="15"/>
      <c r="PR134" s="15"/>
      <c r="PS134" s="15"/>
      <c r="PT134" s="15"/>
      <c r="PU134" s="15"/>
      <c r="PV134" s="15"/>
      <c r="PW134" s="15"/>
      <c r="PX134" s="15"/>
      <c r="PY134" s="15"/>
      <c r="PZ134" s="15"/>
      <c r="QA134" s="15"/>
      <c r="QB134" s="15"/>
      <c r="QC134" s="15"/>
      <c r="QD134" s="15"/>
      <c r="QE134" s="15"/>
      <c r="QF134" s="15"/>
      <c r="QG134" s="15"/>
      <c r="QH134" s="15"/>
      <c r="QI134" s="15"/>
      <c r="QJ134" s="15"/>
      <c r="QK134" s="15"/>
      <c r="QL134" s="15"/>
      <c r="QM134" s="15"/>
      <c r="QN134" s="15"/>
      <c r="QO134" s="15"/>
      <c r="QP134" s="15"/>
      <c r="QQ134" s="15"/>
      <c r="QR134" s="15"/>
      <c r="QS134" s="15"/>
      <c r="QT134" s="15"/>
      <c r="QU134" s="15"/>
      <c r="QV134" s="15"/>
      <c r="QW134" s="15"/>
      <c r="QX134" s="15"/>
      <c r="QY134" s="15"/>
      <c r="QZ134" s="15"/>
      <c r="RA134" s="15"/>
      <c r="RB134" s="15"/>
      <c r="RC134" s="15"/>
      <c r="RD134" s="15"/>
      <c r="RE134" s="15"/>
      <c r="RF134" s="15"/>
      <c r="RG134" s="15"/>
      <c r="RH134" s="15"/>
      <c r="RI134" s="15"/>
      <c r="RJ134" s="15"/>
      <c r="RK134" s="15"/>
      <c r="RL134" s="15"/>
      <c r="RM134" s="15"/>
      <c r="RN134" s="15"/>
      <c r="RO134" s="15"/>
      <c r="RP134" s="15"/>
      <c r="RQ134" s="15"/>
      <c r="RR134" s="15"/>
      <c r="RS134" s="15"/>
      <c r="RT134" s="15"/>
      <c r="RU134" s="15"/>
      <c r="RV134" s="15"/>
      <c r="RW134" s="15"/>
      <c r="RX134" s="15"/>
      <c r="RY134" s="15"/>
      <c r="RZ134" s="15"/>
      <c r="SA134" s="15"/>
      <c r="SB134" s="15"/>
      <c r="SC134" s="15"/>
      <c r="SD134" s="15"/>
      <c r="SE134" s="15"/>
      <c r="SF134" s="15"/>
      <c r="SG134" s="15"/>
      <c r="SH134" s="15"/>
      <c r="SI134" s="15"/>
      <c r="SJ134" s="15"/>
      <c r="SK134" s="15"/>
      <c r="SL134" s="15"/>
      <c r="SM134" s="15"/>
      <c r="SN134" s="15"/>
      <c r="SO134" s="15"/>
      <c r="SP134" s="15"/>
      <c r="SQ134" s="15"/>
      <c r="SR134" s="15"/>
      <c r="SS134" s="15"/>
      <c r="ST134" s="15"/>
      <c r="SU134" s="15"/>
      <c r="SV134" s="15"/>
      <c r="SW134" s="15"/>
      <c r="SX134" s="15"/>
      <c r="SY134" s="15"/>
      <c r="SZ134" s="15"/>
      <c r="TA134" s="15"/>
      <c r="TB134" s="15"/>
      <c r="TC134" s="15"/>
      <c r="TD134" s="15"/>
      <c r="TE134" s="15"/>
      <c r="TF134" s="15"/>
      <c r="TG134" s="15"/>
      <c r="TH134" s="15"/>
      <c r="TI134" s="15"/>
      <c r="TJ134" s="15"/>
      <c r="TK134" s="15"/>
      <c r="TL134" s="15"/>
      <c r="TM134" s="15"/>
      <c r="TN134" s="15"/>
      <c r="TO134" s="15"/>
      <c r="TP134" s="15"/>
      <c r="TQ134" s="15"/>
      <c r="TR134" s="15"/>
      <c r="TS134" s="15"/>
      <c r="TT134" s="15"/>
      <c r="TU134" s="15"/>
      <c r="TV134" s="15"/>
      <c r="TW134" s="15"/>
      <c r="TX134" s="15"/>
      <c r="TY134" s="15"/>
      <c r="TZ134" s="15"/>
      <c r="UA134" s="15"/>
      <c r="UB134" s="15"/>
      <c r="UC134" s="15"/>
      <c r="UD134" s="15"/>
      <c r="UE134" s="15"/>
      <c r="UF134" s="15"/>
      <c r="UG134" s="15"/>
      <c r="UH134" s="15"/>
      <c r="UI134" s="15"/>
      <c r="UJ134" s="15"/>
      <c r="UK134" s="15"/>
      <c r="UL134" s="15"/>
      <c r="UM134" s="15"/>
      <c r="UN134" s="15"/>
      <c r="UO134" s="15"/>
      <c r="UP134" s="15"/>
      <c r="UQ134" s="15"/>
      <c r="UR134" s="15"/>
      <c r="US134" s="15"/>
    </row>
    <row r="135" spans="1:565" s="57" customFormat="1" x14ac:dyDescent="0.25">
      <c r="A135" s="49"/>
      <c r="B135" s="49"/>
      <c r="C135" s="49"/>
      <c r="D135" s="49"/>
      <c r="E135" s="49"/>
      <c r="F135" s="108"/>
      <c r="G135" s="59"/>
      <c r="H135" s="51"/>
      <c r="I135" s="108"/>
      <c r="J135" s="49"/>
      <c r="K135" s="60"/>
      <c r="L135" s="11"/>
      <c r="M135" s="59"/>
      <c r="N135" s="60"/>
      <c r="O135" s="60"/>
      <c r="P135" s="49"/>
      <c r="Q135" s="52"/>
      <c r="R135" s="11"/>
      <c r="S135" s="11"/>
      <c r="T135" s="49"/>
      <c r="U135" s="54" t="s">
        <v>224</v>
      </c>
      <c r="V135" s="55">
        <v>44559</v>
      </c>
      <c r="W135" s="66">
        <v>13195</v>
      </c>
      <c r="X135" s="54" t="s">
        <v>225</v>
      </c>
      <c r="Y135" s="55">
        <v>44562</v>
      </c>
      <c r="Z135" s="55">
        <v>44742</v>
      </c>
      <c r="AA135" s="53" t="s">
        <v>100</v>
      </c>
      <c r="AB135" s="54" t="s">
        <v>100</v>
      </c>
      <c r="AC135" s="6">
        <v>0</v>
      </c>
      <c r="AD135" s="6">
        <v>0</v>
      </c>
      <c r="AE135" s="58" t="s">
        <v>100</v>
      </c>
      <c r="AF135" s="58" t="s">
        <v>100</v>
      </c>
      <c r="AG135" s="6">
        <v>0</v>
      </c>
      <c r="AH135" s="2">
        <f t="shared" si="11"/>
        <v>528229.62</v>
      </c>
      <c r="AI135" s="5">
        <v>579002.68000000005</v>
      </c>
      <c r="AJ135" s="5">
        <v>0</v>
      </c>
      <c r="AK135" s="12"/>
      <c r="AL135" s="69"/>
      <c r="AM135" s="69"/>
      <c r="AN135" s="51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49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  <c r="IT135" s="15"/>
      <c r="IU135" s="15"/>
      <c r="IV135" s="15"/>
      <c r="IW135" s="15"/>
      <c r="IX135" s="15"/>
      <c r="IY135" s="15"/>
      <c r="IZ135" s="15"/>
      <c r="JA135" s="15"/>
      <c r="JB135" s="15"/>
      <c r="JC135" s="15"/>
      <c r="JD135" s="15"/>
      <c r="JE135" s="15"/>
      <c r="JF135" s="15"/>
      <c r="JG135" s="15"/>
      <c r="JH135" s="15"/>
      <c r="JI135" s="15"/>
      <c r="JJ135" s="15"/>
      <c r="JK135" s="15"/>
      <c r="JL135" s="15"/>
      <c r="JM135" s="15"/>
      <c r="JN135" s="15"/>
      <c r="JO135" s="15"/>
      <c r="JP135" s="15"/>
      <c r="JQ135" s="15"/>
      <c r="JR135" s="15"/>
      <c r="JS135" s="15"/>
      <c r="JT135" s="15"/>
      <c r="JU135" s="15"/>
      <c r="JV135" s="15"/>
      <c r="JW135" s="15"/>
      <c r="JX135" s="15"/>
      <c r="JY135" s="15"/>
      <c r="JZ135" s="15"/>
      <c r="KA135" s="15"/>
      <c r="KB135" s="15"/>
      <c r="KC135" s="15"/>
      <c r="KD135" s="15"/>
      <c r="KE135" s="15"/>
      <c r="KF135" s="15"/>
      <c r="KG135" s="15"/>
      <c r="KH135" s="15"/>
      <c r="KI135" s="15"/>
      <c r="KJ135" s="15"/>
      <c r="KK135" s="15"/>
      <c r="KL135" s="15"/>
      <c r="KM135" s="15"/>
      <c r="KN135" s="15"/>
      <c r="KO135" s="15"/>
      <c r="KP135" s="15"/>
      <c r="KQ135" s="15"/>
      <c r="KR135" s="15"/>
      <c r="KS135" s="15"/>
      <c r="KT135" s="15"/>
      <c r="KU135" s="15"/>
      <c r="KV135" s="15"/>
      <c r="KW135" s="15"/>
      <c r="KX135" s="15"/>
      <c r="KY135" s="15"/>
      <c r="KZ135" s="15"/>
      <c r="LA135" s="15"/>
      <c r="LB135" s="15"/>
      <c r="LC135" s="15"/>
      <c r="LD135" s="15"/>
      <c r="LE135" s="15"/>
      <c r="LF135" s="15"/>
      <c r="LG135" s="15"/>
      <c r="LH135" s="15"/>
      <c r="LI135" s="15"/>
      <c r="LJ135" s="15"/>
      <c r="LK135" s="15"/>
      <c r="LL135" s="15"/>
      <c r="LM135" s="15"/>
      <c r="LN135" s="15"/>
      <c r="LO135" s="15"/>
      <c r="LP135" s="15"/>
      <c r="LQ135" s="15"/>
      <c r="LR135" s="15"/>
      <c r="LS135" s="15"/>
      <c r="LT135" s="15"/>
      <c r="LU135" s="15"/>
      <c r="LV135" s="15"/>
      <c r="LW135" s="15"/>
      <c r="LX135" s="15"/>
      <c r="LY135" s="15"/>
      <c r="LZ135" s="15"/>
      <c r="MA135" s="15"/>
      <c r="MB135" s="15"/>
      <c r="MC135" s="15"/>
      <c r="MD135" s="15"/>
      <c r="ME135" s="15"/>
      <c r="MF135" s="15"/>
      <c r="MG135" s="15"/>
      <c r="MH135" s="15"/>
      <c r="MI135" s="15"/>
      <c r="MJ135" s="15"/>
      <c r="MK135" s="15"/>
      <c r="ML135" s="15"/>
      <c r="MM135" s="15"/>
      <c r="MN135" s="15"/>
      <c r="MO135" s="15"/>
      <c r="MP135" s="15"/>
      <c r="MQ135" s="15"/>
      <c r="MR135" s="15"/>
      <c r="MS135" s="15"/>
      <c r="MT135" s="15"/>
      <c r="MU135" s="15"/>
      <c r="MV135" s="15"/>
      <c r="MW135" s="15"/>
      <c r="MX135" s="15"/>
      <c r="MY135" s="15"/>
      <c r="MZ135" s="15"/>
      <c r="NA135" s="15"/>
      <c r="NB135" s="15"/>
      <c r="NC135" s="15"/>
      <c r="ND135" s="15"/>
      <c r="NE135" s="15"/>
      <c r="NF135" s="15"/>
      <c r="NG135" s="15"/>
      <c r="NH135" s="15"/>
      <c r="NI135" s="15"/>
      <c r="NJ135" s="15"/>
      <c r="NK135" s="15"/>
      <c r="NL135" s="15"/>
      <c r="NM135" s="15"/>
      <c r="NN135" s="15"/>
      <c r="NO135" s="15"/>
      <c r="NP135" s="15"/>
      <c r="NQ135" s="15"/>
      <c r="NR135" s="15"/>
      <c r="NS135" s="15"/>
      <c r="NT135" s="15"/>
      <c r="NU135" s="15"/>
      <c r="NV135" s="15"/>
      <c r="NW135" s="15"/>
      <c r="NX135" s="15"/>
      <c r="NY135" s="15"/>
      <c r="NZ135" s="15"/>
      <c r="OA135" s="15"/>
      <c r="OB135" s="15"/>
      <c r="OC135" s="15"/>
      <c r="OD135" s="15"/>
      <c r="OE135" s="15"/>
      <c r="OF135" s="15"/>
      <c r="OG135" s="15"/>
      <c r="OH135" s="15"/>
      <c r="OI135" s="15"/>
      <c r="OJ135" s="15"/>
      <c r="OK135" s="15"/>
      <c r="OL135" s="15"/>
      <c r="OM135" s="15"/>
      <c r="ON135" s="15"/>
      <c r="OO135" s="15"/>
      <c r="OP135" s="15"/>
      <c r="OQ135" s="15"/>
      <c r="OR135" s="15"/>
      <c r="OS135" s="15"/>
      <c r="OT135" s="15"/>
      <c r="OU135" s="15"/>
      <c r="OV135" s="15"/>
      <c r="OW135" s="15"/>
      <c r="OX135" s="15"/>
      <c r="OY135" s="15"/>
      <c r="OZ135" s="15"/>
      <c r="PA135" s="15"/>
      <c r="PB135" s="15"/>
      <c r="PC135" s="15"/>
      <c r="PD135" s="15"/>
      <c r="PE135" s="15"/>
      <c r="PF135" s="15"/>
      <c r="PG135" s="15"/>
      <c r="PH135" s="15"/>
      <c r="PI135" s="15"/>
      <c r="PJ135" s="15"/>
      <c r="PK135" s="15"/>
      <c r="PL135" s="15"/>
      <c r="PM135" s="15"/>
      <c r="PN135" s="15"/>
      <c r="PO135" s="15"/>
      <c r="PP135" s="15"/>
      <c r="PQ135" s="15"/>
      <c r="PR135" s="15"/>
      <c r="PS135" s="15"/>
      <c r="PT135" s="15"/>
      <c r="PU135" s="15"/>
      <c r="PV135" s="15"/>
      <c r="PW135" s="15"/>
      <c r="PX135" s="15"/>
      <c r="PY135" s="15"/>
      <c r="PZ135" s="15"/>
      <c r="QA135" s="15"/>
      <c r="QB135" s="15"/>
      <c r="QC135" s="15"/>
      <c r="QD135" s="15"/>
      <c r="QE135" s="15"/>
      <c r="QF135" s="15"/>
      <c r="QG135" s="15"/>
      <c r="QH135" s="15"/>
      <c r="QI135" s="15"/>
      <c r="QJ135" s="15"/>
      <c r="QK135" s="15"/>
      <c r="QL135" s="15"/>
      <c r="QM135" s="15"/>
      <c r="QN135" s="15"/>
      <c r="QO135" s="15"/>
      <c r="QP135" s="15"/>
      <c r="QQ135" s="15"/>
      <c r="QR135" s="15"/>
      <c r="QS135" s="15"/>
      <c r="QT135" s="15"/>
      <c r="QU135" s="15"/>
      <c r="QV135" s="15"/>
      <c r="QW135" s="15"/>
      <c r="QX135" s="15"/>
      <c r="QY135" s="15"/>
      <c r="QZ135" s="15"/>
      <c r="RA135" s="15"/>
      <c r="RB135" s="15"/>
      <c r="RC135" s="15"/>
      <c r="RD135" s="15"/>
      <c r="RE135" s="15"/>
      <c r="RF135" s="15"/>
      <c r="RG135" s="15"/>
      <c r="RH135" s="15"/>
      <c r="RI135" s="15"/>
      <c r="RJ135" s="15"/>
      <c r="RK135" s="15"/>
      <c r="RL135" s="15"/>
      <c r="RM135" s="15"/>
      <c r="RN135" s="15"/>
      <c r="RO135" s="15"/>
      <c r="RP135" s="15"/>
      <c r="RQ135" s="15"/>
      <c r="RR135" s="15"/>
      <c r="RS135" s="15"/>
      <c r="RT135" s="15"/>
      <c r="RU135" s="15"/>
      <c r="RV135" s="15"/>
      <c r="RW135" s="15"/>
      <c r="RX135" s="15"/>
      <c r="RY135" s="15"/>
      <c r="RZ135" s="15"/>
      <c r="SA135" s="15"/>
      <c r="SB135" s="15"/>
      <c r="SC135" s="15"/>
      <c r="SD135" s="15"/>
      <c r="SE135" s="15"/>
      <c r="SF135" s="15"/>
      <c r="SG135" s="15"/>
      <c r="SH135" s="15"/>
      <c r="SI135" s="15"/>
      <c r="SJ135" s="15"/>
      <c r="SK135" s="15"/>
      <c r="SL135" s="15"/>
      <c r="SM135" s="15"/>
      <c r="SN135" s="15"/>
      <c r="SO135" s="15"/>
      <c r="SP135" s="15"/>
      <c r="SQ135" s="15"/>
      <c r="SR135" s="15"/>
      <c r="SS135" s="15"/>
      <c r="ST135" s="15"/>
      <c r="SU135" s="15"/>
      <c r="SV135" s="15"/>
      <c r="SW135" s="15"/>
      <c r="SX135" s="15"/>
      <c r="SY135" s="15"/>
      <c r="SZ135" s="15"/>
      <c r="TA135" s="15"/>
      <c r="TB135" s="15"/>
      <c r="TC135" s="15"/>
      <c r="TD135" s="15"/>
      <c r="TE135" s="15"/>
      <c r="TF135" s="15"/>
      <c r="TG135" s="15"/>
      <c r="TH135" s="15"/>
      <c r="TI135" s="15"/>
      <c r="TJ135" s="15"/>
      <c r="TK135" s="15"/>
      <c r="TL135" s="15"/>
      <c r="TM135" s="15"/>
      <c r="TN135" s="15"/>
      <c r="TO135" s="15"/>
      <c r="TP135" s="15"/>
      <c r="TQ135" s="15"/>
      <c r="TR135" s="15"/>
      <c r="TS135" s="15"/>
      <c r="TT135" s="15"/>
      <c r="TU135" s="15"/>
      <c r="TV135" s="15"/>
      <c r="TW135" s="15"/>
      <c r="TX135" s="15"/>
      <c r="TY135" s="15"/>
      <c r="TZ135" s="15"/>
      <c r="UA135" s="15"/>
      <c r="UB135" s="15"/>
      <c r="UC135" s="15"/>
      <c r="UD135" s="15"/>
      <c r="UE135" s="15"/>
      <c r="UF135" s="15"/>
      <c r="UG135" s="15"/>
      <c r="UH135" s="15"/>
      <c r="UI135" s="15"/>
      <c r="UJ135" s="15"/>
      <c r="UK135" s="15"/>
      <c r="UL135" s="15"/>
      <c r="UM135" s="15"/>
      <c r="UN135" s="15"/>
      <c r="UO135" s="15"/>
      <c r="UP135" s="15"/>
      <c r="UQ135" s="15"/>
      <c r="UR135" s="15"/>
      <c r="US135" s="15"/>
    </row>
    <row r="136" spans="1:565" s="57" customFormat="1" x14ac:dyDescent="0.25">
      <c r="A136" s="49"/>
      <c r="B136" s="49"/>
      <c r="C136" s="49"/>
      <c r="D136" s="49"/>
      <c r="E136" s="49"/>
      <c r="F136" s="108"/>
      <c r="G136" s="59"/>
      <c r="H136" s="51"/>
      <c r="I136" s="108"/>
      <c r="J136" s="49"/>
      <c r="K136" s="60"/>
      <c r="L136" s="11"/>
      <c r="M136" s="59"/>
      <c r="N136" s="60"/>
      <c r="O136" s="60"/>
      <c r="P136" s="49"/>
      <c r="Q136" s="52"/>
      <c r="R136" s="11"/>
      <c r="S136" s="11"/>
      <c r="T136" s="49"/>
      <c r="U136" s="54" t="s">
        <v>226</v>
      </c>
      <c r="V136" s="55">
        <v>44650</v>
      </c>
      <c r="W136" s="66">
        <v>13272</v>
      </c>
      <c r="X136" s="54" t="s">
        <v>106</v>
      </c>
      <c r="Y136" s="55">
        <v>44562</v>
      </c>
      <c r="Z136" s="55">
        <v>44742</v>
      </c>
      <c r="AA136" s="53" t="s">
        <v>228</v>
      </c>
      <c r="AB136" s="54" t="s">
        <v>100</v>
      </c>
      <c r="AC136" s="6">
        <v>6858.87</v>
      </c>
      <c r="AD136" s="6">
        <v>0</v>
      </c>
      <c r="AE136" s="58" t="s">
        <v>100</v>
      </c>
      <c r="AF136" s="58" t="s">
        <v>100</v>
      </c>
      <c r="AG136" s="6">
        <v>0</v>
      </c>
      <c r="AH136" s="2">
        <f t="shared" si="11"/>
        <v>535088.49</v>
      </c>
      <c r="AI136" s="5">
        <v>212900.92</v>
      </c>
      <c r="AJ136" s="5">
        <v>0</v>
      </c>
      <c r="AK136" s="12"/>
      <c r="AL136" s="69"/>
      <c r="AM136" s="69"/>
      <c r="AN136" s="51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49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  <c r="IW136" s="15"/>
      <c r="IX136" s="15"/>
      <c r="IY136" s="15"/>
      <c r="IZ136" s="15"/>
      <c r="JA136" s="15"/>
      <c r="JB136" s="15"/>
      <c r="JC136" s="15"/>
      <c r="JD136" s="15"/>
      <c r="JE136" s="15"/>
      <c r="JF136" s="15"/>
      <c r="JG136" s="15"/>
      <c r="JH136" s="15"/>
      <c r="JI136" s="15"/>
      <c r="JJ136" s="15"/>
      <c r="JK136" s="15"/>
      <c r="JL136" s="15"/>
      <c r="JM136" s="15"/>
      <c r="JN136" s="15"/>
      <c r="JO136" s="15"/>
      <c r="JP136" s="15"/>
      <c r="JQ136" s="15"/>
      <c r="JR136" s="15"/>
      <c r="JS136" s="15"/>
      <c r="JT136" s="15"/>
      <c r="JU136" s="15"/>
      <c r="JV136" s="15"/>
      <c r="JW136" s="15"/>
      <c r="JX136" s="15"/>
      <c r="JY136" s="15"/>
      <c r="JZ136" s="15"/>
      <c r="KA136" s="15"/>
      <c r="KB136" s="15"/>
      <c r="KC136" s="15"/>
      <c r="KD136" s="15"/>
      <c r="KE136" s="15"/>
      <c r="KF136" s="15"/>
      <c r="KG136" s="15"/>
      <c r="KH136" s="15"/>
      <c r="KI136" s="15"/>
      <c r="KJ136" s="15"/>
      <c r="KK136" s="15"/>
      <c r="KL136" s="15"/>
      <c r="KM136" s="15"/>
      <c r="KN136" s="15"/>
      <c r="KO136" s="15"/>
      <c r="KP136" s="15"/>
      <c r="KQ136" s="15"/>
      <c r="KR136" s="15"/>
      <c r="KS136" s="15"/>
      <c r="KT136" s="15"/>
      <c r="KU136" s="15"/>
      <c r="KV136" s="15"/>
      <c r="KW136" s="15"/>
      <c r="KX136" s="15"/>
      <c r="KY136" s="15"/>
      <c r="KZ136" s="15"/>
      <c r="LA136" s="15"/>
      <c r="LB136" s="15"/>
      <c r="LC136" s="15"/>
      <c r="LD136" s="15"/>
      <c r="LE136" s="15"/>
      <c r="LF136" s="15"/>
      <c r="LG136" s="15"/>
      <c r="LH136" s="15"/>
      <c r="LI136" s="15"/>
      <c r="LJ136" s="15"/>
      <c r="LK136" s="15"/>
      <c r="LL136" s="15"/>
      <c r="LM136" s="15"/>
      <c r="LN136" s="15"/>
      <c r="LO136" s="15"/>
      <c r="LP136" s="15"/>
      <c r="LQ136" s="15"/>
      <c r="LR136" s="15"/>
      <c r="LS136" s="15"/>
      <c r="LT136" s="15"/>
      <c r="LU136" s="15"/>
      <c r="LV136" s="15"/>
      <c r="LW136" s="15"/>
      <c r="LX136" s="15"/>
      <c r="LY136" s="15"/>
      <c r="LZ136" s="15"/>
      <c r="MA136" s="15"/>
      <c r="MB136" s="15"/>
      <c r="MC136" s="15"/>
      <c r="MD136" s="15"/>
      <c r="ME136" s="15"/>
      <c r="MF136" s="15"/>
      <c r="MG136" s="15"/>
      <c r="MH136" s="15"/>
      <c r="MI136" s="15"/>
      <c r="MJ136" s="15"/>
      <c r="MK136" s="15"/>
      <c r="ML136" s="15"/>
      <c r="MM136" s="15"/>
      <c r="MN136" s="15"/>
      <c r="MO136" s="15"/>
      <c r="MP136" s="15"/>
      <c r="MQ136" s="15"/>
      <c r="MR136" s="15"/>
      <c r="MS136" s="15"/>
      <c r="MT136" s="15"/>
      <c r="MU136" s="15"/>
      <c r="MV136" s="15"/>
      <c r="MW136" s="15"/>
      <c r="MX136" s="15"/>
      <c r="MY136" s="15"/>
      <c r="MZ136" s="15"/>
      <c r="NA136" s="15"/>
      <c r="NB136" s="15"/>
      <c r="NC136" s="15"/>
      <c r="ND136" s="15"/>
      <c r="NE136" s="15"/>
      <c r="NF136" s="15"/>
      <c r="NG136" s="15"/>
      <c r="NH136" s="15"/>
      <c r="NI136" s="15"/>
      <c r="NJ136" s="15"/>
      <c r="NK136" s="15"/>
      <c r="NL136" s="15"/>
      <c r="NM136" s="15"/>
      <c r="NN136" s="15"/>
      <c r="NO136" s="15"/>
      <c r="NP136" s="15"/>
      <c r="NQ136" s="15"/>
      <c r="NR136" s="15"/>
      <c r="NS136" s="15"/>
      <c r="NT136" s="15"/>
      <c r="NU136" s="15"/>
      <c r="NV136" s="15"/>
      <c r="NW136" s="15"/>
      <c r="NX136" s="15"/>
      <c r="NY136" s="15"/>
      <c r="NZ136" s="15"/>
      <c r="OA136" s="15"/>
      <c r="OB136" s="15"/>
      <c r="OC136" s="15"/>
      <c r="OD136" s="15"/>
      <c r="OE136" s="15"/>
      <c r="OF136" s="15"/>
      <c r="OG136" s="15"/>
      <c r="OH136" s="15"/>
      <c r="OI136" s="15"/>
      <c r="OJ136" s="15"/>
      <c r="OK136" s="15"/>
      <c r="OL136" s="15"/>
      <c r="OM136" s="15"/>
      <c r="ON136" s="15"/>
      <c r="OO136" s="15"/>
      <c r="OP136" s="15"/>
      <c r="OQ136" s="15"/>
      <c r="OR136" s="15"/>
      <c r="OS136" s="15"/>
      <c r="OT136" s="15"/>
      <c r="OU136" s="15"/>
      <c r="OV136" s="15"/>
      <c r="OW136" s="15"/>
      <c r="OX136" s="15"/>
      <c r="OY136" s="15"/>
      <c r="OZ136" s="15"/>
      <c r="PA136" s="15"/>
      <c r="PB136" s="15"/>
      <c r="PC136" s="15"/>
      <c r="PD136" s="15"/>
      <c r="PE136" s="15"/>
      <c r="PF136" s="15"/>
      <c r="PG136" s="15"/>
      <c r="PH136" s="15"/>
      <c r="PI136" s="15"/>
      <c r="PJ136" s="15"/>
      <c r="PK136" s="15"/>
      <c r="PL136" s="15"/>
      <c r="PM136" s="15"/>
      <c r="PN136" s="15"/>
      <c r="PO136" s="15"/>
      <c r="PP136" s="15"/>
      <c r="PQ136" s="15"/>
      <c r="PR136" s="15"/>
      <c r="PS136" s="15"/>
      <c r="PT136" s="15"/>
      <c r="PU136" s="15"/>
      <c r="PV136" s="15"/>
      <c r="PW136" s="15"/>
      <c r="PX136" s="15"/>
      <c r="PY136" s="15"/>
      <c r="PZ136" s="15"/>
      <c r="QA136" s="15"/>
      <c r="QB136" s="15"/>
      <c r="QC136" s="15"/>
      <c r="QD136" s="15"/>
      <c r="QE136" s="15"/>
      <c r="QF136" s="15"/>
      <c r="QG136" s="15"/>
      <c r="QH136" s="15"/>
      <c r="QI136" s="15"/>
      <c r="QJ136" s="15"/>
      <c r="QK136" s="15"/>
      <c r="QL136" s="15"/>
      <c r="QM136" s="15"/>
      <c r="QN136" s="15"/>
      <c r="QO136" s="15"/>
      <c r="QP136" s="15"/>
      <c r="QQ136" s="15"/>
      <c r="QR136" s="15"/>
      <c r="QS136" s="15"/>
      <c r="QT136" s="15"/>
      <c r="QU136" s="15"/>
      <c r="QV136" s="15"/>
      <c r="QW136" s="15"/>
      <c r="QX136" s="15"/>
      <c r="QY136" s="15"/>
      <c r="QZ136" s="15"/>
      <c r="RA136" s="15"/>
      <c r="RB136" s="15"/>
      <c r="RC136" s="15"/>
      <c r="RD136" s="15"/>
      <c r="RE136" s="15"/>
      <c r="RF136" s="15"/>
      <c r="RG136" s="15"/>
      <c r="RH136" s="15"/>
      <c r="RI136" s="15"/>
      <c r="RJ136" s="15"/>
      <c r="RK136" s="15"/>
      <c r="RL136" s="15"/>
      <c r="RM136" s="15"/>
      <c r="RN136" s="15"/>
      <c r="RO136" s="15"/>
      <c r="RP136" s="15"/>
      <c r="RQ136" s="15"/>
      <c r="RR136" s="15"/>
      <c r="RS136" s="15"/>
      <c r="RT136" s="15"/>
      <c r="RU136" s="15"/>
      <c r="RV136" s="15"/>
      <c r="RW136" s="15"/>
      <c r="RX136" s="15"/>
      <c r="RY136" s="15"/>
      <c r="RZ136" s="15"/>
      <c r="SA136" s="15"/>
      <c r="SB136" s="15"/>
      <c r="SC136" s="15"/>
      <c r="SD136" s="15"/>
      <c r="SE136" s="15"/>
      <c r="SF136" s="15"/>
      <c r="SG136" s="15"/>
      <c r="SH136" s="15"/>
      <c r="SI136" s="15"/>
      <c r="SJ136" s="15"/>
      <c r="SK136" s="15"/>
      <c r="SL136" s="15"/>
      <c r="SM136" s="15"/>
      <c r="SN136" s="15"/>
      <c r="SO136" s="15"/>
      <c r="SP136" s="15"/>
      <c r="SQ136" s="15"/>
      <c r="SR136" s="15"/>
      <c r="SS136" s="15"/>
      <c r="ST136" s="15"/>
      <c r="SU136" s="15"/>
      <c r="SV136" s="15"/>
      <c r="SW136" s="15"/>
      <c r="SX136" s="15"/>
      <c r="SY136" s="15"/>
      <c r="SZ136" s="15"/>
      <c r="TA136" s="15"/>
      <c r="TB136" s="15"/>
      <c r="TC136" s="15"/>
      <c r="TD136" s="15"/>
      <c r="TE136" s="15"/>
      <c r="TF136" s="15"/>
      <c r="TG136" s="15"/>
      <c r="TH136" s="15"/>
      <c r="TI136" s="15"/>
      <c r="TJ136" s="15"/>
      <c r="TK136" s="15"/>
      <c r="TL136" s="15"/>
      <c r="TM136" s="15"/>
      <c r="TN136" s="15"/>
      <c r="TO136" s="15"/>
      <c r="TP136" s="15"/>
      <c r="TQ136" s="15"/>
      <c r="TR136" s="15"/>
      <c r="TS136" s="15"/>
      <c r="TT136" s="15"/>
      <c r="TU136" s="15"/>
      <c r="TV136" s="15"/>
      <c r="TW136" s="15"/>
      <c r="TX136" s="15"/>
      <c r="TY136" s="15"/>
      <c r="TZ136" s="15"/>
      <c r="UA136" s="15"/>
      <c r="UB136" s="15"/>
      <c r="UC136" s="15"/>
      <c r="UD136" s="15"/>
      <c r="UE136" s="15"/>
      <c r="UF136" s="15"/>
      <c r="UG136" s="15"/>
      <c r="UH136" s="15"/>
      <c r="UI136" s="15"/>
      <c r="UJ136" s="15"/>
      <c r="UK136" s="15"/>
      <c r="UL136" s="15"/>
      <c r="UM136" s="15"/>
      <c r="UN136" s="15"/>
      <c r="UO136" s="15"/>
      <c r="UP136" s="15"/>
      <c r="UQ136" s="15"/>
      <c r="UR136" s="15"/>
      <c r="US136" s="15"/>
    </row>
    <row r="137" spans="1:565" s="57" customFormat="1" x14ac:dyDescent="0.25">
      <c r="A137" s="49"/>
      <c r="B137" s="49"/>
      <c r="C137" s="49"/>
      <c r="D137" s="49"/>
      <c r="E137" s="49"/>
      <c r="F137" s="108"/>
      <c r="G137" s="59"/>
      <c r="H137" s="51"/>
      <c r="I137" s="108"/>
      <c r="J137" s="49"/>
      <c r="K137" s="60"/>
      <c r="L137" s="11"/>
      <c r="M137" s="59"/>
      <c r="N137" s="60"/>
      <c r="O137" s="60"/>
      <c r="P137" s="49"/>
      <c r="Q137" s="52"/>
      <c r="R137" s="11"/>
      <c r="S137" s="11"/>
      <c r="T137" s="49"/>
      <c r="U137" s="54" t="s">
        <v>227</v>
      </c>
      <c r="V137" s="55">
        <v>44739</v>
      </c>
      <c r="W137" s="66">
        <v>13317</v>
      </c>
      <c r="X137" s="54" t="s">
        <v>193</v>
      </c>
      <c r="Y137" s="55">
        <v>44743</v>
      </c>
      <c r="Z137" s="55">
        <v>44926</v>
      </c>
      <c r="AA137" s="53" t="s">
        <v>100</v>
      </c>
      <c r="AB137" s="54" t="s">
        <v>100</v>
      </c>
      <c r="AC137" s="6">
        <v>0</v>
      </c>
      <c r="AD137" s="6">
        <v>0</v>
      </c>
      <c r="AE137" s="58" t="s">
        <v>100</v>
      </c>
      <c r="AF137" s="58" t="s">
        <v>100</v>
      </c>
      <c r="AG137" s="6">
        <v>0</v>
      </c>
      <c r="AH137" s="2">
        <f t="shared" si="11"/>
        <v>528229.62</v>
      </c>
      <c r="AI137" s="5">
        <v>684924</v>
      </c>
      <c r="AJ137" s="5">
        <v>0</v>
      </c>
      <c r="AK137" s="12"/>
      <c r="AL137" s="69"/>
      <c r="AM137" s="69"/>
      <c r="AN137" s="51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49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  <c r="IT137" s="15"/>
      <c r="IU137" s="15"/>
      <c r="IV137" s="15"/>
      <c r="IW137" s="15"/>
      <c r="IX137" s="15"/>
      <c r="IY137" s="15"/>
      <c r="IZ137" s="15"/>
      <c r="JA137" s="15"/>
      <c r="JB137" s="15"/>
      <c r="JC137" s="15"/>
      <c r="JD137" s="15"/>
      <c r="JE137" s="15"/>
      <c r="JF137" s="15"/>
      <c r="JG137" s="15"/>
      <c r="JH137" s="15"/>
      <c r="JI137" s="15"/>
      <c r="JJ137" s="15"/>
      <c r="JK137" s="15"/>
      <c r="JL137" s="15"/>
      <c r="JM137" s="15"/>
      <c r="JN137" s="15"/>
      <c r="JO137" s="15"/>
      <c r="JP137" s="15"/>
      <c r="JQ137" s="15"/>
      <c r="JR137" s="15"/>
      <c r="JS137" s="15"/>
      <c r="JT137" s="15"/>
      <c r="JU137" s="15"/>
      <c r="JV137" s="15"/>
      <c r="JW137" s="15"/>
      <c r="JX137" s="15"/>
      <c r="JY137" s="15"/>
      <c r="JZ137" s="15"/>
      <c r="KA137" s="15"/>
      <c r="KB137" s="15"/>
      <c r="KC137" s="15"/>
      <c r="KD137" s="15"/>
      <c r="KE137" s="15"/>
      <c r="KF137" s="15"/>
      <c r="KG137" s="15"/>
      <c r="KH137" s="15"/>
      <c r="KI137" s="15"/>
      <c r="KJ137" s="15"/>
      <c r="KK137" s="15"/>
      <c r="KL137" s="15"/>
      <c r="KM137" s="15"/>
      <c r="KN137" s="15"/>
      <c r="KO137" s="15"/>
      <c r="KP137" s="15"/>
      <c r="KQ137" s="15"/>
      <c r="KR137" s="15"/>
      <c r="KS137" s="15"/>
      <c r="KT137" s="15"/>
      <c r="KU137" s="15"/>
      <c r="KV137" s="15"/>
      <c r="KW137" s="15"/>
      <c r="KX137" s="15"/>
      <c r="KY137" s="15"/>
      <c r="KZ137" s="15"/>
      <c r="LA137" s="15"/>
      <c r="LB137" s="15"/>
      <c r="LC137" s="15"/>
      <c r="LD137" s="15"/>
      <c r="LE137" s="15"/>
      <c r="LF137" s="15"/>
      <c r="LG137" s="15"/>
      <c r="LH137" s="15"/>
      <c r="LI137" s="15"/>
      <c r="LJ137" s="15"/>
      <c r="LK137" s="15"/>
      <c r="LL137" s="15"/>
      <c r="LM137" s="15"/>
      <c r="LN137" s="15"/>
      <c r="LO137" s="15"/>
      <c r="LP137" s="15"/>
      <c r="LQ137" s="15"/>
      <c r="LR137" s="15"/>
      <c r="LS137" s="15"/>
      <c r="LT137" s="15"/>
      <c r="LU137" s="15"/>
      <c r="LV137" s="15"/>
      <c r="LW137" s="15"/>
      <c r="LX137" s="15"/>
      <c r="LY137" s="15"/>
      <c r="LZ137" s="15"/>
      <c r="MA137" s="15"/>
      <c r="MB137" s="15"/>
      <c r="MC137" s="15"/>
      <c r="MD137" s="15"/>
      <c r="ME137" s="15"/>
      <c r="MF137" s="15"/>
      <c r="MG137" s="15"/>
      <c r="MH137" s="15"/>
      <c r="MI137" s="15"/>
      <c r="MJ137" s="15"/>
      <c r="MK137" s="15"/>
      <c r="ML137" s="15"/>
      <c r="MM137" s="15"/>
      <c r="MN137" s="15"/>
      <c r="MO137" s="15"/>
      <c r="MP137" s="15"/>
      <c r="MQ137" s="15"/>
      <c r="MR137" s="15"/>
      <c r="MS137" s="15"/>
      <c r="MT137" s="15"/>
      <c r="MU137" s="15"/>
      <c r="MV137" s="15"/>
      <c r="MW137" s="15"/>
      <c r="MX137" s="15"/>
      <c r="MY137" s="15"/>
      <c r="MZ137" s="15"/>
      <c r="NA137" s="15"/>
      <c r="NB137" s="15"/>
      <c r="NC137" s="15"/>
      <c r="ND137" s="15"/>
      <c r="NE137" s="15"/>
      <c r="NF137" s="15"/>
      <c r="NG137" s="15"/>
      <c r="NH137" s="15"/>
      <c r="NI137" s="15"/>
      <c r="NJ137" s="15"/>
      <c r="NK137" s="15"/>
      <c r="NL137" s="15"/>
      <c r="NM137" s="15"/>
      <c r="NN137" s="15"/>
      <c r="NO137" s="15"/>
      <c r="NP137" s="15"/>
      <c r="NQ137" s="15"/>
      <c r="NR137" s="15"/>
      <c r="NS137" s="15"/>
      <c r="NT137" s="15"/>
      <c r="NU137" s="15"/>
      <c r="NV137" s="15"/>
      <c r="NW137" s="15"/>
      <c r="NX137" s="15"/>
      <c r="NY137" s="15"/>
      <c r="NZ137" s="15"/>
      <c r="OA137" s="15"/>
      <c r="OB137" s="15"/>
      <c r="OC137" s="15"/>
      <c r="OD137" s="15"/>
      <c r="OE137" s="15"/>
      <c r="OF137" s="15"/>
      <c r="OG137" s="15"/>
      <c r="OH137" s="15"/>
      <c r="OI137" s="15"/>
      <c r="OJ137" s="15"/>
      <c r="OK137" s="15"/>
      <c r="OL137" s="15"/>
      <c r="OM137" s="15"/>
      <c r="ON137" s="15"/>
      <c r="OO137" s="15"/>
      <c r="OP137" s="15"/>
      <c r="OQ137" s="15"/>
      <c r="OR137" s="15"/>
      <c r="OS137" s="15"/>
      <c r="OT137" s="15"/>
      <c r="OU137" s="15"/>
      <c r="OV137" s="15"/>
      <c r="OW137" s="15"/>
      <c r="OX137" s="15"/>
      <c r="OY137" s="15"/>
      <c r="OZ137" s="15"/>
      <c r="PA137" s="15"/>
      <c r="PB137" s="15"/>
      <c r="PC137" s="15"/>
      <c r="PD137" s="15"/>
      <c r="PE137" s="15"/>
      <c r="PF137" s="15"/>
      <c r="PG137" s="15"/>
      <c r="PH137" s="15"/>
      <c r="PI137" s="15"/>
      <c r="PJ137" s="15"/>
      <c r="PK137" s="15"/>
      <c r="PL137" s="15"/>
      <c r="PM137" s="15"/>
      <c r="PN137" s="15"/>
      <c r="PO137" s="15"/>
      <c r="PP137" s="15"/>
      <c r="PQ137" s="15"/>
      <c r="PR137" s="15"/>
      <c r="PS137" s="15"/>
      <c r="PT137" s="15"/>
      <c r="PU137" s="15"/>
      <c r="PV137" s="15"/>
      <c r="PW137" s="15"/>
      <c r="PX137" s="15"/>
      <c r="PY137" s="15"/>
      <c r="PZ137" s="15"/>
      <c r="QA137" s="15"/>
      <c r="QB137" s="15"/>
      <c r="QC137" s="15"/>
      <c r="QD137" s="15"/>
      <c r="QE137" s="15"/>
      <c r="QF137" s="15"/>
      <c r="QG137" s="15"/>
      <c r="QH137" s="15"/>
      <c r="QI137" s="15"/>
      <c r="QJ137" s="15"/>
      <c r="QK137" s="15"/>
      <c r="QL137" s="15"/>
      <c r="QM137" s="15"/>
      <c r="QN137" s="15"/>
      <c r="QO137" s="15"/>
      <c r="QP137" s="15"/>
      <c r="QQ137" s="15"/>
      <c r="QR137" s="15"/>
      <c r="QS137" s="15"/>
      <c r="QT137" s="15"/>
      <c r="QU137" s="15"/>
      <c r="QV137" s="15"/>
      <c r="QW137" s="15"/>
      <c r="QX137" s="15"/>
      <c r="QY137" s="15"/>
      <c r="QZ137" s="15"/>
      <c r="RA137" s="15"/>
      <c r="RB137" s="15"/>
      <c r="RC137" s="15"/>
      <c r="RD137" s="15"/>
      <c r="RE137" s="15"/>
      <c r="RF137" s="15"/>
      <c r="RG137" s="15"/>
      <c r="RH137" s="15"/>
      <c r="RI137" s="15"/>
      <c r="RJ137" s="15"/>
      <c r="RK137" s="15"/>
      <c r="RL137" s="15"/>
      <c r="RM137" s="15"/>
      <c r="RN137" s="15"/>
      <c r="RO137" s="15"/>
      <c r="RP137" s="15"/>
      <c r="RQ137" s="15"/>
      <c r="RR137" s="15"/>
      <c r="RS137" s="15"/>
      <c r="RT137" s="15"/>
      <c r="RU137" s="15"/>
      <c r="RV137" s="15"/>
      <c r="RW137" s="15"/>
      <c r="RX137" s="15"/>
      <c r="RY137" s="15"/>
      <c r="RZ137" s="15"/>
      <c r="SA137" s="15"/>
      <c r="SB137" s="15"/>
      <c r="SC137" s="15"/>
      <c r="SD137" s="15"/>
      <c r="SE137" s="15"/>
      <c r="SF137" s="15"/>
      <c r="SG137" s="15"/>
      <c r="SH137" s="15"/>
      <c r="SI137" s="15"/>
      <c r="SJ137" s="15"/>
      <c r="SK137" s="15"/>
      <c r="SL137" s="15"/>
      <c r="SM137" s="15"/>
      <c r="SN137" s="15"/>
      <c r="SO137" s="15"/>
      <c r="SP137" s="15"/>
      <c r="SQ137" s="15"/>
      <c r="SR137" s="15"/>
      <c r="SS137" s="15"/>
      <c r="ST137" s="15"/>
      <c r="SU137" s="15"/>
      <c r="SV137" s="15"/>
      <c r="SW137" s="15"/>
      <c r="SX137" s="15"/>
      <c r="SY137" s="15"/>
      <c r="SZ137" s="15"/>
      <c r="TA137" s="15"/>
      <c r="TB137" s="15"/>
      <c r="TC137" s="15"/>
      <c r="TD137" s="15"/>
      <c r="TE137" s="15"/>
      <c r="TF137" s="15"/>
      <c r="TG137" s="15"/>
      <c r="TH137" s="15"/>
      <c r="TI137" s="15"/>
      <c r="TJ137" s="15"/>
      <c r="TK137" s="15"/>
      <c r="TL137" s="15"/>
      <c r="TM137" s="15"/>
      <c r="TN137" s="15"/>
      <c r="TO137" s="15"/>
      <c r="TP137" s="15"/>
      <c r="TQ137" s="15"/>
      <c r="TR137" s="15"/>
      <c r="TS137" s="15"/>
      <c r="TT137" s="15"/>
      <c r="TU137" s="15"/>
      <c r="TV137" s="15"/>
      <c r="TW137" s="15"/>
      <c r="TX137" s="15"/>
      <c r="TY137" s="15"/>
      <c r="TZ137" s="15"/>
      <c r="UA137" s="15"/>
      <c r="UB137" s="15"/>
      <c r="UC137" s="15"/>
      <c r="UD137" s="15"/>
      <c r="UE137" s="15"/>
      <c r="UF137" s="15"/>
      <c r="UG137" s="15"/>
      <c r="UH137" s="15"/>
      <c r="UI137" s="15"/>
      <c r="UJ137" s="15"/>
      <c r="UK137" s="15"/>
      <c r="UL137" s="15"/>
      <c r="UM137" s="15"/>
      <c r="UN137" s="15"/>
      <c r="UO137" s="15"/>
      <c r="UP137" s="15"/>
      <c r="UQ137" s="15"/>
      <c r="UR137" s="15"/>
      <c r="US137" s="15"/>
    </row>
    <row r="138" spans="1:565" s="57" customFormat="1" x14ac:dyDescent="0.25">
      <c r="A138" s="49"/>
      <c r="B138" s="49"/>
      <c r="C138" s="49"/>
      <c r="D138" s="49"/>
      <c r="E138" s="49"/>
      <c r="F138" s="108"/>
      <c r="G138" s="59"/>
      <c r="H138" s="51"/>
      <c r="I138" s="108"/>
      <c r="J138" s="49"/>
      <c r="K138" s="60"/>
      <c r="L138" s="11"/>
      <c r="M138" s="59"/>
      <c r="N138" s="60"/>
      <c r="O138" s="60"/>
      <c r="P138" s="49"/>
      <c r="Q138" s="52"/>
      <c r="R138" s="11"/>
      <c r="S138" s="11"/>
      <c r="T138" s="49"/>
      <c r="U138" s="54" t="s">
        <v>375</v>
      </c>
      <c r="V138" s="55">
        <v>44861</v>
      </c>
      <c r="W138" s="66">
        <v>13403</v>
      </c>
      <c r="X138" s="54" t="s">
        <v>106</v>
      </c>
      <c r="Y138" s="55">
        <v>44743</v>
      </c>
      <c r="Z138" s="55">
        <v>44926</v>
      </c>
      <c r="AA138" s="53" t="s">
        <v>100</v>
      </c>
      <c r="AB138" s="54" t="s">
        <v>100</v>
      </c>
      <c r="AC138" s="6">
        <v>0</v>
      </c>
      <c r="AD138" s="6">
        <v>0</v>
      </c>
      <c r="AE138" s="58" t="s">
        <v>100</v>
      </c>
      <c r="AF138" s="58" t="s">
        <v>100</v>
      </c>
      <c r="AG138" s="6">
        <v>0</v>
      </c>
      <c r="AH138" s="2">
        <f t="shared" si="11"/>
        <v>528229.62</v>
      </c>
      <c r="AI138" s="5">
        <v>0</v>
      </c>
      <c r="AJ138" s="5">
        <v>0</v>
      </c>
      <c r="AK138" s="12"/>
      <c r="AL138" s="69"/>
      <c r="AM138" s="69"/>
      <c r="AN138" s="51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49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  <c r="IT138" s="15"/>
      <c r="IU138" s="15"/>
      <c r="IV138" s="15"/>
      <c r="IW138" s="15"/>
      <c r="IX138" s="15"/>
      <c r="IY138" s="15"/>
      <c r="IZ138" s="15"/>
      <c r="JA138" s="15"/>
      <c r="JB138" s="15"/>
      <c r="JC138" s="15"/>
      <c r="JD138" s="15"/>
      <c r="JE138" s="15"/>
      <c r="JF138" s="15"/>
      <c r="JG138" s="15"/>
      <c r="JH138" s="15"/>
      <c r="JI138" s="15"/>
      <c r="JJ138" s="15"/>
      <c r="JK138" s="15"/>
      <c r="JL138" s="15"/>
      <c r="JM138" s="15"/>
      <c r="JN138" s="15"/>
      <c r="JO138" s="15"/>
      <c r="JP138" s="15"/>
      <c r="JQ138" s="15"/>
      <c r="JR138" s="15"/>
      <c r="JS138" s="15"/>
      <c r="JT138" s="15"/>
      <c r="JU138" s="15"/>
      <c r="JV138" s="15"/>
      <c r="JW138" s="15"/>
      <c r="JX138" s="15"/>
      <c r="JY138" s="15"/>
      <c r="JZ138" s="15"/>
      <c r="KA138" s="15"/>
      <c r="KB138" s="15"/>
      <c r="KC138" s="15"/>
      <c r="KD138" s="15"/>
      <c r="KE138" s="15"/>
      <c r="KF138" s="15"/>
      <c r="KG138" s="15"/>
      <c r="KH138" s="15"/>
      <c r="KI138" s="15"/>
      <c r="KJ138" s="15"/>
      <c r="KK138" s="15"/>
      <c r="KL138" s="15"/>
      <c r="KM138" s="15"/>
      <c r="KN138" s="15"/>
      <c r="KO138" s="15"/>
      <c r="KP138" s="15"/>
      <c r="KQ138" s="15"/>
      <c r="KR138" s="15"/>
      <c r="KS138" s="15"/>
      <c r="KT138" s="15"/>
      <c r="KU138" s="15"/>
      <c r="KV138" s="15"/>
      <c r="KW138" s="15"/>
      <c r="KX138" s="15"/>
      <c r="KY138" s="15"/>
      <c r="KZ138" s="15"/>
      <c r="LA138" s="15"/>
      <c r="LB138" s="15"/>
      <c r="LC138" s="15"/>
      <c r="LD138" s="15"/>
      <c r="LE138" s="15"/>
      <c r="LF138" s="15"/>
      <c r="LG138" s="15"/>
      <c r="LH138" s="15"/>
      <c r="LI138" s="15"/>
      <c r="LJ138" s="15"/>
      <c r="LK138" s="15"/>
      <c r="LL138" s="15"/>
      <c r="LM138" s="15"/>
      <c r="LN138" s="15"/>
      <c r="LO138" s="15"/>
      <c r="LP138" s="15"/>
      <c r="LQ138" s="15"/>
      <c r="LR138" s="15"/>
      <c r="LS138" s="15"/>
      <c r="LT138" s="15"/>
      <c r="LU138" s="15"/>
      <c r="LV138" s="15"/>
      <c r="LW138" s="15"/>
      <c r="LX138" s="15"/>
      <c r="LY138" s="15"/>
      <c r="LZ138" s="15"/>
      <c r="MA138" s="15"/>
      <c r="MB138" s="15"/>
      <c r="MC138" s="15"/>
      <c r="MD138" s="15"/>
      <c r="ME138" s="15"/>
      <c r="MF138" s="15"/>
      <c r="MG138" s="15"/>
      <c r="MH138" s="15"/>
      <c r="MI138" s="15"/>
      <c r="MJ138" s="15"/>
      <c r="MK138" s="15"/>
      <c r="ML138" s="15"/>
      <c r="MM138" s="15"/>
      <c r="MN138" s="15"/>
      <c r="MO138" s="15"/>
      <c r="MP138" s="15"/>
      <c r="MQ138" s="15"/>
      <c r="MR138" s="15"/>
      <c r="MS138" s="15"/>
      <c r="MT138" s="15"/>
      <c r="MU138" s="15"/>
      <c r="MV138" s="15"/>
      <c r="MW138" s="15"/>
      <c r="MX138" s="15"/>
      <c r="MY138" s="15"/>
      <c r="MZ138" s="15"/>
      <c r="NA138" s="15"/>
      <c r="NB138" s="15"/>
      <c r="NC138" s="15"/>
      <c r="ND138" s="15"/>
      <c r="NE138" s="15"/>
      <c r="NF138" s="15"/>
      <c r="NG138" s="15"/>
      <c r="NH138" s="15"/>
      <c r="NI138" s="15"/>
      <c r="NJ138" s="15"/>
      <c r="NK138" s="15"/>
      <c r="NL138" s="15"/>
      <c r="NM138" s="15"/>
      <c r="NN138" s="15"/>
      <c r="NO138" s="15"/>
      <c r="NP138" s="15"/>
      <c r="NQ138" s="15"/>
      <c r="NR138" s="15"/>
      <c r="NS138" s="15"/>
      <c r="NT138" s="15"/>
      <c r="NU138" s="15"/>
      <c r="NV138" s="15"/>
      <c r="NW138" s="15"/>
      <c r="NX138" s="15"/>
      <c r="NY138" s="15"/>
      <c r="NZ138" s="15"/>
      <c r="OA138" s="15"/>
      <c r="OB138" s="15"/>
      <c r="OC138" s="15"/>
      <c r="OD138" s="15"/>
      <c r="OE138" s="15"/>
      <c r="OF138" s="15"/>
      <c r="OG138" s="15"/>
      <c r="OH138" s="15"/>
      <c r="OI138" s="15"/>
      <c r="OJ138" s="15"/>
      <c r="OK138" s="15"/>
      <c r="OL138" s="15"/>
      <c r="OM138" s="15"/>
      <c r="ON138" s="15"/>
      <c r="OO138" s="15"/>
      <c r="OP138" s="15"/>
      <c r="OQ138" s="15"/>
      <c r="OR138" s="15"/>
      <c r="OS138" s="15"/>
      <c r="OT138" s="15"/>
      <c r="OU138" s="15"/>
      <c r="OV138" s="15"/>
      <c r="OW138" s="15"/>
      <c r="OX138" s="15"/>
      <c r="OY138" s="15"/>
      <c r="OZ138" s="15"/>
      <c r="PA138" s="15"/>
      <c r="PB138" s="15"/>
      <c r="PC138" s="15"/>
      <c r="PD138" s="15"/>
      <c r="PE138" s="15"/>
      <c r="PF138" s="15"/>
      <c r="PG138" s="15"/>
      <c r="PH138" s="15"/>
      <c r="PI138" s="15"/>
      <c r="PJ138" s="15"/>
      <c r="PK138" s="15"/>
      <c r="PL138" s="15"/>
      <c r="PM138" s="15"/>
      <c r="PN138" s="15"/>
      <c r="PO138" s="15"/>
      <c r="PP138" s="15"/>
      <c r="PQ138" s="15"/>
      <c r="PR138" s="15"/>
      <c r="PS138" s="15"/>
      <c r="PT138" s="15"/>
      <c r="PU138" s="15"/>
      <c r="PV138" s="15"/>
      <c r="PW138" s="15"/>
      <c r="PX138" s="15"/>
      <c r="PY138" s="15"/>
      <c r="PZ138" s="15"/>
      <c r="QA138" s="15"/>
      <c r="QB138" s="15"/>
      <c r="QC138" s="15"/>
      <c r="QD138" s="15"/>
      <c r="QE138" s="15"/>
      <c r="QF138" s="15"/>
      <c r="QG138" s="15"/>
      <c r="QH138" s="15"/>
      <c r="QI138" s="15"/>
      <c r="QJ138" s="15"/>
      <c r="QK138" s="15"/>
      <c r="QL138" s="15"/>
      <c r="QM138" s="15"/>
      <c r="QN138" s="15"/>
      <c r="QO138" s="15"/>
      <c r="QP138" s="15"/>
      <c r="QQ138" s="15"/>
      <c r="QR138" s="15"/>
      <c r="QS138" s="15"/>
      <c r="QT138" s="15"/>
      <c r="QU138" s="15"/>
      <c r="QV138" s="15"/>
      <c r="QW138" s="15"/>
      <c r="QX138" s="15"/>
      <c r="QY138" s="15"/>
      <c r="QZ138" s="15"/>
      <c r="RA138" s="15"/>
      <c r="RB138" s="15"/>
      <c r="RC138" s="15"/>
      <c r="RD138" s="15"/>
      <c r="RE138" s="15"/>
      <c r="RF138" s="15"/>
      <c r="RG138" s="15"/>
      <c r="RH138" s="15"/>
      <c r="RI138" s="15"/>
      <c r="RJ138" s="15"/>
      <c r="RK138" s="15"/>
      <c r="RL138" s="15"/>
      <c r="RM138" s="15"/>
      <c r="RN138" s="15"/>
      <c r="RO138" s="15"/>
      <c r="RP138" s="15"/>
      <c r="RQ138" s="15"/>
      <c r="RR138" s="15"/>
      <c r="RS138" s="15"/>
      <c r="RT138" s="15"/>
      <c r="RU138" s="15"/>
      <c r="RV138" s="15"/>
      <c r="RW138" s="15"/>
      <c r="RX138" s="15"/>
      <c r="RY138" s="15"/>
      <c r="RZ138" s="15"/>
      <c r="SA138" s="15"/>
      <c r="SB138" s="15"/>
      <c r="SC138" s="15"/>
      <c r="SD138" s="15"/>
      <c r="SE138" s="15"/>
      <c r="SF138" s="15"/>
      <c r="SG138" s="15"/>
      <c r="SH138" s="15"/>
      <c r="SI138" s="15"/>
      <c r="SJ138" s="15"/>
      <c r="SK138" s="15"/>
      <c r="SL138" s="15"/>
      <c r="SM138" s="15"/>
      <c r="SN138" s="15"/>
      <c r="SO138" s="15"/>
      <c r="SP138" s="15"/>
      <c r="SQ138" s="15"/>
      <c r="SR138" s="15"/>
      <c r="SS138" s="15"/>
      <c r="ST138" s="15"/>
      <c r="SU138" s="15"/>
      <c r="SV138" s="15"/>
      <c r="SW138" s="15"/>
      <c r="SX138" s="15"/>
      <c r="SY138" s="15"/>
      <c r="SZ138" s="15"/>
      <c r="TA138" s="15"/>
      <c r="TB138" s="15"/>
      <c r="TC138" s="15"/>
      <c r="TD138" s="15"/>
      <c r="TE138" s="15"/>
      <c r="TF138" s="15"/>
      <c r="TG138" s="15"/>
      <c r="TH138" s="15"/>
      <c r="TI138" s="15"/>
      <c r="TJ138" s="15"/>
      <c r="TK138" s="15"/>
      <c r="TL138" s="15"/>
      <c r="TM138" s="15"/>
      <c r="TN138" s="15"/>
      <c r="TO138" s="15"/>
      <c r="TP138" s="15"/>
      <c r="TQ138" s="15"/>
      <c r="TR138" s="15"/>
      <c r="TS138" s="15"/>
      <c r="TT138" s="15"/>
      <c r="TU138" s="15"/>
      <c r="TV138" s="15"/>
      <c r="TW138" s="15"/>
      <c r="TX138" s="15"/>
      <c r="TY138" s="15"/>
      <c r="TZ138" s="15"/>
      <c r="UA138" s="15"/>
      <c r="UB138" s="15"/>
      <c r="UC138" s="15"/>
      <c r="UD138" s="15"/>
      <c r="UE138" s="15"/>
      <c r="UF138" s="15"/>
      <c r="UG138" s="15"/>
      <c r="UH138" s="15"/>
      <c r="UI138" s="15"/>
      <c r="UJ138" s="15"/>
      <c r="UK138" s="15"/>
      <c r="UL138" s="15"/>
      <c r="UM138" s="15"/>
      <c r="UN138" s="15"/>
      <c r="UO138" s="15"/>
      <c r="UP138" s="15"/>
      <c r="UQ138" s="15"/>
      <c r="UR138" s="15"/>
      <c r="US138" s="15"/>
    </row>
    <row r="139" spans="1:565" s="57" customFormat="1" x14ac:dyDescent="0.25">
      <c r="A139" s="49"/>
      <c r="B139" s="49"/>
      <c r="C139" s="49"/>
      <c r="D139" s="49"/>
      <c r="E139" s="49"/>
      <c r="F139" s="108"/>
      <c r="G139" s="59"/>
      <c r="H139" s="51"/>
      <c r="I139" s="108"/>
      <c r="J139" s="49"/>
      <c r="K139" s="60"/>
      <c r="L139" s="11"/>
      <c r="M139" s="59"/>
      <c r="N139" s="60"/>
      <c r="O139" s="60"/>
      <c r="P139" s="49"/>
      <c r="Q139" s="52"/>
      <c r="R139" s="11"/>
      <c r="S139" s="11"/>
      <c r="T139" s="49"/>
      <c r="U139" s="54" t="s">
        <v>376</v>
      </c>
      <c r="V139" s="55">
        <v>44911</v>
      </c>
      <c r="W139" s="66">
        <v>13435</v>
      </c>
      <c r="X139" s="54" t="s">
        <v>193</v>
      </c>
      <c r="Y139" s="55">
        <v>44927</v>
      </c>
      <c r="Z139" s="55">
        <v>45291</v>
      </c>
      <c r="AA139" s="53" t="s">
        <v>100</v>
      </c>
      <c r="AB139" s="54" t="s">
        <v>100</v>
      </c>
      <c r="AC139" s="6">
        <v>0</v>
      </c>
      <c r="AD139" s="6">
        <v>0</v>
      </c>
      <c r="AE139" s="58" t="s">
        <v>100</v>
      </c>
      <c r="AF139" s="58" t="s">
        <v>100</v>
      </c>
      <c r="AG139" s="6">
        <v>0</v>
      </c>
      <c r="AH139" s="2">
        <f t="shared" si="11"/>
        <v>528229.62</v>
      </c>
      <c r="AI139" s="5">
        <v>1468594.8</v>
      </c>
      <c r="AJ139" s="5">
        <v>0</v>
      </c>
      <c r="AK139" s="12"/>
      <c r="AL139" s="69"/>
      <c r="AM139" s="69"/>
      <c r="AN139" s="51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49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  <c r="IW139" s="15"/>
      <c r="IX139" s="15"/>
      <c r="IY139" s="15"/>
      <c r="IZ139" s="15"/>
      <c r="JA139" s="15"/>
      <c r="JB139" s="15"/>
      <c r="JC139" s="15"/>
      <c r="JD139" s="15"/>
      <c r="JE139" s="15"/>
      <c r="JF139" s="15"/>
      <c r="JG139" s="15"/>
      <c r="JH139" s="15"/>
      <c r="JI139" s="15"/>
      <c r="JJ139" s="15"/>
      <c r="JK139" s="15"/>
      <c r="JL139" s="15"/>
      <c r="JM139" s="15"/>
      <c r="JN139" s="15"/>
      <c r="JO139" s="15"/>
      <c r="JP139" s="15"/>
      <c r="JQ139" s="15"/>
      <c r="JR139" s="15"/>
      <c r="JS139" s="15"/>
      <c r="JT139" s="15"/>
      <c r="JU139" s="15"/>
      <c r="JV139" s="15"/>
      <c r="JW139" s="15"/>
      <c r="JX139" s="15"/>
      <c r="JY139" s="15"/>
      <c r="JZ139" s="15"/>
      <c r="KA139" s="15"/>
      <c r="KB139" s="15"/>
      <c r="KC139" s="15"/>
      <c r="KD139" s="15"/>
      <c r="KE139" s="15"/>
      <c r="KF139" s="15"/>
      <c r="KG139" s="15"/>
      <c r="KH139" s="15"/>
      <c r="KI139" s="15"/>
      <c r="KJ139" s="15"/>
      <c r="KK139" s="15"/>
      <c r="KL139" s="15"/>
      <c r="KM139" s="15"/>
      <c r="KN139" s="15"/>
      <c r="KO139" s="15"/>
      <c r="KP139" s="15"/>
      <c r="KQ139" s="15"/>
      <c r="KR139" s="15"/>
      <c r="KS139" s="15"/>
      <c r="KT139" s="15"/>
      <c r="KU139" s="15"/>
      <c r="KV139" s="15"/>
      <c r="KW139" s="15"/>
      <c r="KX139" s="15"/>
      <c r="KY139" s="15"/>
      <c r="KZ139" s="15"/>
      <c r="LA139" s="15"/>
      <c r="LB139" s="15"/>
      <c r="LC139" s="15"/>
      <c r="LD139" s="15"/>
      <c r="LE139" s="15"/>
      <c r="LF139" s="15"/>
      <c r="LG139" s="15"/>
      <c r="LH139" s="15"/>
      <c r="LI139" s="15"/>
      <c r="LJ139" s="15"/>
      <c r="LK139" s="15"/>
      <c r="LL139" s="15"/>
      <c r="LM139" s="15"/>
      <c r="LN139" s="15"/>
      <c r="LO139" s="15"/>
      <c r="LP139" s="15"/>
      <c r="LQ139" s="15"/>
      <c r="LR139" s="15"/>
      <c r="LS139" s="15"/>
      <c r="LT139" s="15"/>
      <c r="LU139" s="15"/>
      <c r="LV139" s="15"/>
      <c r="LW139" s="15"/>
      <c r="LX139" s="15"/>
      <c r="LY139" s="15"/>
      <c r="LZ139" s="15"/>
      <c r="MA139" s="15"/>
      <c r="MB139" s="15"/>
      <c r="MC139" s="15"/>
      <c r="MD139" s="15"/>
      <c r="ME139" s="15"/>
      <c r="MF139" s="15"/>
      <c r="MG139" s="15"/>
      <c r="MH139" s="15"/>
      <c r="MI139" s="15"/>
      <c r="MJ139" s="15"/>
      <c r="MK139" s="15"/>
      <c r="ML139" s="15"/>
      <c r="MM139" s="15"/>
      <c r="MN139" s="15"/>
      <c r="MO139" s="15"/>
      <c r="MP139" s="15"/>
      <c r="MQ139" s="15"/>
      <c r="MR139" s="15"/>
      <c r="MS139" s="15"/>
      <c r="MT139" s="15"/>
      <c r="MU139" s="15"/>
      <c r="MV139" s="15"/>
      <c r="MW139" s="15"/>
      <c r="MX139" s="15"/>
      <c r="MY139" s="15"/>
      <c r="MZ139" s="15"/>
      <c r="NA139" s="15"/>
      <c r="NB139" s="15"/>
      <c r="NC139" s="15"/>
      <c r="ND139" s="15"/>
      <c r="NE139" s="15"/>
      <c r="NF139" s="15"/>
      <c r="NG139" s="15"/>
      <c r="NH139" s="15"/>
      <c r="NI139" s="15"/>
      <c r="NJ139" s="15"/>
      <c r="NK139" s="15"/>
      <c r="NL139" s="15"/>
      <c r="NM139" s="15"/>
      <c r="NN139" s="15"/>
      <c r="NO139" s="15"/>
      <c r="NP139" s="15"/>
      <c r="NQ139" s="15"/>
      <c r="NR139" s="15"/>
      <c r="NS139" s="15"/>
      <c r="NT139" s="15"/>
      <c r="NU139" s="15"/>
      <c r="NV139" s="15"/>
      <c r="NW139" s="15"/>
      <c r="NX139" s="15"/>
      <c r="NY139" s="15"/>
      <c r="NZ139" s="15"/>
      <c r="OA139" s="15"/>
      <c r="OB139" s="15"/>
      <c r="OC139" s="15"/>
      <c r="OD139" s="15"/>
      <c r="OE139" s="15"/>
      <c r="OF139" s="15"/>
      <c r="OG139" s="15"/>
      <c r="OH139" s="15"/>
      <c r="OI139" s="15"/>
      <c r="OJ139" s="15"/>
      <c r="OK139" s="15"/>
      <c r="OL139" s="15"/>
      <c r="OM139" s="15"/>
      <c r="ON139" s="15"/>
      <c r="OO139" s="15"/>
      <c r="OP139" s="15"/>
      <c r="OQ139" s="15"/>
      <c r="OR139" s="15"/>
      <c r="OS139" s="15"/>
      <c r="OT139" s="15"/>
      <c r="OU139" s="15"/>
      <c r="OV139" s="15"/>
      <c r="OW139" s="15"/>
      <c r="OX139" s="15"/>
      <c r="OY139" s="15"/>
      <c r="OZ139" s="15"/>
      <c r="PA139" s="15"/>
      <c r="PB139" s="15"/>
      <c r="PC139" s="15"/>
      <c r="PD139" s="15"/>
      <c r="PE139" s="15"/>
      <c r="PF139" s="15"/>
      <c r="PG139" s="15"/>
      <c r="PH139" s="15"/>
      <c r="PI139" s="15"/>
      <c r="PJ139" s="15"/>
      <c r="PK139" s="15"/>
      <c r="PL139" s="15"/>
      <c r="PM139" s="15"/>
      <c r="PN139" s="15"/>
      <c r="PO139" s="15"/>
      <c r="PP139" s="15"/>
      <c r="PQ139" s="15"/>
      <c r="PR139" s="15"/>
      <c r="PS139" s="15"/>
      <c r="PT139" s="15"/>
      <c r="PU139" s="15"/>
      <c r="PV139" s="15"/>
      <c r="PW139" s="15"/>
      <c r="PX139" s="15"/>
      <c r="PY139" s="15"/>
      <c r="PZ139" s="15"/>
      <c r="QA139" s="15"/>
      <c r="QB139" s="15"/>
      <c r="QC139" s="15"/>
      <c r="QD139" s="15"/>
      <c r="QE139" s="15"/>
      <c r="QF139" s="15"/>
      <c r="QG139" s="15"/>
      <c r="QH139" s="15"/>
      <c r="QI139" s="15"/>
      <c r="QJ139" s="15"/>
      <c r="QK139" s="15"/>
      <c r="QL139" s="15"/>
      <c r="QM139" s="15"/>
      <c r="QN139" s="15"/>
      <c r="QO139" s="15"/>
      <c r="QP139" s="15"/>
      <c r="QQ139" s="15"/>
      <c r="QR139" s="15"/>
      <c r="QS139" s="15"/>
      <c r="QT139" s="15"/>
      <c r="QU139" s="15"/>
      <c r="QV139" s="15"/>
      <c r="QW139" s="15"/>
      <c r="QX139" s="15"/>
      <c r="QY139" s="15"/>
      <c r="QZ139" s="15"/>
      <c r="RA139" s="15"/>
      <c r="RB139" s="15"/>
      <c r="RC139" s="15"/>
      <c r="RD139" s="15"/>
      <c r="RE139" s="15"/>
      <c r="RF139" s="15"/>
      <c r="RG139" s="15"/>
      <c r="RH139" s="15"/>
      <c r="RI139" s="15"/>
      <c r="RJ139" s="15"/>
      <c r="RK139" s="15"/>
      <c r="RL139" s="15"/>
      <c r="RM139" s="15"/>
      <c r="RN139" s="15"/>
      <c r="RO139" s="15"/>
      <c r="RP139" s="15"/>
      <c r="RQ139" s="15"/>
      <c r="RR139" s="15"/>
      <c r="RS139" s="15"/>
      <c r="RT139" s="15"/>
      <c r="RU139" s="15"/>
      <c r="RV139" s="15"/>
      <c r="RW139" s="15"/>
      <c r="RX139" s="15"/>
      <c r="RY139" s="15"/>
      <c r="RZ139" s="15"/>
      <c r="SA139" s="15"/>
      <c r="SB139" s="15"/>
      <c r="SC139" s="15"/>
      <c r="SD139" s="15"/>
      <c r="SE139" s="15"/>
      <c r="SF139" s="15"/>
      <c r="SG139" s="15"/>
      <c r="SH139" s="15"/>
      <c r="SI139" s="15"/>
      <c r="SJ139" s="15"/>
      <c r="SK139" s="15"/>
      <c r="SL139" s="15"/>
      <c r="SM139" s="15"/>
      <c r="SN139" s="15"/>
      <c r="SO139" s="15"/>
      <c r="SP139" s="15"/>
      <c r="SQ139" s="15"/>
      <c r="SR139" s="15"/>
      <c r="SS139" s="15"/>
      <c r="ST139" s="15"/>
      <c r="SU139" s="15"/>
      <c r="SV139" s="15"/>
      <c r="SW139" s="15"/>
      <c r="SX139" s="15"/>
      <c r="SY139" s="15"/>
      <c r="SZ139" s="15"/>
      <c r="TA139" s="15"/>
      <c r="TB139" s="15"/>
      <c r="TC139" s="15"/>
      <c r="TD139" s="15"/>
      <c r="TE139" s="15"/>
      <c r="TF139" s="15"/>
      <c r="TG139" s="15"/>
      <c r="TH139" s="15"/>
      <c r="TI139" s="15"/>
      <c r="TJ139" s="15"/>
      <c r="TK139" s="15"/>
      <c r="TL139" s="15"/>
      <c r="TM139" s="15"/>
      <c r="TN139" s="15"/>
      <c r="TO139" s="15"/>
      <c r="TP139" s="15"/>
      <c r="TQ139" s="15"/>
      <c r="TR139" s="15"/>
      <c r="TS139" s="15"/>
      <c r="TT139" s="15"/>
      <c r="TU139" s="15"/>
      <c r="TV139" s="15"/>
      <c r="TW139" s="15"/>
      <c r="TX139" s="15"/>
      <c r="TY139" s="15"/>
      <c r="TZ139" s="15"/>
      <c r="UA139" s="15"/>
      <c r="UB139" s="15"/>
      <c r="UC139" s="15"/>
      <c r="UD139" s="15"/>
      <c r="UE139" s="15"/>
      <c r="UF139" s="15"/>
      <c r="UG139" s="15"/>
      <c r="UH139" s="15"/>
      <c r="UI139" s="15"/>
      <c r="UJ139" s="15"/>
      <c r="UK139" s="15"/>
      <c r="UL139" s="15"/>
      <c r="UM139" s="15"/>
      <c r="UN139" s="15"/>
      <c r="UO139" s="15"/>
      <c r="UP139" s="15"/>
      <c r="UQ139" s="15"/>
      <c r="UR139" s="15"/>
      <c r="US139" s="15"/>
    </row>
    <row r="140" spans="1:565" s="57" customFormat="1" x14ac:dyDescent="0.25">
      <c r="A140" s="49"/>
      <c r="B140" s="49"/>
      <c r="C140" s="49"/>
      <c r="D140" s="49"/>
      <c r="E140" s="49"/>
      <c r="F140" s="108"/>
      <c r="G140" s="59"/>
      <c r="H140" s="51"/>
      <c r="I140" s="108"/>
      <c r="J140" s="49"/>
      <c r="K140" s="60"/>
      <c r="L140" s="11"/>
      <c r="M140" s="59"/>
      <c r="N140" s="60"/>
      <c r="O140" s="60"/>
      <c r="P140" s="49"/>
      <c r="Q140" s="52"/>
      <c r="R140" s="11"/>
      <c r="S140" s="11"/>
      <c r="T140" s="49"/>
      <c r="U140" s="54" t="s">
        <v>377</v>
      </c>
      <c r="V140" s="55">
        <v>45287</v>
      </c>
      <c r="W140" s="66">
        <v>13684</v>
      </c>
      <c r="X140" s="54" t="s">
        <v>390</v>
      </c>
      <c r="Y140" s="55">
        <v>45292</v>
      </c>
      <c r="Z140" s="55">
        <v>45473</v>
      </c>
      <c r="AA140" s="53" t="s">
        <v>100</v>
      </c>
      <c r="AB140" s="54" t="s">
        <v>100</v>
      </c>
      <c r="AC140" s="6">
        <v>0</v>
      </c>
      <c r="AD140" s="6">
        <v>0</v>
      </c>
      <c r="AE140" s="58" t="s">
        <v>100</v>
      </c>
      <c r="AF140" s="58" t="s">
        <v>100</v>
      </c>
      <c r="AG140" s="6">
        <v>0</v>
      </c>
      <c r="AH140" s="2">
        <f t="shared" si="11"/>
        <v>528229.62</v>
      </c>
      <c r="AI140" s="5">
        <v>0</v>
      </c>
      <c r="AJ140" s="5">
        <f>122382.9+122382.9+122382.9+122382.9+122382.9+221332.6</f>
        <v>833247.1</v>
      </c>
      <c r="AK140" s="12"/>
      <c r="AL140" s="69"/>
      <c r="AM140" s="69"/>
      <c r="AN140" s="51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49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5"/>
      <c r="JG140" s="15"/>
      <c r="JH140" s="15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  <c r="KL140" s="15"/>
      <c r="KM140" s="15"/>
      <c r="KN140" s="15"/>
      <c r="KO140" s="15"/>
      <c r="KP140" s="15"/>
      <c r="KQ140" s="15"/>
      <c r="KR140" s="15"/>
      <c r="KS140" s="15"/>
      <c r="KT140" s="15"/>
      <c r="KU140" s="15"/>
      <c r="KV140" s="15"/>
      <c r="KW140" s="15"/>
      <c r="KX140" s="15"/>
      <c r="KY140" s="15"/>
      <c r="KZ140" s="15"/>
      <c r="LA140" s="15"/>
      <c r="LB140" s="15"/>
      <c r="LC140" s="15"/>
      <c r="LD140" s="15"/>
      <c r="LE140" s="15"/>
      <c r="LF140" s="15"/>
      <c r="LG140" s="15"/>
      <c r="LH140" s="15"/>
      <c r="LI140" s="15"/>
      <c r="LJ140" s="15"/>
      <c r="LK140" s="15"/>
      <c r="LL140" s="15"/>
      <c r="LM140" s="15"/>
      <c r="LN140" s="15"/>
      <c r="LO140" s="15"/>
      <c r="LP140" s="15"/>
      <c r="LQ140" s="15"/>
      <c r="LR140" s="15"/>
      <c r="LS140" s="15"/>
      <c r="LT140" s="15"/>
      <c r="LU140" s="15"/>
      <c r="LV140" s="15"/>
      <c r="LW140" s="15"/>
      <c r="LX140" s="15"/>
      <c r="LY140" s="15"/>
      <c r="LZ140" s="15"/>
      <c r="MA140" s="15"/>
      <c r="MB140" s="15"/>
      <c r="MC140" s="15"/>
      <c r="MD140" s="15"/>
      <c r="ME140" s="15"/>
      <c r="MF140" s="15"/>
      <c r="MG140" s="15"/>
      <c r="MH140" s="15"/>
      <c r="MI140" s="15"/>
      <c r="MJ140" s="15"/>
      <c r="MK140" s="15"/>
      <c r="ML140" s="15"/>
      <c r="MM140" s="15"/>
      <c r="MN140" s="15"/>
      <c r="MO140" s="15"/>
      <c r="MP140" s="15"/>
      <c r="MQ140" s="15"/>
      <c r="MR140" s="15"/>
      <c r="MS140" s="15"/>
      <c r="MT140" s="15"/>
      <c r="MU140" s="15"/>
      <c r="MV140" s="15"/>
      <c r="MW140" s="15"/>
      <c r="MX140" s="15"/>
      <c r="MY140" s="15"/>
      <c r="MZ140" s="15"/>
      <c r="NA140" s="15"/>
      <c r="NB140" s="15"/>
      <c r="NC140" s="15"/>
      <c r="ND140" s="15"/>
      <c r="NE140" s="15"/>
      <c r="NF140" s="15"/>
      <c r="NG140" s="15"/>
      <c r="NH140" s="15"/>
      <c r="NI140" s="15"/>
      <c r="NJ140" s="15"/>
      <c r="NK140" s="15"/>
      <c r="NL140" s="15"/>
      <c r="NM140" s="15"/>
      <c r="NN140" s="15"/>
      <c r="NO140" s="15"/>
      <c r="NP140" s="15"/>
      <c r="NQ140" s="15"/>
      <c r="NR140" s="15"/>
      <c r="NS140" s="15"/>
      <c r="NT140" s="15"/>
      <c r="NU140" s="15"/>
      <c r="NV140" s="15"/>
      <c r="NW140" s="15"/>
      <c r="NX140" s="15"/>
      <c r="NY140" s="15"/>
      <c r="NZ140" s="15"/>
      <c r="OA140" s="15"/>
      <c r="OB140" s="15"/>
      <c r="OC140" s="15"/>
      <c r="OD140" s="15"/>
      <c r="OE140" s="15"/>
      <c r="OF140" s="15"/>
      <c r="OG140" s="15"/>
      <c r="OH140" s="15"/>
      <c r="OI140" s="15"/>
      <c r="OJ140" s="15"/>
      <c r="OK140" s="15"/>
      <c r="OL140" s="15"/>
      <c r="OM140" s="15"/>
      <c r="ON140" s="15"/>
      <c r="OO140" s="15"/>
      <c r="OP140" s="15"/>
      <c r="OQ140" s="15"/>
      <c r="OR140" s="15"/>
      <c r="OS140" s="15"/>
      <c r="OT140" s="15"/>
      <c r="OU140" s="15"/>
      <c r="OV140" s="15"/>
      <c r="OW140" s="15"/>
      <c r="OX140" s="15"/>
      <c r="OY140" s="15"/>
      <c r="OZ140" s="15"/>
      <c r="PA140" s="15"/>
      <c r="PB140" s="15"/>
      <c r="PC140" s="15"/>
      <c r="PD140" s="15"/>
      <c r="PE140" s="15"/>
      <c r="PF140" s="15"/>
      <c r="PG140" s="15"/>
      <c r="PH140" s="15"/>
      <c r="PI140" s="15"/>
      <c r="PJ140" s="15"/>
      <c r="PK140" s="15"/>
      <c r="PL140" s="15"/>
      <c r="PM140" s="15"/>
      <c r="PN140" s="15"/>
      <c r="PO140" s="15"/>
      <c r="PP140" s="15"/>
      <c r="PQ140" s="15"/>
      <c r="PR140" s="15"/>
      <c r="PS140" s="15"/>
      <c r="PT140" s="15"/>
      <c r="PU140" s="15"/>
      <c r="PV140" s="15"/>
      <c r="PW140" s="15"/>
      <c r="PX140" s="15"/>
      <c r="PY140" s="15"/>
      <c r="PZ140" s="15"/>
      <c r="QA140" s="15"/>
      <c r="QB140" s="15"/>
      <c r="QC140" s="15"/>
      <c r="QD140" s="15"/>
      <c r="QE140" s="15"/>
      <c r="QF140" s="15"/>
      <c r="QG140" s="15"/>
      <c r="QH140" s="15"/>
      <c r="QI140" s="15"/>
      <c r="QJ140" s="15"/>
      <c r="QK140" s="15"/>
      <c r="QL140" s="15"/>
      <c r="QM140" s="15"/>
      <c r="QN140" s="15"/>
      <c r="QO140" s="15"/>
      <c r="QP140" s="15"/>
      <c r="QQ140" s="15"/>
      <c r="QR140" s="15"/>
      <c r="QS140" s="15"/>
      <c r="QT140" s="15"/>
      <c r="QU140" s="15"/>
      <c r="QV140" s="15"/>
      <c r="QW140" s="15"/>
      <c r="QX140" s="15"/>
      <c r="QY140" s="15"/>
      <c r="QZ140" s="15"/>
      <c r="RA140" s="15"/>
      <c r="RB140" s="15"/>
      <c r="RC140" s="15"/>
      <c r="RD140" s="15"/>
      <c r="RE140" s="15"/>
      <c r="RF140" s="15"/>
      <c r="RG140" s="15"/>
      <c r="RH140" s="15"/>
      <c r="RI140" s="15"/>
      <c r="RJ140" s="15"/>
      <c r="RK140" s="15"/>
      <c r="RL140" s="15"/>
      <c r="RM140" s="15"/>
      <c r="RN140" s="15"/>
      <c r="RO140" s="15"/>
      <c r="RP140" s="15"/>
      <c r="RQ140" s="15"/>
      <c r="RR140" s="15"/>
      <c r="RS140" s="15"/>
      <c r="RT140" s="15"/>
      <c r="RU140" s="15"/>
      <c r="RV140" s="15"/>
      <c r="RW140" s="15"/>
      <c r="RX140" s="15"/>
      <c r="RY140" s="15"/>
      <c r="RZ140" s="15"/>
      <c r="SA140" s="15"/>
      <c r="SB140" s="15"/>
      <c r="SC140" s="15"/>
      <c r="SD140" s="15"/>
      <c r="SE140" s="15"/>
      <c r="SF140" s="15"/>
      <c r="SG140" s="15"/>
      <c r="SH140" s="15"/>
      <c r="SI140" s="15"/>
      <c r="SJ140" s="15"/>
      <c r="SK140" s="15"/>
      <c r="SL140" s="15"/>
      <c r="SM140" s="15"/>
      <c r="SN140" s="15"/>
      <c r="SO140" s="15"/>
      <c r="SP140" s="15"/>
      <c r="SQ140" s="15"/>
      <c r="SR140" s="15"/>
      <c r="SS140" s="15"/>
      <c r="ST140" s="15"/>
      <c r="SU140" s="15"/>
      <c r="SV140" s="15"/>
      <c r="SW140" s="15"/>
      <c r="SX140" s="15"/>
      <c r="SY140" s="15"/>
      <c r="SZ140" s="15"/>
      <c r="TA140" s="15"/>
      <c r="TB140" s="15"/>
      <c r="TC140" s="15"/>
      <c r="TD140" s="15"/>
      <c r="TE140" s="15"/>
      <c r="TF140" s="15"/>
      <c r="TG140" s="15"/>
      <c r="TH140" s="15"/>
      <c r="TI140" s="15"/>
      <c r="TJ140" s="15"/>
      <c r="TK140" s="15"/>
      <c r="TL140" s="15"/>
      <c r="TM140" s="15"/>
      <c r="TN140" s="15"/>
      <c r="TO140" s="15"/>
      <c r="TP140" s="15"/>
      <c r="TQ140" s="15"/>
      <c r="TR140" s="15"/>
      <c r="TS140" s="15"/>
      <c r="TT140" s="15"/>
      <c r="TU140" s="15"/>
      <c r="TV140" s="15"/>
      <c r="TW140" s="15"/>
      <c r="TX140" s="15"/>
      <c r="TY140" s="15"/>
      <c r="TZ140" s="15"/>
      <c r="UA140" s="15"/>
      <c r="UB140" s="15"/>
      <c r="UC140" s="15"/>
      <c r="UD140" s="15"/>
      <c r="UE140" s="15"/>
      <c r="UF140" s="15"/>
      <c r="UG140" s="15"/>
      <c r="UH140" s="15"/>
      <c r="UI140" s="15"/>
      <c r="UJ140" s="15"/>
      <c r="UK140" s="15"/>
      <c r="UL140" s="15"/>
      <c r="UM140" s="15"/>
      <c r="UN140" s="15"/>
      <c r="UO140" s="15"/>
      <c r="UP140" s="15"/>
      <c r="UQ140" s="15"/>
      <c r="UR140" s="15"/>
      <c r="US140" s="15"/>
    </row>
    <row r="141" spans="1:565" s="57" customFormat="1" x14ac:dyDescent="0.25">
      <c r="A141" s="49"/>
      <c r="B141" s="49"/>
      <c r="C141" s="49"/>
      <c r="D141" s="49"/>
      <c r="E141" s="49"/>
      <c r="F141" s="108"/>
      <c r="G141" s="59"/>
      <c r="H141" s="51"/>
      <c r="I141" s="108"/>
      <c r="J141" s="49"/>
      <c r="K141" s="60"/>
      <c r="L141" s="11"/>
      <c r="M141" s="59"/>
      <c r="N141" s="60"/>
      <c r="O141" s="60"/>
      <c r="P141" s="49"/>
      <c r="Q141" s="52"/>
      <c r="R141" s="11"/>
      <c r="S141" s="11"/>
      <c r="T141" s="49"/>
      <c r="U141" s="54"/>
      <c r="V141" s="55"/>
      <c r="W141" s="66"/>
      <c r="X141" s="54"/>
      <c r="Y141" s="55"/>
      <c r="Z141" s="55"/>
      <c r="AA141" s="53"/>
      <c r="AB141" s="54"/>
      <c r="AC141" s="6"/>
      <c r="AD141" s="6"/>
      <c r="AE141" s="58"/>
      <c r="AF141" s="58"/>
      <c r="AG141" s="6"/>
      <c r="AH141" s="2">
        <f t="shared" si="11"/>
        <v>528229.62</v>
      </c>
      <c r="AI141" s="5"/>
      <c r="AJ141" s="5"/>
      <c r="AK141" s="12"/>
      <c r="AL141" s="69"/>
      <c r="AM141" s="69"/>
      <c r="AN141" s="51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49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  <c r="IX141" s="15"/>
      <c r="IY141" s="15"/>
      <c r="IZ141" s="15"/>
      <c r="JA141" s="15"/>
      <c r="JB141" s="15"/>
      <c r="JC141" s="15"/>
      <c r="JD141" s="15"/>
      <c r="JE141" s="15"/>
      <c r="JF141" s="15"/>
      <c r="JG141" s="15"/>
      <c r="JH141" s="15"/>
      <c r="JI141" s="15"/>
      <c r="JJ141" s="15"/>
      <c r="JK141" s="15"/>
      <c r="JL141" s="15"/>
      <c r="JM141" s="15"/>
      <c r="JN141" s="15"/>
      <c r="JO141" s="15"/>
      <c r="JP141" s="15"/>
      <c r="JQ141" s="15"/>
      <c r="JR141" s="15"/>
      <c r="JS141" s="15"/>
      <c r="JT141" s="15"/>
      <c r="JU141" s="15"/>
      <c r="JV141" s="15"/>
      <c r="JW141" s="15"/>
      <c r="JX141" s="15"/>
      <c r="JY141" s="15"/>
      <c r="JZ141" s="15"/>
      <c r="KA141" s="15"/>
      <c r="KB141" s="15"/>
      <c r="KC141" s="15"/>
      <c r="KD141" s="15"/>
      <c r="KE141" s="15"/>
      <c r="KF141" s="15"/>
      <c r="KG141" s="15"/>
      <c r="KH141" s="15"/>
      <c r="KI141" s="15"/>
      <c r="KJ141" s="15"/>
      <c r="KK141" s="15"/>
      <c r="KL141" s="15"/>
      <c r="KM141" s="15"/>
      <c r="KN141" s="15"/>
      <c r="KO141" s="15"/>
      <c r="KP141" s="15"/>
      <c r="KQ141" s="15"/>
      <c r="KR141" s="15"/>
      <c r="KS141" s="15"/>
      <c r="KT141" s="15"/>
      <c r="KU141" s="15"/>
      <c r="KV141" s="15"/>
      <c r="KW141" s="15"/>
      <c r="KX141" s="15"/>
      <c r="KY141" s="15"/>
      <c r="KZ141" s="15"/>
      <c r="LA141" s="15"/>
      <c r="LB141" s="15"/>
      <c r="LC141" s="15"/>
      <c r="LD141" s="15"/>
      <c r="LE141" s="15"/>
      <c r="LF141" s="15"/>
      <c r="LG141" s="15"/>
      <c r="LH141" s="15"/>
      <c r="LI141" s="15"/>
      <c r="LJ141" s="15"/>
      <c r="LK141" s="15"/>
      <c r="LL141" s="15"/>
      <c r="LM141" s="15"/>
      <c r="LN141" s="15"/>
      <c r="LO141" s="15"/>
      <c r="LP141" s="15"/>
      <c r="LQ141" s="15"/>
      <c r="LR141" s="15"/>
      <c r="LS141" s="15"/>
      <c r="LT141" s="15"/>
      <c r="LU141" s="15"/>
      <c r="LV141" s="15"/>
      <c r="LW141" s="15"/>
      <c r="LX141" s="15"/>
      <c r="LY141" s="15"/>
      <c r="LZ141" s="15"/>
      <c r="MA141" s="15"/>
      <c r="MB141" s="15"/>
      <c r="MC141" s="15"/>
      <c r="MD141" s="15"/>
      <c r="ME141" s="15"/>
      <c r="MF141" s="15"/>
      <c r="MG141" s="15"/>
      <c r="MH141" s="15"/>
      <c r="MI141" s="15"/>
      <c r="MJ141" s="15"/>
      <c r="MK141" s="15"/>
      <c r="ML141" s="15"/>
      <c r="MM141" s="15"/>
      <c r="MN141" s="15"/>
      <c r="MO141" s="15"/>
      <c r="MP141" s="15"/>
      <c r="MQ141" s="15"/>
      <c r="MR141" s="15"/>
      <c r="MS141" s="15"/>
      <c r="MT141" s="15"/>
      <c r="MU141" s="15"/>
      <c r="MV141" s="15"/>
      <c r="MW141" s="15"/>
      <c r="MX141" s="15"/>
      <c r="MY141" s="15"/>
      <c r="MZ141" s="15"/>
      <c r="NA141" s="15"/>
      <c r="NB141" s="15"/>
      <c r="NC141" s="15"/>
      <c r="ND141" s="15"/>
      <c r="NE141" s="15"/>
      <c r="NF141" s="15"/>
      <c r="NG141" s="15"/>
      <c r="NH141" s="15"/>
      <c r="NI141" s="15"/>
      <c r="NJ141" s="15"/>
      <c r="NK141" s="15"/>
      <c r="NL141" s="15"/>
      <c r="NM141" s="15"/>
      <c r="NN141" s="15"/>
      <c r="NO141" s="15"/>
      <c r="NP141" s="15"/>
      <c r="NQ141" s="15"/>
      <c r="NR141" s="15"/>
      <c r="NS141" s="15"/>
      <c r="NT141" s="15"/>
      <c r="NU141" s="15"/>
      <c r="NV141" s="15"/>
      <c r="NW141" s="15"/>
      <c r="NX141" s="15"/>
      <c r="NY141" s="15"/>
      <c r="NZ141" s="15"/>
      <c r="OA141" s="15"/>
      <c r="OB141" s="15"/>
      <c r="OC141" s="15"/>
      <c r="OD141" s="15"/>
      <c r="OE141" s="15"/>
      <c r="OF141" s="15"/>
      <c r="OG141" s="15"/>
      <c r="OH141" s="15"/>
      <c r="OI141" s="15"/>
      <c r="OJ141" s="15"/>
      <c r="OK141" s="15"/>
      <c r="OL141" s="15"/>
      <c r="OM141" s="15"/>
      <c r="ON141" s="15"/>
      <c r="OO141" s="15"/>
      <c r="OP141" s="15"/>
      <c r="OQ141" s="15"/>
      <c r="OR141" s="15"/>
      <c r="OS141" s="15"/>
      <c r="OT141" s="15"/>
      <c r="OU141" s="15"/>
      <c r="OV141" s="15"/>
      <c r="OW141" s="15"/>
      <c r="OX141" s="15"/>
      <c r="OY141" s="15"/>
      <c r="OZ141" s="15"/>
      <c r="PA141" s="15"/>
      <c r="PB141" s="15"/>
      <c r="PC141" s="15"/>
      <c r="PD141" s="15"/>
      <c r="PE141" s="15"/>
      <c r="PF141" s="15"/>
      <c r="PG141" s="15"/>
      <c r="PH141" s="15"/>
      <c r="PI141" s="15"/>
      <c r="PJ141" s="15"/>
      <c r="PK141" s="15"/>
      <c r="PL141" s="15"/>
      <c r="PM141" s="15"/>
      <c r="PN141" s="15"/>
      <c r="PO141" s="15"/>
      <c r="PP141" s="15"/>
      <c r="PQ141" s="15"/>
      <c r="PR141" s="15"/>
      <c r="PS141" s="15"/>
      <c r="PT141" s="15"/>
      <c r="PU141" s="15"/>
      <c r="PV141" s="15"/>
      <c r="PW141" s="15"/>
      <c r="PX141" s="15"/>
      <c r="PY141" s="15"/>
      <c r="PZ141" s="15"/>
      <c r="QA141" s="15"/>
      <c r="QB141" s="15"/>
      <c r="QC141" s="15"/>
      <c r="QD141" s="15"/>
      <c r="QE141" s="15"/>
      <c r="QF141" s="15"/>
      <c r="QG141" s="15"/>
      <c r="QH141" s="15"/>
      <c r="QI141" s="15"/>
      <c r="QJ141" s="15"/>
      <c r="QK141" s="15"/>
      <c r="QL141" s="15"/>
      <c r="QM141" s="15"/>
      <c r="QN141" s="15"/>
      <c r="QO141" s="15"/>
      <c r="QP141" s="15"/>
      <c r="QQ141" s="15"/>
      <c r="QR141" s="15"/>
      <c r="QS141" s="15"/>
      <c r="QT141" s="15"/>
      <c r="QU141" s="15"/>
      <c r="QV141" s="15"/>
      <c r="QW141" s="15"/>
      <c r="QX141" s="15"/>
      <c r="QY141" s="15"/>
      <c r="QZ141" s="15"/>
      <c r="RA141" s="15"/>
      <c r="RB141" s="15"/>
      <c r="RC141" s="15"/>
      <c r="RD141" s="15"/>
      <c r="RE141" s="15"/>
      <c r="RF141" s="15"/>
      <c r="RG141" s="15"/>
      <c r="RH141" s="15"/>
      <c r="RI141" s="15"/>
      <c r="RJ141" s="15"/>
      <c r="RK141" s="15"/>
      <c r="RL141" s="15"/>
      <c r="RM141" s="15"/>
      <c r="RN141" s="15"/>
      <c r="RO141" s="15"/>
      <c r="RP141" s="15"/>
      <c r="RQ141" s="15"/>
      <c r="RR141" s="15"/>
      <c r="RS141" s="15"/>
      <c r="RT141" s="15"/>
      <c r="RU141" s="15"/>
      <c r="RV141" s="15"/>
      <c r="RW141" s="15"/>
      <c r="RX141" s="15"/>
      <c r="RY141" s="15"/>
      <c r="RZ141" s="15"/>
      <c r="SA141" s="15"/>
      <c r="SB141" s="15"/>
      <c r="SC141" s="15"/>
      <c r="SD141" s="15"/>
      <c r="SE141" s="15"/>
      <c r="SF141" s="15"/>
      <c r="SG141" s="15"/>
      <c r="SH141" s="15"/>
      <c r="SI141" s="15"/>
      <c r="SJ141" s="15"/>
      <c r="SK141" s="15"/>
      <c r="SL141" s="15"/>
      <c r="SM141" s="15"/>
      <c r="SN141" s="15"/>
      <c r="SO141" s="15"/>
      <c r="SP141" s="15"/>
      <c r="SQ141" s="15"/>
      <c r="SR141" s="15"/>
      <c r="SS141" s="15"/>
      <c r="ST141" s="15"/>
      <c r="SU141" s="15"/>
      <c r="SV141" s="15"/>
      <c r="SW141" s="15"/>
      <c r="SX141" s="15"/>
      <c r="SY141" s="15"/>
      <c r="SZ141" s="15"/>
      <c r="TA141" s="15"/>
      <c r="TB141" s="15"/>
      <c r="TC141" s="15"/>
      <c r="TD141" s="15"/>
      <c r="TE141" s="15"/>
      <c r="TF141" s="15"/>
      <c r="TG141" s="15"/>
      <c r="TH141" s="15"/>
      <c r="TI141" s="15"/>
      <c r="TJ141" s="15"/>
      <c r="TK141" s="15"/>
      <c r="TL141" s="15"/>
      <c r="TM141" s="15"/>
      <c r="TN141" s="15"/>
      <c r="TO141" s="15"/>
      <c r="TP141" s="15"/>
      <c r="TQ141" s="15"/>
      <c r="TR141" s="15"/>
      <c r="TS141" s="15"/>
      <c r="TT141" s="15"/>
      <c r="TU141" s="15"/>
      <c r="TV141" s="15"/>
      <c r="TW141" s="15"/>
      <c r="TX141" s="15"/>
      <c r="TY141" s="15"/>
      <c r="TZ141" s="15"/>
      <c r="UA141" s="15"/>
      <c r="UB141" s="15"/>
      <c r="UC141" s="15"/>
      <c r="UD141" s="15"/>
      <c r="UE141" s="15"/>
      <c r="UF141" s="15"/>
      <c r="UG141" s="15"/>
      <c r="UH141" s="15"/>
      <c r="UI141" s="15"/>
      <c r="UJ141" s="15"/>
      <c r="UK141" s="15"/>
      <c r="UL141" s="15"/>
      <c r="UM141" s="15"/>
      <c r="UN141" s="15"/>
      <c r="UO141" s="15"/>
      <c r="UP141" s="15"/>
      <c r="UQ141" s="15"/>
      <c r="UR141" s="15"/>
      <c r="US141" s="15"/>
    </row>
    <row r="142" spans="1:565" s="57" customFormat="1" x14ac:dyDescent="0.25">
      <c r="A142" s="49"/>
      <c r="B142" s="49"/>
      <c r="C142" s="49"/>
      <c r="D142" s="49"/>
      <c r="E142" s="49"/>
      <c r="F142" s="108"/>
      <c r="G142" s="59"/>
      <c r="H142" s="51"/>
      <c r="I142" s="108"/>
      <c r="J142" s="49"/>
      <c r="K142" s="60"/>
      <c r="L142" s="11"/>
      <c r="M142" s="59"/>
      <c r="N142" s="60"/>
      <c r="O142" s="60"/>
      <c r="P142" s="49"/>
      <c r="Q142" s="52"/>
      <c r="R142" s="11"/>
      <c r="S142" s="11"/>
      <c r="T142" s="49"/>
      <c r="U142" s="54"/>
      <c r="V142" s="55"/>
      <c r="W142" s="66"/>
      <c r="X142" s="54"/>
      <c r="Y142" s="55"/>
      <c r="Z142" s="55"/>
      <c r="AA142" s="53" t="s">
        <v>100</v>
      </c>
      <c r="AB142" s="54" t="s">
        <v>100</v>
      </c>
      <c r="AC142" s="6">
        <v>0</v>
      </c>
      <c r="AD142" s="6">
        <v>0</v>
      </c>
      <c r="AE142" s="58" t="s">
        <v>100</v>
      </c>
      <c r="AF142" s="58" t="s">
        <v>100</v>
      </c>
      <c r="AG142" s="6">
        <v>0</v>
      </c>
      <c r="AH142" s="2">
        <f t="shared" si="11"/>
        <v>528229.62</v>
      </c>
      <c r="AI142" s="5"/>
      <c r="AJ142" s="5"/>
      <c r="AK142" s="12"/>
      <c r="AL142" s="69"/>
      <c r="AM142" s="69"/>
      <c r="AN142" s="51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49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  <c r="IX142" s="15"/>
      <c r="IY142" s="15"/>
      <c r="IZ142" s="15"/>
      <c r="JA142" s="15"/>
      <c r="JB142" s="15"/>
      <c r="JC142" s="15"/>
      <c r="JD142" s="15"/>
      <c r="JE142" s="15"/>
      <c r="JF142" s="15"/>
      <c r="JG142" s="15"/>
      <c r="JH142" s="15"/>
      <c r="JI142" s="15"/>
      <c r="JJ142" s="15"/>
      <c r="JK142" s="15"/>
      <c r="JL142" s="15"/>
      <c r="JM142" s="15"/>
      <c r="JN142" s="15"/>
      <c r="JO142" s="15"/>
      <c r="JP142" s="15"/>
      <c r="JQ142" s="15"/>
      <c r="JR142" s="15"/>
      <c r="JS142" s="15"/>
      <c r="JT142" s="15"/>
      <c r="JU142" s="15"/>
      <c r="JV142" s="15"/>
      <c r="JW142" s="15"/>
      <c r="JX142" s="15"/>
      <c r="JY142" s="15"/>
      <c r="JZ142" s="15"/>
      <c r="KA142" s="15"/>
      <c r="KB142" s="15"/>
      <c r="KC142" s="15"/>
      <c r="KD142" s="15"/>
      <c r="KE142" s="15"/>
      <c r="KF142" s="15"/>
      <c r="KG142" s="15"/>
      <c r="KH142" s="15"/>
      <c r="KI142" s="15"/>
      <c r="KJ142" s="15"/>
      <c r="KK142" s="15"/>
      <c r="KL142" s="15"/>
      <c r="KM142" s="15"/>
      <c r="KN142" s="15"/>
      <c r="KO142" s="15"/>
      <c r="KP142" s="15"/>
      <c r="KQ142" s="15"/>
      <c r="KR142" s="15"/>
      <c r="KS142" s="15"/>
      <c r="KT142" s="15"/>
      <c r="KU142" s="15"/>
      <c r="KV142" s="15"/>
      <c r="KW142" s="15"/>
      <c r="KX142" s="15"/>
      <c r="KY142" s="15"/>
      <c r="KZ142" s="15"/>
      <c r="LA142" s="15"/>
      <c r="LB142" s="15"/>
      <c r="LC142" s="15"/>
      <c r="LD142" s="15"/>
      <c r="LE142" s="15"/>
      <c r="LF142" s="15"/>
      <c r="LG142" s="15"/>
      <c r="LH142" s="15"/>
      <c r="LI142" s="15"/>
      <c r="LJ142" s="15"/>
      <c r="LK142" s="15"/>
      <c r="LL142" s="15"/>
      <c r="LM142" s="15"/>
      <c r="LN142" s="15"/>
      <c r="LO142" s="15"/>
      <c r="LP142" s="15"/>
      <c r="LQ142" s="15"/>
      <c r="LR142" s="15"/>
      <c r="LS142" s="15"/>
      <c r="LT142" s="15"/>
      <c r="LU142" s="15"/>
      <c r="LV142" s="15"/>
      <c r="LW142" s="15"/>
      <c r="LX142" s="15"/>
      <c r="LY142" s="15"/>
      <c r="LZ142" s="15"/>
      <c r="MA142" s="15"/>
      <c r="MB142" s="15"/>
      <c r="MC142" s="15"/>
      <c r="MD142" s="15"/>
      <c r="ME142" s="15"/>
      <c r="MF142" s="15"/>
      <c r="MG142" s="15"/>
      <c r="MH142" s="15"/>
      <c r="MI142" s="15"/>
      <c r="MJ142" s="15"/>
      <c r="MK142" s="15"/>
      <c r="ML142" s="15"/>
      <c r="MM142" s="15"/>
      <c r="MN142" s="15"/>
      <c r="MO142" s="15"/>
      <c r="MP142" s="15"/>
      <c r="MQ142" s="15"/>
      <c r="MR142" s="15"/>
      <c r="MS142" s="15"/>
      <c r="MT142" s="15"/>
      <c r="MU142" s="15"/>
      <c r="MV142" s="15"/>
      <c r="MW142" s="15"/>
      <c r="MX142" s="15"/>
      <c r="MY142" s="15"/>
      <c r="MZ142" s="15"/>
      <c r="NA142" s="15"/>
      <c r="NB142" s="15"/>
      <c r="NC142" s="15"/>
      <c r="ND142" s="15"/>
      <c r="NE142" s="15"/>
      <c r="NF142" s="15"/>
      <c r="NG142" s="15"/>
      <c r="NH142" s="15"/>
      <c r="NI142" s="15"/>
      <c r="NJ142" s="15"/>
      <c r="NK142" s="15"/>
      <c r="NL142" s="15"/>
      <c r="NM142" s="15"/>
      <c r="NN142" s="15"/>
      <c r="NO142" s="15"/>
      <c r="NP142" s="15"/>
      <c r="NQ142" s="15"/>
      <c r="NR142" s="15"/>
      <c r="NS142" s="15"/>
      <c r="NT142" s="15"/>
      <c r="NU142" s="15"/>
      <c r="NV142" s="15"/>
      <c r="NW142" s="15"/>
      <c r="NX142" s="15"/>
      <c r="NY142" s="15"/>
      <c r="NZ142" s="15"/>
      <c r="OA142" s="15"/>
      <c r="OB142" s="15"/>
      <c r="OC142" s="15"/>
      <c r="OD142" s="15"/>
      <c r="OE142" s="15"/>
      <c r="OF142" s="15"/>
      <c r="OG142" s="15"/>
      <c r="OH142" s="15"/>
      <c r="OI142" s="15"/>
      <c r="OJ142" s="15"/>
      <c r="OK142" s="15"/>
      <c r="OL142" s="15"/>
      <c r="OM142" s="15"/>
      <c r="ON142" s="15"/>
      <c r="OO142" s="15"/>
      <c r="OP142" s="15"/>
      <c r="OQ142" s="15"/>
      <c r="OR142" s="15"/>
      <c r="OS142" s="15"/>
      <c r="OT142" s="15"/>
      <c r="OU142" s="15"/>
      <c r="OV142" s="15"/>
      <c r="OW142" s="15"/>
      <c r="OX142" s="15"/>
      <c r="OY142" s="15"/>
      <c r="OZ142" s="15"/>
      <c r="PA142" s="15"/>
      <c r="PB142" s="15"/>
      <c r="PC142" s="15"/>
      <c r="PD142" s="15"/>
      <c r="PE142" s="15"/>
      <c r="PF142" s="15"/>
      <c r="PG142" s="15"/>
      <c r="PH142" s="15"/>
      <c r="PI142" s="15"/>
      <c r="PJ142" s="15"/>
      <c r="PK142" s="15"/>
      <c r="PL142" s="15"/>
      <c r="PM142" s="15"/>
      <c r="PN142" s="15"/>
      <c r="PO142" s="15"/>
      <c r="PP142" s="15"/>
      <c r="PQ142" s="15"/>
      <c r="PR142" s="15"/>
      <c r="PS142" s="15"/>
      <c r="PT142" s="15"/>
      <c r="PU142" s="15"/>
      <c r="PV142" s="15"/>
      <c r="PW142" s="15"/>
      <c r="PX142" s="15"/>
      <c r="PY142" s="15"/>
      <c r="PZ142" s="15"/>
      <c r="QA142" s="15"/>
      <c r="QB142" s="15"/>
      <c r="QC142" s="15"/>
      <c r="QD142" s="15"/>
      <c r="QE142" s="15"/>
      <c r="QF142" s="15"/>
      <c r="QG142" s="15"/>
      <c r="QH142" s="15"/>
      <c r="QI142" s="15"/>
      <c r="QJ142" s="15"/>
      <c r="QK142" s="15"/>
      <c r="QL142" s="15"/>
      <c r="QM142" s="15"/>
      <c r="QN142" s="15"/>
      <c r="QO142" s="15"/>
      <c r="QP142" s="15"/>
      <c r="QQ142" s="15"/>
      <c r="QR142" s="15"/>
      <c r="QS142" s="15"/>
      <c r="QT142" s="15"/>
      <c r="QU142" s="15"/>
      <c r="QV142" s="15"/>
      <c r="QW142" s="15"/>
      <c r="QX142" s="15"/>
      <c r="QY142" s="15"/>
      <c r="QZ142" s="15"/>
      <c r="RA142" s="15"/>
      <c r="RB142" s="15"/>
      <c r="RC142" s="15"/>
      <c r="RD142" s="15"/>
      <c r="RE142" s="15"/>
      <c r="RF142" s="15"/>
      <c r="RG142" s="15"/>
      <c r="RH142" s="15"/>
      <c r="RI142" s="15"/>
      <c r="RJ142" s="15"/>
      <c r="RK142" s="15"/>
      <c r="RL142" s="15"/>
      <c r="RM142" s="15"/>
      <c r="RN142" s="15"/>
      <c r="RO142" s="15"/>
      <c r="RP142" s="15"/>
      <c r="RQ142" s="15"/>
      <c r="RR142" s="15"/>
      <c r="RS142" s="15"/>
      <c r="RT142" s="15"/>
      <c r="RU142" s="15"/>
      <c r="RV142" s="15"/>
      <c r="RW142" s="15"/>
      <c r="RX142" s="15"/>
      <c r="RY142" s="15"/>
      <c r="RZ142" s="15"/>
      <c r="SA142" s="15"/>
      <c r="SB142" s="15"/>
      <c r="SC142" s="15"/>
      <c r="SD142" s="15"/>
      <c r="SE142" s="15"/>
      <c r="SF142" s="15"/>
      <c r="SG142" s="15"/>
      <c r="SH142" s="15"/>
      <c r="SI142" s="15"/>
      <c r="SJ142" s="15"/>
      <c r="SK142" s="15"/>
      <c r="SL142" s="15"/>
      <c r="SM142" s="15"/>
      <c r="SN142" s="15"/>
      <c r="SO142" s="15"/>
      <c r="SP142" s="15"/>
      <c r="SQ142" s="15"/>
      <c r="SR142" s="15"/>
      <c r="SS142" s="15"/>
      <c r="ST142" s="15"/>
      <c r="SU142" s="15"/>
      <c r="SV142" s="15"/>
      <c r="SW142" s="15"/>
      <c r="SX142" s="15"/>
      <c r="SY142" s="15"/>
      <c r="SZ142" s="15"/>
      <c r="TA142" s="15"/>
      <c r="TB142" s="15"/>
      <c r="TC142" s="15"/>
      <c r="TD142" s="15"/>
      <c r="TE142" s="15"/>
      <c r="TF142" s="15"/>
      <c r="TG142" s="15"/>
      <c r="TH142" s="15"/>
      <c r="TI142" s="15"/>
      <c r="TJ142" s="15"/>
      <c r="TK142" s="15"/>
      <c r="TL142" s="15"/>
      <c r="TM142" s="15"/>
      <c r="TN142" s="15"/>
      <c r="TO142" s="15"/>
      <c r="TP142" s="15"/>
      <c r="TQ142" s="15"/>
      <c r="TR142" s="15"/>
      <c r="TS142" s="15"/>
      <c r="TT142" s="15"/>
      <c r="TU142" s="15"/>
      <c r="TV142" s="15"/>
      <c r="TW142" s="15"/>
      <c r="TX142" s="15"/>
      <c r="TY142" s="15"/>
      <c r="TZ142" s="15"/>
      <c r="UA142" s="15"/>
      <c r="UB142" s="15"/>
      <c r="UC142" s="15"/>
      <c r="UD142" s="15"/>
      <c r="UE142" s="15"/>
      <c r="UF142" s="15"/>
      <c r="UG142" s="15"/>
      <c r="UH142" s="15"/>
      <c r="UI142" s="15"/>
      <c r="UJ142" s="15"/>
      <c r="UK142" s="15"/>
      <c r="UL142" s="15"/>
      <c r="UM142" s="15"/>
      <c r="UN142" s="15"/>
      <c r="UO142" s="15"/>
      <c r="UP142" s="15"/>
      <c r="UQ142" s="15"/>
      <c r="UR142" s="15"/>
      <c r="US142" s="15"/>
    </row>
    <row r="143" spans="1:565" s="57" customFormat="1" x14ac:dyDescent="0.25">
      <c r="A143" s="49"/>
      <c r="B143" s="49"/>
      <c r="C143" s="49"/>
      <c r="D143" s="49"/>
      <c r="E143" s="49"/>
      <c r="F143" s="108"/>
      <c r="G143" s="59"/>
      <c r="H143" s="51"/>
      <c r="I143" s="108"/>
      <c r="J143" s="49"/>
      <c r="K143" s="60"/>
      <c r="L143" s="11"/>
      <c r="M143" s="59"/>
      <c r="N143" s="60"/>
      <c r="O143" s="60"/>
      <c r="P143" s="49"/>
      <c r="Q143" s="52"/>
      <c r="R143" s="11"/>
      <c r="S143" s="11"/>
      <c r="T143" s="49"/>
      <c r="V143" s="58"/>
      <c r="W143" s="58"/>
      <c r="Y143" s="58"/>
      <c r="Z143" s="58"/>
      <c r="AA143" s="55" t="s">
        <v>100</v>
      </c>
      <c r="AB143" s="55" t="s">
        <v>100</v>
      </c>
      <c r="AC143" s="4">
        <v>0</v>
      </c>
      <c r="AD143" s="4">
        <v>0</v>
      </c>
      <c r="AE143" s="55" t="s">
        <v>100</v>
      </c>
      <c r="AF143" s="55" t="s">
        <v>100</v>
      </c>
      <c r="AG143" s="4">
        <v>0</v>
      </c>
      <c r="AH143" s="2">
        <f t="shared" si="11"/>
        <v>528229.62</v>
      </c>
      <c r="AI143" s="5"/>
      <c r="AJ143" s="5"/>
      <c r="AK143" s="12"/>
      <c r="AL143" s="69"/>
      <c r="AM143" s="69"/>
      <c r="AN143" s="51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49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5"/>
      <c r="JG143" s="15"/>
      <c r="JH143" s="15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  <c r="KL143" s="15"/>
      <c r="KM143" s="15"/>
      <c r="KN143" s="15"/>
      <c r="KO143" s="15"/>
      <c r="KP143" s="15"/>
      <c r="KQ143" s="15"/>
      <c r="KR143" s="15"/>
      <c r="KS143" s="15"/>
      <c r="KT143" s="15"/>
      <c r="KU143" s="15"/>
      <c r="KV143" s="15"/>
      <c r="KW143" s="15"/>
      <c r="KX143" s="15"/>
      <c r="KY143" s="15"/>
      <c r="KZ143" s="15"/>
      <c r="LA143" s="15"/>
      <c r="LB143" s="15"/>
      <c r="LC143" s="15"/>
      <c r="LD143" s="15"/>
      <c r="LE143" s="15"/>
      <c r="LF143" s="15"/>
      <c r="LG143" s="15"/>
      <c r="LH143" s="15"/>
      <c r="LI143" s="15"/>
      <c r="LJ143" s="15"/>
      <c r="LK143" s="15"/>
      <c r="LL143" s="15"/>
      <c r="LM143" s="15"/>
      <c r="LN143" s="15"/>
      <c r="LO143" s="15"/>
      <c r="LP143" s="15"/>
      <c r="LQ143" s="15"/>
      <c r="LR143" s="15"/>
      <c r="LS143" s="15"/>
      <c r="LT143" s="15"/>
      <c r="LU143" s="15"/>
      <c r="LV143" s="15"/>
      <c r="LW143" s="15"/>
      <c r="LX143" s="15"/>
      <c r="LY143" s="15"/>
      <c r="LZ143" s="15"/>
      <c r="MA143" s="15"/>
      <c r="MB143" s="15"/>
      <c r="MC143" s="15"/>
      <c r="MD143" s="15"/>
      <c r="ME143" s="15"/>
      <c r="MF143" s="15"/>
      <c r="MG143" s="15"/>
      <c r="MH143" s="15"/>
      <c r="MI143" s="15"/>
      <c r="MJ143" s="15"/>
      <c r="MK143" s="15"/>
      <c r="ML143" s="15"/>
      <c r="MM143" s="15"/>
      <c r="MN143" s="15"/>
      <c r="MO143" s="15"/>
      <c r="MP143" s="15"/>
      <c r="MQ143" s="15"/>
      <c r="MR143" s="15"/>
      <c r="MS143" s="15"/>
      <c r="MT143" s="15"/>
      <c r="MU143" s="15"/>
      <c r="MV143" s="15"/>
      <c r="MW143" s="15"/>
      <c r="MX143" s="15"/>
      <c r="MY143" s="15"/>
      <c r="MZ143" s="15"/>
      <c r="NA143" s="15"/>
      <c r="NB143" s="15"/>
      <c r="NC143" s="15"/>
      <c r="ND143" s="15"/>
      <c r="NE143" s="15"/>
      <c r="NF143" s="15"/>
      <c r="NG143" s="15"/>
      <c r="NH143" s="15"/>
      <c r="NI143" s="15"/>
      <c r="NJ143" s="15"/>
      <c r="NK143" s="15"/>
      <c r="NL143" s="15"/>
      <c r="NM143" s="15"/>
      <c r="NN143" s="15"/>
      <c r="NO143" s="15"/>
      <c r="NP143" s="15"/>
      <c r="NQ143" s="15"/>
      <c r="NR143" s="15"/>
      <c r="NS143" s="15"/>
      <c r="NT143" s="15"/>
      <c r="NU143" s="15"/>
      <c r="NV143" s="15"/>
      <c r="NW143" s="15"/>
      <c r="NX143" s="15"/>
      <c r="NY143" s="15"/>
      <c r="NZ143" s="15"/>
      <c r="OA143" s="15"/>
      <c r="OB143" s="15"/>
      <c r="OC143" s="15"/>
      <c r="OD143" s="15"/>
      <c r="OE143" s="15"/>
      <c r="OF143" s="15"/>
      <c r="OG143" s="15"/>
      <c r="OH143" s="15"/>
      <c r="OI143" s="15"/>
      <c r="OJ143" s="15"/>
      <c r="OK143" s="15"/>
      <c r="OL143" s="15"/>
      <c r="OM143" s="15"/>
      <c r="ON143" s="15"/>
      <c r="OO143" s="15"/>
      <c r="OP143" s="15"/>
      <c r="OQ143" s="15"/>
      <c r="OR143" s="15"/>
      <c r="OS143" s="15"/>
      <c r="OT143" s="15"/>
      <c r="OU143" s="15"/>
      <c r="OV143" s="15"/>
      <c r="OW143" s="15"/>
      <c r="OX143" s="15"/>
      <c r="OY143" s="15"/>
      <c r="OZ143" s="15"/>
      <c r="PA143" s="15"/>
      <c r="PB143" s="15"/>
      <c r="PC143" s="15"/>
      <c r="PD143" s="15"/>
      <c r="PE143" s="15"/>
      <c r="PF143" s="15"/>
      <c r="PG143" s="15"/>
      <c r="PH143" s="15"/>
      <c r="PI143" s="15"/>
      <c r="PJ143" s="15"/>
      <c r="PK143" s="15"/>
      <c r="PL143" s="15"/>
      <c r="PM143" s="15"/>
      <c r="PN143" s="15"/>
      <c r="PO143" s="15"/>
      <c r="PP143" s="15"/>
      <c r="PQ143" s="15"/>
      <c r="PR143" s="15"/>
      <c r="PS143" s="15"/>
      <c r="PT143" s="15"/>
      <c r="PU143" s="15"/>
      <c r="PV143" s="15"/>
      <c r="PW143" s="15"/>
      <c r="PX143" s="15"/>
      <c r="PY143" s="15"/>
      <c r="PZ143" s="15"/>
      <c r="QA143" s="15"/>
      <c r="QB143" s="15"/>
      <c r="QC143" s="15"/>
      <c r="QD143" s="15"/>
      <c r="QE143" s="15"/>
      <c r="QF143" s="15"/>
      <c r="QG143" s="15"/>
      <c r="QH143" s="15"/>
      <c r="QI143" s="15"/>
      <c r="QJ143" s="15"/>
      <c r="QK143" s="15"/>
      <c r="QL143" s="15"/>
      <c r="QM143" s="15"/>
      <c r="QN143" s="15"/>
      <c r="QO143" s="15"/>
      <c r="QP143" s="15"/>
      <c r="QQ143" s="15"/>
      <c r="QR143" s="15"/>
      <c r="QS143" s="15"/>
      <c r="QT143" s="15"/>
      <c r="QU143" s="15"/>
      <c r="QV143" s="15"/>
      <c r="QW143" s="15"/>
      <c r="QX143" s="15"/>
      <c r="QY143" s="15"/>
      <c r="QZ143" s="15"/>
      <c r="RA143" s="15"/>
      <c r="RB143" s="15"/>
      <c r="RC143" s="15"/>
      <c r="RD143" s="15"/>
      <c r="RE143" s="15"/>
      <c r="RF143" s="15"/>
      <c r="RG143" s="15"/>
      <c r="RH143" s="15"/>
      <c r="RI143" s="15"/>
      <c r="RJ143" s="15"/>
      <c r="RK143" s="15"/>
      <c r="RL143" s="15"/>
      <c r="RM143" s="15"/>
      <c r="RN143" s="15"/>
      <c r="RO143" s="15"/>
      <c r="RP143" s="15"/>
      <c r="RQ143" s="15"/>
      <c r="RR143" s="15"/>
      <c r="RS143" s="15"/>
      <c r="RT143" s="15"/>
      <c r="RU143" s="15"/>
      <c r="RV143" s="15"/>
      <c r="RW143" s="15"/>
      <c r="RX143" s="15"/>
      <c r="RY143" s="15"/>
      <c r="RZ143" s="15"/>
      <c r="SA143" s="15"/>
      <c r="SB143" s="15"/>
      <c r="SC143" s="15"/>
      <c r="SD143" s="15"/>
      <c r="SE143" s="15"/>
      <c r="SF143" s="15"/>
      <c r="SG143" s="15"/>
      <c r="SH143" s="15"/>
      <c r="SI143" s="15"/>
      <c r="SJ143" s="15"/>
      <c r="SK143" s="15"/>
      <c r="SL143" s="15"/>
      <c r="SM143" s="15"/>
      <c r="SN143" s="15"/>
      <c r="SO143" s="15"/>
      <c r="SP143" s="15"/>
      <c r="SQ143" s="15"/>
      <c r="SR143" s="15"/>
      <c r="SS143" s="15"/>
      <c r="ST143" s="15"/>
      <c r="SU143" s="15"/>
      <c r="SV143" s="15"/>
      <c r="SW143" s="15"/>
      <c r="SX143" s="15"/>
      <c r="SY143" s="15"/>
      <c r="SZ143" s="15"/>
      <c r="TA143" s="15"/>
      <c r="TB143" s="15"/>
      <c r="TC143" s="15"/>
      <c r="TD143" s="15"/>
      <c r="TE143" s="15"/>
      <c r="TF143" s="15"/>
      <c r="TG143" s="15"/>
      <c r="TH143" s="15"/>
      <c r="TI143" s="15"/>
      <c r="TJ143" s="15"/>
      <c r="TK143" s="15"/>
      <c r="TL143" s="15"/>
      <c r="TM143" s="15"/>
      <c r="TN143" s="15"/>
      <c r="TO143" s="15"/>
      <c r="TP143" s="15"/>
      <c r="TQ143" s="15"/>
      <c r="TR143" s="15"/>
      <c r="TS143" s="15"/>
      <c r="TT143" s="15"/>
      <c r="TU143" s="15"/>
      <c r="TV143" s="15"/>
      <c r="TW143" s="15"/>
      <c r="TX143" s="15"/>
      <c r="TY143" s="15"/>
      <c r="TZ143" s="15"/>
      <c r="UA143" s="15"/>
      <c r="UB143" s="15"/>
      <c r="UC143" s="15"/>
      <c r="UD143" s="15"/>
      <c r="UE143" s="15"/>
      <c r="UF143" s="15"/>
      <c r="UG143" s="15"/>
      <c r="UH143" s="15"/>
      <c r="UI143" s="15"/>
      <c r="UJ143" s="15"/>
      <c r="UK143" s="15"/>
      <c r="UL143" s="15"/>
      <c r="UM143" s="15"/>
      <c r="UN143" s="15"/>
      <c r="UO143" s="15"/>
      <c r="UP143" s="15"/>
      <c r="UQ143" s="15"/>
      <c r="UR143" s="15"/>
      <c r="US143" s="15"/>
    </row>
    <row r="144" spans="1:565" x14ac:dyDescent="0.25">
      <c r="A144" s="49">
        <v>13</v>
      </c>
      <c r="B144" s="49" t="s">
        <v>428</v>
      </c>
      <c r="C144" s="49" t="s">
        <v>257</v>
      </c>
      <c r="D144" s="49" t="s">
        <v>133</v>
      </c>
      <c r="E144" s="49" t="s">
        <v>99</v>
      </c>
      <c r="F144" s="108" t="s">
        <v>401</v>
      </c>
      <c r="G144" s="59">
        <v>12935</v>
      </c>
      <c r="H144" s="51" t="s">
        <v>258</v>
      </c>
      <c r="I144" s="108" t="s">
        <v>139</v>
      </c>
      <c r="J144" s="49" t="s">
        <v>140</v>
      </c>
      <c r="K144" s="60">
        <v>44725</v>
      </c>
      <c r="L144" s="11">
        <v>296849.09999999998</v>
      </c>
      <c r="M144" s="59">
        <v>13309</v>
      </c>
      <c r="N144" s="60">
        <v>44725</v>
      </c>
      <c r="O144" s="60">
        <v>44847</v>
      </c>
      <c r="P144" s="49" t="s">
        <v>291</v>
      </c>
      <c r="Q144" s="52" t="s">
        <v>100</v>
      </c>
      <c r="R144" s="11" t="s">
        <v>100</v>
      </c>
      <c r="S144" s="11" t="s">
        <v>100</v>
      </c>
      <c r="T144" s="49" t="s">
        <v>154</v>
      </c>
      <c r="U144" s="54" t="s">
        <v>100</v>
      </c>
      <c r="V144" s="55" t="s">
        <v>100</v>
      </c>
      <c r="W144" s="55" t="s">
        <v>100</v>
      </c>
      <c r="X144" s="55" t="s">
        <v>100</v>
      </c>
      <c r="Y144" s="55" t="s">
        <v>100</v>
      </c>
      <c r="Z144" s="55" t="s">
        <v>100</v>
      </c>
      <c r="AA144" s="55" t="s">
        <v>100</v>
      </c>
      <c r="AB144" s="55" t="s">
        <v>100</v>
      </c>
      <c r="AC144" s="6">
        <v>0</v>
      </c>
      <c r="AD144" s="6">
        <v>0</v>
      </c>
      <c r="AE144" s="55" t="s">
        <v>100</v>
      </c>
      <c r="AF144" s="55" t="s">
        <v>100</v>
      </c>
      <c r="AG144" s="6">
        <v>0</v>
      </c>
      <c r="AH144" s="2">
        <f>$L$144-AD144+AC144+AG144</f>
        <v>296849.09999999998</v>
      </c>
      <c r="AI144" s="5">
        <v>257269.22</v>
      </c>
      <c r="AJ144" s="5">
        <v>0</v>
      </c>
      <c r="AK144" s="12">
        <f>SUM(AI144:AJ150)</f>
        <v>2210948.16</v>
      </c>
      <c r="AL144" s="69" t="s">
        <v>245</v>
      </c>
      <c r="AM144" s="69" t="s">
        <v>260</v>
      </c>
      <c r="AN144" s="51" t="s">
        <v>259</v>
      </c>
      <c r="AO144" s="69" t="s">
        <v>260</v>
      </c>
      <c r="AP144" s="69" t="s">
        <v>100</v>
      </c>
      <c r="AQ144" s="69" t="s">
        <v>100</v>
      </c>
      <c r="AR144" s="69" t="s">
        <v>100</v>
      </c>
      <c r="AS144" s="69" t="s">
        <v>100</v>
      </c>
      <c r="AT144" s="69" t="s">
        <v>100</v>
      </c>
      <c r="AU144" s="69" t="s">
        <v>100</v>
      </c>
      <c r="AV144" s="69" t="s">
        <v>100</v>
      </c>
      <c r="AW144" s="69" t="s">
        <v>100</v>
      </c>
      <c r="AX144" s="69" t="s">
        <v>100</v>
      </c>
      <c r="AY144" s="69" t="s">
        <v>100</v>
      </c>
      <c r="AZ144" s="69" t="s">
        <v>100</v>
      </c>
      <c r="BA144" s="69" t="s">
        <v>100</v>
      </c>
      <c r="BB144" s="69" t="s">
        <v>100</v>
      </c>
      <c r="BC144" s="69" t="s">
        <v>100</v>
      </c>
      <c r="BD144" s="69" t="s">
        <v>100</v>
      </c>
      <c r="BE144" s="69" t="s">
        <v>100</v>
      </c>
      <c r="BF144" s="69" t="s">
        <v>100</v>
      </c>
      <c r="BG144" s="49" t="s">
        <v>100</v>
      </c>
    </row>
    <row r="145" spans="1:59" x14ac:dyDescent="0.25">
      <c r="A145" s="49"/>
      <c r="B145" s="49"/>
      <c r="C145" s="49"/>
      <c r="D145" s="49"/>
      <c r="E145" s="49"/>
      <c r="F145" s="108"/>
      <c r="G145" s="59"/>
      <c r="H145" s="51"/>
      <c r="I145" s="108"/>
      <c r="J145" s="49"/>
      <c r="K145" s="60"/>
      <c r="L145" s="11"/>
      <c r="M145" s="59"/>
      <c r="N145" s="60"/>
      <c r="O145" s="60"/>
      <c r="P145" s="49"/>
      <c r="Q145" s="52"/>
      <c r="R145" s="11"/>
      <c r="S145" s="11"/>
      <c r="T145" s="49"/>
      <c r="U145" s="71" t="s">
        <v>101</v>
      </c>
      <c r="V145" s="55">
        <v>44847</v>
      </c>
      <c r="W145" s="66">
        <v>13390</v>
      </c>
      <c r="X145" s="54" t="s">
        <v>261</v>
      </c>
      <c r="Y145" s="55">
        <v>44848</v>
      </c>
      <c r="Z145" s="55">
        <v>44909</v>
      </c>
      <c r="AA145" s="53" t="s">
        <v>100</v>
      </c>
      <c r="AB145" s="54" t="s">
        <v>100</v>
      </c>
      <c r="AC145" s="6">
        <v>0</v>
      </c>
      <c r="AD145" s="6">
        <v>0</v>
      </c>
      <c r="AE145" s="55" t="s">
        <v>100</v>
      </c>
      <c r="AF145" s="55" t="s">
        <v>100</v>
      </c>
      <c r="AG145" s="6">
        <v>0</v>
      </c>
      <c r="AH145" s="2">
        <f t="shared" ref="AH145:AH150" si="12">$L$144-AD145+AC145+AG145</f>
        <v>296849.09999999998</v>
      </c>
      <c r="AI145" s="5">
        <v>289174.8</v>
      </c>
      <c r="AJ145" s="5">
        <v>0</v>
      </c>
      <c r="AK145" s="12"/>
      <c r="AL145" s="69"/>
      <c r="AM145" s="69"/>
      <c r="AN145" s="51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49"/>
    </row>
    <row r="146" spans="1:59" x14ac:dyDescent="0.25">
      <c r="A146" s="49"/>
      <c r="B146" s="49"/>
      <c r="C146" s="49"/>
      <c r="D146" s="49"/>
      <c r="E146" s="49"/>
      <c r="F146" s="108"/>
      <c r="G146" s="59"/>
      <c r="H146" s="51"/>
      <c r="I146" s="108"/>
      <c r="J146" s="49"/>
      <c r="K146" s="60"/>
      <c r="L146" s="11"/>
      <c r="M146" s="59"/>
      <c r="N146" s="60"/>
      <c r="O146" s="60"/>
      <c r="P146" s="49"/>
      <c r="Q146" s="52"/>
      <c r="R146" s="11"/>
      <c r="S146" s="11"/>
      <c r="T146" s="49"/>
      <c r="U146" s="71" t="s">
        <v>103</v>
      </c>
      <c r="V146" s="63">
        <v>44903</v>
      </c>
      <c r="W146" s="66">
        <v>13427</v>
      </c>
      <c r="X146" s="54" t="s">
        <v>330</v>
      </c>
      <c r="Y146" s="55">
        <v>44909</v>
      </c>
      <c r="Z146" s="55">
        <v>45273</v>
      </c>
      <c r="AA146" s="53" t="s">
        <v>100</v>
      </c>
      <c r="AB146" s="54" t="s">
        <v>100</v>
      </c>
      <c r="AC146" s="6">
        <v>0</v>
      </c>
      <c r="AD146" s="6">
        <v>0</v>
      </c>
      <c r="AE146" s="55" t="s">
        <v>100</v>
      </c>
      <c r="AF146" s="55" t="s">
        <v>100</v>
      </c>
      <c r="AG146" s="6">
        <v>0</v>
      </c>
      <c r="AH146" s="2">
        <f t="shared" si="12"/>
        <v>296849.09999999998</v>
      </c>
      <c r="AI146" s="5">
        <v>1169755.6399999999</v>
      </c>
      <c r="AJ146" s="5">
        <v>0</v>
      </c>
      <c r="AK146" s="12"/>
      <c r="AL146" s="69"/>
      <c r="AM146" s="69"/>
      <c r="AN146" s="51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49"/>
    </row>
    <row r="147" spans="1:59" x14ac:dyDescent="0.25">
      <c r="A147" s="49"/>
      <c r="B147" s="49"/>
      <c r="C147" s="49"/>
      <c r="D147" s="49"/>
      <c r="E147" s="49"/>
      <c r="F147" s="108"/>
      <c r="G147" s="59"/>
      <c r="H147" s="51"/>
      <c r="I147" s="108"/>
      <c r="J147" s="49"/>
      <c r="K147" s="60"/>
      <c r="L147" s="11"/>
      <c r="M147" s="59"/>
      <c r="N147" s="60"/>
      <c r="O147" s="60"/>
      <c r="P147" s="49"/>
      <c r="Q147" s="52"/>
      <c r="R147" s="11"/>
      <c r="S147" s="11"/>
      <c r="T147" s="49"/>
      <c r="U147" s="71" t="s">
        <v>104</v>
      </c>
      <c r="V147" s="63">
        <v>45287</v>
      </c>
      <c r="W147" s="66">
        <v>13673</v>
      </c>
      <c r="X147" s="54" t="s">
        <v>261</v>
      </c>
      <c r="Y147" s="55">
        <v>45292</v>
      </c>
      <c r="Z147" s="55">
        <v>45657</v>
      </c>
      <c r="AA147" s="53" t="s">
        <v>100</v>
      </c>
      <c r="AB147" s="54" t="s">
        <v>100</v>
      </c>
      <c r="AC147" s="6">
        <v>0</v>
      </c>
      <c r="AD147" s="6">
        <v>0</v>
      </c>
      <c r="AE147" s="55" t="s">
        <v>100</v>
      </c>
      <c r="AF147" s="55" t="s">
        <v>100</v>
      </c>
      <c r="AG147" s="6">
        <v>0</v>
      </c>
      <c r="AH147" s="2">
        <f t="shared" si="12"/>
        <v>296849.09999999998</v>
      </c>
      <c r="AI147" s="5">
        <v>0</v>
      </c>
      <c r="AJ147" s="5">
        <f>98949.7+98949.7+98949.7+98949.7+98949.7</f>
        <v>494748.5</v>
      </c>
      <c r="AK147" s="12"/>
      <c r="AL147" s="69"/>
      <c r="AM147" s="69"/>
      <c r="AN147" s="51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49"/>
    </row>
    <row r="148" spans="1:59" x14ac:dyDescent="0.25">
      <c r="A148" s="49"/>
      <c r="B148" s="49"/>
      <c r="C148" s="49"/>
      <c r="D148" s="49"/>
      <c r="E148" s="49"/>
      <c r="F148" s="108"/>
      <c r="G148" s="59"/>
      <c r="H148" s="51"/>
      <c r="I148" s="108"/>
      <c r="J148" s="49"/>
      <c r="K148" s="60"/>
      <c r="L148" s="11"/>
      <c r="M148" s="59"/>
      <c r="N148" s="60"/>
      <c r="O148" s="60"/>
      <c r="P148" s="49"/>
      <c r="Q148" s="52"/>
      <c r="R148" s="11"/>
      <c r="S148" s="11"/>
      <c r="T148" s="49"/>
      <c r="U148" s="71"/>
      <c r="V148" s="63"/>
      <c r="W148" s="63"/>
      <c r="X148" s="54"/>
      <c r="Y148" s="55"/>
      <c r="Z148" s="55"/>
      <c r="AA148" s="53" t="s">
        <v>100</v>
      </c>
      <c r="AB148" s="54" t="s">
        <v>100</v>
      </c>
      <c r="AC148" s="6">
        <v>0</v>
      </c>
      <c r="AD148" s="6">
        <v>0</v>
      </c>
      <c r="AE148" s="55" t="s">
        <v>100</v>
      </c>
      <c r="AF148" s="55" t="s">
        <v>100</v>
      </c>
      <c r="AG148" s="6">
        <v>0</v>
      </c>
      <c r="AH148" s="2">
        <f t="shared" si="12"/>
        <v>296849.09999999998</v>
      </c>
      <c r="AI148" s="5"/>
      <c r="AJ148" s="5"/>
      <c r="AK148" s="12"/>
      <c r="AL148" s="69"/>
      <c r="AM148" s="69"/>
      <c r="AN148" s="51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49"/>
    </row>
    <row r="149" spans="1:59" x14ac:dyDescent="0.25">
      <c r="A149" s="49"/>
      <c r="B149" s="49"/>
      <c r="C149" s="49"/>
      <c r="D149" s="49"/>
      <c r="E149" s="49"/>
      <c r="F149" s="108"/>
      <c r="G149" s="59"/>
      <c r="H149" s="51"/>
      <c r="I149" s="108"/>
      <c r="J149" s="49"/>
      <c r="K149" s="60"/>
      <c r="L149" s="11"/>
      <c r="M149" s="59"/>
      <c r="N149" s="60"/>
      <c r="O149" s="60"/>
      <c r="P149" s="49"/>
      <c r="Q149" s="52"/>
      <c r="R149" s="11"/>
      <c r="S149" s="11"/>
      <c r="T149" s="49"/>
      <c r="U149" s="71"/>
      <c r="V149" s="63"/>
      <c r="W149" s="63"/>
      <c r="X149" s="54"/>
      <c r="Y149" s="55"/>
      <c r="Z149" s="55"/>
      <c r="AA149" s="53" t="s">
        <v>100</v>
      </c>
      <c r="AB149" s="54" t="s">
        <v>100</v>
      </c>
      <c r="AC149" s="6">
        <v>0</v>
      </c>
      <c r="AD149" s="6">
        <v>0</v>
      </c>
      <c r="AE149" s="55" t="s">
        <v>100</v>
      </c>
      <c r="AF149" s="55" t="s">
        <v>100</v>
      </c>
      <c r="AG149" s="6">
        <v>0</v>
      </c>
      <c r="AH149" s="2">
        <f t="shared" si="12"/>
        <v>296849.09999999998</v>
      </c>
      <c r="AI149" s="5"/>
      <c r="AJ149" s="5"/>
      <c r="AK149" s="12"/>
      <c r="AL149" s="69"/>
      <c r="AM149" s="69"/>
      <c r="AN149" s="51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49"/>
    </row>
    <row r="150" spans="1:59" x14ac:dyDescent="0.25">
      <c r="A150" s="49"/>
      <c r="B150" s="49"/>
      <c r="C150" s="49"/>
      <c r="D150" s="49"/>
      <c r="E150" s="49"/>
      <c r="F150" s="108"/>
      <c r="G150" s="59"/>
      <c r="H150" s="51"/>
      <c r="I150" s="108"/>
      <c r="J150" s="49"/>
      <c r="K150" s="60"/>
      <c r="L150" s="11"/>
      <c r="M150" s="59"/>
      <c r="N150" s="60"/>
      <c r="O150" s="60"/>
      <c r="P150" s="49"/>
      <c r="Q150" s="52"/>
      <c r="R150" s="11"/>
      <c r="S150" s="11"/>
      <c r="T150" s="49"/>
      <c r="U150" s="57"/>
      <c r="V150" s="58"/>
      <c r="W150" s="58"/>
      <c r="X150" s="57"/>
      <c r="Y150" s="58"/>
      <c r="Z150" s="58"/>
      <c r="AA150" s="55" t="s">
        <v>100</v>
      </c>
      <c r="AB150" s="55" t="s">
        <v>100</v>
      </c>
      <c r="AC150" s="4">
        <v>0</v>
      </c>
      <c r="AD150" s="4">
        <v>0</v>
      </c>
      <c r="AE150" s="55" t="s">
        <v>100</v>
      </c>
      <c r="AF150" s="55" t="s">
        <v>100</v>
      </c>
      <c r="AG150" s="4">
        <v>0</v>
      </c>
      <c r="AH150" s="2">
        <f t="shared" si="12"/>
        <v>296849.09999999998</v>
      </c>
      <c r="AI150" s="5"/>
      <c r="AJ150" s="5"/>
      <c r="AK150" s="12"/>
      <c r="AL150" s="69"/>
      <c r="AM150" s="69"/>
      <c r="AN150" s="51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49"/>
    </row>
    <row r="151" spans="1:59" x14ac:dyDescent="0.25">
      <c r="A151" s="49">
        <v>14</v>
      </c>
      <c r="B151" s="49" t="s">
        <v>429</v>
      </c>
      <c r="C151" s="49" t="s">
        <v>166</v>
      </c>
      <c r="D151" s="49" t="s">
        <v>97</v>
      </c>
      <c r="E151" s="49" t="s">
        <v>99</v>
      </c>
      <c r="F151" s="108" t="s">
        <v>311</v>
      </c>
      <c r="G151" s="59">
        <v>12639</v>
      </c>
      <c r="H151" s="51" t="s">
        <v>312</v>
      </c>
      <c r="I151" s="108" t="s">
        <v>144</v>
      </c>
      <c r="J151" s="49" t="s">
        <v>145</v>
      </c>
      <c r="K151" s="60">
        <v>43731</v>
      </c>
      <c r="L151" s="11">
        <v>489840</v>
      </c>
      <c r="M151" s="59">
        <v>12645</v>
      </c>
      <c r="N151" s="60">
        <v>43731</v>
      </c>
      <c r="O151" s="60">
        <v>44097</v>
      </c>
      <c r="P151" s="49" t="s">
        <v>531</v>
      </c>
      <c r="Q151" s="52" t="s">
        <v>100</v>
      </c>
      <c r="R151" s="11" t="s">
        <v>100</v>
      </c>
      <c r="S151" s="11" t="s">
        <v>100</v>
      </c>
      <c r="T151" s="49" t="s">
        <v>98</v>
      </c>
      <c r="U151" s="54" t="s">
        <v>100</v>
      </c>
      <c r="V151" s="54" t="s">
        <v>100</v>
      </c>
      <c r="W151" s="54" t="s">
        <v>100</v>
      </c>
      <c r="X151" s="54" t="s">
        <v>100</v>
      </c>
      <c r="Y151" s="54" t="s">
        <v>100</v>
      </c>
      <c r="Z151" s="54" t="s">
        <v>100</v>
      </c>
      <c r="AA151" s="54" t="s">
        <v>100</v>
      </c>
      <c r="AB151" s="54" t="s">
        <v>100</v>
      </c>
      <c r="AC151" s="6">
        <v>0</v>
      </c>
      <c r="AD151" s="6">
        <v>0</v>
      </c>
      <c r="AE151" s="58" t="s">
        <v>100</v>
      </c>
      <c r="AF151" s="58" t="s">
        <v>100</v>
      </c>
      <c r="AG151" s="6">
        <v>0</v>
      </c>
      <c r="AH151" s="2">
        <f>$L$151-AD151+AC151+AG151</f>
        <v>489840</v>
      </c>
      <c r="AI151" s="5">
        <v>44836.55</v>
      </c>
      <c r="AJ151" s="5">
        <v>0</v>
      </c>
      <c r="AK151" s="12">
        <f>SUM(AI151:AJ158)</f>
        <v>584594.27</v>
      </c>
      <c r="AL151" s="69" t="s">
        <v>100</v>
      </c>
      <c r="AM151" s="69" t="s">
        <v>100</v>
      </c>
      <c r="AN151" s="69" t="s">
        <v>100</v>
      </c>
      <c r="AO151" s="69" t="s">
        <v>100</v>
      </c>
      <c r="AP151" s="69" t="s">
        <v>100</v>
      </c>
      <c r="AQ151" s="69" t="s">
        <v>100</v>
      </c>
      <c r="AR151" s="69" t="s">
        <v>100</v>
      </c>
      <c r="AS151" s="69" t="s">
        <v>100</v>
      </c>
      <c r="AT151" s="69" t="s">
        <v>100</v>
      </c>
      <c r="AU151" s="69" t="s">
        <v>100</v>
      </c>
      <c r="AV151" s="69" t="s">
        <v>100</v>
      </c>
      <c r="AW151" s="69" t="s">
        <v>100</v>
      </c>
      <c r="AX151" s="69" t="s">
        <v>100</v>
      </c>
      <c r="AY151" s="69" t="s">
        <v>100</v>
      </c>
      <c r="AZ151" s="69" t="s">
        <v>100</v>
      </c>
      <c r="BA151" s="69" t="s">
        <v>100</v>
      </c>
      <c r="BB151" s="69" t="s">
        <v>100</v>
      </c>
      <c r="BC151" s="69" t="s">
        <v>100</v>
      </c>
      <c r="BD151" s="69" t="s">
        <v>100</v>
      </c>
      <c r="BE151" s="69" t="s">
        <v>100</v>
      </c>
      <c r="BF151" s="69" t="s">
        <v>100</v>
      </c>
      <c r="BG151" s="49" t="s">
        <v>100</v>
      </c>
    </row>
    <row r="152" spans="1:59" x14ac:dyDescent="0.25">
      <c r="A152" s="49"/>
      <c r="B152" s="49"/>
      <c r="C152" s="49"/>
      <c r="D152" s="49"/>
      <c r="E152" s="49"/>
      <c r="F152" s="108"/>
      <c r="G152" s="59"/>
      <c r="H152" s="51"/>
      <c r="I152" s="108"/>
      <c r="J152" s="49"/>
      <c r="K152" s="60"/>
      <c r="L152" s="11"/>
      <c r="M152" s="59"/>
      <c r="N152" s="60"/>
      <c r="O152" s="60"/>
      <c r="P152" s="49"/>
      <c r="Q152" s="52"/>
      <c r="R152" s="11"/>
      <c r="S152" s="11"/>
      <c r="T152" s="49"/>
      <c r="U152" s="54" t="s">
        <v>101</v>
      </c>
      <c r="V152" s="55">
        <v>44098</v>
      </c>
      <c r="W152" s="66">
        <v>12894</v>
      </c>
      <c r="X152" s="54" t="s">
        <v>167</v>
      </c>
      <c r="Y152" s="55">
        <v>44098</v>
      </c>
      <c r="Z152" s="55">
        <v>44463</v>
      </c>
      <c r="AA152" s="54" t="s">
        <v>100</v>
      </c>
      <c r="AB152" s="54" t="s">
        <v>100</v>
      </c>
      <c r="AC152" s="6">
        <v>0</v>
      </c>
      <c r="AD152" s="6">
        <v>0</v>
      </c>
      <c r="AE152" s="58" t="s">
        <v>100</v>
      </c>
      <c r="AF152" s="58" t="s">
        <v>100</v>
      </c>
      <c r="AG152" s="6">
        <v>0</v>
      </c>
      <c r="AH152" s="2">
        <f t="shared" ref="AH152:AH158" si="13">$L$151-AD152+AC152+AG152</f>
        <v>489840</v>
      </c>
      <c r="AI152" s="5">
        <v>123142.49</v>
      </c>
      <c r="AJ152" s="5">
        <v>0</v>
      </c>
      <c r="AK152" s="12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49"/>
    </row>
    <row r="153" spans="1:59" x14ac:dyDescent="0.25">
      <c r="A153" s="49"/>
      <c r="B153" s="49"/>
      <c r="C153" s="49"/>
      <c r="D153" s="49"/>
      <c r="E153" s="49"/>
      <c r="F153" s="108"/>
      <c r="G153" s="59"/>
      <c r="H153" s="51"/>
      <c r="I153" s="108"/>
      <c r="J153" s="49"/>
      <c r="K153" s="60"/>
      <c r="L153" s="11"/>
      <c r="M153" s="59"/>
      <c r="N153" s="60"/>
      <c r="O153" s="60"/>
      <c r="P153" s="49"/>
      <c r="Q153" s="52"/>
      <c r="R153" s="11"/>
      <c r="S153" s="11"/>
      <c r="T153" s="49"/>
      <c r="U153" s="54" t="s">
        <v>103</v>
      </c>
      <c r="V153" s="55">
        <v>44441</v>
      </c>
      <c r="W153" s="66">
        <v>13124</v>
      </c>
      <c r="X153" s="54" t="s">
        <v>218</v>
      </c>
      <c r="Y153" s="55">
        <v>44464</v>
      </c>
      <c r="Z153" s="55">
        <v>44829</v>
      </c>
      <c r="AA153" s="54" t="s">
        <v>100</v>
      </c>
      <c r="AB153" s="54" t="s">
        <v>100</v>
      </c>
      <c r="AC153" s="6">
        <v>0</v>
      </c>
      <c r="AD153" s="6">
        <v>0</v>
      </c>
      <c r="AE153" s="58" t="s">
        <v>100</v>
      </c>
      <c r="AF153" s="58" t="s">
        <v>100</v>
      </c>
      <c r="AG153" s="6">
        <v>0</v>
      </c>
      <c r="AH153" s="2">
        <f t="shared" si="13"/>
        <v>489840</v>
      </c>
      <c r="AI153" s="5">
        <v>0</v>
      </c>
      <c r="AJ153" s="5">
        <v>0</v>
      </c>
      <c r="AK153" s="12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49"/>
    </row>
    <row r="154" spans="1:59" x14ac:dyDescent="0.25">
      <c r="A154" s="49"/>
      <c r="B154" s="49"/>
      <c r="C154" s="49"/>
      <c r="D154" s="49"/>
      <c r="E154" s="49"/>
      <c r="F154" s="108"/>
      <c r="G154" s="59"/>
      <c r="H154" s="51"/>
      <c r="I154" s="108"/>
      <c r="J154" s="49"/>
      <c r="K154" s="60"/>
      <c r="L154" s="11"/>
      <c r="M154" s="59"/>
      <c r="N154" s="60"/>
      <c r="O154" s="60"/>
      <c r="P154" s="49"/>
      <c r="Q154" s="52"/>
      <c r="R154" s="11"/>
      <c r="S154" s="11"/>
      <c r="T154" s="49"/>
      <c r="U154" s="54" t="s">
        <v>104</v>
      </c>
      <c r="V154" s="55">
        <v>44806</v>
      </c>
      <c r="W154" s="66">
        <v>13366</v>
      </c>
      <c r="X154" s="54" t="s">
        <v>219</v>
      </c>
      <c r="Y154" s="55">
        <v>44830</v>
      </c>
      <c r="Z154" s="55">
        <v>45194</v>
      </c>
      <c r="AA154" s="54" t="s">
        <v>100</v>
      </c>
      <c r="AB154" s="54" t="s">
        <v>100</v>
      </c>
      <c r="AC154" s="6">
        <v>0</v>
      </c>
      <c r="AD154" s="6">
        <v>0</v>
      </c>
      <c r="AE154" s="58" t="s">
        <v>100</v>
      </c>
      <c r="AF154" s="58" t="s">
        <v>100</v>
      </c>
      <c r="AG154" s="6">
        <v>0</v>
      </c>
      <c r="AH154" s="2">
        <f t="shared" si="13"/>
        <v>489840</v>
      </c>
      <c r="AI154" s="5">
        <v>231064.52</v>
      </c>
      <c r="AJ154" s="5">
        <v>0</v>
      </c>
      <c r="AK154" s="12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49"/>
    </row>
    <row r="155" spans="1:59" x14ac:dyDescent="0.25">
      <c r="A155" s="49"/>
      <c r="B155" s="49"/>
      <c r="C155" s="49"/>
      <c r="D155" s="49"/>
      <c r="E155" s="49"/>
      <c r="F155" s="108"/>
      <c r="G155" s="59"/>
      <c r="H155" s="51"/>
      <c r="I155" s="108"/>
      <c r="J155" s="49"/>
      <c r="K155" s="60"/>
      <c r="L155" s="11"/>
      <c r="M155" s="59"/>
      <c r="N155" s="60"/>
      <c r="O155" s="60"/>
      <c r="P155" s="49"/>
      <c r="Q155" s="52"/>
      <c r="R155" s="11"/>
      <c r="S155" s="11"/>
      <c r="T155" s="49"/>
      <c r="U155" s="54" t="s">
        <v>105</v>
      </c>
      <c r="V155" s="55">
        <v>45194</v>
      </c>
      <c r="W155" s="66">
        <v>13623</v>
      </c>
      <c r="X155" s="54" t="s">
        <v>378</v>
      </c>
      <c r="Y155" s="55">
        <v>45194</v>
      </c>
      <c r="Z155" s="55">
        <v>45561</v>
      </c>
      <c r="AA155" s="54" t="s">
        <v>100</v>
      </c>
      <c r="AB155" s="54" t="s">
        <v>100</v>
      </c>
      <c r="AC155" s="6">
        <v>0</v>
      </c>
      <c r="AD155" s="6">
        <v>0</v>
      </c>
      <c r="AE155" s="58" t="s">
        <v>100</v>
      </c>
      <c r="AF155" s="58" t="s">
        <v>100</v>
      </c>
      <c r="AG155" s="6">
        <v>0</v>
      </c>
      <c r="AH155" s="2">
        <f t="shared" si="13"/>
        <v>489840</v>
      </c>
      <c r="AI155" s="5">
        <v>128392.95</v>
      </c>
      <c r="AJ155" s="5">
        <v>0</v>
      </c>
      <c r="AK155" s="12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49"/>
    </row>
    <row r="156" spans="1:59" x14ac:dyDescent="0.25">
      <c r="A156" s="49"/>
      <c r="B156" s="49"/>
      <c r="C156" s="49"/>
      <c r="D156" s="49"/>
      <c r="E156" s="49"/>
      <c r="F156" s="108"/>
      <c r="G156" s="59"/>
      <c r="H156" s="51"/>
      <c r="I156" s="108"/>
      <c r="J156" s="49"/>
      <c r="K156" s="60"/>
      <c r="L156" s="11"/>
      <c r="M156" s="59"/>
      <c r="N156" s="60"/>
      <c r="O156" s="60"/>
      <c r="P156" s="49"/>
      <c r="Q156" s="52"/>
      <c r="R156" s="11"/>
      <c r="S156" s="11"/>
      <c r="T156" s="49"/>
      <c r="U156" s="54"/>
      <c r="V156" s="55"/>
      <c r="W156" s="66"/>
      <c r="X156" s="54"/>
      <c r="Y156" s="55"/>
      <c r="Z156" s="55"/>
      <c r="AA156" s="54" t="s">
        <v>100</v>
      </c>
      <c r="AB156" s="54" t="s">
        <v>100</v>
      </c>
      <c r="AC156" s="6">
        <v>0</v>
      </c>
      <c r="AD156" s="6">
        <v>0</v>
      </c>
      <c r="AE156" s="58" t="s">
        <v>100</v>
      </c>
      <c r="AF156" s="58" t="s">
        <v>100</v>
      </c>
      <c r="AG156" s="6">
        <v>0</v>
      </c>
      <c r="AH156" s="2">
        <f t="shared" si="13"/>
        <v>489840</v>
      </c>
      <c r="AI156" s="5"/>
      <c r="AJ156" s="5">
        <f>10832.1+9861.75+11400.89+12448.35+12614.67</f>
        <v>57157.759999999995</v>
      </c>
      <c r="AK156" s="12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49"/>
    </row>
    <row r="157" spans="1:59" x14ac:dyDescent="0.25">
      <c r="A157" s="49"/>
      <c r="B157" s="49"/>
      <c r="C157" s="49"/>
      <c r="D157" s="49"/>
      <c r="E157" s="49"/>
      <c r="F157" s="108"/>
      <c r="G157" s="59"/>
      <c r="H157" s="51"/>
      <c r="I157" s="108"/>
      <c r="J157" s="49"/>
      <c r="K157" s="60"/>
      <c r="L157" s="11"/>
      <c r="M157" s="59"/>
      <c r="N157" s="60"/>
      <c r="O157" s="60"/>
      <c r="P157" s="49"/>
      <c r="Q157" s="52"/>
      <c r="R157" s="11"/>
      <c r="S157" s="11"/>
      <c r="T157" s="49"/>
      <c r="U157" s="54"/>
      <c r="V157" s="55"/>
      <c r="W157" s="66"/>
      <c r="X157" s="54"/>
      <c r="Y157" s="55"/>
      <c r="Z157" s="55"/>
      <c r="AA157" s="54" t="s">
        <v>100</v>
      </c>
      <c r="AB157" s="54" t="s">
        <v>100</v>
      </c>
      <c r="AC157" s="6">
        <v>0</v>
      </c>
      <c r="AD157" s="6">
        <v>0</v>
      </c>
      <c r="AE157" s="58" t="s">
        <v>100</v>
      </c>
      <c r="AF157" s="58" t="s">
        <v>100</v>
      </c>
      <c r="AG157" s="6">
        <v>0</v>
      </c>
      <c r="AH157" s="2">
        <f t="shared" si="13"/>
        <v>489840</v>
      </c>
      <c r="AI157" s="5"/>
      <c r="AJ157" s="5"/>
      <c r="AK157" s="12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49"/>
    </row>
    <row r="158" spans="1:59" x14ac:dyDescent="0.25">
      <c r="A158" s="49"/>
      <c r="B158" s="49"/>
      <c r="C158" s="49"/>
      <c r="D158" s="49"/>
      <c r="E158" s="49"/>
      <c r="F158" s="108"/>
      <c r="G158" s="59"/>
      <c r="H158" s="51"/>
      <c r="I158" s="108"/>
      <c r="J158" s="49"/>
      <c r="K158" s="60"/>
      <c r="L158" s="11"/>
      <c r="M158" s="59"/>
      <c r="N158" s="60"/>
      <c r="O158" s="60"/>
      <c r="P158" s="49"/>
      <c r="Q158" s="52"/>
      <c r="R158" s="11"/>
      <c r="S158" s="11"/>
      <c r="T158" s="49"/>
      <c r="U158" s="57"/>
      <c r="V158" s="58"/>
      <c r="W158" s="58"/>
      <c r="X158" s="57"/>
      <c r="Y158" s="58"/>
      <c r="Z158" s="58"/>
      <c r="AA158" s="55" t="s">
        <v>100</v>
      </c>
      <c r="AB158" s="55" t="s">
        <v>100</v>
      </c>
      <c r="AC158" s="4">
        <v>0</v>
      </c>
      <c r="AD158" s="4">
        <v>0</v>
      </c>
      <c r="AE158" s="55" t="s">
        <v>100</v>
      </c>
      <c r="AF158" s="55" t="s">
        <v>100</v>
      </c>
      <c r="AG158" s="4">
        <v>0</v>
      </c>
      <c r="AH158" s="2">
        <f t="shared" si="13"/>
        <v>489840</v>
      </c>
      <c r="AI158" s="5"/>
      <c r="AJ158" s="5"/>
      <c r="AK158" s="12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49"/>
    </row>
    <row r="159" spans="1:59" x14ac:dyDescent="0.25">
      <c r="A159" s="49">
        <v>15</v>
      </c>
      <c r="B159" s="49" t="s">
        <v>430</v>
      </c>
      <c r="C159" s="49" t="s">
        <v>172</v>
      </c>
      <c r="D159" s="49" t="s">
        <v>97</v>
      </c>
      <c r="E159" s="49" t="s">
        <v>99</v>
      </c>
      <c r="F159" s="108" t="s">
        <v>402</v>
      </c>
      <c r="G159" s="59">
        <v>13069</v>
      </c>
      <c r="H159" s="51" t="s">
        <v>173</v>
      </c>
      <c r="I159" s="108" t="s">
        <v>404</v>
      </c>
      <c r="J159" s="49" t="s">
        <v>174</v>
      </c>
      <c r="K159" s="60">
        <v>44368</v>
      </c>
      <c r="L159" s="11">
        <v>21000</v>
      </c>
      <c r="M159" s="59">
        <v>13069</v>
      </c>
      <c r="N159" s="60">
        <v>44004</v>
      </c>
      <c r="O159" s="60">
        <v>44369</v>
      </c>
      <c r="P159" s="49" t="s">
        <v>288</v>
      </c>
      <c r="Q159" s="52" t="s">
        <v>100</v>
      </c>
      <c r="R159" s="11" t="s">
        <v>100</v>
      </c>
      <c r="S159" s="11" t="s">
        <v>100</v>
      </c>
      <c r="T159" s="49" t="s">
        <v>304</v>
      </c>
      <c r="U159" s="54" t="s">
        <v>100</v>
      </c>
      <c r="V159" s="55" t="s">
        <v>100</v>
      </c>
      <c r="W159" s="66" t="s">
        <v>100</v>
      </c>
      <c r="X159" s="54" t="s">
        <v>100</v>
      </c>
      <c r="Y159" s="55" t="s">
        <v>100</v>
      </c>
      <c r="Z159" s="55" t="s">
        <v>100</v>
      </c>
      <c r="AA159" s="54" t="s">
        <v>100</v>
      </c>
      <c r="AB159" s="54" t="s">
        <v>100</v>
      </c>
      <c r="AC159" s="6">
        <v>0</v>
      </c>
      <c r="AD159" s="6">
        <v>0</v>
      </c>
      <c r="AE159" s="58" t="s">
        <v>100</v>
      </c>
      <c r="AF159" s="58" t="s">
        <v>100</v>
      </c>
      <c r="AG159" s="6">
        <v>0</v>
      </c>
      <c r="AH159" s="2">
        <f>$L$159-AD159+AC159+AG159</f>
        <v>21000</v>
      </c>
      <c r="AI159" s="5">
        <v>1585.5</v>
      </c>
      <c r="AJ159" s="5">
        <v>0</v>
      </c>
      <c r="AK159" s="12">
        <f>SUM(AI159:AJ166)</f>
        <v>60826.7</v>
      </c>
      <c r="AL159" s="69" t="s">
        <v>100</v>
      </c>
      <c r="AM159" s="69" t="s">
        <v>100</v>
      </c>
      <c r="AN159" s="69" t="s">
        <v>100</v>
      </c>
      <c r="AO159" s="69" t="s">
        <v>100</v>
      </c>
      <c r="AP159" s="69" t="s">
        <v>100</v>
      </c>
      <c r="AQ159" s="69" t="s">
        <v>100</v>
      </c>
      <c r="AR159" s="69" t="s">
        <v>100</v>
      </c>
      <c r="AS159" s="69" t="s">
        <v>100</v>
      </c>
      <c r="AT159" s="69" t="s">
        <v>100</v>
      </c>
      <c r="AU159" s="69" t="s">
        <v>100</v>
      </c>
      <c r="AV159" s="69" t="s">
        <v>100</v>
      </c>
      <c r="AW159" s="69" t="s">
        <v>100</v>
      </c>
      <c r="AX159" s="69" t="s">
        <v>100</v>
      </c>
      <c r="AY159" s="69" t="s">
        <v>100</v>
      </c>
      <c r="AZ159" s="69" t="s">
        <v>100</v>
      </c>
      <c r="BA159" s="69" t="s">
        <v>100</v>
      </c>
      <c r="BB159" s="69" t="s">
        <v>100</v>
      </c>
      <c r="BC159" s="69" t="s">
        <v>100</v>
      </c>
      <c r="BD159" s="69" t="s">
        <v>100</v>
      </c>
      <c r="BE159" s="69" t="s">
        <v>100</v>
      </c>
      <c r="BF159" s="69" t="s">
        <v>100</v>
      </c>
      <c r="BG159" s="49" t="s">
        <v>100</v>
      </c>
    </row>
    <row r="160" spans="1:59" x14ac:dyDescent="0.25">
      <c r="A160" s="49"/>
      <c r="B160" s="49"/>
      <c r="C160" s="49"/>
      <c r="D160" s="49"/>
      <c r="E160" s="49"/>
      <c r="F160" s="108"/>
      <c r="G160" s="59"/>
      <c r="H160" s="51"/>
      <c r="I160" s="108"/>
      <c r="J160" s="49"/>
      <c r="K160" s="60"/>
      <c r="L160" s="11"/>
      <c r="M160" s="59"/>
      <c r="N160" s="60"/>
      <c r="O160" s="60"/>
      <c r="P160" s="49"/>
      <c r="Q160" s="52"/>
      <c r="R160" s="11"/>
      <c r="S160" s="11"/>
      <c r="T160" s="49"/>
      <c r="U160" s="54" t="s">
        <v>101</v>
      </c>
      <c r="V160" s="55">
        <v>44368</v>
      </c>
      <c r="W160" s="66">
        <v>13069</v>
      </c>
      <c r="X160" s="54" t="s">
        <v>235</v>
      </c>
      <c r="Y160" s="55">
        <v>44370</v>
      </c>
      <c r="Z160" s="55">
        <v>44735</v>
      </c>
      <c r="AA160" s="55" t="s">
        <v>100</v>
      </c>
      <c r="AB160" s="55" t="s">
        <v>100</v>
      </c>
      <c r="AC160" s="6">
        <v>0</v>
      </c>
      <c r="AD160" s="6">
        <v>0</v>
      </c>
      <c r="AE160" s="58" t="s">
        <v>100</v>
      </c>
      <c r="AF160" s="58" t="s">
        <v>100</v>
      </c>
      <c r="AG160" s="6">
        <v>0</v>
      </c>
      <c r="AH160" s="2">
        <f t="shared" ref="AH160:AH165" si="14">$L$159-AD160+AC160+AG160</f>
        <v>21000</v>
      </c>
      <c r="AI160" s="5">
        <f>4095+12285</f>
        <v>16380</v>
      </c>
      <c r="AJ160" s="5">
        <v>0</v>
      </c>
      <c r="AK160" s="12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49"/>
    </row>
    <row r="161" spans="1:59" x14ac:dyDescent="0.25">
      <c r="A161" s="49"/>
      <c r="B161" s="49"/>
      <c r="C161" s="49"/>
      <c r="D161" s="49"/>
      <c r="E161" s="49"/>
      <c r="F161" s="108"/>
      <c r="G161" s="59"/>
      <c r="H161" s="51"/>
      <c r="I161" s="108"/>
      <c r="J161" s="49"/>
      <c r="K161" s="60"/>
      <c r="L161" s="11"/>
      <c r="M161" s="59"/>
      <c r="N161" s="60"/>
      <c r="O161" s="60"/>
      <c r="P161" s="49"/>
      <c r="Q161" s="52"/>
      <c r="R161" s="11"/>
      <c r="S161" s="11"/>
      <c r="T161" s="49"/>
      <c r="U161" s="54" t="s">
        <v>310</v>
      </c>
      <c r="V161" s="55">
        <v>44725</v>
      </c>
      <c r="W161" s="66">
        <v>13309</v>
      </c>
      <c r="X161" s="54" t="s">
        <v>236</v>
      </c>
      <c r="Y161" s="55">
        <v>44736</v>
      </c>
      <c r="Z161" s="55">
        <v>45100</v>
      </c>
      <c r="AA161" s="55" t="s">
        <v>100</v>
      </c>
      <c r="AB161" s="55" t="s">
        <v>100</v>
      </c>
      <c r="AC161" s="6">
        <v>0</v>
      </c>
      <c r="AD161" s="6">
        <v>0</v>
      </c>
      <c r="AE161" s="58" t="s">
        <v>100</v>
      </c>
      <c r="AF161" s="58" t="s">
        <v>100</v>
      </c>
      <c r="AG161" s="6">
        <v>0</v>
      </c>
      <c r="AH161" s="2">
        <f t="shared" si="14"/>
        <v>21000</v>
      </c>
      <c r="AI161" s="5">
        <f>6825+9555</f>
        <v>16380</v>
      </c>
      <c r="AJ161" s="5">
        <v>0</v>
      </c>
      <c r="AK161" s="12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49"/>
    </row>
    <row r="162" spans="1:59" x14ac:dyDescent="0.25">
      <c r="A162" s="49"/>
      <c r="B162" s="49"/>
      <c r="C162" s="49"/>
      <c r="D162" s="49"/>
      <c r="E162" s="49"/>
      <c r="F162" s="108"/>
      <c r="G162" s="59"/>
      <c r="H162" s="51"/>
      <c r="I162" s="108"/>
      <c r="J162" s="49"/>
      <c r="K162" s="60"/>
      <c r="L162" s="11"/>
      <c r="M162" s="59"/>
      <c r="N162" s="60"/>
      <c r="O162" s="60"/>
      <c r="P162" s="49"/>
      <c r="Q162" s="52"/>
      <c r="R162" s="11"/>
      <c r="S162" s="11"/>
      <c r="T162" s="49"/>
      <c r="U162" s="54" t="s">
        <v>316</v>
      </c>
      <c r="V162" s="55">
        <v>45090</v>
      </c>
      <c r="W162" s="66">
        <v>13558</v>
      </c>
      <c r="X162" s="54" t="s">
        <v>317</v>
      </c>
      <c r="Y162" s="55">
        <v>45101</v>
      </c>
      <c r="Z162" s="55">
        <v>45466</v>
      </c>
      <c r="AA162" s="55" t="s">
        <v>100</v>
      </c>
      <c r="AB162" s="55" t="s">
        <v>100</v>
      </c>
      <c r="AC162" s="6">
        <v>0</v>
      </c>
      <c r="AD162" s="6">
        <v>0</v>
      </c>
      <c r="AE162" s="58" t="s">
        <v>100</v>
      </c>
      <c r="AF162" s="58" t="s">
        <v>100</v>
      </c>
      <c r="AG162" s="6">
        <v>0</v>
      </c>
      <c r="AH162" s="2">
        <f t="shared" si="14"/>
        <v>21000</v>
      </c>
      <c r="AI162" s="5">
        <f>6825+9555</f>
        <v>16380</v>
      </c>
      <c r="AJ162" s="5">
        <f>1365+1365+1365</f>
        <v>4095</v>
      </c>
      <c r="AK162" s="12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49"/>
    </row>
    <row r="163" spans="1:59" x14ac:dyDescent="0.25">
      <c r="A163" s="49"/>
      <c r="B163" s="49"/>
      <c r="C163" s="49"/>
      <c r="D163" s="49"/>
      <c r="E163" s="49"/>
      <c r="F163" s="108"/>
      <c r="G163" s="59"/>
      <c r="H163" s="51"/>
      <c r="I163" s="108"/>
      <c r="J163" s="49"/>
      <c r="K163" s="60"/>
      <c r="L163" s="11"/>
      <c r="M163" s="59"/>
      <c r="N163" s="60"/>
      <c r="O163" s="60"/>
      <c r="P163" s="49"/>
      <c r="Q163" s="52"/>
      <c r="R163" s="11"/>
      <c r="S163" s="11"/>
      <c r="T163" s="49"/>
      <c r="U163" s="54" t="s">
        <v>105</v>
      </c>
      <c r="V163" s="55">
        <v>45463</v>
      </c>
      <c r="W163" s="66">
        <v>13801</v>
      </c>
      <c r="X163" s="54" t="s">
        <v>590</v>
      </c>
      <c r="Y163" s="55">
        <v>45467</v>
      </c>
      <c r="Z163" s="55">
        <v>45831</v>
      </c>
      <c r="AA163" s="55" t="s">
        <v>100</v>
      </c>
      <c r="AB163" s="55" t="s">
        <v>100</v>
      </c>
      <c r="AC163" s="6">
        <v>0</v>
      </c>
      <c r="AD163" s="6">
        <v>0</v>
      </c>
      <c r="AE163" s="58" t="s">
        <v>100</v>
      </c>
      <c r="AF163" s="58" t="s">
        <v>100</v>
      </c>
      <c r="AG163" s="6">
        <v>0</v>
      </c>
      <c r="AH163" s="2">
        <f t="shared" si="14"/>
        <v>21000</v>
      </c>
      <c r="AI163" s="5"/>
      <c r="AJ163" s="5"/>
      <c r="AK163" s="12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49"/>
    </row>
    <row r="164" spans="1:59" x14ac:dyDescent="0.25">
      <c r="A164" s="49"/>
      <c r="B164" s="49"/>
      <c r="C164" s="49"/>
      <c r="D164" s="49"/>
      <c r="E164" s="49"/>
      <c r="F164" s="108"/>
      <c r="G164" s="59"/>
      <c r="H164" s="51"/>
      <c r="I164" s="108"/>
      <c r="J164" s="49"/>
      <c r="K164" s="60"/>
      <c r="L164" s="11"/>
      <c r="M164" s="59"/>
      <c r="N164" s="60"/>
      <c r="O164" s="60"/>
      <c r="P164" s="49"/>
      <c r="Q164" s="52"/>
      <c r="R164" s="11"/>
      <c r="S164" s="11"/>
      <c r="T164" s="49"/>
      <c r="U164" s="54"/>
      <c r="V164" s="55"/>
      <c r="W164" s="66"/>
      <c r="X164" s="54"/>
      <c r="Y164" s="55"/>
      <c r="Z164" s="55"/>
      <c r="AA164" s="55" t="s">
        <v>100</v>
      </c>
      <c r="AB164" s="55" t="s">
        <v>100</v>
      </c>
      <c r="AC164" s="6">
        <v>0</v>
      </c>
      <c r="AD164" s="6">
        <v>0</v>
      </c>
      <c r="AE164" s="58" t="s">
        <v>100</v>
      </c>
      <c r="AF164" s="58" t="s">
        <v>100</v>
      </c>
      <c r="AG164" s="6">
        <v>0</v>
      </c>
      <c r="AH164" s="2">
        <f t="shared" si="14"/>
        <v>21000</v>
      </c>
      <c r="AI164" s="5"/>
      <c r="AJ164" s="5"/>
      <c r="AK164" s="12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49"/>
    </row>
    <row r="165" spans="1:59" x14ac:dyDescent="0.25">
      <c r="A165" s="49"/>
      <c r="B165" s="49"/>
      <c r="C165" s="49"/>
      <c r="D165" s="49"/>
      <c r="E165" s="49"/>
      <c r="F165" s="108"/>
      <c r="G165" s="59"/>
      <c r="H165" s="51"/>
      <c r="I165" s="108"/>
      <c r="J165" s="49"/>
      <c r="K165" s="60"/>
      <c r="L165" s="11"/>
      <c r="M165" s="59"/>
      <c r="N165" s="60"/>
      <c r="O165" s="60"/>
      <c r="P165" s="49"/>
      <c r="Q165" s="52"/>
      <c r="R165" s="11"/>
      <c r="S165" s="11"/>
      <c r="T165" s="49"/>
      <c r="U165" s="54"/>
      <c r="V165" s="55"/>
      <c r="W165" s="66"/>
      <c r="X165" s="54"/>
      <c r="Y165" s="55"/>
      <c r="Z165" s="55"/>
      <c r="AA165" s="55" t="s">
        <v>100</v>
      </c>
      <c r="AB165" s="55" t="s">
        <v>100</v>
      </c>
      <c r="AC165" s="4">
        <v>0</v>
      </c>
      <c r="AD165" s="4">
        <v>0</v>
      </c>
      <c r="AE165" s="55" t="s">
        <v>100</v>
      </c>
      <c r="AF165" s="55" t="s">
        <v>100</v>
      </c>
      <c r="AG165" s="4">
        <v>0</v>
      </c>
      <c r="AH165" s="2">
        <f t="shared" si="14"/>
        <v>21000</v>
      </c>
      <c r="AI165" s="5"/>
      <c r="AJ165" s="5"/>
      <c r="AK165" s="12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49"/>
    </row>
    <row r="166" spans="1:59" x14ac:dyDescent="0.25">
      <c r="A166" s="49">
        <v>16</v>
      </c>
      <c r="B166" s="49" t="s">
        <v>431</v>
      </c>
      <c r="C166" s="49" t="s">
        <v>183</v>
      </c>
      <c r="D166" s="49" t="s">
        <v>184</v>
      </c>
      <c r="E166" s="49" t="s">
        <v>99</v>
      </c>
      <c r="F166" s="114" t="s">
        <v>185</v>
      </c>
      <c r="G166" s="59">
        <v>12894</v>
      </c>
      <c r="H166" s="49" t="s">
        <v>307</v>
      </c>
      <c r="I166" s="108" t="s">
        <v>187</v>
      </c>
      <c r="J166" s="72" t="s">
        <v>186</v>
      </c>
      <c r="K166" s="60">
        <v>44104</v>
      </c>
      <c r="L166" s="11">
        <v>410597.4</v>
      </c>
      <c r="M166" s="59">
        <v>12894</v>
      </c>
      <c r="N166" s="60">
        <v>44104</v>
      </c>
      <c r="O166" s="60">
        <v>44469</v>
      </c>
      <c r="P166" s="52" t="s">
        <v>288</v>
      </c>
      <c r="Q166" s="52" t="s">
        <v>100</v>
      </c>
      <c r="R166" s="11" t="s">
        <v>100</v>
      </c>
      <c r="S166" s="11" t="s">
        <v>100</v>
      </c>
      <c r="T166" s="49" t="s">
        <v>304</v>
      </c>
      <c r="U166" s="54" t="s">
        <v>100</v>
      </c>
      <c r="V166" s="54" t="s">
        <v>100</v>
      </c>
      <c r="W166" s="54" t="s">
        <v>100</v>
      </c>
      <c r="X166" s="54" t="s">
        <v>100</v>
      </c>
      <c r="Y166" s="54" t="s">
        <v>100</v>
      </c>
      <c r="Z166" s="54" t="s">
        <v>100</v>
      </c>
      <c r="AA166" s="54" t="s">
        <v>100</v>
      </c>
      <c r="AB166" s="54" t="s">
        <v>100</v>
      </c>
      <c r="AC166" s="6">
        <v>0</v>
      </c>
      <c r="AD166" s="6">
        <v>0</v>
      </c>
      <c r="AE166" s="58" t="s">
        <v>100</v>
      </c>
      <c r="AF166" s="58" t="s">
        <v>100</v>
      </c>
      <c r="AG166" s="6">
        <v>0</v>
      </c>
      <c r="AH166" s="2">
        <f>$L$166-AD166+AC166+AG166</f>
        <v>410597.4</v>
      </c>
      <c r="AI166" s="5">
        <v>6006.2</v>
      </c>
      <c r="AJ166" s="5">
        <v>0</v>
      </c>
      <c r="AK166" s="12">
        <f>SUM(AI166:AJ173)</f>
        <v>829780.63000000012</v>
      </c>
      <c r="AL166" s="69" t="s">
        <v>100</v>
      </c>
      <c r="AM166" s="69" t="s">
        <v>100</v>
      </c>
      <c r="AN166" s="69" t="s">
        <v>100</v>
      </c>
      <c r="AO166" s="69" t="s">
        <v>100</v>
      </c>
      <c r="AP166" s="69" t="s">
        <v>100</v>
      </c>
      <c r="AQ166" s="69" t="s">
        <v>100</v>
      </c>
      <c r="AR166" s="69" t="s">
        <v>100</v>
      </c>
      <c r="AS166" s="69" t="s">
        <v>100</v>
      </c>
      <c r="AT166" s="69" t="s">
        <v>100</v>
      </c>
      <c r="AU166" s="69" t="s">
        <v>100</v>
      </c>
      <c r="AV166" s="69" t="s">
        <v>100</v>
      </c>
      <c r="AW166" s="69" t="s">
        <v>100</v>
      </c>
      <c r="AX166" s="69" t="s">
        <v>100</v>
      </c>
      <c r="AY166" s="69" t="s">
        <v>100</v>
      </c>
      <c r="AZ166" s="69" t="s">
        <v>100</v>
      </c>
      <c r="BA166" s="69" t="s">
        <v>100</v>
      </c>
      <c r="BB166" s="69" t="s">
        <v>100</v>
      </c>
      <c r="BC166" s="69" t="s">
        <v>100</v>
      </c>
      <c r="BD166" s="69" t="s">
        <v>100</v>
      </c>
      <c r="BE166" s="69" t="s">
        <v>100</v>
      </c>
      <c r="BF166" s="69" t="s">
        <v>100</v>
      </c>
      <c r="BG166" s="49" t="s">
        <v>100</v>
      </c>
    </row>
    <row r="167" spans="1:59" x14ac:dyDescent="0.25">
      <c r="A167" s="49"/>
      <c r="B167" s="49"/>
      <c r="C167" s="49"/>
      <c r="D167" s="49"/>
      <c r="E167" s="49"/>
      <c r="F167" s="114"/>
      <c r="G167" s="59"/>
      <c r="H167" s="49"/>
      <c r="I167" s="108"/>
      <c r="J167" s="72"/>
      <c r="K167" s="60"/>
      <c r="L167" s="11"/>
      <c r="M167" s="59"/>
      <c r="N167" s="60"/>
      <c r="O167" s="60"/>
      <c r="P167" s="52"/>
      <c r="Q167" s="52"/>
      <c r="R167" s="11"/>
      <c r="S167" s="11"/>
      <c r="T167" s="49"/>
      <c r="U167" s="54" t="s">
        <v>101</v>
      </c>
      <c r="V167" s="55">
        <v>44468</v>
      </c>
      <c r="W167" s="66">
        <v>13138</v>
      </c>
      <c r="X167" s="54" t="s">
        <v>209</v>
      </c>
      <c r="Y167" s="55">
        <v>44470</v>
      </c>
      <c r="Z167" s="55">
        <v>44835</v>
      </c>
      <c r="AA167" s="54" t="s">
        <v>100</v>
      </c>
      <c r="AB167" s="54" t="s">
        <v>100</v>
      </c>
      <c r="AC167" s="6">
        <v>0</v>
      </c>
      <c r="AD167" s="6">
        <v>0</v>
      </c>
      <c r="AE167" s="58" t="s">
        <v>100</v>
      </c>
      <c r="AF167" s="58" t="s">
        <v>100</v>
      </c>
      <c r="AG167" s="6">
        <v>0</v>
      </c>
      <c r="AH167" s="2">
        <f t="shared" ref="AH167:AH173" si="15">$L$166-AD167+AC167+AG167</f>
        <v>410597.4</v>
      </c>
      <c r="AI167" s="5">
        <f>109852.02+83069.91</f>
        <v>192921.93</v>
      </c>
      <c r="AJ167" s="5">
        <v>0</v>
      </c>
      <c r="AK167" s="12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49"/>
    </row>
    <row r="168" spans="1:59" x14ac:dyDescent="0.25">
      <c r="A168" s="49"/>
      <c r="B168" s="49"/>
      <c r="C168" s="49"/>
      <c r="D168" s="49"/>
      <c r="E168" s="49"/>
      <c r="F168" s="114"/>
      <c r="G168" s="59"/>
      <c r="H168" s="49"/>
      <c r="I168" s="108"/>
      <c r="J168" s="72"/>
      <c r="K168" s="60"/>
      <c r="L168" s="11"/>
      <c r="M168" s="59"/>
      <c r="N168" s="60"/>
      <c r="O168" s="60"/>
      <c r="P168" s="52"/>
      <c r="Q168" s="52"/>
      <c r="R168" s="11"/>
      <c r="S168" s="11"/>
      <c r="T168" s="49"/>
      <c r="U168" s="54" t="s">
        <v>208</v>
      </c>
      <c r="V168" s="55">
        <v>44732</v>
      </c>
      <c r="W168" s="66">
        <v>13312</v>
      </c>
      <c r="X168" s="54" t="s">
        <v>215</v>
      </c>
      <c r="Y168" s="55">
        <v>44470</v>
      </c>
      <c r="Z168" s="55">
        <v>44835</v>
      </c>
      <c r="AA168" s="65">
        <v>0.25</v>
      </c>
      <c r="AB168" s="54" t="s">
        <v>100</v>
      </c>
      <c r="AC168" s="6">
        <v>102649.35</v>
      </c>
      <c r="AD168" s="6">
        <v>0</v>
      </c>
      <c r="AE168" s="58" t="s">
        <v>100</v>
      </c>
      <c r="AF168" s="58" t="s">
        <v>100</v>
      </c>
      <c r="AG168" s="6">
        <v>0</v>
      </c>
      <c r="AH168" s="2">
        <f t="shared" si="15"/>
        <v>513246.75</v>
      </c>
      <c r="AI168" s="5">
        <v>150725.35999999999</v>
      </c>
      <c r="AJ168" s="5">
        <v>0</v>
      </c>
      <c r="AK168" s="12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49"/>
    </row>
    <row r="169" spans="1:59" x14ac:dyDescent="0.25">
      <c r="A169" s="49"/>
      <c r="B169" s="49"/>
      <c r="C169" s="49"/>
      <c r="D169" s="49"/>
      <c r="E169" s="49"/>
      <c r="F169" s="114"/>
      <c r="G169" s="59"/>
      <c r="H169" s="49"/>
      <c r="I169" s="108"/>
      <c r="J169" s="72"/>
      <c r="K169" s="60"/>
      <c r="L169" s="11"/>
      <c r="M169" s="59"/>
      <c r="N169" s="60"/>
      <c r="O169" s="60"/>
      <c r="P169" s="52"/>
      <c r="Q169" s="52"/>
      <c r="R169" s="11"/>
      <c r="S169" s="11"/>
      <c r="T169" s="49"/>
      <c r="U169" s="54" t="s">
        <v>216</v>
      </c>
      <c r="V169" s="55">
        <v>44806</v>
      </c>
      <c r="W169" s="66">
        <v>13366</v>
      </c>
      <c r="X169" s="54" t="s">
        <v>217</v>
      </c>
      <c r="Y169" s="55">
        <v>44835</v>
      </c>
      <c r="Z169" s="55">
        <v>45199</v>
      </c>
      <c r="AA169" s="54" t="s">
        <v>100</v>
      </c>
      <c r="AB169" s="54" t="s">
        <v>100</v>
      </c>
      <c r="AC169" s="6">
        <v>0</v>
      </c>
      <c r="AD169" s="6">
        <v>0</v>
      </c>
      <c r="AE169" s="58" t="s">
        <v>100</v>
      </c>
      <c r="AF169" s="58" t="s">
        <v>100</v>
      </c>
      <c r="AG169" s="6">
        <v>0</v>
      </c>
      <c r="AH169" s="2">
        <f t="shared" si="15"/>
        <v>410597.4</v>
      </c>
      <c r="AI169" s="5">
        <v>88220.56</v>
      </c>
      <c r="AJ169" s="5">
        <v>0</v>
      </c>
      <c r="AK169" s="12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49"/>
    </row>
    <row r="170" spans="1:59" x14ac:dyDescent="0.25">
      <c r="A170" s="49"/>
      <c r="B170" s="49"/>
      <c r="C170" s="49"/>
      <c r="D170" s="49"/>
      <c r="E170" s="49"/>
      <c r="F170" s="114"/>
      <c r="G170" s="59"/>
      <c r="H170" s="49"/>
      <c r="I170" s="108"/>
      <c r="J170" s="72"/>
      <c r="K170" s="60"/>
      <c r="L170" s="11"/>
      <c r="M170" s="59"/>
      <c r="N170" s="60"/>
      <c r="O170" s="60"/>
      <c r="P170" s="52"/>
      <c r="Q170" s="52"/>
      <c r="R170" s="11"/>
      <c r="S170" s="11"/>
      <c r="T170" s="49"/>
      <c r="U170" s="54" t="s">
        <v>351</v>
      </c>
      <c r="V170" s="55">
        <v>45201</v>
      </c>
      <c r="W170" s="66">
        <v>13629</v>
      </c>
      <c r="X170" s="54" t="s">
        <v>352</v>
      </c>
      <c r="Y170" s="55">
        <v>45199</v>
      </c>
      <c r="Z170" s="55">
        <v>45566</v>
      </c>
      <c r="AA170" s="54" t="s">
        <v>100</v>
      </c>
      <c r="AB170" s="54" t="s">
        <v>100</v>
      </c>
      <c r="AC170" s="6">
        <v>0</v>
      </c>
      <c r="AD170" s="6">
        <v>0</v>
      </c>
      <c r="AE170" s="58" t="s">
        <v>100</v>
      </c>
      <c r="AF170" s="58" t="s">
        <v>100</v>
      </c>
      <c r="AG170" s="6">
        <v>0</v>
      </c>
      <c r="AH170" s="2">
        <f t="shared" si="15"/>
        <v>410597.4</v>
      </c>
      <c r="AI170" s="5">
        <v>273146.28000000003</v>
      </c>
      <c r="AJ170" s="5">
        <v>0</v>
      </c>
      <c r="AK170" s="12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49"/>
    </row>
    <row r="171" spans="1:59" x14ac:dyDescent="0.25">
      <c r="A171" s="49"/>
      <c r="B171" s="49"/>
      <c r="C171" s="49"/>
      <c r="D171" s="49"/>
      <c r="E171" s="49"/>
      <c r="F171" s="114"/>
      <c r="G171" s="59"/>
      <c r="H171" s="49"/>
      <c r="I171" s="108"/>
      <c r="J171" s="72"/>
      <c r="K171" s="60"/>
      <c r="L171" s="11"/>
      <c r="M171" s="59"/>
      <c r="N171" s="60"/>
      <c r="O171" s="60"/>
      <c r="P171" s="52"/>
      <c r="Q171" s="52"/>
      <c r="R171" s="11"/>
      <c r="S171" s="11"/>
      <c r="T171" s="49"/>
      <c r="U171" s="54"/>
      <c r="V171" s="55"/>
      <c r="W171" s="66"/>
      <c r="X171" s="54"/>
      <c r="Y171" s="55"/>
      <c r="Z171" s="55"/>
      <c r="AA171" s="54" t="s">
        <v>100</v>
      </c>
      <c r="AB171" s="54" t="s">
        <v>100</v>
      </c>
      <c r="AC171" s="6">
        <v>0</v>
      </c>
      <c r="AD171" s="6">
        <v>0</v>
      </c>
      <c r="AE171" s="58" t="s">
        <v>100</v>
      </c>
      <c r="AF171" s="58" t="s">
        <v>100</v>
      </c>
      <c r="AG171" s="6">
        <v>0</v>
      </c>
      <c r="AH171" s="2">
        <f t="shared" si="15"/>
        <v>410597.4</v>
      </c>
      <c r="AI171" s="5"/>
      <c r="AJ171" s="5">
        <f>23752.06+23752.06+23752.06+23752.06+23752.06</f>
        <v>118760.3</v>
      </c>
      <c r="AK171" s="12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49"/>
    </row>
    <row r="172" spans="1:59" x14ac:dyDescent="0.25">
      <c r="A172" s="49"/>
      <c r="B172" s="49"/>
      <c r="C172" s="49"/>
      <c r="D172" s="49"/>
      <c r="E172" s="49"/>
      <c r="F172" s="114"/>
      <c r="G172" s="59"/>
      <c r="H172" s="49"/>
      <c r="I172" s="108"/>
      <c r="J172" s="72"/>
      <c r="K172" s="60"/>
      <c r="L172" s="11"/>
      <c r="M172" s="59"/>
      <c r="N172" s="60"/>
      <c r="O172" s="60"/>
      <c r="P172" s="52"/>
      <c r="Q172" s="52"/>
      <c r="R172" s="11"/>
      <c r="S172" s="11"/>
      <c r="T172" s="49"/>
      <c r="U172" s="54"/>
      <c r="V172" s="55"/>
      <c r="W172" s="66"/>
      <c r="X172" s="54"/>
      <c r="Y172" s="55"/>
      <c r="Z172" s="55"/>
      <c r="AA172" s="54" t="s">
        <v>100</v>
      </c>
      <c r="AB172" s="54" t="s">
        <v>100</v>
      </c>
      <c r="AC172" s="6">
        <v>0</v>
      </c>
      <c r="AD172" s="6">
        <v>0</v>
      </c>
      <c r="AE172" s="58" t="s">
        <v>100</v>
      </c>
      <c r="AF172" s="58" t="s">
        <v>100</v>
      </c>
      <c r="AG172" s="6">
        <v>0</v>
      </c>
      <c r="AH172" s="2">
        <f t="shared" si="15"/>
        <v>410597.4</v>
      </c>
      <c r="AI172" s="5"/>
      <c r="AJ172" s="5"/>
      <c r="AK172" s="12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49"/>
    </row>
    <row r="173" spans="1:59" x14ac:dyDescent="0.25">
      <c r="A173" s="49"/>
      <c r="B173" s="49"/>
      <c r="C173" s="49"/>
      <c r="D173" s="49"/>
      <c r="E173" s="49"/>
      <c r="F173" s="114"/>
      <c r="G173" s="59"/>
      <c r="H173" s="49"/>
      <c r="I173" s="108"/>
      <c r="J173" s="72"/>
      <c r="K173" s="60"/>
      <c r="L173" s="11"/>
      <c r="M173" s="59"/>
      <c r="N173" s="60"/>
      <c r="O173" s="60"/>
      <c r="P173" s="52"/>
      <c r="Q173" s="52"/>
      <c r="R173" s="11"/>
      <c r="S173" s="11"/>
      <c r="T173" s="49"/>
      <c r="U173" s="54"/>
      <c r="V173" s="55"/>
      <c r="W173" s="66"/>
      <c r="X173" s="54"/>
      <c r="Y173" s="55"/>
      <c r="Z173" s="55"/>
      <c r="AA173" s="55" t="s">
        <v>100</v>
      </c>
      <c r="AB173" s="55" t="s">
        <v>100</v>
      </c>
      <c r="AC173" s="4">
        <v>0</v>
      </c>
      <c r="AD173" s="4">
        <v>0</v>
      </c>
      <c r="AE173" s="55" t="s">
        <v>100</v>
      </c>
      <c r="AF173" s="55" t="s">
        <v>100</v>
      </c>
      <c r="AG173" s="4">
        <v>0</v>
      </c>
      <c r="AH173" s="2">
        <f t="shared" si="15"/>
        <v>410597.4</v>
      </c>
      <c r="AI173" s="5"/>
      <c r="AJ173" s="5"/>
      <c r="AK173" s="12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49"/>
    </row>
    <row r="174" spans="1:59" x14ac:dyDescent="0.25">
      <c r="A174" s="49">
        <v>17</v>
      </c>
      <c r="B174" s="49" t="s">
        <v>432</v>
      </c>
      <c r="C174" s="49" t="s">
        <v>179</v>
      </c>
      <c r="D174" s="49" t="s">
        <v>97</v>
      </c>
      <c r="E174" s="49" t="s">
        <v>99</v>
      </c>
      <c r="F174" s="108" t="s">
        <v>308</v>
      </c>
      <c r="G174" s="50">
        <v>12686</v>
      </c>
      <c r="H174" s="51" t="s">
        <v>309</v>
      </c>
      <c r="I174" s="108" t="s">
        <v>180</v>
      </c>
      <c r="J174" s="49" t="s">
        <v>181</v>
      </c>
      <c r="K174" s="60">
        <v>43789</v>
      </c>
      <c r="L174" s="11">
        <v>26700</v>
      </c>
      <c r="M174" s="59">
        <v>12686</v>
      </c>
      <c r="N174" s="60">
        <v>43789</v>
      </c>
      <c r="O174" s="60">
        <v>44155</v>
      </c>
      <c r="P174" s="49" t="s">
        <v>530</v>
      </c>
      <c r="Q174" s="52" t="s">
        <v>100</v>
      </c>
      <c r="R174" s="11" t="s">
        <v>100</v>
      </c>
      <c r="S174" s="11" t="s">
        <v>100</v>
      </c>
      <c r="T174" s="49" t="s">
        <v>304</v>
      </c>
      <c r="U174" s="54"/>
      <c r="V174" s="54" t="s">
        <v>100</v>
      </c>
      <c r="W174" s="54" t="s">
        <v>100</v>
      </c>
      <c r="X174" s="54" t="s">
        <v>100</v>
      </c>
      <c r="Y174" s="54" t="s">
        <v>100</v>
      </c>
      <c r="Z174" s="54" t="s">
        <v>100</v>
      </c>
      <c r="AA174" s="54" t="s">
        <v>100</v>
      </c>
      <c r="AB174" s="54" t="s">
        <v>100</v>
      </c>
      <c r="AC174" s="6">
        <v>0</v>
      </c>
      <c r="AD174" s="6">
        <v>0</v>
      </c>
      <c r="AE174" s="58" t="s">
        <v>100</v>
      </c>
      <c r="AF174" s="58" t="s">
        <v>100</v>
      </c>
      <c r="AG174" s="6">
        <v>0</v>
      </c>
      <c r="AH174" s="2">
        <f>$L$174-AD174+AC174+AG174</f>
        <v>26700</v>
      </c>
      <c r="AI174" s="5">
        <f>667.5+22250</f>
        <v>22917.5</v>
      </c>
      <c r="AJ174" s="5">
        <v>0</v>
      </c>
      <c r="AK174" s="12">
        <f>SUM(AI174:AJ181)</f>
        <v>111917.5</v>
      </c>
      <c r="AL174" s="69" t="s">
        <v>100</v>
      </c>
      <c r="AM174" s="69" t="s">
        <v>100</v>
      </c>
      <c r="AN174" s="69" t="s">
        <v>100</v>
      </c>
      <c r="AO174" s="69" t="s">
        <v>100</v>
      </c>
      <c r="AP174" s="69" t="s">
        <v>100</v>
      </c>
      <c r="AQ174" s="69" t="s">
        <v>100</v>
      </c>
      <c r="AR174" s="69" t="s">
        <v>100</v>
      </c>
      <c r="AS174" s="69" t="s">
        <v>100</v>
      </c>
      <c r="AT174" s="69" t="s">
        <v>100</v>
      </c>
      <c r="AU174" s="69" t="s">
        <v>100</v>
      </c>
      <c r="AV174" s="69" t="s">
        <v>100</v>
      </c>
      <c r="AW174" s="69" t="s">
        <v>100</v>
      </c>
      <c r="AX174" s="69" t="s">
        <v>100</v>
      </c>
      <c r="AY174" s="69" t="s">
        <v>100</v>
      </c>
      <c r="AZ174" s="69" t="s">
        <v>100</v>
      </c>
      <c r="BA174" s="69" t="s">
        <v>100</v>
      </c>
      <c r="BB174" s="69" t="s">
        <v>100</v>
      </c>
      <c r="BC174" s="69" t="s">
        <v>100</v>
      </c>
      <c r="BD174" s="69" t="s">
        <v>100</v>
      </c>
      <c r="BE174" s="69" t="s">
        <v>100</v>
      </c>
      <c r="BF174" s="69" t="s">
        <v>100</v>
      </c>
      <c r="BG174" s="49" t="s">
        <v>100</v>
      </c>
    </row>
    <row r="175" spans="1:59" x14ac:dyDescent="0.25">
      <c r="A175" s="49"/>
      <c r="B175" s="49"/>
      <c r="C175" s="49"/>
      <c r="D175" s="49"/>
      <c r="E175" s="49"/>
      <c r="F175" s="108"/>
      <c r="G175" s="50"/>
      <c r="H175" s="51"/>
      <c r="I175" s="108"/>
      <c r="J175" s="49"/>
      <c r="K175" s="60"/>
      <c r="L175" s="11"/>
      <c r="M175" s="59"/>
      <c r="N175" s="60"/>
      <c r="O175" s="60"/>
      <c r="P175" s="49"/>
      <c r="Q175" s="52"/>
      <c r="R175" s="11"/>
      <c r="S175" s="11"/>
      <c r="T175" s="49"/>
      <c r="U175" s="54" t="s">
        <v>101</v>
      </c>
      <c r="V175" s="55">
        <v>44154</v>
      </c>
      <c r="W175" s="66">
        <v>12950</v>
      </c>
      <c r="X175" s="54" t="s">
        <v>182</v>
      </c>
      <c r="Y175" s="55">
        <v>44156</v>
      </c>
      <c r="Z175" s="55">
        <v>44520</v>
      </c>
      <c r="AA175" s="54" t="s">
        <v>100</v>
      </c>
      <c r="AB175" s="54" t="s">
        <v>100</v>
      </c>
      <c r="AC175" s="6">
        <v>0</v>
      </c>
      <c r="AD175" s="6">
        <v>0</v>
      </c>
      <c r="AE175" s="58" t="s">
        <v>100</v>
      </c>
      <c r="AF175" s="58" t="s">
        <v>100</v>
      </c>
      <c r="AG175" s="6">
        <v>0</v>
      </c>
      <c r="AH175" s="2">
        <f t="shared" ref="AH175:AH181" si="16">$L$174-AD175+AC175+AG175</f>
        <v>26700</v>
      </c>
      <c r="AI175" s="5">
        <v>4450</v>
      </c>
      <c r="AJ175" s="5">
        <v>0</v>
      </c>
      <c r="AK175" s="12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49"/>
    </row>
    <row r="176" spans="1:59" x14ac:dyDescent="0.25">
      <c r="A176" s="49"/>
      <c r="B176" s="49"/>
      <c r="C176" s="49"/>
      <c r="D176" s="49"/>
      <c r="E176" s="49"/>
      <c r="F176" s="108"/>
      <c r="G176" s="50"/>
      <c r="H176" s="51"/>
      <c r="I176" s="108"/>
      <c r="J176" s="49"/>
      <c r="K176" s="60"/>
      <c r="L176" s="11"/>
      <c r="M176" s="59"/>
      <c r="N176" s="60"/>
      <c r="O176" s="60"/>
      <c r="P176" s="49"/>
      <c r="Q176" s="52"/>
      <c r="R176" s="11"/>
      <c r="S176" s="11"/>
      <c r="T176" s="49"/>
      <c r="U176" s="54" t="s">
        <v>103</v>
      </c>
      <c r="V176" s="55">
        <v>44509</v>
      </c>
      <c r="W176" s="66">
        <v>13165</v>
      </c>
      <c r="X176" s="54" t="s">
        <v>210</v>
      </c>
      <c r="Y176" s="55">
        <v>44521</v>
      </c>
      <c r="Z176" s="55">
        <v>44885</v>
      </c>
      <c r="AA176" s="54" t="s">
        <v>100</v>
      </c>
      <c r="AB176" s="54" t="s">
        <v>100</v>
      </c>
      <c r="AC176" s="6">
        <v>0</v>
      </c>
      <c r="AD176" s="6">
        <v>0</v>
      </c>
      <c r="AE176" s="58" t="s">
        <v>100</v>
      </c>
      <c r="AF176" s="58" t="s">
        <v>100</v>
      </c>
      <c r="AG176" s="6">
        <v>0</v>
      </c>
      <c r="AH176" s="2">
        <f t="shared" si="16"/>
        <v>26700</v>
      </c>
      <c r="AI176" s="5">
        <f>22250+4450</f>
        <v>26700</v>
      </c>
      <c r="AJ176" s="5">
        <v>0</v>
      </c>
      <c r="AK176" s="12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49"/>
    </row>
    <row r="177" spans="1:59" x14ac:dyDescent="0.25">
      <c r="A177" s="49"/>
      <c r="B177" s="49"/>
      <c r="C177" s="49"/>
      <c r="D177" s="49"/>
      <c r="E177" s="49"/>
      <c r="F177" s="108"/>
      <c r="G177" s="50"/>
      <c r="H177" s="51"/>
      <c r="I177" s="108"/>
      <c r="J177" s="49"/>
      <c r="K177" s="60"/>
      <c r="L177" s="11"/>
      <c r="M177" s="59"/>
      <c r="N177" s="60"/>
      <c r="O177" s="60"/>
      <c r="P177" s="49"/>
      <c r="Q177" s="52"/>
      <c r="R177" s="11"/>
      <c r="S177" s="11"/>
      <c r="T177" s="49"/>
      <c r="U177" s="54" t="s">
        <v>104</v>
      </c>
      <c r="V177" s="55">
        <v>44806</v>
      </c>
      <c r="W177" s="66">
        <v>13366</v>
      </c>
      <c r="X177" s="54" t="s">
        <v>238</v>
      </c>
      <c r="Y177" s="55">
        <v>44886</v>
      </c>
      <c r="Z177" s="55">
        <v>45250</v>
      </c>
      <c r="AA177" s="54" t="s">
        <v>100</v>
      </c>
      <c r="AB177" s="54" t="s">
        <v>100</v>
      </c>
      <c r="AC177" s="6">
        <v>0</v>
      </c>
      <c r="AD177" s="6">
        <v>0</v>
      </c>
      <c r="AE177" s="58" t="s">
        <v>100</v>
      </c>
      <c r="AF177" s="58" t="s">
        <v>100</v>
      </c>
      <c r="AG177" s="6">
        <v>0</v>
      </c>
      <c r="AH177" s="2">
        <f t="shared" si="16"/>
        <v>26700</v>
      </c>
      <c r="AI177" s="5">
        <f>4450+22250</f>
        <v>26700</v>
      </c>
      <c r="AJ177" s="5">
        <v>0</v>
      </c>
      <c r="AK177" s="12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49"/>
    </row>
    <row r="178" spans="1:59" x14ac:dyDescent="0.25">
      <c r="A178" s="49"/>
      <c r="B178" s="49"/>
      <c r="C178" s="49"/>
      <c r="D178" s="49"/>
      <c r="E178" s="49"/>
      <c r="F178" s="108"/>
      <c r="G178" s="50"/>
      <c r="H178" s="51"/>
      <c r="I178" s="108"/>
      <c r="J178" s="49"/>
      <c r="K178" s="60"/>
      <c r="L178" s="11"/>
      <c r="M178" s="59"/>
      <c r="N178" s="60"/>
      <c r="O178" s="60"/>
      <c r="P178" s="49"/>
      <c r="Q178" s="52"/>
      <c r="R178" s="11"/>
      <c r="S178" s="11"/>
      <c r="T178" s="49"/>
      <c r="U178" s="54" t="s">
        <v>105</v>
      </c>
      <c r="V178" s="55">
        <v>44514</v>
      </c>
      <c r="W178" s="66">
        <v>13656</v>
      </c>
      <c r="X178" s="54" t="s">
        <v>384</v>
      </c>
      <c r="Y178" s="55">
        <v>45251</v>
      </c>
      <c r="Z178" s="55">
        <v>45618</v>
      </c>
      <c r="AA178" s="54" t="s">
        <v>100</v>
      </c>
      <c r="AB178" s="54" t="s">
        <v>100</v>
      </c>
      <c r="AC178" s="6">
        <v>0</v>
      </c>
      <c r="AD178" s="6">
        <v>0</v>
      </c>
      <c r="AE178" s="58" t="s">
        <v>100</v>
      </c>
      <c r="AF178" s="58" t="s">
        <v>100</v>
      </c>
      <c r="AG178" s="6">
        <v>0</v>
      </c>
      <c r="AH178" s="2">
        <f t="shared" si="16"/>
        <v>26700</v>
      </c>
      <c r="AI178" s="5">
        <v>26700</v>
      </c>
      <c r="AJ178" s="5">
        <v>0</v>
      </c>
      <c r="AK178" s="12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49"/>
    </row>
    <row r="179" spans="1:59" x14ac:dyDescent="0.25">
      <c r="A179" s="49"/>
      <c r="B179" s="49"/>
      <c r="C179" s="49"/>
      <c r="D179" s="49"/>
      <c r="E179" s="49"/>
      <c r="F179" s="108"/>
      <c r="G179" s="50"/>
      <c r="H179" s="51"/>
      <c r="I179" s="108"/>
      <c r="J179" s="49"/>
      <c r="K179" s="60"/>
      <c r="L179" s="11"/>
      <c r="M179" s="59"/>
      <c r="N179" s="60"/>
      <c r="O179" s="60"/>
      <c r="P179" s="49"/>
      <c r="Q179" s="52"/>
      <c r="R179" s="11"/>
      <c r="S179" s="11"/>
      <c r="T179" s="49"/>
      <c r="U179" s="54"/>
      <c r="V179" s="55"/>
      <c r="W179" s="66"/>
      <c r="X179" s="54"/>
      <c r="Y179" s="55"/>
      <c r="Z179" s="55"/>
      <c r="AA179" s="54" t="s">
        <v>100</v>
      </c>
      <c r="AB179" s="54" t="s">
        <v>100</v>
      </c>
      <c r="AC179" s="6">
        <v>0</v>
      </c>
      <c r="AD179" s="6">
        <v>0</v>
      </c>
      <c r="AE179" s="58" t="s">
        <v>100</v>
      </c>
      <c r="AF179" s="58" t="s">
        <v>100</v>
      </c>
      <c r="AG179" s="6">
        <v>0</v>
      </c>
      <c r="AH179" s="2">
        <f t="shared" si="16"/>
        <v>26700</v>
      </c>
      <c r="AI179" s="5"/>
      <c r="AJ179" s="5">
        <f>4450</f>
        <v>4450</v>
      </c>
      <c r="AK179" s="12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49"/>
    </row>
    <row r="180" spans="1:59" x14ac:dyDescent="0.25">
      <c r="A180" s="49"/>
      <c r="B180" s="49"/>
      <c r="C180" s="49"/>
      <c r="D180" s="49"/>
      <c r="E180" s="49"/>
      <c r="F180" s="108"/>
      <c r="G180" s="50"/>
      <c r="H180" s="51"/>
      <c r="I180" s="108"/>
      <c r="J180" s="49"/>
      <c r="K180" s="60"/>
      <c r="L180" s="11"/>
      <c r="M180" s="59"/>
      <c r="N180" s="60"/>
      <c r="O180" s="60"/>
      <c r="P180" s="49"/>
      <c r="Q180" s="52"/>
      <c r="R180" s="11"/>
      <c r="S180" s="11"/>
      <c r="T180" s="49"/>
      <c r="U180" s="54"/>
      <c r="V180" s="55"/>
      <c r="W180" s="66"/>
      <c r="X180" s="54"/>
      <c r="Y180" s="55"/>
      <c r="Z180" s="55"/>
      <c r="AA180" s="54" t="s">
        <v>100</v>
      </c>
      <c r="AB180" s="54" t="s">
        <v>100</v>
      </c>
      <c r="AC180" s="6">
        <v>0</v>
      </c>
      <c r="AD180" s="6">
        <v>0</v>
      </c>
      <c r="AE180" s="58" t="s">
        <v>100</v>
      </c>
      <c r="AF180" s="58" t="s">
        <v>100</v>
      </c>
      <c r="AG180" s="6">
        <v>0</v>
      </c>
      <c r="AH180" s="2">
        <f t="shared" si="16"/>
        <v>26700</v>
      </c>
      <c r="AI180" s="5"/>
      <c r="AJ180" s="5"/>
      <c r="AK180" s="12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49"/>
    </row>
    <row r="181" spans="1:59" x14ac:dyDescent="0.25">
      <c r="A181" s="49"/>
      <c r="B181" s="49"/>
      <c r="C181" s="49"/>
      <c r="D181" s="49"/>
      <c r="E181" s="49"/>
      <c r="F181" s="108"/>
      <c r="G181" s="50"/>
      <c r="H181" s="51"/>
      <c r="I181" s="108"/>
      <c r="J181" s="49"/>
      <c r="K181" s="60"/>
      <c r="L181" s="11"/>
      <c r="M181" s="59"/>
      <c r="N181" s="60"/>
      <c r="O181" s="60"/>
      <c r="P181" s="49"/>
      <c r="Q181" s="52"/>
      <c r="R181" s="11"/>
      <c r="S181" s="11"/>
      <c r="T181" s="49"/>
      <c r="U181" s="57"/>
      <c r="V181" s="58"/>
      <c r="W181" s="58"/>
      <c r="X181" s="57"/>
      <c r="Y181" s="58"/>
      <c r="Z181" s="58"/>
      <c r="AA181" s="55" t="s">
        <v>100</v>
      </c>
      <c r="AB181" s="55" t="s">
        <v>100</v>
      </c>
      <c r="AC181" s="4">
        <v>0</v>
      </c>
      <c r="AD181" s="4">
        <v>0</v>
      </c>
      <c r="AE181" s="55" t="s">
        <v>100</v>
      </c>
      <c r="AF181" s="55" t="s">
        <v>100</v>
      </c>
      <c r="AG181" s="4">
        <v>0</v>
      </c>
      <c r="AH181" s="2">
        <f t="shared" si="16"/>
        <v>26700</v>
      </c>
      <c r="AI181" s="5"/>
      <c r="AJ181" s="5"/>
      <c r="AK181" s="12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49"/>
    </row>
    <row r="182" spans="1:59" x14ac:dyDescent="0.25">
      <c r="A182" s="49">
        <v>18</v>
      </c>
      <c r="B182" s="49" t="s">
        <v>433</v>
      </c>
      <c r="C182" s="49" t="s">
        <v>168</v>
      </c>
      <c r="D182" s="49" t="s">
        <v>97</v>
      </c>
      <c r="E182" s="49" t="s">
        <v>99</v>
      </c>
      <c r="F182" s="108" t="s">
        <v>169</v>
      </c>
      <c r="G182" s="50">
        <v>12714</v>
      </c>
      <c r="H182" s="51" t="s">
        <v>149</v>
      </c>
      <c r="I182" s="108" t="s">
        <v>170</v>
      </c>
      <c r="J182" s="49" t="s">
        <v>171</v>
      </c>
      <c r="K182" s="60">
        <v>43838</v>
      </c>
      <c r="L182" s="11">
        <v>29280</v>
      </c>
      <c r="M182" s="59">
        <v>12721</v>
      </c>
      <c r="N182" s="60">
        <v>43838</v>
      </c>
      <c r="O182" s="60">
        <v>44204</v>
      </c>
      <c r="P182" s="49" t="s">
        <v>288</v>
      </c>
      <c r="Q182" s="52" t="s">
        <v>100</v>
      </c>
      <c r="R182" s="11" t="s">
        <v>100</v>
      </c>
      <c r="S182" s="11" t="s">
        <v>100</v>
      </c>
      <c r="T182" s="49" t="s">
        <v>304</v>
      </c>
      <c r="U182" s="55" t="s">
        <v>100</v>
      </c>
      <c r="V182" s="55" t="s">
        <v>100</v>
      </c>
      <c r="W182" s="73" t="s">
        <v>100</v>
      </c>
      <c r="X182" s="55" t="s">
        <v>100</v>
      </c>
      <c r="Y182" s="63" t="s">
        <v>100</v>
      </c>
      <c r="Z182" s="55" t="s">
        <v>100</v>
      </c>
      <c r="AA182" s="68" t="s">
        <v>100</v>
      </c>
      <c r="AB182" s="58" t="s">
        <v>100</v>
      </c>
      <c r="AC182" s="6">
        <v>0</v>
      </c>
      <c r="AD182" s="6">
        <v>0</v>
      </c>
      <c r="AE182" s="58" t="s">
        <v>100</v>
      </c>
      <c r="AF182" s="67" t="s">
        <v>100</v>
      </c>
      <c r="AG182" s="6">
        <v>0</v>
      </c>
      <c r="AH182" s="2">
        <f>$L$182-AD182+AC182+AG182</f>
        <v>29280</v>
      </c>
      <c r="AI182" s="5">
        <v>27589.25</v>
      </c>
      <c r="AJ182" s="5">
        <v>0</v>
      </c>
      <c r="AK182" s="12">
        <f>SUM(AI182:AJ189)</f>
        <v>125189.25</v>
      </c>
      <c r="AL182" s="69" t="s">
        <v>100</v>
      </c>
      <c r="AM182" s="69" t="s">
        <v>100</v>
      </c>
      <c r="AN182" s="69" t="s">
        <v>100</v>
      </c>
      <c r="AO182" s="69" t="s">
        <v>100</v>
      </c>
      <c r="AP182" s="69" t="s">
        <v>100</v>
      </c>
      <c r="AQ182" s="69" t="s">
        <v>100</v>
      </c>
      <c r="AR182" s="69" t="s">
        <v>100</v>
      </c>
      <c r="AS182" s="69" t="s">
        <v>100</v>
      </c>
      <c r="AT182" s="69" t="s">
        <v>100</v>
      </c>
      <c r="AU182" s="69" t="s">
        <v>100</v>
      </c>
      <c r="AV182" s="69" t="s">
        <v>100</v>
      </c>
      <c r="AW182" s="69" t="s">
        <v>100</v>
      </c>
      <c r="AX182" s="69" t="s">
        <v>100</v>
      </c>
      <c r="AY182" s="69" t="s">
        <v>100</v>
      </c>
      <c r="AZ182" s="69" t="s">
        <v>100</v>
      </c>
      <c r="BA182" s="69" t="s">
        <v>100</v>
      </c>
      <c r="BB182" s="69" t="s">
        <v>100</v>
      </c>
      <c r="BC182" s="69" t="s">
        <v>100</v>
      </c>
      <c r="BD182" s="69" t="s">
        <v>100</v>
      </c>
      <c r="BE182" s="69" t="s">
        <v>100</v>
      </c>
      <c r="BF182" s="69" t="s">
        <v>100</v>
      </c>
      <c r="BG182" s="49" t="s">
        <v>100</v>
      </c>
    </row>
    <row r="183" spans="1:59" x14ac:dyDescent="0.25">
      <c r="A183" s="49"/>
      <c r="B183" s="49"/>
      <c r="C183" s="49"/>
      <c r="D183" s="49"/>
      <c r="E183" s="49"/>
      <c r="F183" s="108"/>
      <c r="G183" s="50"/>
      <c r="H183" s="51"/>
      <c r="I183" s="108"/>
      <c r="J183" s="49"/>
      <c r="K183" s="60"/>
      <c r="L183" s="11"/>
      <c r="M183" s="59"/>
      <c r="N183" s="60"/>
      <c r="O183" s="60"/>
      <c r="P183" s="49"/>
      <c r="Q183" s="52"/>
      <c r="R183" s="11"/>
      <c r="S183" s="11"/>
      <c r="T183" s="49"/>
      <c r="U183" s="55" t="s">
        <v>101</v>
      </c>
      <c r="V183" s="55">
        <v>44188</v>
      </c>
      <c r="W183" s="73" t="s">
        <v>197</v>
      </c>
      <c r="X183" s="55" t="s">
        <v>205</v>
      </c>
      <c r="Y183" s="63">
        <v>44205</v>
      </c>
      <c r="Z183" s="55">
        <v>44569</v>
      </c>
      <c r="AA183" s="68" t="s">
        <v>100</v>
      </c>
      <c r="AB183" s="58" t="s">
        <v>100</v>
      </c>
      <c r="AC183" s="6">
        <v>0</v>
      </c>
      <c r="AD183" s="6">
        <v>0</v>
      </c>
      <c r="AE183" s="58" t="s">
        <v>100</v>
      </c>
      <c r="AF183" s="67" t="s">
        <v>100</v>
      </c>
      <c r="AG183" s="6">
        <v>0</v>
      </c>
      <c r="AH183" s="2">
        <f t="shared" ref="AH183:AH189" si="17">$L$182-AD183+AC183+AG183</f>
        <v>29280</v>
      </c>
      <c r="AI183" s="5">
        <v>0</v>
      </c>
      <c r="AJ183" s="5">
        <v>0</v>
      </c>
      <c r="AK183" s="12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49"/>
    </row>
    <row r="184" spans="1:59" x14ac:dyDescent="0.25">
      <c r="A184" s="49"/>
      <c r="B184" s="49"/>
      <c r="C184" s="49"/>
      <c r="D184" s="49"/>
      <c r="E184" s="49"/>
      <c r="F184" s="108"/>
      <c r="G184" s="50"/>
      <c r="H184" s="51"/>
      <c r="I184" s="108"/>
      <c r="J184" s="49"/>
      <c r="K184" s="60"/>
      <c r="L184" s="11"/>
      <c r="M184" s="59"/>
      <c r="N184" s="60"/>
      <c r="O184" s="60"/>
      <c r="P184" s="49"/>
      <c r="Q184" s="52"/>
      <c r="R184" s="11"/>
      <c r="S184" s="11"/>
      <c r="T184" s="49"/>
      <c r="U184" s="55" t="s">
        <v>103</v>
      </c>
      <c r="V184" s="55">
        <v>44559</v>
      </c>
      <c r="W184" s="64">
        <v>13195</v>
      </c>
      <c r="X184" s="55" t="s">
        <v>255</v>
      </c>
      <c r="Y184" s="63">
        <v>44570</v>
      </c>
      <c r="Z184" s="63">
        <v>44935</v>
      </c>
      <c r="AA184" s="58" t="s">
        <v>100</v>
      </c>
      <c r="AB184" s="58" t="s">
        <v>100</v>
      </c>
      <c r="AC184" s="6">
        <v>0</v>
      </c>
      <c r="AD184" s="6">
        <v>0</v>
      </c>
      <c r="AE184" s="58" t="s">
        <v>100</v>
      </c>
      <c r="AF184" s="67" t="s">
        <v>100</v>
      </c>
      <c r="AG184" s="6">
        <v>0</v>
      </c>
      <c r="AH184" s="2">
        <f t="shared" si="17"/>
        <v>29280</v>
      </c>
      <c r="AI184" s="5">
        <f>29280+29280</f>
        <v>58560</v>
      </c>
      <c r="AJ184" s="5">
        <v>0</v>
      </c>
      <c r="AK184" s="12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49"/>
    </row>
    <row r="185" spans="1:59" x14ac:dyDescent="0.25">
      <c r="A185" s="49"/>
      <c r="B185" s="49"/>
      <c r="C185" s="49"/>
      <c r="D185" s="49"/>
      <c r="E185" s="49"/>
      <c r="F185" s="108"/>
      <c r="G185" s="50"/>
      <c r="H185" s="51"/>
      <c r="I185" s="108"/>
      <c r="J185" s="49"/>
      <c r="K185" s="60"/>
      <c r="L185" s="11"/>
      <c r="M185" s="59"/>
      <c r="N185" s="60"/>
      <c r="O185" s="60"/>
      <c r="P185" s="49"/>
      <c r="Q185" s="52"/>
      <c r="R185" s="11"/>
      <c r="S185" s="11"/>
      <c r="T185" s="49"/>
      <c r="U185" s="55" t="s">
        <v>104</v>
      </c>
      <c r="V185" s="55">
        <v>44924</v>
      </c>
      <c r="W185" s="64">
        <v>13448</v>
      </c>
      <c r="X185" s="55" t="s">
        <v>315</v>
      </c>
      <c r="Y185" s="63">
        <v>44936</v>
      </c>
      <c r="Z185" s="63">
        <v>45301</v>
      </c>
      <c r="AA185" s="58" t="s">
        <v>100</v>
      </c>
      <c r="AB185" s="58" t="s">
        <v>100</v>
      </c>
      <c r="AC185" s="6">
        <v>0</v>
      </c>
      <c r="AD185" s="6">
        <v>0</v>
      </c>
      <c r="AE185" s="58" t="s">
        <v>100</v>
      </c>
      <c r="AF185" s="67" t="s">
        <v>100</v>
      </c>
      <c r="AG185" s="6">
        <v>0</v>
      </c>
      <c r="AH185" s="2">
        <f t="shared" si="17"/>
        <v>29280</v>
      </c>
      <c r="AI185" s="5">
        <v>0</v>
      </c>
      <c r="AJ185" s="5">
        <v>0</v>
      </c>
      <c r="AK185" s="12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49"/>
    </row>
    <row r="186" spans="1:59" x14ac:dyDescent="0.25">
      <c r="A186" s="49"/>
      <c r="B186" s="49"/>
      <c r="C186" s="49"/>
      <c r="D186" s="49"/>
      <c r="E186" s="49"/>
      <c r="F186" s="108"/>
      <c r="G186" s="50"/>
      <c r="H186" s="51"/>
      <c r="I186" s="108"/>
      <c r="J186" s="49"/>
      <c r="K186" s="60"/>
      <c r="L186" s="11"/>
      <c r="M186" s="59"/>
      <c r="N186" s="60"/>
      <c r="O186" s="60"/>
      <c r="P186" s="49"/>
      <c r="Q186" s="52"/>
      <c r="R186" s="11"/>
      <c r="S186" s="11"/>
      <c r="T186" s="49"/>
      <c r="U186" s="55" t="s">
        <v>105</v>
      </c>
      <c r="V186" s="55">
        <v>45299</v>
      </c>
      <c r="W186" s="64">
        <v>13689</v>
      </c>
      <c r="X186" s="55" t="s">
        <v>385</v>
      </c>
      <c r="Y186" s="63">
        <v>45300</v>
      </c>
      <c r="Z186" s="63">
        <v>45665</v>
      </c>
      <c r="AA186" s="58" t="s">
        <v>100</v>
      </c>
      <c r="AB186" s="58" t="s">
        <v>100</v>
      </c>
      <c r="AC186" s="6">
        <v>0</v>
      </c>
      <c r="AD186" s="6">
        <v>0</v>
      </c>
      <c r="AE186" s="58" t="s">
        <v>100</v>
      </c>
      <c r="AF186" s="67" t="s">
        <v>100</v>
      </c>
      <c r="AG186" s="6">
        <v>0</v>
      </c>
      <c r="AH186" s="2">
        <f t="shared" si="17"/>
        <v>29280</v>
      </c>
      <c r="AI186" s="5">
        <v>29280</v>
      </c>
      <c r="AJ186" s="5">
        <f>2440+2440+2440+2440</f>
        <v>9760</v>
      </c>
      <c r="AK186" s="12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49"/>
    </row>
    <row r="187" spans="1:59" x14ac:dyDescent="0.25">
      <c r="A187" s="49"/>
      <c r="B187" s="49"/>
      <c r="C187" s="49"/>
      <c r="D187" s="49"/>
      <c r="E187" s="49"/>
      <c r="F187" s="108"/>
      <c r="G187" s="50"/>
      <c r="H187" s="51"/>
      <c r="I187" s="108"/>
      <c r="J187" s="49"/>
      <c r="K187" s="60"/>
      <c r="L187" s="11"/>
      <c r="M187" s="59"/>
      <c r="N187" s="60"/>
      <c r="O187" s="60"/>
      <c r="P187" s="49"/>
      <c r="Q187" s="52"/>
      <c r="R187" s="11"/>
      <c r="S187" s="11"/>
      <c r="T187" s="49"/>
      <c r="U187" s="55"/>
      <c r="V187" s="55"/>
      <c r="W187" s="55"/>
      <c r="X187" s="55"/>
      <c r="Y187" s="63"/>
      <c r="Z187" s="63"/>
      <c r="AA187" s="58" t="s">
        <v>100</v>
      </c>
      <c r="AB187" s="58" t="s">
        <v>100</v>
      </c>
      <c r="AC187" s="6">
        <v>0</v>
      </c>
      <c r="AD187" s="6">
        <v>0</v>
      </c>
      <c r="AE187" s="58" t="s">
        <v>100</v>
      </c>
      <c r="AF187" s="67" t="s">
        <v>100</v>
      </c>
      <c r="AG187" s="6">
        <v>0</v>
      </c>
      <c r="AH187" s="2">
        <f t="shared" si="17"/>
        <v>29280</v>
      </c>
      <c r="AI187" s="5"/>
      <c r="AJ187" s="5"/>
      <c r="AK187" s="12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49"/>
    </row>
    <row r="188" spans="1:59" x14ac:dyDescent="0.25">
      <c r="A188" s="49"/>
      <c r="B188" s="49"/>
      <c r="C188" s="49"/>
      <c r="D188" s="49"/>
      <c r="E188" s="49"/>
      <c r="F188" s="108"/>
      <c r="G188" s="50"/>
      <c r="H188" s="51"/>
      <c r="I188" s="108"/>
      <c r="J188" s="49"/>
      <c r="K188" s="60"/>
      <c r="L188" s="11"/>
      <c r="M188" s="59"/>
      <c r="N188" s="60"/>
      <c r="O188" s="60"/>
      <c r="P188" s="49"/>
      <c r="Q188" s="52"/>
      <c r="R188" s="11"/>
      <c r="S188" s="11"/>
      <c r="T188" s="49"/>
      <c r="U188" s="55"/>
      <c r="V188" s="55"/>
      <c r="W188" s="55"/>
      <c r="X188" s="55"/>
      <c r="Y188" s="63"/>
      <c r="Z188" s="63"/>
      <c r="AA188" s="58" t="s">
        <v>100</v>
      </c>
      <c r="AB188" s="58" t="s">
        <v>100</v>
      </c>
      <c r="AC188" s="6">
        <v>0</v>
      </c>
      <c r="AD188" s="6">
        <v>0</v>
      </c>
      <c r="AE188" s="58" t="s">
        <v>100</v>
      </c>
      <c r="AF188" s="67" t="s">
        <v>100</v>
      </c>
      <c r="AG188" s="6">
        <v>0</v>
      </c>
      <c r="AH188" s="2">
        <f t="shared" si="17"/>
        <v>29280</v>
      </c>
      <c r="AI188" s="5"/>
      <c r="AJ188" s="5"/>
      <c r="AK188" s="12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49"/>
    </row>
    <row r="189" spans="1:59" x14ac:dyDescent="0.25">
      <c r="A189" s="49"/>
      <c r="B189" s="49"/>
      <c r="C189" s="49"/>
      <c r="D189" s="49"/>
      <c r="E189" s="49"/>
      <c r="F189" s="108"/>
      <c r="G189" s="50"/>
      <c r="H189" s="51"/>
      <c r="I189" s="108"/>
      <c r="J189" s="49"/>
      <c r="K189" s="60"/>
      <c r="L189" s="11"/>
      <c r="M189" s="59"/>
      <c r="N189" s="60"/>
      <c r="O189" s="60"/>
      <c r="P189" s="49"/>
      <c r="Q189" s="52"/>
      <c r="R189" s="11"/>
      <c r="S189" s="11"/>
      <c r="T189" s="49"/>
      <c r="U189" s="57"/>
      <c r="V189" s="58"/>
      <c r="W189" s="58"/>
      <c r="X189" s="57"/>
      <c r="Y189" s="58"/>
      <c r="Z189" s="58"/>
      <c r="AA189" s="55" t="s">
        <v>100</v>
      </c>
      <c r="AB189" s="55" t="s">
        <v>100</v>
      </c>
      <c r="AC189" s="4">
        <v>0</v>
      </c>
      <c r="AD189" s="4">
        <v>0</v>
      </c>
      <c r="AE189" s="55" t="s">
        <v>100</v>
      </c>
      <c r="AF189" s="55" t="s">
        <v>100</v>
      </c>
      <c r="AG189" s="4">
        <v>0</v>
      </c>
      <c r="AH189" s="2">
        <f t="shared" si="17"/>
        <v>29280</v>
      </c>
      <c r="AI189" s="5"/>
      <c r="AJ189" s="5"/>
      <c r="AK189" s="12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49"/>
    </row>
    <row r="190" spans="1:59" x14ac:dyDescent="0.25">
      <c r="A190" s="49">
        <v>19</v>
      </c>
      <c r="B190" s="74" t="s">
        <v>434</v>
      </c>
      <c r="C190" s="49" t="s">
        <v>298</v>
      </c>
      <c r="D190" s="49" t="s">
        <v>415</v>
      </c>
      <c r="E190" s="49" t="s">
        <v>99</v>
      </c>
      <c r="F190" s="108" t="s">
        <v>250</v>
      </c>
      <c r="G190" s="59">
        <v>13227</v>
      </c>
      <c r="H190" s="74" t="s">
        <v>251</v>
      </c>
      <c r="I190" s="108" t="s">
        <v>252</v>
      </c>
      <c r="J190" s="74" t="s">
        <v>253</v>
      </c>
      <c r="K190" s="60">
        <v>44614</v>
      </c>
      <c r="L190" s="10">
        <v>162000</v>
      </c>
      <c r="M190" s="59">
        <v>13235</v>
      </c>
      <c r="N190" s="60">
        <v>44621</v>
      </c>
      <c r="O190" s="60">
        <v>44986</v>
      </c>
      <c r="P190" s="74" t="s">
        <v>288</v>
      </c>
      <c r="Q190" s="74" t="s">
        <v>100</v>
      </c>
      <c r="R190" s="10" t="s">
        <v>100</v>
      </c>
      <c r="S190" s="10" t="s">
        <v>100</v>
      </c>
      <c r="T190" s="74" t="s">
        <v>98</v>
      </c>
      <c r="U190" s="55" t="s">
        <v>100</v>
      </c>
      <c r="V190" s="55" t="s">
        <v>100</v>
      </c>
      <c r="W190" s="73" t="s">
        <v>100</v>
      </c>
      <c r="X190" s="55" t="s">
        <v>100</v>
      </c>
      <c r="Y190" s="63" t="s">
        <v>100</v>
      </c>
      <c r="Z190" s="55" t="s">
        <v>100</v>
      </c>
      <c r="AA190" s="58" t="s">
        <v>100</v>
      </c>
      <c r="AB190" s="58" t="s">
        <v>100</v>
      </c>
      <c r="AC190" s="6">
        <v>0</v>
      </c>
      <c r="AD190" s="6">
        <v>0</v>
      </c>
      <c r="AE190" s="58" t="s">
        <v>100</v>
      </c>
      <c r="AF190" s="67" t="s">
        <v>100</v>
      </c>
      <c r="AG190" s="6">
        <v>0</v>
      </c>
      <c r="AH190" s="2">
        <f>$L$190-AD190+AC190+AG190</f>
        <v>162000</v>
      </c>
      <c r="AI190" s="5">
        <v>121500</v>
      </c>
      <c r="AJ190" s="5">
        <v>0</v>
      </c>
      <c r="AK190" s="12">
        <f>SUM(AI190:AJ194)</f>
        <v>391095.75999999995</v>
      </c>
      <c r="AL190" s="69" t="s">
        <v>100</v>
      </c>
      <c r="AM190" s="69" t="s">
        <v>100</v>
      </c>
      <c r="AN190" s="69" t="s">
        <v>100</v>
      </c>
      <c r="AO190" s="69" t="s">
        <v>100</v>
      </c>
      <c r="AP190" s="69" t="s">
        <v>299</v>
      </c>
      <c r="AQ190" s="51" t="s">
        <v>300</v>
      </c>
      <c r="AR190" s="69" t="s">
        <v>100</v>
      </c>
      <c r="AS190" s="69" t="s">
        <v>100</v>
      </c>
      <c r="AT190" s="69" t="s">
        <v>100</v>
      </c>
      <c r="AU190" s="69" t="s">
        <v>100</v>
      </c>
      <c r="AV190" s="69" t="s">
        <v>100</v>
      </c>
      <c r="AW190" s="69" t="s">
        <v>100</v>
      </c>
      <c r="AX190" s="69" t="s">
        <v>100</v>
      </c>
      <c r="AY190" s="69" t="s">
        <v>100</v>
      </c>
      <c r="AZ190" s="69" t="s">
        <v>100</v>
      </c>
      <c r="BA190" s="69" t="s">
        <v>100</v>
      </c>
      <c r="BB190" s="69" t="s">
        <v>100</v>
      </c>
      <c r="BC190" s="69" t="s">
        <v>100</v>
      </c>
      <c r="BD190" s="69" t="s">
        <v>100</v>
      </c>
      <c r="BE190" s="69" t="s">
        <v>100</v>
      </c>
      <c r="BF190" s="69" t="s">
        <v>100</v>
      </c>
      <c r="BG190" s="49" t="s">
        <v>100</v>
      </c>
    </row>
    <row r="191" spans="1:59" x14ac:dyDescent="0.25">
      <c r="A191" s="49"/>
      <c r="B191" s="74"/>
      <c r="C191" s="49"/>
      <c r="D191" s="49"/>
      <c r="E191" s="49"/>
      <c r="F191" s="108"/>
      <c r="G191" s="59"/>
      <c r="H191" s="74"/>
      <c r="I191" s="108"/>
      <c r="J191" s="74"/>
      <c r="K191" s="60"/>
      <c r="L191" s="10"/>
      <c r="M191" s="59"/>
      <c r="N191" s="60"/>
      <c r="O191" s="60"/>
      <c r="P191" s="74"/>
      <c r="Q191" s="74"/>
      <c r="R191" s="10"/>
      <c r="S191" s="10"/>
      <c r="T191" s="74"/>
      <c r="U191" s="55" t="s">
        <v>101</v>
      </c>
      <c r="V191" s="55">
        <v>44985</v>
      </c>
      <c r="W191" s="64">
        <v>13486</v>
      </c>
      <c r="X191" s="54" t="s">
        <v>379</v>
      </c>
      <c r="Y191" s="63">
        <v>44987</v>
      </c>
      <c r="Z191" s="55">
        <v>45352</v>
      </c>
      <c r="AA191" s="58" t="s">
        <v>100</v>
      </c>
      <c r="AB191" s="58" t="s">
        <v>100</v>
      </c>
      <c r="AC191" s="6">
        <v>0</v>
      </c>
      <c r="AD191" s="6">
        <v>0</v>
      </c>
      <c r="AE191" s="58" t="s">
        <v>100</v>
      </c>
      <c r="AF191" s="67" t="s">
        <v>100</v>
      </c>
      <c r="AG191" s="6">
        <v>0</v>
      </c>
      <c r="AH191" s="2">
        <f t="shared" ref="AH191:AH194" si="18">$L$190-AD191+AC191+AG191</f>
        <v>162000</v>
      </c>
      <c r="AI191" s="5">
        <v>183577.59</v>
      </c>
      <c r="AJ191" s="5">
        <v>0</v>
      </c>
      <c r="AK191" s="12"/>
      <c r="AL191" s="69"/>
      <c r="AM191" s="69"/>
      <c r="AN191" s="69"/>
      <c r="AO191" s="69"/>
      <c r="AP191" s="69"/>
      <c r="AQ191" s="51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49"/>
    </row>
    <row r="192" spans="1:59" x14ac:dyDescent="0.25">
      <c r="A192" s="49"/>
      <c r="B192" s="74"/>
      <c r="C192" s="49"/>
      <c r="D192" s="49"/>
      <c r="E192" s="49"/>
      <c r="F192" s="108"/>
      <c r="G192" s="59"/>
      <c r="H192" s="74"/>
      <c r="I192" s="108"/>
      <c r="J192" s="74"/>
      <c r="K192" s="60"/>
      <c r="L192" s="10"/>
      <c r="M192" s="59"/>
      <c r="N192" s="60"/>
      <c r="O192" s="60"/>
      <c r="P192" s="74"/>
      <c r="Q192" s="74"/>
      <c r="R192" s="10"/>
      <c r="S192" s="10"/>
      <c r="T192" s="74"/>
      <c r="U192" s="55" t="s">
        <v>103</v>
      </c>
      <c r="V192" s="55">
        <v>45350</v>
      </c>
      <c r="W192" s="64">
        <v>13722</v>
      </c>
      <c r="X192" s="54" t="s">
        <v>261</v>
      </c>
      <c r="Y192" s="63">
        <v>45352</v>
      </c>
      <c r="Z192" s="55">
        <v>45718</v>
      </c>
      <c r="AA192" s="58" t="s">
        <v>100</v>
      </c>
      <c r="AB192" s="58" t="s">
        <v>100</v>
      </c>
      <c r="AC192" s="6">
        <v>0</v>
      </c>
      <c r="AD192" s="6">
        <v>0</v>
      </c>
      <c r="AE192" s="58" t="s">
        <v>100</v>
      </c>
      <c r="AF192" s="67" t="s">
        <v>100</v>
      </c>
      <c r="AG192" s="6">
        <v>0</v>
      </c>
      <c r="AH192" s="2">
        <f t="shared" si="18"/>
        <v>162000</v>
      </c>
      <c r="AI192" s="5"/>
      <c r="AJ192" s="5"/>
      <c r="AK192" s="12"/>
      <c r="AL192" s="69"/>
      <c r="AM192" s="69"/>
      <c r="AN192" s="69"/>
      <c r="AO192" s="69"/>
      <c r="AP192" s="69"/>
      <c r="AQ192" s="51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49"/>
    </row>
    <row r="193" spans="1:59" x14ac:dyDescent="0.25">
      <c r="A193" s="49"/>
      <c r="B193" s="74"/>
      <c r="C193" s="49"/>
      <c r="D193" s="49"/>
      <c r="E193" s="49"/>
      <c r="F193" s="108"/>
      <c r="G193" s="59"/>
      <c r="H193" s="74"/>
      <c r="I193" s="108"/>
      <c r="J193" s="74"/>
      <c r="K193" s="60"/>
      <c r="L193" s="10"/>
      <c r="M193" s="59"/>
      <c r="N193" s="60"/>
      <c r="O193" s="60"/>
      <c r="P193" s="74"/>
      <c r="Q193" s="74"/>
      <c r="R193" s="10"/>
      <c r="S193" s="10"/>
      <c r="T193" s="74"/>
      <c r="U193" s="55"/>
      <c r="V193" s="55"/>
      <c r="W193" s="64"/>
      <c r="X193" s="54"/>
      <c r="Y193" s="63"/>
      <c r="Z193" s="55"/>
      <c r="AA193" s="58" t="s">
        <v>100</v>
      </c>
      <c r="AB193" s="58" t="s">
        <v>100</v>
      </c>
      <c r="AC193" s="6">
        <v>0</v>
      </c>
      <c r="AD193" s="6">
        <v>0</v>
      </c>
      <c r="AE193" s="58" t="s">
        <v>100</v>
      </c>
      <c r="AF193" s="67" t="s">
        <v>100</v>
      </c>
      <c r="AG193" s="6">
        <v>0</v>
      </c>
      <c r="AH193" s="2">
        <f t="shared" si="18"/>
        <v>162000</v>
      </c>
      <c r="AI193" s="5"/>
      <c r="AJ193" s="5">
        <f>13500+13500+13500+13500+18518.17+13500</f>
        <v>86018.17</v>
      </c>
      <c r="AK193" s="12"/>
      <c r="AL193" s="69"/>
      <c r="AM193" s="69"/>
      <c r="AN193" s="69"/>
      <c r="AO193" s="69"/>
      <c r="AP193" s="69"/>
      <c r="AQ193" s="51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49"/>
    </row>
    <row r="194" spans="1:59" x14ac:dyDescent="0.25">
      <c r="A194" s="49"/>
      <c r="B194" s="74"/>
      <c r="C194" s="49"/>
      <c r="D194" s="49"/>
      <c r="E194" s="49"/>
      <c r="F194" s="108"/>
      <c r="G194" s="59"/>
      <c r="H194" s="74"/>
      <c r="I194" s="108"/>
      <c r="J194" s="74"/>
      <c r="K194" s="60"/>
      <c r="L194" s="10"/>
      <c r="M194" s="59"/>
      <c r="N194" s="60"/>
      <c r="O194" s="60"/>
      <c r="P194" s="74"/>
      <c r="Q194" s="74"/>
      <c r="R194" s="10"/>
      <c r="S194" s="10"/>
      <c r="T194" s="74"/>
      <c r="U194" s="75"/>
      <c r="V194" s="55"/>
      <c r="W194" s="73"/>
      <c r="X194" s="75"/>
      <c r="Y194" s="63"/>
      <c r="Z194" s="55"/>
      <c r="AA194" s="55" t="s">
        <v>100</v>
      </c>
      <c r="AB194" s="55" t="s">
        <v>100</v>
      </c>
      <c r="AC194" s="4">
        <v>0</v>
      </c>
      <c r="AD194" s="4">
        <v>0</v>
      </c>
      <c r="AE194" s="55" t="s">
        <v>100</v>
      </c>
      <c r="AF194" s="55" t="s">
        <v>100</v>
      </c>
      <c r="AG194" s="4">
        <v>0</v>
      </c>
      <c r="AH194" s="2">
        <f t="shared" si="18"/>
        <v>162000</v>
      </c>
      <c r="AI194" s="5"/>
      <c r="AJ194" s="5"/>
      <c r="AK194" s="12"/>
      <c r="AL194" s="69"/>
      <c r="AM194" s="69"/>
      <c r="AN194" s="69"/>
      <c r="AO194" s="69"/>
      <c r="AP194" s="69"/>
      <c r="AQ194" s="51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49"/>
    </row>
    <row r="195" spans="1:59" x14ac:dyDescent="0.25">
      <c r="A195" s="49">
        <v>20</v>
      </c>
      <c r="B195" s="74" t="s">
        <v>437</v>
      </c>
      <c r="C195" s="49" t="s">
        <v>271</v>
      </c>
      <c r="D195" s="49" t="s">
        <v>133</v>
      </c>
      <c r="E195" s="49" t="s">
        <v>99</v>
      </c>
      <c r="F195" s="108" t="s">
        <v>395</v>
      </c>
      <c r="G195" s="59">
        <v>13274</v>
      </c>
      <c r="H195" s="74" t="s">
        <v>267</v>
      </c>
      <c r="I195" s="108" t="s">
        <v>268</v>
      </c>
      <c r="J195" s="74" t="s">
        <v>269</v>
      </c>
      <c r="K195" s="60">
        <v>44882</v>
      </c>
      <c r="L195" s="10">
        <v>39000</v>
      </c>
      <c r="M195" s="59">
        <v>13422</v>
      </c>
      <c r="N195" s="60" t="s">
        <v>270</v>
      </c>
      <c r="O195" s="60">
        <v>45277</v>
      </c>
      <c r="P195" s="49" t="s">
        <v>288</v>
      </c>
      <c r="Q195" s="74" t="s">
        <v>100</v>
      </c>
      <c r="R195" s="10" t="s">
        <v>100</v>
      </c>
      <c r="S195" s="10" t="s">
        <v>100</v>
      </c>
      <c r="T195" s="74" t="s">
        <v>98</v>
      </c>
      <c r="U195" s="55" t="s">
        <v>100</v>
      </c>
      <c r="V195" s="55" t="s">
        <v>100</v>
      </c>
      <c r="W195" s="55" t="s">
        <v>100</v>
      </c>
      <c r="X195" s="55" t="s">
        <v>100</v>
      </c>
      <c r="Y195" s="55" t="s">
        <v>100</v>
      </c>
      <c r="Z195" s="55" t="s">
        <v>100</v>
      </c>
      <c r="AA195" s="58" t="s">
        <v>100</v>
      </c>
      <c r="AB195" s="58" t="s">
        <v>100</v>
      </c>
      <c r="AC195" s="6">
        <v>0</v>
      </c>
      <c r="AD195" s="6">
        <v>0</v>
      </c>
      <c r="AE195" s="58" t="s">
        <v>100</v>
      </c>
      <c r="AF195" s="67" t="s">
        <v>100</v>
      </c>
      <c r="AG195" s="6">
        <v>0</v>
      </c>
      <c r="AH195" s="2">
        <f>$L$195-AD195+AC195+AG195</f>
        <v>39000</v>
      </c>
      <c r="AI195" s="5">
        <v>0</v>
      </c>
      <c r="AJ195" s="5">
        <v>0</v>
      </c>
      <c r="AK195" s="10">
        <f>SUM(AI195:AJ198)</f>
        <v>543421.01</v>
      </c>
      <c r="AL195" s="69" t="s">
        <v>285</v>
      </c>
      <c r="AM195" s="69" t="s">
        <v>286</v>
      </c>
      <c r="AN195" s="69" t="s">
        <v>287</v>
      </c>
      <c r="AO195" s="69" t="s">
        <v>286</v>
      </c>
      <c r="AP195" s="69" t="s">
        <v>100</v>
      </c>
      <c r="AQ195" s="69" t="s">
        <v>100</v>
      </c>
      <c r="AR195" s="69" t="s">
        <v>100</v>
      </c>
      <c r="AS195" s="69" t="s">
        <v>100</v>
      </c>
      <c r="AT195" s="69" t="s">
        <v>100</v>
      </c>
      <c r="AU195" s="69" t="s">
        <v>100</v>
      </c>
      <c r="AV195" s="69" t="s">
        <v>100</v>
      </c>
      <c r="AW195" s="69" t="s">
        <v>100</v>
      </c>
      <c r="AX195" s="57"/>
      <c r="AY195" s="69" t="s">
        <v>100</v>
      </c>
      <c r="AZ195" s="69" t="s">
        <v>100</v>
      </c>
      <c r="BA195" s="69" t="s">
        <v>100</v>
      </c>
      <c r="BB195" s="69" t="s">
        <v>100</v>
      </c>
      <c r="BC195" s="69" t="s">
        <v>100</v>
      </c>
      <c r="BD195" s="69" t="s">
        <v>100</v>
      </c>
      <c r="BE195" s="69" t="s">
        <v>100</v>
      </c>
      <c r="BF195" s="69" t="s">
        <v>100</v>
      </c>
      <c r="BG195" s="49" t="s">
        <v>100</v>
      </c>
    </row>
    <row r="196" spans="1:59" x14ac:dyDescent="0.25">
      <c r="A196" s="49"/>
      <c r="B196" s="74"/>
      <c r="C196" s="49"/>
      <c r="D196" s="49"/>
      <c r="E196" s="49"/>
      <c r="F196" s="108"/>
      <c r="G196" s="59"/>
      <c r="H196" s="74"/>
      <c r="I196" s="108"/>
      <c r="J196" s="74"/>
      <c r="K196" s="60"/>
      <c r="L196" s="10"/>
      <c r="M196" s="59"/>
      <c r="N196" s="60"/>
      <c r="O196" s="60"/>
      <c r="P196" s="49"/>
      <c r="Q196" s="74"/>
      <c r="R196" s="10"/>
      <c r="S196" s="10"/>
      <c r="T196" s="74"/>
      <c r="U196" s="55" t="s">
        <v>101</v>
      </c>
      <c r="V196" s="55">
        <v>45244</v>
      </c>
      <c r="W196" s="73" t="s">
        <v>380</v>
      </c>
      <c r="X196" s="55" t="s">
        <v>381</v>
      </c>
      <c r="Y196" s="63">
        <v>45248</v>
      </c>
      <c r="Z196" s="55">
        <v>45613</v>
      </c>
      <c r="AA196" s="58" t="s">
        <v>100</v>
      </c>
      <c r="AB196" s="58" t="s">
        <v>100</v>
      </c>
      <c r="AC196" s="6">
        <v>0</v>
      </c>
      <c r="AD196" s="6">
        <v>0</v>
      </c>
      <c r="AE196" s="58" t="s">
        <v>100</v>
      </c>
      <c r="AF196" s="67" t="s">
        <v>100</v>
      </c>
      <c r="AG196" s="6">
        <v>0</v>
      </c>
      <c r="AH196" s="2">
        <f t="shared" ref="AH196:AH198" si="19">$L$195-AD196+AC196+AG196</f>
        <v>39000</v>
      </c>
      <c r="AI196" s="5">
        <v>373663.76</v>
      </c>
      <c r="AJ196" s="5"/>
      <c r="AK196" s="10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57"/>
      <c r="AY196" s="69"/>
      <c r="AZ196" s="69"/>
      <c r="BA196" s="69"/>
      <c r="BB196" s="69"/>
      <c r="BC196" s="69"/>
      <c r="BD196" s="69"/>
      <c r="BE196" s="69"/>
      <c r="BF196" s="69"/>
      <c r="BG196" s="49"/>
    </row>
    <row r="197" spans="1:59" x14ac:dyDescent="0.25">
      <c r="A197" s="49"/>
      <c r="B197" s="74"/>
      <c r="C197" s="49"/>
      <c r="D197" s="49"/>
      <c r="E197" s="49"/>
      <c r="F197" s="108"/>
      <c r="G197" s="59"/>
      <c r="H197" s="74"/>
      <c r="I197" s="108"/>
      <c r="J197" s="74"/>
      <c r="K197" s="60"/>
      <c r="L197" s="10"/>
      <c r="M197" s="59"/>
      <c r="N197" s="60"/>
      <c r="O197" s="60"/>
      <c r="P197" s="49"/>
      <c r="Q197" s="74"/>
      <c r="R197" s="10"/>
      <c r="S197" s="10"/>
      <c r="T197" s="74"/>
      <c r="U197" s="55"/>
      <c r="V197" s="55"/>
      <c r="W197" s="73"/>
      <c r="X197" s="55"/>
      <c r="Y197" s="63"/>
      <c r="Z197" s="55"/>
      <c r="AA197" s="58" t="s">
        <v>100</v>
      </c>
      <c r="AB197" s="58" t="s">
        <v>100</v>
      </c>
      <c r="AC197" s="6">
        <v>0</v>
      </c>
      <c r="AD197" s="6">
        <v>0</v>
      </c>
      <c r="AE197" s="58" t="s">
        <v>100</v>
      </c>
      <c r="AF197" s="67" t="s">
        <v>100</v>
      </c>
      <c r="AG197" s="6">
        <v>0</v>
      </c>
      <c r="AH197" s="2">
        <f t="shared" si="19"/>
        <v>39000</v>
      </c>
      <c r="AI197" s="5"/>
      <c r="AJ197" s="5">
        <f>33951.45+33951.45+33951.45+33951.45+33951.45</f>
        <v>169757.25</v>
      </c>
      <c r="AK197" s="10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57"/>
      <c r="AY197" s="69"/>
      <c r="AZ197" s="69"/>
      <c r="BA197" s="69"/>
      <c r="BB197" s="69"/>
      <c r="BC197" s="69"/>
      <c r="BD197" s="69"/>
      <c r="BE197" s="69"/>
      <c r="BF197" s="69"/>
      <c r="BG197" s="49"/>
    </row>
    <row r="198" spans="1:59" x14ac:dyDescent="0.25">
      <c r="A198" s="49"/>
      <c r="B198" s="74"/>
      <c r="C198" s="49"/>
      <c r="D198" s="49"/>
      <c r="E198" s="49"/>
      <c r="F198" s="108"/>
      <c r="G198" s="59"/>
      <c r="H198" s="74"/>
      <c r="I198" s="108"/>
      <c r="J198" s="74"/>
      <c r="K198" s="60"/>
      <c r="L198" s="10"/>
      <c r="M198" s="59"/>
      <c r="N198" s="60"/>
      <c r="O198" s="60"/>
      <c r="P198" s="49"/>
      <c r="Q198" s="74"/>
      <c r="R198" s="10"/>
      <c r="S198" s="10"/>
      <c r="T198" s="74"/>
      <c r="U198" s="55"/>
      <c r="V198" s="55"/>
      <c r="W198" s="73"/>
      <c r="X198" s="55"/>
      <c r="Y198" s="63"/>
      <c r="Z198" s="55"/>
      <c r="AA198" s="55" t="s">
        <v>100</v>
      </c>
      <c r="AB198" s="55" t="s">
        <v>100</v>
      </c>
      <c r="AC198" s="4">
        <v>0</v>
      </c>
      <c r="AD198" s="4">
        <v>0</v>
      </c>
      <c r="AE198" s="55" t="s">
        <v>100</v>
      </c>
      <c r="AF198" s="55" t="s">
        <v>100</v>
      </c>
      <c r="AG198" s="4">
        <v>0</v>
      </c>
      <c r="AH198" s="2">
        <f t="shared" si="19"/>
        <v>39000</v>
      </c>
      <c r="AI198" s="5"/>
      <c r="AJ198" s="5"/>
      <c r="AK198" s="10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57"/>
      <c r="AY198" s="69"/>
      <c r="AZ198" s="69"/>
      <c r="BA198" s="69"/>
      <c r="BB198" s="69"/>
      <c r="BC198" s="69"/>
      <c r="BD198" s="69"/>
      <c r="BE198" s="69"/>
      <c r="BF198" s="69"/>
      <c r="BG198" s="49"/>
    </row>
    <row r="199" spans="1:59" x14ac:dyDescent="0.25">
      <c r="A199" s="49">
        <v>21</v>
      </c>
      <c r="B199" s="74" t="s">
        <v>524</v>
      </c>
      <c r="C199" s="49" t="s">
        <v>293</v>
      </c>
      <c r="D199" s="49" t="s">
        <v>415</v>
      </c>
      <c r="E199" s="49" t="s">
        <v>99</v>
      </c>
      <c r="F199" s="108" t="s">
        <v>403</v>
      </c>
      <c r="G199" s="59">
        <v>13435</v>
      </c>
      <c r="H199" s="49" t="s">
        <v>272</v>
      </c>
      <c r="I199" s="108" t="s">
        <v>273</v>
      </c>
      <c r="J199" s="74" t="s">
        <v>274</v>
      </c>
      <c r="K199" s="60">
        <v>44914</v>
      </c>
      <c r="L199" s="10">
        <v>224784</v>
      </c>
      <c r="M199" s="59">
        <v>13435</v>
      </c>
      <c r="N199" s="60">
        <v>44914</v>
      </c>
      <c r="O199" s="60">
        <v>45279</v>
      </c>
      <c r="P199" s="49" t="s">
        <v>288</v>
      </c>
      <c r="Q199" s="74" t="s">
        <v>100</v>
      </c>
      <c r="R199" s="10" t="s">
        <v>100</v>
      </c>
      <c r="S199" s="10" t="s">
        <v>100</v>
      </c>
      <c r="T199" s="74" t="s">
        <v>98</v>
      </c>
      <c r="U199" s="55" t="s">
        <v>100</v>
      </c>
      <c r="V199" s="55" t="s">
        <v>100</v>
      </c>
      <c r="W199" s="55" t="s">
        <v>100</v>
      </c>
      <c r="X199" s="55" t="s">
        <v>100</v>
      </c>
      <c r="Y199" s="55" t="s">
        <v>100</v>
      </c>
      <c r="Z199" s="55" t="s">
        <v>100</v>
      </c>
      <c r="AA199" s="58" t="s">
        <v>100</v>
      </c>
      <c r="AB199" s="58" t="s">
        <v>100</v>
      </c>
      <c r="AC199" s="6">
        <v>0</v>
      </c>
      <c r="AD199" s="6">
        <v>0</v>
      </c>
      <c r="AE199" s="58" t="s">
        <v>100</v>
      </c>
      <c r="AF199" s="67" t="s">
        <v>100</v>
      </c>
      <c r="AG199" s="6">
        <v>0</v>
      </c>
      <c r="AH199" s="2">
        <f>$L$199-AD199+AC199+AG199</f>
        <v>224784</v>
      </c>
      <c r="AI199" s="5">
        <v>0</v>
      </c>
      <c r="AJ199" s="5">
        <v>0</v>
      </c>
      <c r="AK199" s="10">
        <f>SUM(AI199:AJ202)</f>
        <v>282753.75</v>
      </c>
      <c r="AL199" s="69" t="s">
        <v>100</v>
      </c>
      <c r="AM199" s="69" t="s">
        <v>100</v>
      </c>
      <c r="AN199" s="69" t="s">
        <v>100</v>
      </c>
      <c r="AO199" s="69" t="s">
        <v>100</v>
      </c>
      <c r="AP199" s="69" t="s">
        <v>295</v>
      </c>
      <c r="AQ199" s="51" t="s">
        <v>294</v>
      </c>
      <c r="AR199" s="69" t="s">
        <v>100</v>
      </c>
      <c r="AS199" s="69" t="s">
        <v>100</v>
      </c>
      <c r="AT199" s="69" t="s">
        <v>296</v>
      </c>
      <c r="AU199" s="69" t="s">
        <v>297</v>
      </c>
      <c r="AV199" s="69" t="s">
        <v>100</v>
      </c>
      <c r="AW199" s="69" t="s">
        <v>100</v>
      </c>
      <c r="AX199" s="69" t="s">
        <v>100</v>
      </c>
      <c r="AY199" s="69" t="s">
        <v>100</v>
      </c>
      <c r="AZ199" s="69" t="s">
        <v>100</v>
      </c>
      <c r="BA199" s="69" t="s">
        <v>100</v>
      </c>
      <c r="BB199" s="69" t="s">
        <v>100</v>
      </c>
      <c r="BC199" s="69" t="s">
        <v>100</v>
      </c>
      <c r="BD199" s="69" t="s">
        <v>100</v>
      </c>
      <c r="BE199" s="69" t="s">
        <v>100</v>
      </c>
      <c r="BF199" s="69" t="s">
        <v>100</v>
      </c>
      <c r="BG199" s="49" t="s">
        <v>100</v>
      </c>
    </row>
    <row r="200" spans="1:59" x14ac:dyDescent="0.25">
      <c r="A200" s="49"/>
      <c r="B200" s="74"/>
      <c r="C200" s="49"/>
      <c r="D200" s="49"/>
      <c r="E200" s="49"/>
      <c r="F200" s="108"/>
      <c r="G200" s="59"/>
      <c r="H200" s="49"/>
      <c r="I200" s="108"/>
      <c r="J200" s="74"/>
      <c r="K200" s="60"/>
      <c r="L200" s="10"/>
      <c r="M200" s="59"/>
      <c r="N200" s="60"/>
      <c r="O200" s="60"/>
      <c r="P200" s="49"/>
      <c r="Q200" s="74"/>
      <c r="R200" s="10"/>
      <c r="S200" s="10"/>
      <c r="T200" s="74"/>
      <c r="U200" s="55" t="s">
        <v>101</v>
      </c>
      <c r="V200" s="55">
        <v>45278</v>
      </c>
      <c r="W200" s="73" t="s">
        <v>386</v>
      </c>
      <c r="X200" s="55" t="s">
        <v>387</v>
      </c>
      <c r="Y200" s="63">
        <v>45278</v>
      </c>
      <c r="Z200" s="55">
        <v>45645</v>
      </c>
      <c r="AA200" s="58" t="s">
        <v>100</v>
      </c>
      <c r="AB200" s="58" t="s">
        <v>100</v>
      </c>
      <c r="AC200" s="6">
        <v>0</v>
      </c>
      <c r="AD200" s="6">
        <v>0</v>
      </c>
      <c r="AE200" s="58" t="s">
        <v>100</v>
      </c>
      <c r="AF200" s="67" t="s">
        <v>100</v>
      </c>
      <c r="AG200" s="6">
        <v>0</v>
      </c>
      <c r="AH200" s="2">
        <f t="shared" ref="AH200:AH202" si="20">$L$199-AD200+AC200+AG200</f>
        <v>224784</v>
      </c>
      <c r="AI200" s="5">
        <v>191372.53</v>
      </c>
      <c r="AJ200" s="5">
        <f>10943.4+14717.4+10600.58+55119.84</f>
        <v>91381.22</v>
      </c>
      <c r="AK200" s="10"/>
      <c r="AL200" s="69"/>
      <c r="AM200" s="69"/>
      <c r="AN200" s="69"/>
      <c r="AO200" s="69"/>
      <c r="AP200" s="69"/>
      <c r="AQ200" s="51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49"/>
    </row>
    <row r="201" spans="1:59" x14ac:dyDescent="0.25">
      <c r="A201" s="49"/>
      <c r="B201" s="74"/>
      <c r="C201" s="49"/>
      <c r="D201" s="49"/>
      <c r="E201" s="49"/>
      <c r="F201" s="108"/>
      <c r="G201" s="59"/>
      <c r="H201" s="49"/>
      <c r="I201" s="108"/>
      <c r="J201" s="74"/>
      <c r="K201" s="60"/>
      <c r="L201" s="10"/>
      <c r="M201" s="59"/>
      <c r="N201" s="60"/>
      <c r="O201" s="60"/>
      <c r="P201" s="49"/>
      <c r="Q201" s="74"/>
      <c r="R201" s="10"/>
      <c r="S201" s="10"/>
      <c r="T201" s="74"/>
      <c r="U201" s="55"/>
      <c r="V201" s="55"/>
      <c r="W201" s="73"/>
      <c r="X201" s="55"/>
      <c r="Y201" s="63"/>
      <c r="Z201" s="55"/>
      <c r="AA201" s="58" t="s">
        <v>100</v>
      </c>
      <c r="AB201" s="58" t="s">
        <v>100</v>
      </c>
      <c r="AC201" s="6">
        <v>0</v>
      </c>
      <c r="AD201" s="6">
        <v>0</v>
      </c>
      <c r="AE201" s="58" t="s">
        <v>100</v>
      </c>
      <c r="AF201" s="67" t="s">
        <v>100</v>
      </c>
      <c r="AG201" s="6">
        <v>0</v>
      </c>
      <c r="AH201" s="2">
        <f t="shared" si="20"/>
        <v>224784</v>
      </c>
      <c r="AI201" s="5"/>
      <c r="AJ201" s="5"/>
      <c r="AK201" s="10"/>
      <c r="AL201" s="69"/>
      <c r="AM201" s="69"/>
      <c r="AN201" s="69"/>
      <c r="AO201" s="69"/>
      <c r="AP201" s="69"/>
      <c r="AQ201" s="51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49"/>
    </row>
    <row r="202" spans="1:59" x14ac:dyDescent="0.25">
      <c r="A202" s="49"/>
      <c r="B202" s="74"/>
      <c r="C202" s="49"/>
      <c r="D202" s="49"/>
      <c r="E202" s="49"/>
      <c r="F202" s="108"/>
      <c r="G202" s="59"/>
      <c r="H202" s="49"/>
      <c r="I202" s="108"/>
      <c r="J202" s="74"/>
      <c r="K202" s="60"/>
      <c r="L202" s="10"/>
      <c r="M202" s="59"/>
      <c r="N202" s="60"/>
      <c r="O202" s="60"/>
      <c r="P202" s="49"/>
      <c r="Q202" s="74"/>
      <c r="R202" s="10"/>
      <c r="S202" s="10"/>
      <c r="T202" s="74"/>
      <c r="U202" s="55"/>
      <c r="V202" s="55"/>
      <c r="W202" s="73"/>
      <c r="X202" s="55"/>
      <c r="Y202" s="63"/>
      <c r="Z202" s="55"/>
      <c r="AA202" s="55" t="s">
        <v>100</v>
      </c>
      <c r="AB202" s="55" t="s">
        <v>100</v>
      </c>
      <c r="AC202" s="4">
        <v>0</v>
      </c>
      <c r="AD202" s="4">
        <v>0</v>
      </c>
      <c r="AE202" s="55" t="s">
        <v>100</v>
      </c>
      <c r="AF202" s="55" t="s">
        <v>100</v>
      </c>
      <c r="AG202" s="4">
        <v>0</v>
      </c>
      <c r="AH202" s="2">
        <f t="shared" si="20"/>
        <v>224784</v>
      </c>
      <c r="AI202" s="5"/>
      <c r="AJ202" s="5"/>
      <c r="AK202" s="10"/>
      <c r="AL202" s="69"/>
      <c r="AM202" s="69"/>
      <c r="AN202" s="69"/>
      <c r="AO202" s="69"/>
      <c r="AP202" s="69"/>
      <c r="AQ202" s="51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49"/>
    </row>
    <row r="203" spans="1:59" x14ac:dyDescent="0.25">
      <c r="A203" s="49">
        <v>22</v>
      </c>
      <c r="B203" s="74" t="s">
        <v>524</v>
      </c>
      <c r="C203" s="49" t="s">
        <v>293</v>
      </c>
      <c r="D203" s="49" t="s">
        <v>415</v>
      </c>
      <c r="E203" s="49" t="s">
        <v>99</v>
      </c>
      <c r="F203" s="108" t="s">
        <v>403</v>
      </c>
      <c r="G203" s="59">
        <v>13435</v>
      </c>
      <c r="H203" s="49" t="s">
        <v>275</v>
      </c>
      <c r="I203" s="108" t="s">
        <v>273</v>
      </c>
      <c r="J203" s="74" t="s">
        <v>274</v>
      </c>
      <c r="K203" s="60">
        <v>44914</v>
      </c>
      <c r="L203" s="10">
        <v>24840</v>
      </c>
      <c r="M203" s="59">
        <v>13435</v>
      </c>
      <c r="N203" s="60">
        <v>44914</v>
      </c>
      <c r="O203" s="60">
        <v>45279</v>
      </c>
      <c r="P203" s="49" t="s">
        <v>288</v>
      </c>
      <c r="Q203" s="74" t="s">
        <v>100</v>
      </c>
      <c r="R203" s="10" t="s">
        <v>100</v>
      </c>
      <c r="S203" s="10" t="s">
        <v>100</v>
      </c>
      <c r="T203" s="74" t="s">
        <v>98</v>
      </c>
      <c r="U203" s="55" t="s">
        <v>100</v>
      </c>
      <c r="V203" s="55" t="s">
        <v>100</v>
      </c>
      <c r="W203" s="55" t="s">
        <v>100</v>
      </c>
      <c r="X203" s="55" t="s">
        <v>100</v>
      </c>
      <c r="Y203" s="55" t="s">
        <v>100</v>
      </c>
      <c r="Z203" s="55" t="s">
        <v>100</v>
      </c>
      <c r="AA203" s="58" t="s">
        <v>100</v>
      </c>
      <c r="AB203" s="58" t="s">
        <v>100</v>
      </c>
      <c r="AC203" s="6">
        <v>0</v>
      </c>
      <c r="AD203" s="6">
        <v>0</v>
      </c>
      <c r="AE203" s="58" t="s">
        <v>100</v>
      </c>
      <c r="AF203" s="67" t="s">
        <v>100</v>
      </c>
      <c r="AG203" s="6">
        <v>0</v>
      </c>
      <c r="AH203" s="2">
        <f>$L$203-AD203+AC203+AG203</f>
        <v>24840</v>
      </c>
      <c r="AI203" s="5">
        <v>0</v>
      </c>
      <c r="AJ203" s="5">
        <v>0</v>
      </c>
      <c r="AK203" s="10">
        <f>SUM(AI203:AJ205)</f>
        <v>7974.7900000000009</v>
      </c>
      <c r="AL203" s="69" t="s">
        <v>100</v>
      </c>
      <c r="AM203" s="69" t="s">
        <v>100</v>
      </c>
      <c r="AN203" s="69" t="s">
        <v>100</v>
      </c>
      <c r="AO203" s="69" t="s">
        <v>100</v>
      </c>
      <c r="AP203" s="69" t="s">
        <v>295</v>
      </c>
      <c r="AQ203" s="51" t="s">
        <v>294</v>
      </c>
      <c r="AR203" s="69" t="s">
        <v>100</v>
      </c>
      <c r="AS203" s="69" t="s">
        <v>100</v>
      </c>
      <c r="AT203" s="69" t="s">
        <v>296</v>
      </c>
      <c r="AU203" s="69" t="s">
        <v>297</v>
      </c>
      <c r="AV203" s="69" t="s">
        <v>100</v>
      </c>
      <c r="AW203" s="69" t="s">
        <v>100</v>
      </c>
      <c r="AX203" s="69" t="s">
        <v>100</v>
      </c>
      <c r="AY203" s="69" t="s">
        <v>100</v>
      </c>
      <c r="AZ203" s="69" t="s">
        <v>100</v>
      </c>
      <c r="BA203" s="69" t="s">
        <v>100</v>
      </c>
      <c r="BB203" s="69" t="s">
        <v>100</v>
      </c>
      <c r="BC203" s="69" t="s">
        <v>100</v>
      </c>
      <c r="BD203" s="69" t="s">
        <v>100</v>
      </c>
      <c r="BE203" s="69" t="s">
        <v>100</v>
      </c>
      <c r="BF203" s="69" t="s">
        <v>100</v>
      </c>
      <c r="BG203" s="69" t="s">
        <v>100</v>
      </c>
    </row>
    <row r="204" spans="1:59" x14ac:dyDescent="0.25">
      <c r="A204" s="49"/>
      <c r="B204" s="74"/>
      <c r="C204" s="49"/>
      <c r="D204" s="49"/>
      <c r="E204" s="49"/>
      <c r="F204" s="108"/>
      <c r="G204" s="59"/>
      <c r="H204" s="49"/>
      <c r="I204" s="108"/>
      <c r="J204" s="74"/>
      <c r="K204" s="60"/>
      <c r="L204" s="10"/>
      <c r="M204" s="59"/>
      <c r="N204" s="60"/>
      <c r="O204" s="60"/>
      <c r="P204" s="49"/>
      <c r="Q204" s="74"/>
      <c r="R204" s="10"/>
      <c r="S204" s="10"/>
      <c r="T204" s="74"/>
      <c r="U204" s="55" t="s">
        <v>101</v>
      </c>
      <c r="V204" s="55">
        <v>45275</v>
      </c>
      <c r="W204" s="73" t="s">
        <v>386</v>
      </c>
      <c r="X204" s="55" t="s">
        <v>387</v>
      </c>
      <c r="Y204" s="63">
        <v>45278</v>
      </c>
      <c r="Z204" s="55">
        <v>45645</v>
      </c>
      <c r="AA204" s="58" t="s">
        <v>100</v>
      </c>
      <c r="AB204" s="58" t="s">
        <v>100</v>
      </c>
      <c r="AC204" s="6">
        <v>0</v>
      </c>
      <c r="AD204" s="6">
        <v>0</v>
      </c>
      <c r="AE204" s="58" t="s">
        <v>100</v>
      </c>
      <c r="AF204" s="67" t="s">
        <v>100</v>
      </c>
      <c r="AG204" s="6">
        <v>0</v>
      </c>
      <c r="AH204" s="2">
        <f t="shared" ref="AH204:AH205" si="21">$L$203-AD204+AC204+AG204</f>
        <v>24840</v>
      </c>
      <c r="AI204" s="5">
        <v>6172.1</v>
      </c>
      <c r="AJ204" s="5">
        <f>665.72+516.12+620.85</f>
        <v>1802.69</v>
      </c>
      <c r="AK204" s="10"/>
      <c r="AL204" s="69"/>
      <c r="AM204" s="69"/>
      <c r="AN204" s="69"/>
      <c r="AO204" s="69"/>
      <c r="AP204" s="69"/>
      <c r="AQ204" s="51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</row>
    <row r="205" spans="1:59" x14ac:dyDescent="0.25">
      <c r="A205" s="49"/>
      <c r="B205" s="74"/>
      <c r="C205" s="49"/>
      <c r="D205" s="49"/>
      <c r="E205" s="49"/>
      <c r="F205" s="108"/>
      <c r="G205" s="59"/>
      <c r="H205" s="49"/>
      <c r="I205" s="108"/>
      <c r="J205" s="74"/>
      <c r="K205" s="60"/>
      <c r="L205" s="10"/>
      <c r="M205" s="59"/>
      <c r="N205" s="60"/>
      <c r="O205" s="60"/>
      <c r="P205" s="49"/>
      <c r="Q205" s="74"/>
      <c r="R205" s="10"/>
      <c r="S205" s="10"/>
      <c r="T205" s="74"/>
      <c r="U205" s="55"/>
      <c r="V205" s="55"/>
      <c r="W205" s="73"/>
      <c r="X205" s="55"/>
      <c r="Y205" s="63"/>
      <c r="Z205" s="55"/>
      <c r="AA205" s="55" t="s">
        <v>100</v>
      </c>
      <c r="AB205" s="55" t="s">
        <v>100</v>
      </c>
      <c r="AC205" s="4">
        <v>0</v>
      </c>
      <c r="AD205" s="4">
        <v>0</v>
      </c>
      <c r="AE205" s="55" t="s">
        <v>100</v>
      </c>
      <c r="AF205" s="55" t="s">
        <v>100</v>
      </c>
      <c r="AG205" s="4">
        <v>0</v>
      </c>
      <c r="AH205" s="2">
        <f t="shared" si="21"/>
        <v>24840</v>
      </c>
      <c r="AI205" s="5"/>
      <c r="AJ205" s="5"/>
      <c r="AK205" s="10"/>
      <c r="AL205" s="69"/>
      <c r="AM205" s="69"/>
      <c r="AN205" s="69"/>
      <c r="AO205" s="69"/>
      <c r="AP205" s="69"/>
      <c r="AQ205" s="51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</row>
    <row r="206" spans="1:59" x14ac:dyDescent="0.25">
      <c r="A206" s="49">
        <v>23</v>
      </c>
      <c r="B206" s="74" t="s">
        <v>438</v>
      </c>
      <c r="C206" s="49" t="s">
        <v>277</v>
      </c>
      <c r="D206" s="49" t="s">
        <v>133</v>
      </c>
      <c r="E206" s="49" t="s">
        <v>99</v>
      </c>
      <c r="F206" s="108" t="s">
        <v>266</v>
      </c>
      <c r="G206" s="59">
        <v>13265</v>
      </c>
      <c r="H206" s="74" t="s">
        <v>278</v>
      </c>
      <c r="I206" s="108" t="s">
        <v>365</v>
      </c>
      <c r="J206" s="74" t="s">
        <v>279</v>
      </c>
      <c r="K206" s="60">
        <v>44888</v>
      </c>
      <c r="L206" s="10">
        <v>379200</v>
      </c>
      <c r="M206" s="59">
        <v>13419</v>
      </c>
      <c r="N206" s="60">
        <v>44887</v>
      </c>
      <c r="O206" s="60">
        <v>45252</v>
      </c>
      <c r="P206" s="49" t="s">
        <v>529</v>
      </c>
      <c r="Q206" s="74" t="s">
        <v>100</v>
      </c>
      <c r="R206" s="10" t="s">
        <v>100</v>
      </c>
      <c r="S206" s="10" t="s">
        <v>100</v>
      </c>
      <c r="T206" s="74" t="s">
        <v>276</v>
      </c>
      <c r="U206" s="55" t="s">
        <v>100</v>
      </c>
      <c r="V206" s="55" t="s">
        <v>100</v>
      </c>
      <c r="W206" s="55" t="s">
        <v>100</v>
      </c>
      <c r="X206" s="55" t="s">
        <v>100</v>
      </c>
      <c r="Y206" s="55" t="s">
        <v>100</v>
      </c>
      <c r="Z206" s="55" t="s">
        <v>100</v>
      </c>
      <c r="AA206" s="58" t="s">
        <v>100</v>
      </c>
      <c r="AB206" s="58" t="s">
        <v>100</v>
      </c>
      <c r="AC206" s="6">
        <v>0</v>
      </c>
      <c r="AD206" s="6">
        <v>0</v>
      </c>
      <c r="AE206" s="58" t="s">
        <v>100</v>
      </c>
      <c r="AF206" s="67" t="s">
        <v>100</v>
      </c>
      <c r="AG206" s="6">
        <v>0</v>
      </c>
      <c r="AH206" s="2">
        <f>$L$206-AD206+AC206+AG206</f>
        <v>379200</v>
      </c>
      <c r="AI206" s="5">
        <v>0</v>
      </c>
      <c r="AJ206" s="5">
        <v>0</v>
      </c>
      <c r="AK206" s="10">
        <f>SUM(AI206:AJ209)</f>
        <v>568800</v>
      </c>
      <c r="AL206" s="69" t="s">
        <v>446</v>
      </c>
      <c r="AM206" s="69" t="s">
        <v>447</v>
      </c>
      <c r="AN206" s="69" t="s">
        <v>448</v>
      </c>
      <c r="AO206" s="69" t="s">
        <v>449</v>
      </c>
      <c r="AP206" s="69" t="s">
        <v>100</v>
      </c>
      <c r="AQ206" s="69" t="s">
        <v>100</v>
      </c>
      <c r="AR206" s="69" t="s">
        <v>100</v>
      </c>
      <c r="AS206" s="69" t="s">
        <v>100</v>
      </c>
      <c r="AT206" s="69" t="s">
        <v>100</v>
      </c>
      <c r="AU206" s="69" t="s">
        <v>100</v>
      </c>
      <c r="AV206" s="69" t="s">
        <v>100</v>
      </c>
      <c r="AW206" s="69" t="s">
        <v>100</v>
      </c>
      <c r="AX206" s="69" t="s">
        <v>100</v>
      </c>
      <c r="AY206" s="69" t="s">
        <v>100</v>
      </c>
      <c r="AZ206" s="69" t="s">
        <v>100</v>
      </c>
      <c r="BA206" s="69" t="s">
        <v>100</v>
      </c>
      <c r="BB206" s="69" t="s">
        <v>100</v>
      </c>
      <c r="BC206" s="69" t="s">
        <v>100</v>
      </c>
      <c r="BD206" s="69" t="s">
        <v>100</v>
      </c>
      <c r="BE206" s="69" t="s">
        <v>100</v>
      </c>
      <c r="BF206" s="69" t="s">
        <v>100</v>
      </c>
      <c r="BG206" s="49" t="s">
        <v>100</v>
      </c>
    </row>
    <row r="207" spans="1:59" x14ac:dyDescent="0.25">
      <c r="A207" s="49"/>
      <c r="B207" s="74"/>
      <c r="C207" s="49"/>
      <c r="D207" s="49"/>
      <c r="E207" s="49"/>
      <c r="F207" s="108"/>
      <c r="G207" s="59"/>
      <c r="H207" s="74"/>
      <c r="I207" s="108"/>
      <c r="J207" s="74"/>
      <c r="K207" s="60"/>
      <c r="L207" s="10"/>
      <c r="M207" s="59"/>
      <c r="N207" s="60"/>
      <c r="O207" s="60"/>
      <c r="P207" s="49"/>
      <c r="Q207" s="74"/>
      <c r="R207" s="10"/>
      <c r="S207" s="10"/>
      <c r="T207" s="74"/>
      <c r="U207" s="55" t="s">
        <v>101</v>
      </c>
      <c r="V207" s="55">
        <v>45251</v>
      </c>
      <c r="W207" s="73" t="s">
        <v>382</v>
      </c>
      <c r="X207" s="55" t="s">
        <v>383</v>
      </c>
      <c r="Y207" s="55">
        <v>45253</v>
      </c>
      <c r="Z207" s="55">
        <v>45618</v>
      </c>
      <c r="AA207" s="55" t="s">
        <v>100</v>
      </c>
      <c r="AB207" s="55" t="s">
        <v>100</v>
      </c>
      <c r="AC207" s="6">
        <v>0</v>
      </c>
      <c r="AD207" s="6">
        <v>0</v>
      </c>
      <c r="AE207" s="58" t="s">
        <v>100</v>
      </c>
      <c r="AF207" s="67" t="s">
        <v>100</v>
      </c>
      <c r="AG207" s="6">
        <v>0</v>
      </c>
      <c r="AH207" s="2">
        <f t="shared" ref="AH207:AH209" si="22">$L$206-AD207+AC207+AG207</f>
        <v>379200</v>
      </c>
      <c r="AI207" s="2">
        <v>379200</v>
      </c>
      <c r="AJ207" s="5">
        <v>0</v>
      </c>
      <c r="AK207" s="10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49"/>
    </row>
    <row r="208" spans="1:59" x14ac:dyDescent="0.25">
      <c r="A208" s="49"/>
      <c r="B208" s="74"/>
      <c r="C208" s="49"/>
      <c r="D208" s="49"/>
      <c r="E208" s="49"/>
      <c r="F208" s="108"/>
      <c r="G208" s="59"/>
      <c r="H208" s="74"/>
      <c r="I208" s="108"/>
      <c r="J208" s="74"/>
      <c r="K208" s="60"/>
      <c r="L208" s="10"/>
      <c r="M208" s="59"/>
      <c r="N208" s="60"/>
      <c r="O208" s="60"/>
      <c r="P208" s="49"/>
      <c r="Q208" s="74"/>
      <c r="R208" s="10"/>
      <c r="S208" s="10"/>
      <c r="T208" s="74"/>
      <c r="U208" s="55"/>
      <c r="V208" s="55"/>
      <c r="W208" s="73"/>
      <c r="X208" s="55"/>
      <c r="Y208" s="55"/>
      <c r="Z208" s="55"/>
      <c r="AA208" s="55" t="s">
        <v>100</v>
      </c>
      <c r="AB208" s="55" t="s">
        <v>100</v>
      </c>
      <c r="AC208" s="6">
        <v>0</v>
      </c>
      <c r="AD208" s="6">
        <v>0</v>
      </c>
      <c r="AE208" s="58" t="s">
        <v>100</v>
      </c>
      <c r="AF208" s="67" t="s">
        <v>100</v>
      </c>
      <c r="AG208" s="6">
        <v>0</v>
      </c>
      <c r="AH208" s="2">
        <f t="shared" si="22"/>
        <v>379200</v>
      </c>
      <c r="AI208" s="2"/>
      <c r="AJ208" s="5">
        <f>31600+31600+31600+31600+31600+31600</f>
        <v>189600</v>
      </c>
      <c r="AK208" s="10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49"/>
    </row>
    <row r="209" spans="1:59" x14ac:dyDescent="0.25">
      <c r="A209" s="49"/>
      <c r="B209" s="74"/>
      <c r="C209" s="49"/>
      <c r="D209" s="49"/>
      <c r="E209" s="49"/>
      <c r="F209" s="108"/>
      <c r="G209" s="59"/>
      <c r="H209" s="74"/>
      <c r="I209" s="108"/>
      <c r="J209" s="74"/>
      <c r="K209" s="60"/>
      <c r="L209" s="10"/>
      <c r="M209" s="59"/>
      <c r="N209" s="60"/>
      <c r="O209" s="60"/>
      <c r="P209" s="49"/>
      <c r="Q209" s="74"/>
      <c r="R209" s="10"/>
      <c r="S209" s="10"/>
      <c r="T209" s="74"/>
      <c r="U209" s="55"/>
      <c r="V209" s="55"/>
      <c r="W209" s="73"/>
      <c r="X209" s="55"/>
      <c r="Y209" s="63"/>
      <c r="Z209" s="55"/>
      <c r="AA209" s="55" t="s">
        <v>100</v>
      </c>
      <c r="AB209" s="55" t="s">
        <v>100</v>
      </c>
      <c r="AC209" s="4">
        <v>0</v>
      </c>
      <c r="AD209" s="4">
        <v>0</v>
      </c>
      <c r="AE209" s="55" t="s">
        <v>100</v>
      </c>
      <c r="AF209" s="55" t="s">
        <v>100</v>
      </c>
      <c r="AG209" s="4">
        <v>0</v>
      </c>
      <c r="AH209" s="2">
        <f t="shared" si="22"/>
        <v>379200</v>
      </c>
      <c r="AI209" s="5"/>
      <c r="AJ209" s="5"/>
      <c r="AK209" s="10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49"/>
    </row>
    <row r="210" spans="1:59" x14ac:dyDescent="0.25">
      <c r="A210" s="49">
        <v>24</v>
      </c>
      <c r="B210" s="74" t="s">
        <v>439</v>
      </c>
      <c r="C210" s="49" t="s">
        <v>318</v>
      </c>
      <c r="D210" s="49" t="s">
        <v>415</v>
      </c>
      <c r="E210" s="49" t="s">
        <v>175</v>
      </c>
      <c r="F210" s="108" t="s">
        <v>141</v>
      </c>
      <c r="G210" s="59">
        <v>13553</v>
      </c>
      <c r="H210" s="74" t="s">
        <v>353</v>
      </c>
      <c r="I210" s="108" t="s">
        <v>142</v>
      </c>
      <c r="J210" s="74" t="s">
        <v>143</v>
      </c>
      <c r="K210" s="60">
        <v>45078</v>
      </c>
      <c r="L210" s="10">
        <v>1000000</v>
      </c>
      <c r="M210" s="59">
        <v>13553</v>
      </c>
      <c r="N210" s="60">
        <v>45078</v>
      </c>
      <c r="O210" s="60">
        <v>45444</v>
      </c>
      <c r="P210" s="49" t="s">
        <v>319</v>
      </c>
      <c r="Q210" s="74" t="s">
        <v>100</v>
      </c>
      <c r="R210" s="10" t="s">
        <v>100</v>
      </c>
      <c r="S210" s="10" t="s">
        <v>100</v>
      </c>
      <c r="T210" s="74" t="s">
        <v>304</v>
      </c>
      <c r="U210" s="55" t="s">
        <v>100</v>
      </c>
      <c r="V210" s="55" t="s">
        <v>100</v>
      </c>
      <c r="W210" s="55" t="s">
        <v>100</v>
      </c>
      <c r="X210" s="55" t="s">
        <v>100</v>
      </c>
      <c r="Y210" s="55" t="s">
        <v>100</v>
      </c>
      <c r="Z210" s="55" t="s">
        <v>100</v>
      </c>
      <c r="AA210" s="58" t="s">
        <v>100</v>
      </c>
      <c r="AB210" s="58" t="s">
        <v>100</v>
      </c>
      <c r="AC210" s="6">
        <v>0</v>
      </c>
      <c r="AD210" s="6">
        <v>0</v>
      </c>
      <c r="AE210" s="58" t="s">
        <v>100</v>
      </c>
      <c r="AF210" s="67" t="s">
        <v>100</v>
      </c>
      <c r="AG210" s="6">
        <v>0</v>
      </c>
      <c r="AH210" s="2">
        <f>$L$210-AD210+AC210+AG210</f>
        <v>1000000</v>
      </c>
      <c r="AI210" s="5">
        <v>355128.64</v>
      </c>
      <c r="AJ210" s="5">
        <v>0</v>
      </c>
      <c r="AK210" s="10">
        <f>SUM(AI210:AJ213)</f>
        <v>562024.85</v>
      </c>
      <c r="AL210" s="69" t="s">
        <v>100</v>
      </c>
      <c r="AM210" s="69" t="s">
        <v>100</v>
      </c>
      <c r="AN210" s="69" t="s">
        <v>100</v>
      </c>
      <c r="AO210" s="69" t="s">
        <v>100</v>
      </c>
      <c r="AP210" s="69" t="s">
        <v>295</v>
      </c>
      <c r="AQ210" s="51" t="s">
        <v>294</v>
      </c>
      <c r="AR210" s="69" t="s">
        <v>100</v>
      </c>
      <c r="AS210" s="69" t="s">
        <v>100</v>
      </c>
      <c r="AT210" s="69" t="s">
        <v>435</v>
      </c>
      <c r="AU210" s="69" t="s">
        <v>436</v>
      </c>
      <c r="AV210" s="69" t="s">
        <v>100</v>
      </c>
      <c r="AW210" s="69" t="s">
        <v>100</v>
      </c>
      <c r="AX210" s="69" t="s">
        <v>100</v>
      </c>
      <c r="AY210" s="69" t="s">
        <v>100</v>
      </c>
      <c r="AZ210" s="69" t="s">
        <v>100</v>
      </c>
      <c r="BA210" s="69" t="s">
        <v>100</v>
      </c>
      <c r="BB210" s="69" t="s">
        <v>100</v>
      </c>
      <c r="BC210" s="69" t="s">
        <v>100</v>
      </c>
      <c r="BD210" s="69" t="s">
        <v>100</v>
      </c>
      <c r="BE210" s="69" t="s">
        <v>100</v>
      </c>
      <c r="BF210" s="69" t="s">
        <v>100</v>
      </c>
      <c r="BG210" s="49" t="s">
        <v>100</v>
      </c>
    </row>
    <row r="211" spans="1:59" x14ac:dyDescent="0.25">
      <c r="A211" s="49"/>
      <c r="B211" s="74"/>
      <c r="C211" s="49"/>
      <c r="D211" s="49"/>
      <c r="E211" s="49"/>
      <c r="F211" s="108"/>
      <c r="G211" s="59"/>
      <c r="H211" s="74"/>
      <c r="I211" s="108"/>
      <c r="J211" s="74"/>
      <c r="K211" s="60"/>
      <c r="L211" s="10"/>
      <c r="M211" s="59"/>
      <c r="N211" s="60"/>
      <c r="O211" s="60"/>
      <c r="P211" s="49"/>
      <c r="Q211" s="74"/>
      <c r="R211" s="10"/>
      <c r="S211" s="10"/>
      <c r="T211" s="74"/>
      <c r="U211" s="55"/>
      <c r="V211" s="55"/>
      <c r="W211" s="73"/>
      <c r="X211" s="55"/>
      <c r="Y211" s="63"/>
      <c r="Z211" s="55"/>
      <c r="AA211" s="55" t="s">
        <v>100</v>
      </c>
      <c r="AB211" s="55" t="s">
        <v>100</v>
      </c>
      <c r="AC211" s="6">
        <v>0</v>
      </c>
      <c r="AD211" s="6">
        <v>0</v>
      </c>
      <c r="AE211" s="58" t="s">
        <v>100</v>
      </c>
      <c r="AF211" s="67" t="s">
        <v>100</v>
      </c>
      <c r="AG211" s="6">
        <v>0</v>
      </c>
      <c r="AH211" s="2">
        <f t="shared" ref="AH211:AH213" si="23">$L$210-AD211+AC211+AG211</f>
        <v>1000000</v>
      </c>
      <c r="AI211" s="5"/>
      <c r="AJ211" s="5">
        <f>45661.12+30144.23+30555.2+45181.89+55353.77</f>
        <v>206896.21</v>
      </c>
      <c r="AK211" s="10"/>
      <c r="AL211" s="69"/>
      <c r="AM211" s="69"/>
      <c r="AN211" s="69"/>
      <c r="AO211" s="69"/>
      <c r="AP211" s="69"/>
      <c r="AQ211" s="51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49"/>
    </row>
    <row r="212" spans="1:59" x14ac:dyDescent="0.25">
      <c r="A212" s="49"/>
      <c r="B212" s="74"/>
      <c r="C212" s="49"/>
      <c r="D212" s="49"/>
      <c r="E212" s="49"/>
      <c r="F212" s="108"/>
      <c r="G212" s="59"/>
      <c r="H212" s="74"/>
      <c r="I212" s="108"/>
      <c r="J212" s="74"/>
      <c r="K212" s="60"/>
      <c r="L212" s="10"/>
      <c r="M212" s="59"/>
      <c r="N212" s="60"/>
      <c r="O212" s="60"/>
      <c r="P212" s="49"/>
      <c r="Q212" s="74"/>
      <c r="R212" s="10"/>
      <c r="S212" s="10"/>
      <c r="T212" s="74"/>
      <c r="U212" s="55"/>
      <c r="V212" s="55"/>
      <c r="W212" s="73"/>
      <c r="X212" s="55"/>
      <c r="Y212" s="63"/>
      <c r="Z212" s="55"/>
      <c r="AA212" s="55" t="s">
        <v>100</v>
      </c>
      <c r="AB212" s="55" t="s">
        <v>100</v>
      </c>
      <c r="AC212" s="6">
        <v>0</v>
      </c>
      <c r="AD212" s="6">
        <v>0</v>
      </c>
      <c r="AE212" s="58" t="s">
        <v>100</v>
      </c>
      <c r="AF212" s="67" t="s">
        <v>100</v>
      </c>
      <c r="AG212" s="6">
        <v>0</v>
      </c>
      <c r="AH212" s="2">
        <f t="shared" si="23"/>
        <v>1000000</v>
      </c>
      <c r="AI212" s="5"/>
      <c r="AJ212" s="5"/>
      <c r="AK212" s="10"/>
      <c r="AL212" s="69"/>
      <c r="AM212" s="69"/>
      <c r="AN212" s="69"/>
      <c r="AO212" s="69"/>
      <c r="AP212" s="69"/>
      <c r="AQ212" s="51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49"/>
    </row>
    <row r="213" spans="1:59" x14ac:dyDescent="0.25">
      <c r="A213" s="49"/>
      <c r="B213" s="74"/>
      <c r="C213" s="49"/>
      <c r="D213" s="49"/>
      <c r="E213" s="49"/>
      <c r="F213" s="108"/>
      <c r="G213" s="59"/>
      <c r="H213" s="74"/>
      <c r="I213" s="108"/>
      <c r="J213" s="74"/>
      <c r="K213" s="60"/>
      <c r="L213" s="10"/>
      <c r="M213" s="59"/>
      <c r="N213" s="60"/>
      <c r="O213" s="60"/>
      <c r="P213" s="49"/>
      <c r="Q213" s="74"/>
      <c r="R213" s="10"/>
      <c r="S213" s="10"/>
      <c r="T213" s="74"/>
      <c r="U213" s="55"/>
      <c r="V213" s="55"/>
      <c r="W213" s="73"/>
      <c r="X213" s="55"/>
      <c r="Y213" s="63"/>
      <c r="Z213" s="55"/>
      <c r="AA213" s="55" t="s">
        <v>100</v>
      </c>
      <c r="AB213" s="55" t="s">
        <v>100</v>
      </c>
      <c r="AC213" s="4">
        <v>0</v>
      </c>
      <c r="AD213" s="4">
        <v>0</v>
      </c>
      <c r="AE213" s="55" t="s">
        <v>100</v>
      </c>
      <c r="AF213" s="55" t="s">
        <v>100</v>
      </c>
      <c r="AG213" s="4">
        <v>0</v>
      </c>
      <c r="AH213" s="2">
        <f t="shared" si="23"/>
        <v>1000000</v>
      </c>
      <c r="AI213" s="5"/>
      <c r="AJ213" s="5"/>
      <c r="AK213" s="10"/>
      <c r="AL213" s="69"/>
      <c r="AM213" s="69"/>
      <c r="AN213" s="69"/>
      <c r="AO213" s="69"/>
      <c r="AP213" s="69"/>
      <c r="AQ213" s="51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49"/>
    </row>
    <row r="214" spans="1:59" x14ac:dyDescent="0.25">
      <c r="A214" s="49">
        <v>25</v>
      </c>
      <c r="B214" s="74" t="s">
        <v>440</v>
      </c>
      <c r="C214" s="49" t="s">
        <v>321</v>
      </c>
      <c r="D214" s="49" t="s">
        <v>97</v>
      </c>
      <c r="E214" s="49" t="s">
        <v>175</v>
      </c>
      <c r="F214" s="108" t="s">
        <v>405</v>
      </c>
      <c r="G214" s="59">
        <v>13482</v>
      </c>
      <c r="H214" s="74" t="s">
        <v>322</v>
      </c>
      <c r="I214" s="108" t="s">
        <v>323</v>
      </c>
      <c r="J214" s="74" t="s">
        <v>324</v>
      </c>
      <c r="K214" s="60">
        <v>45051</v>
      </c>
      <c r="L214" s="10">
        <v>774000</v>
      </c>
      <c r="M214" s="59">
        <v>13533</v>
      </c>
      <c r="N214" s="60">
        <v>45051</v>
      </c>
      <c r="O214" s="60">
        <v>45417</v>
      </c>
      <c r="P214" s="49" t="s">
        <v>528</v>
      </c>
      <c r="Q214" s="74" t="s">
        <v>100</v>
      </c>
      <c r="R214" s="10" t="s">
        <v>100</v>
      </c>
      <c r="S214" s="10" t="s">
        <v>100</v>
      </c>
      <c r="T214" s="74" t="s">
        <v>304</v>
      </c>
      <c r="U214" s="55" t="s">
        <v>100</v>
      </c>
      <c r="V214" s="55" t="s">
        <v>100</v>
      </c>
      <c r="W214" s="55" t="s">
        <v>100</v>
      </c>
      <c r="X214" s="55" t="s">
        <v>100</v>
      </c>
      <c r="Y214" s="55" t="s">
        <v>100</v>
      </c>
      <c r="Z214" s="55" t="s">
        <v>100</v>
      </c>
      <c r="AA214" s="58" t="s">
        <v>100</v>
      </c>
      <c r="AB214" s="58" t="s">
        <v>100</v>
      </c>
      <c r="AC214" s="6">
        <v>0</v>
      </c>
      <c r="AD214" s="6">
        <v>0</v>
      </c>
      <c r="AE214" s="58" t="s">
        <v>100</v>
      </c>
      <c r="AF214" s="67" t="s">
        <v>100</v>
      </c>
      <c r="AG214" s="6">
        <v>0</v>
      </c>
      <c r="AH214" s="2">
        <f>$L$214-AD214+AC214+AG214</f>
        <v>774000</v>
      </c>
      <c r="AI214" s="5">
        <v>451500</v>
      </c>
      <c r="AJ214" s="5">
        <v>0</v>
      </c>
      <c r="AK214" s="10">
        <f>SUM(AI214:AJ217)</f>
        <v>838500</v>
      </c>
      <c r="AL214" s="69" t="s">
        <v>100</v>
      </c>
      <c r="AM214" s="69" t="s">
        <v>100</v>
      </c>
      <c r="AN214" s="69" t="s">
        <v>100</v>
      </c>
      <c r="AO214" s="69" t="s">
        <v>100</v>
      </c>
      <c r="AP214" s="69" t="s">
        <v>100</v>
      </c>
      <c r="AQ214" s="69" t="s">
        <v>100</v>
      </c>
      <c r="AR214" s="69" t="s">
        <v>100</v>
      </c>
      <c r="AS214" s="69" t="s">
        <v>100</v>
      </c>
      <c r="AT214" s="69" t="s">
        <v>100</v>
      </c>
      <c r="AU214" s="69" t="s">
        <v>100</v>
      </c>
      <c r="AV214" s="69" t="s">
        <v>100</v>
      </c>
      <c r="AW214" s="69" t="s">
        <v>100</v>
      </c>
      <c r="AX214" s="69" t="s">
        <v>100</v>
      </c>
      <c r="AY214" s="69" t="s">
        <v>100</v>
      </c>
      <c r="AZ214" s="69" t="s">
        <v>100</v>
      </c>
      <c r="BA214" s="69" t="s">
        <v>100</v>
      </c>
      <c r="BB214" s="69" t="s">
        <v>100</v>
      </c>
      <c r="BC214" s="69" t="s">
        <v>100</v>
      </c>
      <c r="BD214" s="69" t="s">
        <v>100</v>
      </c>
      <c r="BE214" s="69" t="s">
        <v>100</v>
      </c>
      <c r="BF214" s="69" t="s">
        <v>100</v>
      </c>
      <c r="BG214" s="49" t="s">
        <v>100</v>
      </c>
    </row>
    <row r="215" spans="1:59" x14ac:dyDescent="0.25">
      <c r="A215" s="49"/>
      <c r="B215" s="74"/>
      <c r="C215" s="49"/>
      <c r="D215" s="49"/>
      <c r="E215" s="49"/>
      <c r="F215" s="108"/>
      <c r="G215" s="59"/>
      <c r="H215" s="74"/>
      <c r="I215" s="108"/>
      <c r="J215" s="74"/>
      <c r="K215" s="60"/>
      <c r="L215" s="10"/>
      <c r="M215" s="59"/>
      <c r="N215" s="60"/>
      <c r="O215" s="60"/>
      <c r="P215" s="49"/>
      <c r="Q215" s="74"/>
      <c r="R215" s="10"/>
      <c r="S215" s="10"/>
      <c r="T215" s="74"/>
      <c r="U215" s="55" t="s">
        <v>101</v>
      </c>
      <c r="V215" s="55">
        <v>45415</v>
      </c>
      <c r="W215" s="73" t="s">
        <v>582</v>
      </c>
      <c r="X215" s="55" t="s">
        <v>583</v>
      </c>
      <c r="Y215" s="63">
        <v>45417</v>
      </c>
      <c r="Z215" s="55">
        <v>45782</v>
      </c>
      <c r="AA215" s="55" t="s">
        <v>100</v>
      </c>
      <c r="AB215" s="55" t="s">
        <v>100</v>
      </c>
      <c r="AC215" s="4">
        <v>0</v>
      </c>
      <c r="AD215" s="4">
        <v>0</v>
      </c>
      <c r="AE215" s="58" t="s">
        <v>100</v>
      </c>
      <c r="AF215" s="67" t="s">
        <v>100</v>
      </c>
      <c r="AG215" s="6">
        <v>0</v>
      </c>
      <c r="AH215" s="2">
        <f t="shared" ref="AH215:AH217" si="24">$L$214-AD215+AC215+AG215</f>
        <v>774000</v>
      </c>
      <c r="AI215" s="5">
        <v>0</v>
      </c>
      <c r="AJ215" s="5">
        <f>64500+64500+64500+64500+64500+64500</f>
        <v>387000</v>
      </c>
      <c r="AK215" s="10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49"/>
    </row>
    <row r="216" spans="1:59" x14ac:dyDescent="0.25">
      <c r="A216" s="49"/>
      <c r="B216" s="74"/>
      <c r="C216" s="49"/>
      <c r="D216" s="49"/>
      <c r="E216" s="49"/>
      <c r="F216" s="108"/>
      <c r="G216" s="59"/>
      <c r="H216" s="74"/>
      <c r="I216" s="108"/>
      <c r="J216" s="74"/>
      <c r="K216" s="60"/>
      <c r="L216" s="10"/>
      <c r="M216" s="59"/>
      <c r="N216" s="60"/>
      <c r="O216" s="60"/>
      <c r="P216" s="49"/>
      <c r="Q216" s="74"/>
      <c r="R216" s="10"/>
      <c r="S216" s="10"/>
      <c r="T216" s="74"/>
      <c r="U216" s="55"/>
      <c r="V216" s="55"/>
      <c r="W216" s="73"/>
      <c r="X216" s="55"/>
      <c r="Y216" s="63"/>
      <c r="Z216" s="55"/>
      <c r="AA216" s="55" t="s">
        <v>100</v>
      </c>
      <c r="AB216" s="55" t="s">
        <v>100</v>
      </c>
      <c r="AC216" s="4">
        <v>0</v>
      </c>
      <c r="AD216" s="4">
        <v>0</v>
      </c>
      <c r="AE216" s="58" t="s">
        <v>100</v>
      </c>
      <c r="AF216" s="67" t="s">
        <v>100</v>
      </c>
      <c r="AG216" s="6">
        <v>0</v>
      </c>
      <c r="AH216" s="2">
        <f t="shared" si="24"/>
        <v>774000</v>
      </c>
      <c r="AI216" s="5">
        <v>0</v>
      </c>
      <c r="AJ216" s="5">
        <v>0</v>
      </c>
      <c r="AK216" s="10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49"/>
    </row>
    <row r="217" spans="1:59" x14ac:dyDescent="0.25">
      <c r="A217" s="49"/>
      <c r="B217" s="74"/>
      <c r="C217" s="49"/>
      <c r="D217" s="49"/>
      <c r="E217" s="49"/>
      <c r="F217" s="108"/>
      <c r="G217" s="59"/>
      <c r="H217" s="74"/>
      <c r="I217" s="108"/>
      <c r="J217" s="74"/>
      <c r="K217" s="60"/>
      <c r="L217" s="10"/>
      <c r="M217" s="59"/>
      <c r="N217" s="60"/>
      <c r="O217" s="60"/>
      <c r="P217" s="49"/>
      <c r="Q217" s="74"/>
      <c r="R217" s="10"/>
      <c r="S217" s="10"/>
      <c r="T217" s="74"/>
      <c r="U217" s="55"/>
      <c r="V217" s="55"/>
      <c r="W217" s="73"/>
      <c r="X217" s="55"/>
      <c r="Y217" s="63"/>
      <c r="Z217" s="55"/>
      <c r="AA217" s="55" t="s">
        <v>100</v>
      </c>
      <c r="AB217" s="55" t="s">
        <v>100</v>
      </c>
      <c r="AC217" s="4">
        <v>0</v>
      </c>
      <c r="AD217" s="4">
        <v>0</v>
      </c>
      <c r="AE217" s="55" t="s">
        <v>100</v>
      </c>
      <c r="AF217" s="55" t="s">
        <v>100</v>
      </c>
      <c r="AG217" s="4">
        <v>0</v>
      </c>
      <c r="AH217" s="2">
        <f t="shared" si="24"/>
        <v>774000</v>
      </c>
      <c r="AI217" s="5">
        <v>0</v>
      </c>
      <c r="AJ217" s="5">
        <v>0</v>
      </c>
      <c r="AK217" s="10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49"/>
    </row>
    <row r="218" spans="1:59" x14ac:dyDescent="0.25">
      <c r="A218" s="49">
        <v>26</v>
      </c>
      <c r="B218" s="74" t="s">
        <v>441</v>
      </c>
      <c r="C218" s="49" t="s">
        <v>325</v>
      </c>
      <c r="D218" s="49" t="s">
        <v>97</v>
      </c>
      <c r="E218" s="49" t="s">
        <v>175</v>
      </c>
      <c r="F218" s="108" t="s">
        <v>526</v>
      </c>
      <c r="G218" s="59">
        <v>13218</v>
      </c>
      <c r="H218" s="74" t="s">
        <v>326</v>
      </c>
      <c r="I218" s="108" t="s">
        <v>327</v>
      </c>
      <c r="J218" s="74" t="s">
        <v>328</v>
      </c>
      <c r="K218" s="60">
        <v>44627</v>
      </c>
      <c r="L218" s="10">
        <v>279166.67</v>
      </c>
      <c r="M218" s="59">
        <v>13243</v>
      </c>
      <c r="N218" s="60">
        <v>44627</v>
      </c>
      <c r="O218" s="60">
        <v>44992</v>
      </c>
      <c r="P218" s="49" t="s">
        <v>314</v>
      </c>
      <c r="Q218" s="74" t="s">
        <v>100</v>
      </c>
      <c r="R218" s="10" t="s">
        <v>100</v>
      </c>
      <c r="S218" s="10" t="s">
        <v>100</v>
      </c>
      <c r="T218" s="49" t="s">
        <v>527</v>
      </c>
      <c r="U218" s="55" t="s">
        <v>100</v>
      </c>
      <c r="V218" s="55" t="s">
        <v>100</v>
      </c>
      <c r="W218" s="55" t="s">
        <v>100</v>
      </c>
      <c r="X218" s="55" t="s">
        <v>100</v>
      </c>
      <c r="Y218" s="55" t="s">
        <v>100</v>
      </c>
      <c r="Z218" s="55" t="s">
        <v>100</v>
      </c>
      <c r="AA218" s="58" t="s">
        <v>100</v>
      </c>
      <c r="AB218" s="58" t="s">
        <v>100</v>
      </c>
      <c r="AC218" s="6">
        <v>0</v>
      </c>
      <c r="AD218" s="6">
        <v>0</v>
      </c>
      <c r="AE218" s="58" t="s">
        <v>100</v>
      </c>
      <c r="AF218" s="67" t="s">
        <v>100</v>
      </c>
      <c r="AG218" s="6">
        <v>0</v>
      </c>
      <c r="AH218" s="2">
        <f>$L$218-AD218+AC218+AG218</f>
        <v>279166.67</v>
      </c>
      <c r="AI218" s="5">
        <v>0</v>
      </c>
      <c r="AJ218" s="5">
        <v>0</v>
      </c>
      <c r="AK218" s="10">
        <f>SUM(AI218:AJ222)</f>
        <v>90633.600000000006</v>
      </c>
      <c r="AL218" s="69" t="s">
        <v>100</v>
      </c>
      <c r="AM218" s="69" t="s">
        <v>100</v>
      </c>
      <c r="AN218" s="69" t="s">
        <v>100</v>
      </c>
      <c r="AO218" s="69" t="s">
        <v>100</v>
      </c>
      <c r="AP218" s="69" t="s">
        <v>100</v>
      </c>
      <c r="AQ218" s="69" t="s">
        <v>100</v>
      </c>
      <c r="AR218" s="69" t="s">
        <v>100</v>
      </c>
      <c r="AS218" s="69" t="s">
        <v>100</v>
      </c>
      <c r="AT218" s="69" t="s">
        <v>100</v>
      </c>
      <c r="AU218" s="69" t="s">
        <v>100</v>
      </c>
      <c r="AV218" s="69" t="s">
        <v>100</v>
      </c>
      <c r="AW218" s="69" t="s">
        <v>100</v>
      </c>
      <c r="AX218" s="69" t="s">
        <v>100</v>
      </c>
      <c r="AY218" s="69" t="s">
        <v>100</v>
      </c>
      <c r="AZ218" s="69" t="s">
        <v>100</v>
      </c>
      <c r="BA218" s="69" t="s">
        <v>100</v>
      </c>
      <c r="BB218" s="69" t="s">
        <v>100</v>
      </c>
      <c r="BC218" s="69" t="s">
        <v>100</v>
      </c>
      <c r="BD218" s="69" t="s">
        <v>100</v>
      </c>
      <c r="BE218" s="69" t="s">
        <v>100</v>
      </c>
      <c r="BF218" s="69" t="s">
        <v>100</v>
      </c>
      <c r="BG218" s="49" t="s">
        <v>100</v>
      </c>
    </row>
    <row r="219" spans="1:59" x14ac:dyDescent="0.25">
      <c r="A219" s="49"/>
      <c r="B219" s="74"/>
      <c r="C219" s="49"/>
      <c r="D219" s="49"/>
      <c r="E219" s="49"/>
      <c r="F219" s="108"/>
      <c r="G219" s="59"/>
      <c r="H219" s="74"/>
      <c r="I219" s="108"/>
      <c r="J219" s="74"/>
      <c r="K219" s="60"/>
      <c r="L219" s="10"/>
      <c r="M219" s="59"/>
      <c r="N219" s="60"/>
      <c r="O219" s="60"/>
      <c r="P219" s="49"/>
      <c r="Q219" s="74"/>
      <c r="R219" s="10"/>
      <c r="S219" s="10"/>
      <c r="T219" s="49"/>
      <c r="U219" s="55" t="s">
        <v>101</v>
      </c>
      <c r="V219" s="55">
        <v>44992</v>
      </c>
      <c r="W219" s="66">
        <v>13488</v>
      </c>
      <c r="X219" s="55" t="s">
        <v>329</v>
      </c>
      <c r="Y219" s="63">
        <v>44992</v>
      </c>
      <c r="Z219" s="55">
        <v>45358</v>
      </c>
      <c r="AA219" s="58" t="s">
        <v>100</v>
      </c>
      <c r="AB219" s="58" t="s">
        <v>100</v>
      </c>
      <c r="AC219" s="6">
        <v>0</v>
      </c>
      <c r="AD219" s="6">
        <v>0</v>
      </c>
      <c r="AE219" s="58" t="s">
        <v>100</v>
      </c>
      <c r="AF219" s="67" t="s">
        <v>100</v>
      </c>
      <c r="AG219" s="6">
        <v>0</v>
      </c>
      <c r="AH219" s="2">
        <f t="shared" ref="AH219:AH222" si="25">$L$218-AD219+AC219+AG219</f>
        <v>279166.67</v>
      </c>
      <c r="AI219" s="5">
        <v>77250.100000000006</v>
      </c>
      <c r="AJ219" s="5">
        <v>0</v>
      </c>
      <c r="AK219" s="10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49"/>
    </row>
    <row r="220" spans="1:59" x14ac:dyDescent="0.25">
      <c r="A220" s="49"/>
      <c r="B220" s="74"/>
      <c r="C220" s="49"/>
      <c r="D220" s="49"/>
      <c r="E220" s="49"/>
      <c r="F220" s="108"/>
      <c r="G220" s="59"/>
      <c r="H220" s="74"/>
      <c r="I220" s="108"/>
      <c r="J220" s="74"/>
      <c r="K220" s="60"/>
      <c r="L220" s="10"/>
      <c r="M220" s="59"/>
      <c r="N220" s="60"/>
      <c r="O220" s="60"/>
      <c r="P220" s="49"/>
      <c r="Q220" s="74"/>
      <c r="R220" s="10"/>
      <c r="S220" s="10"/>
      <c r="T220" s="49"/>
      <c r="U220" s="55" t="s">
        <v>103</v>
      </c>
      <c r="V220" s="55">
        <v>45356</v>
      </c>
      <c r="W220" s="66">
        <v>13728</v>
      </c>
      <c r="X220" s="55" t="s">
        <v>261</v>
      </c>
      <c r="Y220" s="63">
        <v>45358</v>
      </c>
      <c r="Z220" s="55">
        <v>45723</v>
      </c>
      <c r="AA220" s="58" t="s">
        <v>100</v>
      </c>
      <c r="AB220" s="58" t="s">
        <v>100</v>
      </c>
      <c r="AC220" s="6">
        <v>0</v>
      </c>
      <c r="AD220" s="6">
        <v>0</v>
      </c>
      <c r="AE220" s="58" t="s">
        <v>100</v>
      </c>
      <c r="AF220" s="67" t="s">
        <v>100</v>
      </c>
      <c r="AG220" s="6">
        <v>0</v>
      </c>
      <c r="AH220" s="2">
        <f t="shared" si="25"/>
        <v>279166.67</v>
      </c>
      <c r="AI220" s="5">
        <v>0</v>
      </c>
      <c r="AJ220" s="5">
        <f>89.84+13293.66</f>
        <v>13383.5</v>
      </c>
      <c r="AK220" s="10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49"/>
    </row>
    <row r="221" spans="1:59" x14ac:dyDescent="0.25">
      <c r="A221" s="49"/>
      <c r="B221" s="74"/>
      <c r="C221" s="49"/>
      <c r="D221" s="49"/>
      <c r="E221" s="49"/>
      <c r="F221" s="108"/>
      <c r="G221" s="59"/>
      <c r="H221" s="74"/>
      <c r="I221" s="108"/>
      <c r="J221" s="74"/>
      <c r="K221" s="60"/>
      <c r="L221" s="10"/>
      <c r="M221" s="59"/>
      <c r="N221" s="60"/>
      <c r="O221" s="60"/>
      <c r="P221" s="49"/>
      <c r="Q221" s="74"/>
      <c r="R221" s="10"/>
      <c r="S221" s="10"/>
      <c r="T221" s="49"/>
      <c r="U221" s="55"/>
      <c r="V221" s="55"/>
      <c r="W221" s="66"/>
      <c r="X221" s="55"/>
      <c r="Y221" s="63"/>
      <c r="Z221" s="55"/>
      <c r="AA221" s="58" t="s">
        <v>100</v>
      </c>
      <c r="AB221" s="58" t="s">
        <v>100</v>
      </c>
      <c r="AC221" s="6">
        <v>0</v>
      </c>
      <c r="AD221" s="6">
        <v>0</v>
      </c>
      <c r="AE221" s="58" t="s">
        <v>100</v>
      </c>
      <c r="AF221" s="67" t="s">
        <v>100</v>
      </c>
      <c r="AG221" s="6">
        <v>0</v>
      </c>
      <c r="AH221" s="2">
        <f t="shared" si="25"/>
        <v>279166.67</v>
      </c>
      <c r="AI221" s="5">
        <v>0</v>
      </c>
      <c r="AJ221" s="5">
        <v>0</v>
      </c>
      <c r="AK221" s="10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49"/>
    </row>
    <row r="222" spans="1:59" x14ac:dyDescent="0.25">
      <c r="A222" s="49"/>
      <c r="B222" s="74"/>
      <c r="C222" s="49"/>
      <c r="D222" s="49"/>
      <c r="E222" s="49"/>
      <c r="F222" s="108"/>
      <c r="G222" s="59"/>
      <c r="H222" s="74"/>
      <c r="I222" s="108"/>
      <c r="J222" s="74"/>
      <c r="K222" s="60"/>
      <c r="L222" s="10"/>
      <c r="M222" s="59"/>
      <c r="N222" s="60"/>
      <c r="O222" s="60"/>
      <c r="P222" s="49"/>
      <c r="Q222" s="74"/>
      <c r="R222" s="10"/>
      <c r="S222" s="10"/>
      <c r="T222" s="49"/>
      <c r="U222" s="55"/>
      <c r="V222" s="55"/>
      <c r="W222" s="66"/>
      <c r="X222" s="55"/>
      <c r="Y222" s="63"/>
      <c r="Z222" s="55"/>
      <c r="AA222" s="55" t="s">
        <v>100</v>
      </c>
      <c r="AB222" s="55" t="s">
        <v>100</v>
      </c>
      <c r="AC222" s="4">
        <v>0</v>
      </c>
      <c r="AD222" s="4">
        <v>0</v>
      </c>
      <c r="AE222" s="55" t="s">
        <v>100</v>
      </c>
      <c r="AF222" s="55" t="s">
        <v>100</v>
      </c>
      <c r="AG222" s="4">
        <v>0</v>
      </c>
      <c r="AH222" s="2">
        <f t="shared" si="25"/>
        <v>279166.67</v>
      </c>
      <c r="AI222" s="5"/>
      <c r="AJ222" s="5"/>
      <c r="AK222" s="10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49"/>
    </row>
    <row r="223" spans="1:59" x14ac:dyDescent="0.25">
      <c r="A223" s="49">
        <v>27</v>
      </c>
      <c r="B223" s="74" t="s">
        <v>442</v>
      </c>
      <c r="C223" s="49" t="s">
        <v>336</v>
      </c>
      <c r="D223" s="49" t="s">
        <v>133</v>
      </c>
      <c r="E223" s="49" t="s">
        <v>175</v>
      </c>
      <c r="F223" s="108" t="s">
        <v>337</v>
      </c>
      <c r="G223" s="59">
        <v>13363</v>
      </c>
      <c r="H223" s="74" t="s">
        <v>346</v>
      </c>
      <c r="I223" s="108" t="s">
        <v>342</v>
      </c>
      <c r="J223" s="74" t="s">
        <v>347</v>
      </c>
      <c r="K223" s="60">
        <v>45030</v>
      </c>
      <c r="L223" s="10">
        <v>150000</v>
      </c>
      <c r="M223" s="50" t="s">
        <v>445</v>
      </c>
      <c r="N223" s="60">
        <v>45031</v>
      </c>
      <c r="O223" s="60">
        <v>45397</v>
      </c>
      <c r="P223" s="49" t="s">
        <v>314</v>
      </c>
      <c r="Q223" s="74" t="s">
        <v>100</v>
      </c>
      <c r="R223" s="10" t="s">
        <v>100</v>
      </c>
      <c r="S223" s="10" t="s">
        <v>100</v>
      </c>
      <c r="T223" s="74" t="s">
        <v>304</v>
      </c>
      <c r="U223" s="55" t="s">
        <v>100</v>
      </c>
      <c r="V223" s="55" t="s">
        <v>100</v>
      </c>
      <c r="W223" s="73" t="s">
        <v>100</v>
      </c>
      <c r="X223" s="55" t="s">
        <v>100</v>
      </c>
      <c r="Y223" s="63" t="s">
        <v>100</v>
      </c>
      <c r="Z223" s="55" t="s">
        <v>100</v>
      </c>
      <c r="AA223" s="58" t="s">
        <v>100</v>
      </c>
      <c r="AB223" s="58" t="s">
        <v>100</v>
      </c>
      <c r="AC223" s="6">
        <v>0</v>
      </c>
      <c r="AD223" s="6">
        <v>0</v>
      </c>
      <c r="AE223" s="58" t="s">
        <v>100</v>
      </c>
      <c r="AF223" s="67" t="s">
        <v>100</v>
      </c>
      <c r="AG223" s="6">
        <v>0</v>
      </c>
      <c r="AH223" s="2">
        <f>$L$223-AD223+AC223+AG223</f>
        <v>150000</v>
      </c>
      <c r="AI223" s="5">
        <v>53236.74</v>
      </c>
      <c r="AJ223" s="5">
        <v>0</v>
      </c>
      <c r="AK223" s="10">
        <f>SUM(AI223:AJ226)</f>
        <v>68251.88</v>
      </c>
      <c r="AL223" s="69" t="s">
        <v>348</v>
      </c>
      <c r="AM223" s="69" t="s">
        <v>350</v>
      </c>
      <c r="AN223" s="69" t="s">
        <v>349</v>
      </c>
      <c r="AO223" s="69" t="s">
        <v>350</v>
      </c>
      <c r="AP223" s="69" t="s">
        <v>100</v>
      </c>
      <c r="AQ223" s="69" t="s">
        <v>100</v>
      </c>
      <c r="AR223" s="69" t="s">
        <v>100</v>
      </c>
      <c r="AS223" s="69" t="s">
        <v>100</v>
      </c>
      <c r="AT223" s="69" t="s">
        <v>100</v>
      </c>
      <c r="AU223" s="69" t="s">
        <v>100</v>
      </c>
      <c r="AV223" s="69" t="s">
        <v>100</v>
      </c>
      <c r="AW223" s="69" t="s">
        <v>100</v>
      </c>
      <c r="AX223" s="69" t="s">
        <v>100</v>
      </c>
      <c r="AY223" s="69" t="s">
        <v>100</v>
      </c>
      <c r="AZ223" s="69" t="s">
        <v>100</v>
      </c>
      <c r="BA223" s="69" t="s">
        <v>100</v>
      </c>
      <c r="BB223" s="69" t="s">
        <v>100</v>
      </c>
      <c r="BC223" s="69" t="s">
        <v>100</v>
      </c>
      <c r="BD223" s="69" t="s">
        <v>100</v>
      </c>
      <c r="BE223" s="69" t="s">
        <v>100</v>
      </c>
      <c r="BF223" s="69" t="s">
        <v>100</v>
      </c>
      <c r="BG223" s="49" t="s">
        <v>100</v>
      </c>
    </row>
    <row r="224" spans="1:59" x14ac:dyDescent="0.25">
      <c r="A224" s="49"/>
      <c r="B224" s="74"/>
      <c r="C224" s="49"/>
      <c r="D224" s="49"/>
      <c r="E224" s="49"/>
      <c r="F224" s="108"/>
      <c r="G224" s="59"/>
      <c r="H224" s="74"/>
      <c r="I224" s="108"/>
      <c r="J224" s="74"/>
      <c r="K224" s="60"/>
      <c r="L224" s="10"/>
      <c r="M224" s="50"/>
      <c r="N224" s="60"/>
      <c r="O224" s="60"/>
      <c r="P224" s="49"/>
      <c r="Q224" s="74"/>
      <c r="R224" s="10"/>
      <c r="S224" s="10"/>
      <c r="T224" s="74"/>
      <c r="U224" s="55" t="s">
        <v>101</v>
      </c>
      <c r="V224" s="55">
        <v>45397</v>
      </c>
      <c r="W224" s="66">
        <v>13755</v>
      </c>
      <c r="X224" s="55" t="s">
        <v>534</v>
      </c>
      <c r="Y224" s="63">
        <v>45397</v>
      </c>
      <c r="Z224" s="55">
        <v>45763</v>
      </c>
      <c r="AA224" s="58" t="s">
        <v>100</v>
      </c>
      <c r="AB224" s="58" t="s">
        <v>100</v>
      </c>
      <c r="AC224" s="6">
        <v>0</v>
      </c>
      <c r="AD224" s="6">
        <v>0</v>
      </c>
      <c r="AE224" s="58" t="s">
        <v>100</v>
      </c>
      <c r="AF224" s="67" t="s">
        <v>100</v>
      </c>
      <c r="AG224" s="6">
        <v>0</v>
      </c>
      <c r="AH224" s="2">
        <f t="shared" ref="AH224:AH226" si="26">$L$223-AD224+AC224+AG224</f>
        <v>150000</v>
      </c>
      <c r="AI224" s="5">
        <v>0</v>
      </c>
      <c r="AJ224" s="5">
        <v>0</v>
      </c>
      <c r="AK224" s="10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49"/>
    </row>
    <row r="225" spans="1:565" x14ac:dyDescent="0.25">
      <c r="A225" s="49"/>
      <c r="B225" s="74"/>
      <c r="C225" s="49"/>
      <c r="D225" s="49"/>
      <c r="E225" s="49"/>
      <c r="F225" s="108"/>
      <c r="G225" s="59"/>
      <c r="H225" s="74"/>
      <c r="I225" s="108"/>
      <c r="J225" s="74"/>
      <c r="K225" s="60"/>
      <c r="L225" s="10"/>
      <c r="M225" s="50"/>
      <c r="N225" s="60"/>
      <c r="O225" s="60"/>
      <c r="P225" s="49"/>
      <c r="Q225" s="74"/>
      <c r="R225" s="10"/>
      <c r="S225" s="10"/>
      <c r="T225" s="74"/>
      <c r="U225" s="55"/>
      <c r="V225" s="55"/>
      <c r="W225" s="73"/>
      <c r="X225" s="55"/>
      <c r="Y225" s="63"/>
      <c r="Z225" s="55"/>
      <c r="AA225" s="58" t="s">
        <v>100</v>
      </c>
      <c r="AB225" s="58" t="s">
        <v>100</v>
      </c>
      <c r="AC225" s="6">
        <v>0</v>
      </c>
      <c r="AD225" s="6">
        <v>0</v>
      </c>
      <c r="AE225" s="58" t="s">
        <v>100</v>
      </c>
      <c r="AF225" s="67" t="s">
        <v>100</v>
      </c>
      <c r="AG225" s="6">
        <v>0</v>
      </c>
      <c r="AH225" s="2">
        <f t="shared" si="26"/>
        <v>150000</v>
      </c>
      <c r="AI225" s="5">
        <v>0</v>
      </c>
      <c r="AJ225" s="5">
        <f>15015.14</f>
        <v>15015.14</v>
      </c>
      <c r="AK225" s="10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49"/>
    </row>
    <row r="226" spans="1:565" x14ac:dyDescent="0.25">
      <c r="A226" s="49"/>
      <c r="B226" s="74"/>
      <c r="C226" s="49"/>
      <c r="D226" s="49"/>
      <c r="E226" s="49"/>
      <c r="F226" s="108"/>
      <c r="G226" s="59"/>
      <c r="H226" s="74"/>
      <c r="I226" s="108"/>
      <c r="J226" s="74"/>
      <c r="K226" s="60"/>
      <c r="L226" s="10"/>
      <c r="M226" s="50"/>
      <c r="N226" s="60"/>
      <c r="O226" s="60"/>
      <c r="P226" s="49"/>
      <c r="Q226" s="74"/>
      <c r="R226" s="10"/>
      <c r="S226" s="10"/>
      <c r="T226" s="74"/>
      <c r="U226" s="55"/>
      <c r="V226" s="55"/>
      <c r="W226" s="73"/>
      <c r="X226" s="55"/>
      <c r="Y226" s="63"/>
      <c r="Z226" s="55"/>
      <c r="AA226" s="55" t="s">
        <v>100</v>
      </c>
      <c r="AB226" s="55" t="s">
        <v>100</v>
      </c>
      <c r="AC226" s="4">
        <v>0</v>
      </c>
      <c r="AD226" s="4">
        <v>0</v>
      </c>
      <c r="AE226" s="55" t="s">
        <v>100</v>
      </c>
      <c r="AF226" s="55" t="s">
        <v>100</v>
      </c>
      <c r="AG226" s="4">
        <v>0</v>
      </c>
      <c r="AH226" s="2">
        <f t="shared" si="26"/>
        <v>150000</v>
      </c>
      <c r="AI226" s="5"/>
      <c r="AJ226" s="5"/>
      <c r="AK226" s="10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49"/>
    </row>
    <row r="227" spans="1:565" x14ac:dyDescent="0.25">
      <c r="A227" s="49">
        <v>28</v>
      </c>
      <c r="B227" s="74" t="s">
        <v>444</v>
      </c>
      <c r="C227" s="49" t="s">
        <v>338</v>
      </c>
      <c r="D227" s="49" t="s">
        <v>133</v>
      </c>
      <c r="E227" s="49" t="s">
        <v>175</v>
      </c>
      <c r="F227" s="108" t="s">
        <v>339</v>
      </c>
      <c r="G227" s="59">
        <v>13265</v>
      </c>
      <c r="H227" s="74" t="s">
        <v>340</v>
      </c>
      <c r="I227" s="108" t="s">
        <v>341</v>
      </c>
      <c r="J227" s="74" t="s">
        <v>343</v>
      </c>
      <c r="K227" s="60">
        <v>45054</v>
      </c>
      <c r="L227" s="10">
        <v>700000</v>
      </c>
      <c r="M227" s="59">
        <v>13529</v>
      </c>
      <c r="N227" s="60">
        <v>45054</v>
      </c>
      <c r="O227" s="60">
        <v>45421</v>
      </c>
      <c r="P227" s="49" t="s">
        <v>290</v>
      </c>
      <c r="Q227" s="74" t="s">
        <v>100</v>
      </c>
      <c r="R227" s="10" t="s">
        <v>100</v>
      </c>
      <c r="S227" s="10" t="s">
        <v>100</v>
      </c>
      <c r="T227" s="74" t="s">
        <v>304</v>
      </c>
      <c r="U227" s="55" t="s">
        <v>100</v>
      </c>
      <c r="V227" s="55" t="s">
        <v>100</v>
      </c>
      <c r="W227" s="73" t="s">
        <v>100</v>
      </c>
      <c r="X227" s="55" t="s">
        <v>100</v>
      </c>
      <c r="Y227" s="63" t="s">
        <v>100</v>
      </c>
      <c r="Z227" s="55" t="s">
        <v>100</v>
      </c>
      <c r="AA227" s="58" t="s">
        <v>100</v>
      </c>
      <c r="AB227" s="58" t="s">
        <v>100</v>
      </c>
      <c r="AC227" s="6">
        <v>0</v>
      </c>
      <c r="AD227" s="6">
        <v>0</v>
      </c>
      <c r="AE227" s="58" t="s">
        <v>100</v>
      </c>
      <c r="AF227" s="67" t="s">
        <v>100</v>
      </c>
      <c r="AG227" s="6">
        <v>0</v>
      </c>
      <c r="AH227" s="2">
        <f>$L$227-AD227+AC227+AG227</f>
        <v>700000</v>
      </c>
      <c r="AI227" s="5">
        <v>630304.59</v>
      </c>
      <c r="AJ227" s="5">
        <v>0</v>
      </c>
      <c r="AK227" s="10">
        <f>SUM(AI227:AJ230)</f>
        <v>722638.89</v>
      </c>
      <c r="AL227" s="69" t="s">
        <v>344</v>
      </c>
      <c r="AM227" s="69" t="s">
        <v>345</v>
      </c>
      <c r="AN227" s="69" t="s">
        <v>335</v>
      </c>
      <c r="AO227" s="69" t="s">
        <v>345</v>
      </c>
      <c r="AP227" s="69" t="s">
        <v>100</v>
      </c>
      <c r="AQ227" s="69" t="s">
        <v>100</v>
      </c>
      <c r="AR227" s="69" t="s">
        <v>100</v>
      </c>
      <c r="AS227" s="69" t="s">
        <v>100</v>
      </c>
      <c r="AT227" s="69" t="s">
        <v>100</v>
      </c>
      <c r="AU227" s="69" t="s">
        <v>100</v>
      </c>
      <c r="AV227" s="69" t="s">
        <v>100</v>
      </c>
      <c r="AW227" s="69" t="s">
        <v>100</v>
      </c>
      <c r="AX227" s="69" t="s">
        <v>100</v>
      </c>
      <c r="AY227" s="69" t="s">
        <v>100</v>
      </c>
      <c r="AZ227" s="69" t="s">
        <v>100</v>
      </c>
      <c r="BA227" s="69" t="s">
        <v>100</v>
      </c>
      <c r="BB227" s="69" t="s">
        <v>100</v>
      </c>
      <c r="BC227" s="69" t="s">
        <v>100</v>
      </c>
      <c r="BD227" s="69" t="s">
        <v>100</v>
      </c>
      <c r="BE227" s="69" t="s">
        <v>100</v>
      </c>
      <c r="BF227" s="69" t="s">
        <v>100</v>
      </c>
      <c r="BG227" s="49" t="s">
        <v>100</v>
      </c>
    </row>
    <row r="228" spans="1:565" x14ac:dyDescent="0.25">
      <c r="A228" s="49"/>
      <c r="B228" s="74"/>
      <c r="C228" s="49"/>
      <c r="D228" s="49"/>
      <c r="E228" s="49"/>
      <c r="F228" s="108"/>
      <c r="G228" s="59"/>
      <c r="H228" s="74"/>
      <c r="I228" s="108"/>
      <c r="J228" s="74"/>
      <c r="K228" s="60"/>
      <c r="L228" s="10"/>
      <c r="M228" s="59"/>
      <c r="N228" s="60"/>
      <c r="O228" s="60"/>
      <c r="P228" s="49"/>
      <c r="Q228" s="74"/>
      <c r="R228" s="10"/>
      <c r="S228" s="10"/>
      <c r="T228" s="74"/>
      <c r="U228" s="55" t="s">
        <v>101</v>
      </c>
      <c r="V228" s="55">
        <v>45401</v>
      </c>
      <c r="W228" s="73" t="s">
        <v>535</v>
      </c>
      <c r="X228" s="55" t="s">
        <v>536</v>
      </c>
      <c r="Y228" s="63">
        <v>45401</v>
      </c>
      <c r="Z228" s="55">
        <v>45657</v>
      </c>
      <c r="AA228" s="58" t="s">
        <v>100</v>
      </c>
      <c r="AB228" s="58" t="s">
        <v>100</v>
      </c>
      <c r="AC228" s="6">
        <v>0</v>
      </c>
      <c r="AD228" s="6">
        <v>0</v>
      </c>
      <c r="AE228" s="58" t="s">
        <v>100</v>
      </c>
      <c r="AF228" s="67" t="s">
        <v>100</v>
      </c>
      <c r="AG228" s="6">
        <v>0</v>
      </c>
      <c r="AH228" s="2">
        <f t="shared" ref="AH228:AH230" si="27">$L$227-AD228+AC228+AG228</f>
        <v>700000</v>
      </c>
      <c r="AI228" s="5"/>
      <c r="AJ228" s="5">
        <f>92334.3</f>
        <v>92334.3</v>
      </c>
      <c r="AK228" s="10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49"/>
    </row>
    <row r="229" spans="1:565" x14ac:dyDescent="0.25">
      <c r="A229" s="49"/>
      <c r="B229" s="74"/>
      <c r="C229" s="49"/>
      <c r="D229" s="49"/>
      <c r="E229" s="49"/>
      <c r="F229" s="108"/>
      <c r="G229" s="59"/>
      <c r="H229" s="74"/>
      <c r="I229" s="108"/>
      <c r="J229" s="74"/>
      <c r="K229" s="60"/>
      <c r="L229" s="10"/>
      <c r="M229" s="59"/>
      <c r="N229" s="60"/>
      <c r="O229" s="60"/>
      <c r="P229" s="49"/>
      <c r="Q229" s="74"/>
      <c r="R229" s="10"/>
      <c r="S229" s="10"/>
      <c r="T229" s="74"/>
      <c r="U229" s="55" t="s">
        <v>103</v>
      </c>
      <c r="V229" s="55">
        <v>45421</v>
      </c>
      <c r="W229" s="73"/>
      <c r="X229" s="55" t="s">
        <v>537</v>
      </c>
      <c r="Y229" s="63">
        <v>45421</v>
      </c>
      <c r="Z229" s="55">
        <v>45786</v>
      </c>
      <c r="AA229" s="58"/>
      <c r="AB229" s="58"/>
      <c r="AC229" s="6"/>
      <c r="AD229" s="6"/>
      <c r="AE229" s="58"/>
      <c r="AF229" s="67"/>
      <c r="AG229" s="6"/>
      <c r="AH229" s="2">
        <f t="shared" si="27"/>
        <v>700000</v>
      </c>
      <c r="AI229" s="5"/>
      <c r="AJ229" s="5"/>
      <c r="AK229" s="10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49"/>
    </row>
    <row r="230" spans="1:565" x14ac:dyDescent="0.25">
      <c r="A230" s="49"/>
      <c r="B230" s="74"/>
      <c r="C230" s="49"/>
      <c r="D230" s="49"/>
      <c r="E230" s="49"/>
      <c r="F230" s="108"/>
      <c r="G230" s="59"/>
      <c r="H230" s="74"/>
      <c r="I230" s="108"/>
      <c r="J230" s="74"/>
      <c r="K230" s="60"/>
      <c r="L230" s="10"/>
      <c r="M230" s="59"/>
      <c r="N230" s="60"/>
      <c r="O230" s="60"/>
      <c r="P230" s="49"/>
      <c r="Q230" s="74"/>
      <c r="R230" s="10"/>
      <c r="S230" s="10"/>
      <c r="T230" s="74"/>
      <c r="U230" s="55"/>
      <c r="V230" s="55"/>
      <c r="W230" s="55"/>
      <c r="X230" s="55"/>
      <c r="Y230" s="55"/>
      <c r="Z230" s="55"/>
      <c r="AA230" s="55" t="s">
        <v>100</v>
      </c>
      <c r="AB230" s="55" t="s">
        <v>100</v>
      </c>
      <c r="AC230" s="4">
        <v>0</v>
      </c>
      <c r="AD230" s="4">
        <v>0</v>
      </c>
      <c r="AE230" s="55" t="s">
        <v>100</v>
      </c>
      <c r="AF230" s="55" t="s">
        <v>100</v>
      </c>
      <c r="AG230" s="4">
        <v>0</v>
      </c>
      <c r="AH230" s="2">
        <f t="shared" si="27"/>
        <v>700000</v>
      </c>
      <c r="AI230" s="5"/>
      <c r="AJ230" s="5"/>
      <c r="AK230" s="10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49"/>
    </row>
    <row r="231" spans="1:565" x14ac:dyDescent="0.25">
      <c r="A231" s="49">
        <v>29</v>
      </c>
      <c r="B231" s="74" t="s">
        <v>443</v>
      </c>
      <c r="C231" s="49" t="s">
        <v>360</v>
      </c>
      <c r="D231" s="49" t="s">
        <v>133</v>
      </c>
      <c r="E231" s="49" t="s">
        <v>99</v>
      </c>
      <c r="F231" s="108" t="s">
        <v>361</v>
      </c>
      <c r="G231" s="59">
        <v>13594</v>
      </c>
      <c r="H231" s="74" t="s">
        <v>362</v>
      </c>
      <c r="I231" s="108" t="s">
        <v>359</v>
      </c>
      <c r="J231" s="74" t="s">
        <v>363</v>
      </c>
      <c r="K231" s="60">
        <v>45268</v>
      </c>
      <c r="L231" s="10">
        <v>1231791.3600000001</v>
      </c>
      <c r="M231" s="59">
        <v>13671</v>
      </c>
      <c r="N231" s="60">
        <v>45268</v>
      </c>
      <c r="O231" s="60">
        <v>45635</v>
      </c>
      <c r="P231" s="49" t="s">
        <v>290</v>
      </c>
      <c r="Q231" s="74" t="s">
        <v>100</v>
      </c>
      <c r="R231" s="10" t="s">
        <v>100</v>
      </c>
      <c r="S231" s="10" t="s">
        <v>100</v>
      </c>
      <c r="T231" s="74" t="s">
        <v>406</v>
      </c>
      <c r="U231" s="55" t="s">
        <v>100</v>
      </c>
      <c r="V231" s="55" t="s">
        <v>100</v>
      </c>
      <c r="W231" s="73" t="s">
        <v>100</v>
      </c>
      <c r="X231" s="55" t="s">
        <v>100</v>
      </c>
      <c r="Y231" s="63" t="s">
        <v>100</v>
      </c>
      <c r="Z231" s="55" t="s">
        <v>100</v>
      </c>
      <c r="AA231" s="58" t="s">
        <v>100</v>
      </c>
      <c r="AB231" s="58" t="s">
        <v>100</v>
      </c>
      <c r="AC231" s="6">
        <v>0</v>
      </c>
      <c r="AD231" s="6">
        <v>0</v>
      </c>
      <c r="AE231" s="58" t="s">
        <v>100</v>
      </c>
      <c r="AF231" s="67" t="s">
        <v>100</v>
      </c>
      <c r="AG231" s="6">
        <v>0</v>
      </c>
      <c r="AH231" s="2">
        <f>$L$231-AD231+AC231+AG231</f>
        <v>1231791.3600000001</v>
      </c>
      <c r="AI231" s="5">
        <v>59567.19</v>
      </c>
      <c r="AJ231" s="5">
        <v>0</v>
      </c>
      <c r="AK231" s="10">
        <f>SUM(AI231:AJ234)</f>
        <v>675462.86999999988</v>
      </c>
      <c r="AL231" s="69" t="s">
        <v>366</v>
      </c>
      <c r="AM231" s="69" t="s">
        <v>367</v>
      </c>
      <c r="AN231" s="69" t="s">
        <v>368</v>
      </c>
      <c r="AO231" s="69" t="s">
        <v>367</v>
      </c>
      <c r="AP231" s="69" t="s">
        <v>100</v>
      </c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54"/>
    </row>
    <row r="232" spans="1:565" x14ac:dyDescent="0.25">
      <c r="A232" s="49"/>
      <c r="B232" s="74"/>
      <c r="C232" s="49"/>
      <c r="D232" s="49"/>
      <c r="E232" s="49"/>
      <c r="F232" s="108"/>
      <c r="G232" s="59"/>
      <c r="H232" s="74"/>
      <c r="I232" s="108"/>
      <c r="J232" s="74"/>
      <c r="K232" s="60"/>
      <c r="L232" s="10"/>
      <c r="M232" s="59"/>
      <c r="N232" s="60"/>
      <c r="O232" s="60"/>
      <c r="P232" s="49"/>
      <c r="Q232" s="74"/>
      <c r="R232" s="10"/>
      <c r="S232" s="10"/>
      <c r="T232" s="74"/>
      <c r="U232" s="55"/>
      <c r="V232" s="55"/>
      <c r="W232" s="55"/>
      <c r="X232" s="55"/>
      <c r="Y232" s="55"/>
      <c r="Z232" s="55"/>
      <c r="AA232" s="58" t="s">
        <v>100</v>
      </c>
      <c r="AB232" s="58" t="s">
        <v>100</v>
      </c>
      <c r="AC232" s="6">
        <v>0</v>
      </c>
      <c r="AD232" s="6">
        <v>0</v>
      </c>
      <c r="AE232" s="58" t="s">
        <v>100</v>
      </c>
      <c r="AF232" s="67" t="s">
        <v>100</v>
      </c>
      <c r="AG232" s="6">
        <v>0</v>
      </c>
      <c r="AH232" s="2">
        <f t="shared" ref="AH232:AH234" si="28">$L$231-AD232+AC232+AG232</f>
        <v>1231791.3600000001</v>
      </c>
      <c r="AI232" s="5"/>
      <c r="AJ232" s="5">
        <f>205298.56+102649.28+205298.56+102649.28</f>
        <v>615895.67999999993</v>
      </c>
      <c r="AK232" s="10"/>
      <c r="AL232" s="69"/>
      <c r="AM232" s="69"/>
      <c r="AN232" s="69"/>
      <c r="AO232" s="69"/>
      <c r="AP232" s="69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54"/>
    </row>
    <row r="233" spans="1:565" x14ac:dyDescent="0.25">
      <c r="A233" s="49"/>
      <c r="B233" s="74"/>
      <c r="C233" s="49"/>
      <c r="D233" s="49"/>
      <c r="E233" s="49"/>
      <c r="F233" s="108"/>
      <c r="G233" s="59"/>
      <c r="H233" s="74"/>
      <c r="I233" s="108"/>
      <c r="J233" s="74"/>
      <c r="K233" s="60"/>
      <c r="L233" s="10"/>
      <c r="M233" s="59"/>
      <c r="N233" s="60"/>
      <c r="O233" s="60"/>
      <c r="P233" s="49"/>
      <c r="Q233" s="74"/>
      <c r="R233" s="10"/>
      <c r="S233" s="10"/>
      <c r="T233" s="74"/>
      <c r="U233" s="55"/>
      <c r="V233" s="55"/>
      <c r="W233" s="55"/>
      <c r="X233" s="55"/>
      <c r="Y233" s="55"/>
      <c r="Z233" s="55"/>
      <c r="AA233" s="58" t="s">
        <v>100</v>
      </c>
      <c r="AB233" s="58" t="s">
        <v>100</v>
      </c>
      <c r="AC233" s="6">
        <v>0</v>
      </c>
      <c r="AD233" s="6">
        <v>0</v>
      </c>
      <c r="AE233" s="58" t="s">
        <v>100</v>
      </c>
      <c r="AF233" s="67" t="s">
        <v>100</v>
      </c>
      <c r="AG233" s="6">
        <v>0</v>
      </c>
      <c r="AH233" s="2">
        <f t="shared" si="28"/>
        <v>1231791.3600000001</v>
      </c>
      <c r="AI233" s="5"/>
      <c r="AJ233" s="5"/>
      <c r="AK233" s="10"/>
      <c r="AL233" s="69"/>
      <c r="AM233" s="69"/>
      <c r="AN233" s="69"/>
      <c r="AO233" s="69"/>
      <c r="AP233" s="69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54"/>
    </row>
    <row r="234" spans="1:565" ht="13.5" thickBot="1" x14ac:dyDescent="0.3">
      <c r="A234" s="49"/>
      <c r="B234" s="74"/>
      <c r="C234" s="49"/>
      <c r="D234" s="49"/>
      <c r="E234" s="49"/>
      <c r="F234" s="108"/>
      <c r="G234" s="59"/>
      <c r="H234" s="74"/>
      <c r="I234" s="108"/>
      <c r="J234" s="74"/>
      <c r="K234" s="60"/>
      <c r="L234" s="10"/>
      <c r="M234" s="59"/>
      <c r="N234" s="60"/>
      <c r="O234" s="60"/>
      <c r="P234" s="49"/>
      <c r="Q234" s="74"/>
      <c r="R234" s="10"/>
      <c r="S234" s="10"/>
      <c r="T234" s="74"/>
      <c r="U234" s="55"/>
      <c r="V234" s="55"/>
      <c r="W234" s="55"/>
      <c r="X234" s="55"/>
      <c r="Y234" s="55"/>
      <c r="Z234" s="55"/>
      <c r="AA234" s="55" t="s">
        <v>100</v>
      </c>
      <c r="AB234" s="55" t="s">
        <v>100</v>
      </c>
      <c r="AC234" s="4">
        <v>0</v>
      </c>
      <c r="AD234" s="4">
        <v>0</v>
      </c>
      <c r="AE234" s="55" t="s">
        <v>100</v>
      </c>
      <c r="AF234" s="55" t="s">
        <v>100</v>
      </c>
      <c r="AG234" s="4">
        <v>0</v>
      </c>
      <c r="AH234" s="2">
        <f t="shared" si="28"/>
        <v>1231791.3600000001</v>
      </c>
      <c r="AI234" s="5"/>
      <c r="AJ234" s="5"/>
      <c r="AK234" s="10"/>
      <c r="AL234" s="69"/>
      <c r="AM234" s="69"/>
      <c r="AN234" s="69"/>
      <c r="AO234" s="69"/>
      <c r="AP234" s="69"/>
      <c r="AQ234" s="73" t="s">
        <v>100</v>
      </c>
      <c r="AR234" s="73" t="s">
        <v>100</v>
      </c>
      <c r="AS234" s="73" t="s">
        <v>100</v>
      </c>
      <c r="AT234" s="73" t="s">
        <v>100</v>
      </c>
      <c r="AU234" s="73" t="s">
        <v>100</v>
      </c>
      <c r="AV234" s="73" t="s">
        <v>100</v>
      </c>
      <c r="AW234" s="73" t="s">
        <v>100</v>
      </c>
      <c r="AX234" s="73" t="s">
        <v>100</v>
      </c>
      <c r="AY234" s="73" t="s">
        <v>100</v>
      </c>
      <c r="AZ234" s="73" t="s">
        <v>100</v>
      </c>
      <c r="BA234" s="73" t="s">
        <v>100</v>
      </c>
      <c r="BB234" s="73" t="s">
        <v>100</v>
      </c>
      <c r="BC234" s="73" t="s">
        <v>100</v>
      </c>
      <c r="BD234" s="73" t="s">
        <v>100</v>
      </c>
      <c r="BE234" s="73" t="s">
        <v>100</v>
      </c>
      <c r="BF234" s="73" t="s">
        <v>100</v>
      </c>
      <c r="BG234" s="54" t="s">
        <v>100</v>
      </c>
    </row>
    <row r="235" spans="1:565" s="76" customFormat="1" ht="13.5" thickBot="1" x14ac:dyDescent="0.3">
      <c r="A235" s="49">
        <v>30</v>
      </c>
      <c r="B235" s="74" t="s">
        <v>450</v>
      </c>
      <c r="C235" s="49" t="s">
        <v>451</v>
      </c>
      <c r="D235" s="49" t="s">
        <v>97</v>
      </c>
      <c r="E235" s="49" t="s">
        <v>99</v>
      </c>
      <c r="F235" s="108" t="s">
        <v>594</v>
      </c>
      <c r="G235" s="59">
        <v>13425</v>
      </c>
      <c r="H235" s="74" t="s">
        <v>452</v>
      </c>
      <c r="I235" s="108" t="s">
        <v>453</v>
      </c>
      <c r="J235" s="74" t="s">
        <v>454</v>
      </c>
      <c r="K235" s="60">
        <v>45286</v>
      </c>
      <c r="L235" s="10">
        <v>3760</v>
      </c>
      <c r="M235" s="59">
        <v>13689</v>
      </c>
      <c r="N235" s="60">
        <v>45280</v>
      </c>
      <c r="O235" s="60">
        <v>45646</v>
      </c>
      <c r="P235" s="49" t="s">
        <v>288</v>
      </c>
      <c r="Q235" s="74" t="s">
        <v>100</v>
      </c>
      <c r="R235" s="10" t="s">
        <v>100</v>
      </c>
      <c r="S235" s="10" t="s">
        <v>100</v>
      </c>
      <c r="T235" s="74" t="s">
        <v>455</v>
      </c>
      <c r="U235" s="55"/>
      <c r="V235" s="55"/>
      <c r="W235" s="55"/>
      <c r="X235" s="55"/>
      <c r="Y235" s="55"/>
      <c r="Z235" s="55"/>
      <c r="AA235" s="58" t="s">
        <v>100</v>
      </c>
      <c r="AB235" s="58" t="s">
        <v>100</v>
      </c>
      <c r="AC235" s="6">
        <v>0</v>
      </c>
      <c r="AD235" s="6">
        <v>0</v>
      </c>
      <c r="AE235" s="58" t="s">
        <v>100</v>
      </c>
      <c r="AF235" s="67" t="s">
        <v>100</v>
      </c>
      <c r="AG235" s="6">
        <v>0</v>
      </c>
      <c r="AH235" s="2">
        <f>$L$235-AD235+AC235+AG235</f>
        <v>3760</v>
      </c>
      <c r="AI235" s="6" t="s">
        <v>100</v>
      </c>
      <c r="AJ235" s="5">
        <f>1789.76</f>
        <v>1789.76</v>
      </c>
      <c r="AK235" s="10">
        <f>SUM(AI235:AJ237)</f>
        <v>1789.76</v>
      </c>
      <c r="AL235" s="69" t="s">
        <v>100</v>
      </c>
      <c r="AM235" s="69" t="s">
        <v>100</v>
      </c>
      <c r="AN235" s="69" t="s">
        <v>100</v>
      </c>
      <c r="AO235" s="69" t="s">
        <v>100</v>
      </c>
      <c r="AP235" s="69" t="s">
        <v>100</v>
      </c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73"/>
      <c r="BC235" s="73"/>
      <c r="BD235" s="73"/>
      <c r="BE235" s="73"/>
      <c r="BF235" s="73"/>
      <c r="BG235" s="54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  <c r="IW235" s="15"/>
      <c r="IX235" s="15"/>
      <c r="IY235" s="15"/>
      <c r="IZ235" s="15"/>
      <c r="JA235" s="15"/>
      <c r="JB235" s="15"/>
      <c r="JC235" s="15"/>
      <c r="JD235" s="15"/>
      <c r="JE235" s="15"/>
      <c r="JF235" s="15"/>
      <c r="JG235" s="15"/>
      <c r="JH235" s="15"/>
      <c r="JI235" s="15"/>
      <c r="JJ235" s="15"/>
      <c r="JK235" s="15"/>
      <c r="JL235" s="15"/>
      <c r="JM235" s="15"/>
      <c r="JN235" s="15"/>
      <c r="JO235" s="15"/>
      <c r="JP235" s="15"/>
      <c r="JQ235" s="15"/>
      <c r="JR235" s="15"/>
      <c r="JS235" s="15"/>
      <c r="JT235" s="15"/>
      <c r="JU235" s="15"/>
      <c r="JV235" s="15"/>
      <c r="JW235" s="15"/>
      <c r="JX235" s="15"/>
      <c r="JY235" s="15"/>
      <c r="JZ235" s="15"/>
      <c r="KA235" s="15"/>
      <c r="KB235" s="15"/>
      <c r="KC235" s="15"/>
      <c r="KD235" s="15"/>
      <c r="KE235" s="15"/>
      <c r="KF235" s="15"/>
      <c r="KG235" s="15"/>
      <c r="KH235" s="15"/>
      <c r="KI235" s="15"/>
      <c r="KJ235" s="15"/>
      <c r="KK235" s="15"/>
      <c r="KL235" s="15"/>
      <c r="KM235" s="15"/>
      <c r="KN235" s="15"/>
      <c r="KO235" s="15"/>
      <c r="KP235" s="15"/>
      <c r="KQ235" s="15"/>
      <c r="KR235" s="15"/>
      <c r="KS235" s="15"/>
      <c r="KT235" s="15"/>
      <c r="KU235" s="15"/>
      <c r="KV235" s="15"/>
      <c r="KW235" s="15"/>
      <c r="KX235" s="15"/>
      <c r="KY235" s="15"/>
      <c r="KZ235" s="15"/>
      <c r="LA235" s="15"/>
      <c r="LB235" s="15"/>
      <c r="LC235" s="15"/>
      <c r="LD235" s="15"/>
      <c r="LE235" s="15"/>
      <c r="LF235" s="15"/>
      <c r="LG235" s="15"/>
      <c r="LH235" s="15"/>
      <c r="LI235" s="15"/>
      <c r="LJ235" s="15"/>
      <c r="LK235" s="15"/>
      <c r="LL235" s="15"/>
      <c r="LM235" s="15"/>
      <c r="LN235" s="15"/>
      <c r="LO235" s="15"/>
      <c r="LP235" s="15"/>
      <c r="LQ235" s="15"/>
      <c r="LR235" s="15"/>
      <c r="LS235" s="15"/>
      <c r="LT235" s="15"/>
      <c r="LU235" s="15"/>
      <c r="LV235" s="15"/>
      <c r="LW235" s="15"/>
      <c r="LX235" s="15"/>
      <c r="LY235" s="15"/>
      <c r="LZ235" s="15"/>
      <c r="MA235" s="15"/>
      <c r="MB235" s="15"/>
      <c r="MC235" s="15"/>
      <c r="MD235" s="15"/>
      <c r="ME235" s="15"/>
      <c r="MF235" s="15"/>
      <c r="MG235" s="15"/>
      <c r="MH235" s="15"/>
      <c r="MI235" s="15"/>
      <c r="MJ235" s="15"/>
      <c r="MK235" s="15"/>
      <c r="ML235" s="15"/>
      <c r="MM235" s="15"/>
      <c r="MN235" s="15"/>
      <c r="MO235" s="15"/>
      <c r="MP235" s="15"/>
      <c r="MQ235" s="15"/>
      <c r="MR235" s="15"/>
      <c r="MS235" s="15"/>
      <c r="MT235" s="15"/>
      <c r="MU235" s="15"/>
      <c r="MV235" s="15"/>
      <c r="MW235" s="15"/>
      <c r="MX235" s="15"/>
      <c r="MY235" s="15"/>
      <c r="MZ235" s="15"/>
      <c r="NA235" s="15"/>
      <c r="NB235" s="15"/>
      <c r="NC235" s="15"/>
      <c r="ND235" s="15"/>
      <c r="NE235" s="15"/>
      <c r="NF235" s="15"/>
      <c r="NG235" s="15"/>
      <c r="NH235" s="15"/>
      <c r="NI235" s="15"/>
      <c r="NJ235" s="15"/>
      <c r="NK235" s="15"/>
      <c r="NL235" s="15"/>
      <c r="NM235" s="15"/>
      <c r="NN235" s="15"/>
      <c r="NO235" s="15"/>
      <c r="NP235" s="15"/>
      <c r="NQ235" s="15"/>
      <c r="NR235" s="15"/>
      <c r="NS235" s="15"/>
      <c r="NT235" s="15"/>
      <c r="NU235" s="15"/>
      <c r="NV235" s="15"/>
      <c r="NW235" s="15"/>
      <c r="NX235" s="15"/>
      <c r="NY235" s="15"/>
      <c r="NZ235" s="15"/>
      <c r="OA235" s="15"/>
      <c r="OB235" s="15"/>
      <c r="OC235" s="15"/>
      <c r="OD235" s="15"/>
      <c r="OE235" s="15"/>
      <c r="OF235" s="15"/>
      <c r="OG235" s="15"/>
      <c r="OH235" s="15"/>
      <c r="OI235" s="15"/>
      <c r="OJ235" s="15"/>
      <c r="OK235" s="15"/>
      <c r="OL235" s="15"/>
      <c r="OM235" s="15"/>
      <c r="ON235" s="15"/>
      <c r="OO235" s="15"/>
      <c r="OP235" s="15"/>
      <c r="OQ235" s="15"/>
      <c r="OR235" s="15"/>
      <c r="OS235" s="15"/>
      <c r="OT235" s="15"/>
      <c r="OU235" s="15"/>
      <c r="OV235" s="15"/>
      <c r="OW235" s="15"/>
      <c r="OX235" s="15"/>
      <c r="OY235" s="15"/>
      <c r="OZ235" s="15"/>
      <c r="PA235" s="15"/>
      <c r="PB235" s="15"/>
      <c r="PC235" s="15"/>
      <c r="PD235" s="15"/>
      <c r="PE235" s="15"/>
      <c r="PF235" s="15"/>
      <c r="PG235" s="15"/>
      <c r="PH235" s="15"/>
      <c r="PI235" s="15"/>
      <c r="PJ235" s="15"/>
      <c r="PK235" s="15"/>
      <c r="PL235" s="15"/>
      <c r="PM235" s="15"/>
      <c r="PN235" s="15"/>
      <c r="PO235" s="15"/>
      <c r="PP235" s="15"/>
      <c r="PQ235" s="15"/>
      <c r="PR235" s="15"/>
      <c r="PS235" s="15"/>
      <c r="PT235" s="15"/>
      <c r="PU235" s="15"/>
      <c r="PV235" s="15"/>
      <c r="PW235" s="15"/>
      <c r="PX235" s="15"/>
      <c r="PY235" s="15"/>
      <c r="PZ235" s="15"/>
      <c r="QA235" s="15"/>
      <c r="QB235" s="15"/>
      <c r="QC235" s="15"/>
      <c r="QD235" s="15"/>
      <c r="QE235" s="15"/>
      <c r="QF235" s="15"/>
      <c r="QG235" s="15"/>
      <c r="QH235" s="15"/>
      <c r="QI235" s="15"/>
      <c r="QJ235" s="15"/>
      <c r="QK235" s="15"/>
      <c r="QL235" s="15"/>
      <c r="QM235" s="15"/>
      <c r="QN235" s="15"/>
      <c r="QO235" s="15"/>
      <c r="QP235" s="15"/>
      <c r="QQ235" s="15"/>
      <c r="QR235" s="15"/>
      <c r="QS235" s="15"/>
      <c r="QT235" s="15"/>
      <c r="QU235" s="15"/>
      <c r="QV235" s="15"/>
      <c r="QW235" s="15"/>
      <c r="QX235" s="15"/>
      <c r="QY235" s="15"/>
      <c r="QZ235" s="15"/>
      <c r="RA235" s="15"/>
      <c r="RB235" s="15"/>
      <c r="RC235" s="15"/>
      <c r="RD235" s="15"/>
      <c r="RE235" s="15"/>
      <c r="RF235" s="15"/>
      <c r="RG235" s="15"/>
      <c r="RH235" s="15"/>
      <c r="RI235" s="15"/>
      <c r="RJ235" s="15"/>
      <c r="RK235" s="15"/>
      <c r="RL235" s="15"/>
      <c r="RM235" s="15"/>
      <c r="RN235" s="15"/>
      <c r="RO235" s="15"/>
      <c r="RP235" s="15"/>
      <c r="RQ235" s="15"/>
      <c r="RR235" s="15"/>
      <c r="RS235" s="15"/>
      <c r="RT235" s="15"/>
      <c r="RU235" s="15"/>
      <c r="RV235" s="15"/>
      <c r="RW235" s="15"/>
      <c r="RX235" s="15"/>
      <c r="RY235" s="15"/>
      <c r="RZ235" s="15"/>
      <c r="SA235" s="15"/>
      <c r="SB235" s="15"/>
      <c r="SC235" s="15"/>
      <c r="SD235" s="15"/>
      <c r="SE235" s="15"/>
      <c r="SF235" s="15"/>
      <c r="SG235" s="15"/>
      <c r="SH235" s="15"/>
      <c r="SI235" s="15"/>
      <c r="SJ235" s="15"/>
      <c r="SK235" s="15"/>
      <c r="SL235" s="15"/>
      <c r="SM235" s="15"/>
      <c r="SN235" s="15"/>
      <c r="SO235" s="15"/>
      <c r="SP235" s="15"/>
      <c r="SQ235" s="15"/>
      <c r="SR235" s="15"/>
      <c r="SS235" s="15"/>
      <c r="ST235" s="15"/>
      <c r="SU235" s="15"/>
      <c r="SV235" s="15"/>
      <c r="SW235" s="15"/>
      <c r="SX235" s="15"/>
      <c r="SY235" s="15"/>
      <c r="SZ235" s="15"/>
      <c r="TA235" s="15"/>
      <c r="TB235" s="15"/>
      <c r="TC235" s="15"/>
      <c r="TD235" s="15"/>
      <c r="TE235" s="15"/>
      <c r="TF235" s="15"/>
      <c r="TG235" s="15"/>
      <c r="TH235" s="15"/>
      <c r="TI235" s="15"/>
      <c r="TJ235" s="15"/>
      <c r="TK235" s="15"/>
      <c r="TL235" s="15"/>
      <c r="TM235" s="15"/>
      <c r="TN235" s="15"/>
      <c r="TO235" s="15"/>
      <c r="TP235" s="15"/>
      <c r="TQ235" s="15"/>
      <c r="TR235" s="15"/>
      <c r="TS235" s="15"/>
      <c r="TT235" s="15"/>
      <c r="TU235" s="15"/>
      <c r="TV235" s="15"/>
      <c r="TW235" s="15"/>
      <c r="TX235" s="15"/>
      <c r="TY235" s="15"/>
      <c r="TZ235" s="15"/>
      <c r="UA235" s="15"/>
      <c r="UB235" s="15"/>
      <c r="UC235" s="15"/>
      <c r="UD235" s="15"/>
      <c r="UE235" s="15"/>
      <c r="UF235" s="15"/>
      <c r="UG235" s="15"/>
      <c r="UH235" s="15"/>
      <c r="UI235" s="15"/>
      <c r="UJ235" s="15"/>
      <c r="UK235" s="15"/>
      <c r="UL235" s="15"/>
      <c r="UM235" s="15"/>
      <c r="UN235" s="15"/>
      <c r="UO235" s="15"/>
      <c r="UP235" s="15"/>
      <c r="UQ235" s="15"/>
      <c r="UR235" s="15"/>
      <c r="US235" s="15"/>
    </row>
    <row r="236" spans="1:565" s="77" customFormat="1" ht="13.5" thickBot="1" x14ac:dyDescent="0.3">
      <c r="A236" s="49"/>
      <c r="B236" s="74"/>
      <c r="C236" s="49"/>
      <c r="D236" s="49"/>
      <c r="E236" s="49"/>
      <c r="F236" s="108"/>
      <c r="G236" s="59"/>
      <c r="H236" s="74"/>
      <c r="I236" s="108"/>
      <c r="J236" s="74"/>
      <c r="K236" s="60"/>
      <c r="L236" s="10"/>
      <c r="M236" s="59"/>
      <c r="N236" s="60"/>
      <c r="O236" s="60"/>
      <c r="P236" s="49"/>
      <c r="Q236" s="74"/>
      <c r="R236" s="10"/>
      <c r="S236" s="10"/>
      <c r="T236" s="74"/>
      <c r="U236" s="55"/>
      <c r="V236" s="55"/>
      <c r="W236" s="55"/>
      <c r="X236" s="55"/>
      <c r="Y236" s="55"/>
      <c r="Z236" s="55"/>
      <c r="AA236" s="58" t="s">
        <v>100</v>
      </c>
      <c r="AB236" s="58" t="s">
        <v>100</v>
      </c>
      <c r="AC236" s="6">
        <v>0</v>
      </c>
      <c r="AD236" s="6">
        <v>0</v>
      </c>
      <c r="AE236" s="58" t="s">
        <v>100</v>
      </c>
      <c r="AF236" s="67" t="s">
        <v>100</v>
      </c>
      <c r="AG236" s="6">
        <v>0</v>
      </c>
      <c r="AH236" s="2">
        <f t="shared" ref="AH236:AH237" si="29">$L$235-AD236+AC236+AG236</f>
        <v>3760</v>
      </c>
      <c r="AI236" s="6" t="s">
        <v>100</v>
      </c>
      <c r="AJ236" s="5">
        <v>0</v>
      </c>
      <c r="AK236" s="10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73"/>
      <c r="BC236" s="73"/>
      <c r="BD236" s="73"/>
      <c r="BE236" s="73"/>
      <c r="BF236" s="73"/>
      <c r="BG236" s="54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  <c r="IX236" s="15"/>
      <c r="IY236" s="15"/>
      <c r="IZ236" s="15"/>
      <c r="JA236" s="15"/>
      <c r="JB236" s="15"/>
      <c r="JC236" s="15"/>
      <c r="JD236" s="15"/>
      <c r="JE236" s="15"/>
      <c r="JF236" s="15"/>
      <c r="JG236" s="15"/>
      <c r="JH236" s="15"/>
      <c r="JI236" s="15"/>
      <c r="JJ236" s="15"/>
      <c r="JK236" s="15"/>
      <c r="JL236" s="15"/>
      <c r="JM236" s="15"/>
      <c r="JN236" s="15"/>
      <c r="JO236" s="15"/>
      <c r="JP236" s="15"/>
      <c r="JQ236" s="15"/>
      <c r="JR236" s="15"/>
      <c r="JS236" s="15"/>
      <c r="JT236" s="15"/>
      <c r="JU236" s="15"/>
      <c r="JV236" s="15"/>
      <c r="JW236" s="15"/>
      <c r="JX236" s="15"/>
      <c r="JY236" s="15"/>
      <c r="JZ236" s="15"/>
      <c r="KA236" s="15"/>
      <c r="KB236" s="15"/>
      <c r="KC236" s="15"/>
      <c r="KD236" s="15"/>
      <c r="KE236" s="15"/>
      <c r="KF236" s="15"/>
      <c r="KG236" s="15"/>
      <c r="KH236" s="15"/>
      <c r="KI236" s="15"/>
      <c r="KJ236" s="15"/>
      <c r="KK236" s="15"/>
      <c r="KL236" s="15"/>
      <c r="KM236" s="15"/>
      <c r="KN236" s="15"/>
      <c r="KO236" s="15"/>
      <c r="KP236" s="15"/>
      <c r="KQ236" s="15"/>
      <c r="KR236" s="15"/>
      <c r="KS236" s="15"/>
      <c r="KT236" s="15"/>
      <c r="KU236" s="15"/>
      <c r="KV236" s="15"/>
      <c r="KW236" s="15"/>
      <c r="KX236" s="15"/>
      <c r="KY236" s="15"/>
      <c r="KZ236" s="15"/>
      <c r="LA236" s="15"/>
      <c r="LB236" s="15"/>
      <c r="LC236" s="15"/>
      <c r="LD236" s="15"/>
      <c r="LE236" s="15"/>
      <c r="LF236" s="15"/>
      <c r="LG236" s="15"/>
      <c r="LH236" s="15"/>
      <c r="LI236" s="15"/>
      <c r="LJ236" s="15"/>
      <c r="LK236" s="15"/>
      <c r="LL236" s="15"/>
      <c r="LM236" s="15"/>
      <c r="LN236" s="15"/>
      <c r="LO236" s="15"/>
      <c r="LP236" s="15"/>
      <c r="LQ236" s="15"/>
      <c r="LR236" s="15"/>
      <c r="LS236" s="15"/>
      <c r="LT236" s="15"/>
      <c r="LU236" s="15"/>
      <c r="LV236" s="15"/>
      <c r="LW236" s="15"/>
      <c r="LX236" s="15"/>
      <c r="LY236" s="15"/>
      <c r="LZ236" s="15"/>
      <c r="MA236" s="15"/>
      <c r="MB236" s="15"/>
      <c r="MC236" s="15"/>
      <c r="MD236" s="15"/>
      <c r="ME236" s="15"/>
      <c r="MF236" s="15"/>
      <c r="MG236" s="15"/>
      <c r="MH236" s="15"/>
      <c r="MI236" s="15"/>
      <c r="MJ236" s="15"/>
      <c r="MK236" s="15"/>
      <c r="ML236" s="15"/>
      <c r="MM236" s="15"/>
      <c r="MN236" s="15"/>
      <c r="MO236" s="15"/>
      <c r="MP236" s="15"/>
      <c r="MQ236" s="15"/>
      <c r="MR236" s="15"/>
      <c r="MS236" s="15"/>
      <c r="MT236" s="15"/>
      <c r="MU236" s="15"/>
      <c r="MV236" s="15"/>
      <c r="MW236" s="15"/>
      <c r="MX236" s="15"/>
      <c r="MY236" s="15"/>
      <c r="MZ236" s="15"/>
      <c r="NA236" s="15"/>
      <c r="NB236" s="15"/>
      <c r="NC236" s="15"/>
      <c r="ND236" s="15"/>
      <c r="NE236" s="15"/>
      <c r="NF236" s="15"/>
      <c r="NG236" s="15"/>
      <c r="NH236" s="15"/>
      <c r="NI236" s="15"/>
      <c r="NJ236" s="15"/>
      <c r="NK236" s="15"/>
      <c r="NL236" s="15"/>
      <c r="NM236" s="15"/>
      <c r="NN236" s="15"/>
      <c r="NO236" s="15"/>
      <c r="NP236" s="15"/>
      <c r="NQ236" s="15"/>
      <c r="NR236" s="15"/>
      <c r="NS236" s="15"/>
      <c r="NT236" s="15"/>
      <c r="NU236" s="15"/>
      <c r="NV236" s="15"/>
      <c r="NW236" s="15"/>
      <c r="NX236" s="15"/>
      <c r="NY236" s="15"/>
      <c r="NZ236" s="15"/>
      <c r="OA236" s="15"/>
      <c r="OB236" s="15"/>
      <c r="OC236" s="15"/>
      <c r="OD236" s="15"/>
      <c r="OE236" s="15"/>
      <c r="OF236" s="15"/>
      <c r="OG236" s="15"/>
      <c r="OH236" s="15"/>
      <c r="OI236" s="15"/>
      <c r="OJ236" s="15"/>
      <c r="OK236" s="15"/>
      <c r="OL236" s="15"/>
      <c r="OM236" s="15"/>
      <c r="ON236" s="15"/>
      <c r="OO236" s="15"/>
      <c r="OP236" s="15"/>
      <c r="OQ236" s="15"/>
      <c r="OR236" s="15"/>
      <c r="OS236" s="15"/>
      <c r="OT236" s="15"/>
      <c r="OU236" s="15"/>
      <c r="OV236" s="15"/>
      <c r="OW236" s="15"/>
      <c r="OX236" s="15"/>
      <c r="OY236" s="15"/>
      <c r="OZ236" s="15"/>
      <c r="PA236" s="15"/>
      <c r="PB236" s="15"/>
      <c r="PC236" s="15"/>
      <c r="PD236" s="15"/>
      <c r="PE236" s="15"/>
      <c r="PF236" s="15"/>
      <c r="PG236" s="15"/>
      <c r="PH236" s="15"/>
      <c r="PI236" s="15"/>
      <c r="PJ236" s="15"/>
      <c r="PK236" s="15"/>
      <c r="PL236" s="15"/>
      <c r="PM236" s="15"/>
      <c r="PN236" s="15"/>
      <c r="PO236" s="15"/>
      <c r="PP236" s="15"/>
      <c r="PQ236" s="15"/>
      <c r="PR236" s="15"/>
      <c r="PS236" s="15"/>
      <c r="PT236" s="15"/>
      <c r="PU236" s="15"/>
      <c r="PV236" s="15"/>
      <c r="PW236" s="15"/>
      <c r="PX236" s="15"/>
      <c r="PY236" s="15"/>
      <c r="PZ236" s="15"/>
      <c r="QA236" s="15"/>
      <c r="QB236" s="15"/>
      <c r="QC236" s="15"/>
      <c r="QD236" s="15"/>
      <c r="QE236" s="15"/>
      <c r="QF236" s="15"/>
      <c r="QG236" s="15"/>
      <c r="QH236" s="15"/>
      <c r="QI236" s="15"/>
      <c r="QJ236" s="15"/>
      <c r="QK236" s="15"/>
      <c r="QL236" s="15"/>
      <c r="QM236" s="15"/>
      <c r="QN236" s="15"/>
      <c r="QO236" s="15"/>
      <c r="QP236" s="15"/>
      <c r="QQ236" s="15"/>
      <c r="QR236" s="15"/>
      <c r="QS236" s="15"/>
      <c r="QT236" s="15"/>
      <c r="QU236" s="15"/>
      <c r="QV236" s="15"/>
      <c r="QW236" s="15"/>
      <c r="QX236" s="15"/>
      <c r="QY236" s="15"/>
      <c r="QZ236" s="15"/>
      <c r="RA236" s="15"/>
      <c r="RB236" s="15"/>
      <c r="RC236" s="15"/>
      <c r="RD236" s="15"/>
      <c r="RE236" s="15"/>
      <c r="RF236" s="15"/>
      <c r="RG236" s="15"/>
      <c r="RH236" s="15"/>
      <c r="RI236" s="15"/>
      <c r="RJ236" s="15"/>
      <c r="RK236" s="15"/>
      <c r="RL236" s="15"/>
      <c r="RM236" s="15"/>
      <c r="RN236" s="15"/>
      <c r="RO236" s="15"/>
      <c r="RP236" s="15"/>
      <c r="RQ236" s="15"/>
      <c r="RR236" s="15"/>
      <c r="RS236" s="15"/>
      <c r="RT236" s="15"/>
      <c r="RU236" s="15"/>
      <c r="RV236" s="15"/>
      <c r="RW236" s="15"/>
      <c r="RX236" s="15"/>
      <c r="RY236" s="15"/>
      <c r="RZ236" s="15"/>
      <c r="SA236" s="15"/>
      <c r="SB236" s="15"/>
      <c r="SC236" s="15"/>
      <c r="SD236" s="15"/>
      <c r="SE236" s="15"/>
      <c r="SF236" s="15"/>
      <c r="SG236" s="15"/>
      <c r="SH236" s="15"/>
      <c r="SI236" s="15"/>
      <c r="SJ236" s="15"/>
      <c r="SK236" s="15"/>
      <c r="SL236" s="15"/>
      <c r="SM236" s="15"/>
      <c r="SN236" s="15"/>
      <c r="SO236" s="15"/>
      <c r="SP236" s="15"/>
      <c r="SQ236" s="15"/>
      <c r="SR236" s="15"/>
      <c r="SS236" s="15"/>
      <c r="ST236" s="15"/>
      <c r="SU236" s="15"/>
      <c r="SV236" s="15"/>
      <c r="SW236" s="15"/>
      <c r="SX236" s="15"/>
      <c r="SY236" s="15"/>
      <c r="SZ236" s="15"/>
      <c r="TA236" s="15"/>
      <c r="TB236" s="15"/>
      <c r="TC236" s="15"/>
      <c r="TD236" s="15"/>
      <c r="TE236" s="15"/>
      <c r="TF236" s="15"/>
      <c r="TG236" s="15"/>
      <c r="TH236" s="15"/>
      <c r="TI236" s="15"/>
      <c r="TJ236" s="15"/>
      <c r="TK236" s="15"/>
      <c r="TL236" s="15"/>
      <c r="TM236" s="15"/>
      <c r="TN236" s="15"/>
      <c r="TO236" s="15"/>
      <c r="TP236" s="15"/>
      <c r="TQ236" s="15"/>
      <c r="TR236" s="15"/>
      <c r="TS236" s="15"/>
      <c r="TT236" s="15"/>
      <c r="TU236" s="15"/>
      <c r="TV236" s="15"/>
      <c r="TW236" s="15"/>
      <c r="TX236" s="15"/>
      <c r="TY236" s="15"/>
      <c r="TZ236" s="15"/>
      <c r="UA236" s="15"/>
      <c r="UB236" s="15"/>
      <c r="UC236" s="15"/>
      <c r="UD236" s="15"/>
      <c r="UE236" s="15"/>
      <c r="UF236" s="15"/>
      <c r="UG236" s="15"/>
      <c r="UH236" s="15"/>
      <c r="UI236" s="15"/>
      <c r="UJ236" s="15"/>
      <c r="UK236" s="15"/>
      <c r="UL236" s="15"/>
      <c r="UM236" s="15"/>
      <c r="UN236" s="15"/>
      <c r="UO236" s="15"/>
      <c r="UP236" s="15"/>
      <c r="UQ236" s="15"/>
      <c r="UR236" s="15"/>
      <c r="US236" s="15"/>
    </row>
    <row r="237" spans="1:565" s="77" customFormat="1" ht="13.5" thickBot="1" x14ac:dyDescent="0.3">
      <c r="A237" s="49"/>
      <c r="B237" s="74"/>
      <c r="C237" s="49"/>
      <c r="D237" s="49"/>
      <c r="E237" s="49"/>
      <c r="F237" s="108"/>
      <c r="G237" s="59"/>
      <c r="H237" s="74"/>
      <c r="I237" s="108"/>
      <c r="J237" s="74"/>
      <c r="K237" s="60"/>
      <c r="L237" s="10"/>
      <c r="M237" s="59"/>
      <c r="N237" s="60"/>
      <c r="O237" s="60"/>
      <c r="P237" s="49"/>
      <c r="Q237" s="74"/>
      <c r="R237" s="10"/>
      <c r="S237" s="10"/>
      <c r="T237" s="74"/>
      <c r="U237" s="55"/>
      <c r="V237" s="55"/>
      <c r="W237" s="55"/>
      <c r="X237" s="55"/>
      <c r="Y237" s="55"/>
      <c r="Z237" s="55"/>
      <c r="AA237" s="55" t="s">
        <v>100</v>
      </c>
      <c r="AB237" s="55" t="s">
        <v>100</v>
      </c>
      <c r="AC237" s="4">
        <v>0</v>
      </c>
      <c r="AD237" s="4">
        <v>0</v>
      </c>
      <c r="AE237" s="55" t="s">
        <v>100</v>
      </c>
      <c r="AF237" s="55" t="s">
        <v>100</v>
      </c>
      <c r="AG237" s="4">
        <v>0</v>
      </c>
      <c r="AH237" s="2">
        <f t="shared" si="29"/>
        <v>3760</v>
      </c>
      <c r="AI237" s="6" t="s">
        <v>100</v>
      </c>
      <c r="AJ237" s="5">
        <v>0</v>
      </c>
      <c r="AK237" s="10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73"/>
      <c r="BC237" s="73"/>
      <c r="BD237" s="73"/>
      <c r="BE237" s="73"/>
      <c r="BF237" s="73"/>
      <c r="BG237" s="54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  <c r="IW237" s="15"/>
      <c r="IX237" s="15"/>
      <c r="IY237" s="15"/>
      <c r="IZ237" s="15"/>
      <c r="JA237" s="15"/>
      <c r="JB237" s="15"/>
      <c r="JC237" s="15"/>
      <c r="JD237" s="15"/>
      <c r="JE237" s="15"/>
      <c r="JF237" s="15"/>
      <c r="JG237" s="15"/>
      <c r="JH237" s="15"/>
      <c r="JI237" s="15"/>
      <c r="JJ237" s="15"/>
      <c r="JK237" s="15"/>
      <c r="JL237" s="15"/>
      <c r="JM237" s="15"/>
      <c r="JN237" s="15"/>
      <c r="JO237" s="15"/>
      <c r="JP237" s="15"/>
      <c r="JQ237" s="15"/>
      <c r="JR237" s="15"/>
      <c r="JS237" s="15"/>
      <c r="JT237" s="15"/>
      <c r="JU237" s="15"/>
      <c r="JV237" s="15"/>
      <c r="JW237" s="15"/>
      <c r="JX237" s="15"/>
      <c r="JY237" s="15"/>
      <c r="JZ237" s="15"/>
      <c r="KA237" s="15"/>
      <c r="KB237" s="15"/>
      <c r="KC237" s="15"/>
      <c r="KD237" s="15"/>
      <c r="KE237" s="15"/>
      <c r="KF237" s="15"/>
      <c r="KG237" s="15"/>
      <c r="KH237" s="15"/>
      <c r="KI237" s="15"/>
      <c r="KJ237" s="15"/>
      <c r="KK237" s="15"/>
      <c r="KL237" s="15"/>
      <c r="KM237" s="15"/>
      <c r="KN237" s="15"/>
      <c r="KO237" s="15"/>
      <c r="KP237" s="15"/>
      <c r="KQ237" s="15"/>
      <c r="KR237" s="15"/>
      <c r="KS237" s="15"/>
      <c r="KT237" s="15"/>
      <c r="KU237" s="15"/>
      <c r="KV237" s="15"/>
      <c r="KW237" s="15"/>
      <c r="KX237" s="15"/>
      <c r="KY237" s="15"/>
      <c r="KZ237" s="15"/>
      <c r="LA237" s="15"/>
      <c r="LB237" s="15"/>
      <c r="LC237" s="15"/>
      <c r="LD237" s="15"/>
      <c r="LE237" s="15"/>
      <c r="LF237" s="15"/>
      <c r="LG237" s="15"/>
      <c r="LH237" s="15"/>
      <c r="LI237" s="15"/>
      <c r="LJ237" s="15"/>
      <c r="LK237" s="15"/>
      <c r="LL237" s="15"/>
      <c r="LM237" s="15"/>
      <c r="LN237" s="15"/>
      <c r="LO237" s="15"/>
      <c r="LP237" s="15"/>
      <c r="LQ237" s="15"/>
      <c r="LR237" s="15"/>
      <c r="LS237" s="15"/>
      <c r="LT237" s="15"/>
      <c r="LU237" s="15"/>
      <c r="LV237" s="15"/>
      <c r="LW237" s="15"/>
      <c r="LX237" s="15"/>
      <c r="LY237" s="15"/>
      <c r="LZ237" s="15"/>
      <c r="MA237" s="15"/>
      <c r="MB237" s="15"/>
      <c r="MC237" s="15"/>
      <c r="MD237" s="15"/>
      <c r="ME237" s="15"/>
      <c r="MF237" s="15"/>
      <c r="MG237" s="15"/>
      <c r="MH237" s="15"/>
      <c r="MI237" s="15"/>
      <c r="MJ237" s="15"/>
      <c r="MK237" s="15"/>
      <c r="ML237" s="15"/>
      <c r="MM237" s="15"/>
      <c r="MN237" s="15"/>
      <c r="MO237" s="15"/>
      <c r="MP237" s="15"/>
      <c r="MQ237" s="15"/>
      <c r="MR237" s="15"/>
      <c r="MS237" s="15"/>
      <c r="MT237" s="15"/>
      <c r="MU237" s="15"/>
      <c r="MV237" s="15"/>
      <c r="MW237" s="15"/>
      <c r="MX237" s="15"/>
      <c r="MY237" s="15"/>
      <c r="MZ237" s="15"/>
      <c r="NA237" s="15"/>
      <c r="NB237" s="15"/>
      <c r="NC237" s="15"/>
      <c r="ND237" s="15"/>
      <c r="NE237" s="15"/>
      <c r="NF237" s="15"/>
      <c r="NG237" s="15"/>
      <c r="NH237" s="15"/>
      <c r="NI237" s="15"/>
      <c r="NJ237" s="15"/>
      <c r="NK237" s="15"/>
      <c r="NL237" s="15"/>
      <c r="NM237" s="15"/>
      <c r="NN237" s="15"/>
      <c r="NO237" s="15"/>
      <c r="NP237" s="15"/>
      <c r="NQ237" s="15"/>
      <c r="NR237" s="15"/>
      <c r="NS237" s="15"/>
      <c r="NT237" s="15"/>
      <c r="NU237" s="15"/>
      <c r="NV237" s="15"/>
      <c r="NW237" s="15"/>
      <c r="NX237" s="15"/>
      <c r="NY237" s="15"/>
      <c r="NZ237" s="15"/>
      <c r="OA237" s="15"/>
      <c r="OB237" s="15"/>
      <c r="OC237" s="15"/>
      <c r="OD237" s="15"/>
      <c r="OE237" s="15"/>
      <c r="OF237" s="15"/>
      <c r="OG237" s="15"/>
      <c r="OH237" s="15"/>
      <c r="OI237" s="15"/>
      <c r="OJ237" s="15"/>
      <c r="OK237" s="15"/>
      <c r="OL237" s="15"/>
      <c r="OM237" s="15"/>
      <c r="ON237" s="15"/>
      <c r="OO237" s="15"/>
      <c r="OP237" s="15"/>
      <c r="OQ237" s="15"/>
      <c r="OR237" s="15"/>
      <c r="OS237" s="15"/>
      <c r="OT237" s="15"/>
      <c r="OU237" s="15"/>
      <c r="OV237" s="15"/>
      <c r="OW237" s="15"/>
      <c r="OX237" s="15"/>
      <c r="OY237" s="15"/>
      <c r="OZ237" s="15"/>
      <c r="PA237" s="15"/>
      <c r="PB237" s="15"/>
      <c r="PC237" s="15"/>
      <c r="PD237" s="15"/>
      <c r="PE237" s="15"/>
      <c r="PF237" s="15"/>
      <c r="PG237" s="15"/>
      <c r="PH237" s="15"/>
      <c r="PI237" s="15"/>
      <c r="PJ237" s="15"/>
      <c r="PK237" s="15"/>
      <c r="PL237" s="15"/>
      <c r="PM237" s="15"/>
      <c r="PN237" s="15"/>
      <c r="PO237" s="15"/>
      <c r="PP237" s="15"/>
      <c r="PQ237" s="15"/>
      <c r="PR237" s="15"/>
      <c r="PS237" s="15"/>
      <c r="PT237" s="15"/>
      <c r="PU237" s="15"/>
      <c r="PV237" s="15"/>
      <c r="PW237" s="15"/>
      <c r="PX237" s="15"/>
      <c r="PY237" s="15"/>
      <c r="PZ237" s="15"/>
      <c r="QA237" s="15"/>
      <c r="QB237" s="15"/>
      <c r="QC237" s="15"/>
      <c r="QD237" s="15"/>
      <c r="QE237" s="15"/>
      <c r="QF237" s="15"/>
      <c r="QG237" s="15"/>
      <c r="QH237" s="15"/>
      <c r="QI237" s="15"/>
      <c r="QJ237" s="15"/>
      <c r="QK237" s="15"/>
      <c r="QL237" s="15"/>
      <c r="QM237" s="15"/>
      <c r="QN237" s="15"/>
      <c r="QO237" s="15"/>
      <c r="QP237" s="15"/>
      <c r="QQ237" s="15"/>
      <c r="QR237" s="15"/>
      <c r="QS237" s="15"/>
      <c r="QT237" s="15"/>
      <c r="QU237" s="15"/>
      <c r="QV237" s="15"/>
      <c r="QW237" s="15"/>
      <c r="QX237" s="15"/>
      <c r="QY237" s="15"/>
      <c r="QZ237" s="15"/>
      <c r="RA237" s="15"/>
      <c r="RB237" s="15"/>
      <c r="RC237" s="15"/>
      <c r="RD237" s="15"/>
      <c r="RE237" s="15"/>
      <c r="RF237" s="15"/>
      <c r="RG237" s="15"/>
      <c r="RH237" s="15"/>
      <c r="RI237" s="15"/>
      <c r="RJ237" s="15"/>
      <c r="RK237" s="15"/>
      <c r="RL237" s="15"/>
      <c r="RM237" s="15"/>
      <c r="RN237" s="15"/>
      <c r="RO237" s="15"/>
      <c r="RP237" s="15"/>
      <c r="RQ237" s="15"/>
      <c r="RR237" s="15"/>
      <c r="RS237" s="15"/>
      <c r="RT237" s="15"/>
      <c r="RU237" s="15"/>
      <c r="RV237" s="15"/>
      <c r="RW237" s="15"/>
      <c r="RX237" s="15"/>
      <c r="RY237" s="15"/>
      <c r="RZ237" s="15"/>
      <c r="SA237" s="15"/>
      <c r="SB237" s="15"/>
      <c r="SC237" s="15"/>
      <c r="SD237" s="15"/>
      <c r="SE237" s="15"/>
      <c r="SF237" s="15"/>
      <c r="SG237" s="15"/>
      <c r="SH237" s="15"/>
      <c r="SI237" s="15"/>
      <c r="SJ237" s="15"/>
      <c r="SK237" s="15"/>
      <c r="SL237" s="15"/>
      <c r="SM237" s="15"/>
      <c r="SN237" s="15"/>
      <c r="SO237" s="15"/>
      <c r="SP237" s="15"/>
      <c r="SQ237" s="15"/>
      <c r="SR237" s="15"/>
      <c r="SS237" s="15"/>
      <c r="ST237" s="15"/>
      <c r="SU237" s="15"/>
      <c r="SV237" s="15"/>
      <c r="SW237" s="15"/>
      <c r="SX237" s="15"/>
      <c r="SY237" s="15"/>
      <c r="SZ237" s="15"/>
      <c r="TA237" s="15"/>
      <c r="TB237" s="15"/>
      <c r="TC237" s="15"/>
      <c r="TD237" s="15"/>
      <c r="TE237" s="15"/>
      <c r="TF237" s="15"/>
      <c r="TG237" s="15"/>
      <c r="TH237" s="15"/>
      <c r="TI237" s="15"/>
      <c r="TJ237" s="15"/>
      <c r="TK237" s="15"/>
      <c r="TL237" s="15"/>
      <c r="TM237" s="15"/>
      <c r="TN237" s="15"/>
      <c r="TO237" s="15"/>
      <c r="TP237" s="15"/>
      <c r="TQ237" s="15"/>
      <c r="TR237" s="15"/>
      <c r="TS237" s="15"/>
      <c r="TT237" s="15"/>
      <c r="TU237" s="15"/>
      <c r="TV237" s="15"/>
      <c r="TW237" s="15"/>
      <c r="TX237" s="15"/>
      <c r="TY237" s="15"/>
      <c r="TZ237" s="15"/>
      <c r="UA237" s="15"/>
      <c r="UB237" s="15"/>
      <c r="UC237" s="15"/>
      <c r="UD237" s="15"/>
      <c r="UE237" s="15"/>
      <c r="UF237" s="15"/>
      <c r="UG237" s="15"/>
      <c r="UH237" s="15"/>
      <c r="UI237" s="15"/>
      <c r="UJ237" s="15"/>
      <c r="UK237" s="15"/>
      <c r="UL237" s="15"/>
      <c r="UM237" s="15"/>
      <c r="UN237" s="15"/>
      <c r="UO237" s="15"/>
      <c r="UP237" s="15"/>
      <c r="UQ237" s="15"/>
      <c r="UR237" s="15"/>
      <c r="US237" s="15"/>
    </row>
    <row r="238" spans="1:565" ht="26.25" thickBot="1" x14ac:dyDescent="0.3">
      <c r="A238" s="54">
        <v>31</v>
      </c>
      <c r="B238" s="54" t="s">
        <v>456</v>
      </c>
      <c r="C238" s="54" t="s">
        <v>457</v>
      </c>
      <c r="D238" s="54" t="s">
        <v>97</v>
      </c>
      <c r="E238" s="54" t="s">
        <v>99</v>
      </c>
      <c r="F238" s="109" t="s">
        <v>458</v>
      </c>
      <c r="G238" s="64">
        <v>13381</v>
      </c>
      <c r="H238" s="58" t="s">
        <v>459</v>
      </c>
      <c r="I238" s="109" t="s">
        <v>460</v>
      </c>
      <c r="J238" s="58" t="s">
        <v>461</v>
      </c>
      <c r="K238" s="63">
        <v>45260</v>
      </c>
      <c r="L238" s="6">
        <v>6413.9</v>
      </c>
      <c r="M238" s="64">
        <v>13668</v>
      </c>
      <c r="N238" s="63">
        <v>45260</v>
      </c>
      <c r="O238" s="63">
        <v>45442</v>
      </c>
      <c r="P238" s="54" t="s">
        <v>288</v>
      </c>
      <c r="Q238" s="58" t="s">
        <v>100</v>
      </c>
      <c r="R238" s="6" t="s">
        <v>100</v>
      </c>
      <c r="S238" s="6" t="s">
        <v>100</v>
      </c>
      <c r="T238" s="58" t="s">
        <v>455</v>
      </c>
      <c r="U238" s="55" t="s">
        <v>100</v>
      </c>
      <c r="V238" s="55" t="s">
        <v>100</v>
      </c>
      <c r="W238" s="55" t="s">
        <v>100</v>
      </c>
      <c r="X238" s="55" t="s">
        <v>100</v>
      </c>
      <c r="Y238" s="55" t="s">
        <v>100</v>
      </c>
      <c r="Z238" s="55" t="s">
        <v>100</v>
      </c>
      <c r="AA238" s="58" t="s">
        <v>100</v>
      </c>
      <c r="AB238" s="58" t="s">
        <v>100</v>
      </c>
      <c r="AC238" s="6">
        <v>0</v>
      </c>
      <c r="AD238" s="6">
        <v>0</v>
      </c>
      <c r="AE238" s="58" t="s">
        <v>100</v>
      </c>
      <c r="AF238" s="67" t="s">
        <v>100</v>
      </c>
      <c r="AG238" s="6">
        <v>0</v>
      </c>
      <c r="AH238" s="2">
        <f>$L$238-AD238+AC238+AG238</f>
        <v>6413.9</v>
      </c>
      <c r="AI238" s="6" t="s">
        <v>100</v>
      </c>
      <c r="AJ238" s="5">
        <v>0</v>
      </c>
      <c r="AK238" s="6">
        <f>SUM(AI238:AJ238)</f>
        <v>0</v>
      </c>
      <c r="AL238" s="73" t="s">
        <v>100</v>
      </c>
      <c r="AM238" s="73" t="s">
        <v>100</v>
      </c>
      <c r="AN238" s="73" t="s">
        <v>100</v>
      </c>
      <c r="AO238" s="73" t="s">
        <v>100</v>
      </c>
      <c r="AP238" s="73" t="s">
        <v>100</v>
      </c>
      <c r="AQ238" s="73" t="s">
        <v>100</v>
      </c>
      <c r="AR238" s="73" t="s">
        <v>100</v>
      </c>
      <c r="AS238" s="73" t="s">
        <v>100</v>
      </c>
      <c r="AT238" s="73" t="s">
        <v>100</v>
      </c>
      <c r="AU238" s="73" t="s">
        <v>100</v>
      </c>
      <c r="AV238" s="73" t="s">
        <v>100</v>
      </c>
      <c r="AW238" s="73" t="s">
        <v>100</v>
      </c>
      <c r="AX238" s="73" t="s">
        <v>100</v>
      </c>
      <c r="AY238" s="73" t="s">
        <v>100</v>
      </c>
      <c r="AZ238" s="73" t="s">
        <v>100</v>
      </c>
      <c r="BA238" s="73" t="s">
        <v>100</v>
      </c>
      <c r="BB238" s="73" t="s">
        <v>100</v>
      </c>
      <c r="BC238" s="73" t="s">
        <v>100</v>
      </c>
      <c r="BD238" s="73" t="s">
        <v>100</v>
      </c>
      <c r="BE238" s="73" t="s">
        <v>100</v>
      </c>
      <c r="BF238" s="73" t="s">
        <v>100</v>
      </c>
      <c r="BG238" s="54" t="s">
        <v>100</v>
      </c>
    </row>
    <row r="239" spans="1:565" s="76" customFormat="1" ht="51.75" thickBot="1" x14ac:dyDescent="0.3">
      <c r="A239" s="54">
        <v>32</v>
      </c>
      <c r="B239" s="58" t="s">
        <v>462</v>
      </c>
      <c r="C239" s="54" t="s">
        <v>451</v>
      </c>
      <c r="D239" s="54" t="s">
        <v>97</v>
      </c>
      <c r="E239" s="54" t="s">
        <v>99</v>
      </c>
      <c r="F239" s="109" t="s">
        <v>594</v>
      </c>
      <c r="G239" s="64">
        <v>13425</v>
      </c>
      <c r="H239" s="58" t="s">
        <v>463</v>
      </c>
      <c r="I239" s="109" t="s">
        <v>464</v>
      </c>
      <c r="J239" s="58" t="s">
        <v>465</v>
      </c>
      <c r="K239" s="63">
        <v>45280</v>
      </c>
      <c r="L239" s="6">
        <v>5793</v>
      </c>
      <c r="M239" s="64">
        <v>13680</v>
      </c>
      <c r="N239" s="63">
        <v>45280</v>
      </c>
      <c r="O239" s="63">
        <v>45646</v>
      </c>
      <c r="P239" s="54" t="s">
        <v>288</v>
      </c>
      <c r="Q239" s="58" t="s">
        <v>100</v>
      </c>
      <c r="R239" s="6" t="s">
        <v>100</v>
      </c>
      <c r="S239" s="6" t="s">
        <v>100</v>
      </c>
      <c r="T239" s="58" t="s">
        <v>455</v>
      </c>
      <c r="U239" s="55" t="s">
        <v>100</v>
      </c>
      <c r="V239" s="55" t="s">
        <v>100</v>
      </c>
      <c r="W239" s="55" t="s">
        <v>100</v>
      </c>
      <c r="X239" s="55" t="s">
        <v>100</v>
      </c>
      <c r="Y239" s="55" t="s">
        <v>100</v>
      </c>
      <c r="Z239" s="55" t="s">
        <v>100</v>
      </c>
      <c r="AA239" s="58" t="s">
        <v>100</v>
      </c>
      <c r="AB239" s="58" t="s">
        <v>100</v>
      </c>
      <c r="AC239" s="6">
        <v>0</v>
      </c>
      <c r="AD239" s="6">
        <v>0</v>
      </c>
      <c r="AE239" s="58" t="s">
        <v>100</v>
      </c>
      <c r="AF239" s="67" t="s">
        <v>100</v>
      </c>
      <c r="AG239" s="6">
        <v>0</v>
      </c>
      <c r="AH239" s="6">
        <f>L239-AD239+AC239+AG239</f>
        <v>5793</v>
      </c>
      <c r="AI239" s="6"/>
      <c r="AJ239" s="5">
        <v>0</v>
      </c>
      <c r="AK239" s="6">
        <f>AI239+AJ239</f>
        <v>0</v>
      </c>
      <c r="AL239" s="73" t="s">
        <v>100</v>
      </c>
      <c r="AM239" s="73" t="s">
        <v>100</v>
      </c>
      <c r="AN239" s="73" t="s">
        <v>100</v>
      </c>
      <c r="AO239" s="73" t="s">
        <v>100</v>
      </c>
      <c r="AP239" s="73" t="s">
        <v>100</v>
      </c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54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  <c r="IW239" s="15"/>
      <c r="IX239" s="15"/>
      <c r="IY239" s="15"/>
      <c r="IZ239" s="15"/>
      <c r="JA239" s="15"/>
      <c r="JB239" s="15"/>
      <c r="JC239" s="15"/>
      <c r="JD239" s="15"/>
      <c r="JE239" s="15"/>
      <c r="JF239" s="15"/>
      <c r="JG239" s="15"/>
      <c r="JH239" s="15"/>
      <c r="JI239" s="15"/>
      <c r="JJ239" s="15"/>
      <c r="JK239" s="15"/>
      <c r="JL239" s="15"/>
      <c r="JM239" s="15"/>
      <c r="JN239" s="15"/>
      <c r="JO239" s="15"/>
      <c r="JP239" s="15"/>
      <c r="JQ239" s="15"/>
      <c r="JR239" s="15"/>
      <c r="JS239" s="15"/>
      <c r="JT239" s="15"/>
      <c r="JU239" s="15"/>
      <c r="JV239" s="15"/>
      <c r="JW239" s="15"/>
      <c r="JX239" s="15"/>
      <c r="JY239" s="15"/>
      <c r="JZ239" s="15"/>
      <c r="KA239" s="15"/>
      <c r="KB239" s="15"/>
      <c r="KC239" s="15"/>
      <c r="KD239" s="15"/>
      <c r="KE239" s="15"/>
      <c r="KF239" s="15"/>
      <c r="KG239" s="15"/>
      <c r="KH239" s="15"/>
      <c r="KI239" s="15"/>
      <c r="KJ239" s="15"/>
      <c r="KK239" s="15"/>
      <c r="KL239" s="15"/>
      <c r="KM239" s="15"/>
      <c r="KN239" s="15"/>
      <c r="KO239" s="15"/>
      <c r="KP239" s="15"/>
      <c r="KQ239" s="15"/>
      <c r="KR239" s="15"/>
      <c r="KS239" s="15"/>
      <c r="KT239" s="15"/>
      <c r="KU239" s="15"/>
      <c r="KV239" s="15"/>
      <c r="KW239" s="15"/>
      <c r="KX239" s="15"/>
      <c r="KY239" s="15"/>
      <c r="KZ239" s="15"/>
      <c r="LA239" s="15"/>
      <c r="LB239" s="15"/>
      <c r="LC239" s="15"/>
      <c r="LD239" s="15"/>
      <c r="LE239" s="15"/>
      <c r="LF239" s="15"/>
      <c r="LG239" s="15"/>
      <c r="LH239" s="15"/>
      <c r="LI239" s="15"/>
      <c r="LJ239" s="15"/>
      <c r="LK239" s="15"/>
      <c r="LL239" s="15"/>
      <c r="LM239" s="15"/>
      <c r="LN239" s="15"/>
      <c r="LO239" s="15"/>
      <c r="LP239" s="15"/>
      <c r="LQ239" s="15"/>
      <c r="LR239" s="15"/>
      <c r="LS239" s="15"/>
      <c r="LT239" s="15"/>
      <c r="LU239" s="15"/>
      <c r="LV239" s="15"/>
      <c r="LW239" s="15"/>
      <c r="LX239" s="15"/>
      <c r="LY239" s="15"/>
      <c r="LZ239" s="15"/>
      <c r="MA239" s="15"/>
      <c r="MB239" s="15"/>
      <c r="MC239" s="15"/>
      <c r="MD239" s="15"/>
      <c r="ME239" s="15"/>
      <c r="MF239" s="15"/>
      <c r="MG239" s="15"/>
      <c r="MH239" s="15"/>
      <c r="MI239" s="15"/>
      <c r="MJ239" s="15"/>
      <c r="MK239" s="15"/>
      <c r="ML239" s="15"/>
      <c r="MM239" s="15"/>
      <c r="MN239" s="15"/>
      <c r="MO239" s="15"/>
      <c r="MP239" s="15"/>
      <c r="MQ239" s="15"/>
      <c r="MR239" s="15"/>
      <c r="MS239" s="15"/>
      <c r="MT239" s="15"/>
      <c r="MU239" s="15"/>
      <c r="MV239" s="15"/>
      <c r="MW239" s="15"/>
      <c r="MX239" s="15"/>
      <c r="MY239" s="15"/>
      <c r="MZ239" s="15"/>
      <c r="NA239" s="15"/>
      <c r="NB239" s="15"/>
      <c r="NC239" s="15"/>
      <c r="ND239" s="15"/>
      <c r="NE239" s="15"/>
      <c r="NF239" s="15"/>
      <c r="NG239" s="15"/>
      <c r="NH239" s="15"/>
      <c r="NI239" s="15"/>
      <c r="NJ239" s="15"/>
      <c r="NK239" s="15"/>
      <c r="NL239" s="15"/>
      <c r="NM239" s="15"/>
      <c r="NN239" s="15"/>
      <c r="NO239" s="15"/>
      <c r="NP239" s="15"/>
      <c r="NQ239" s="15"/>
      <c r="NR239" s="15"/>
      <c r="NS239" s="15"/>
      <c r="NT239" s="15"/>
      <c r="NU239" s="15"/>
      <c r="NV239" s="15"/>
      <c r="NW239" s="15"/>
      <c r="NX239" s="15"/>
      <c r="NY239" s="15"/>
      <c r="NZ239" s="15"/>
      <c r="OA239" s="15"/>
      <c r="OB239" s="15"/>
      <c r="OC239" s="15"/>
      <c r="OD239" s="15"/>
      <c r="OE239" s="15"/>
      <c r="OF239" s="15"/>
      <c r="OG239" s="15"/>
      <c r="OH239" s="15"/>
      <c r="OI239" s="15"/>
      <c r="OJ239" s="15"/>
      <c r="OK239" s="15"/>
      <c r="OL239" s="15"/>
      <c r="OM239" s="15"/>
      <c r="ON239" s="15"/>
      <c r="OO239" s="15"/>
      <c r="OP239" s="15"/>
      <c r="OQ239" s="15"/>
      <c r="OR239" s="15"/>
      <c r="OS239" s="15"/>
      <c r="OT239" s="15"/>
      <c r="OU239" s="15"/>
      <c r="OV239" s="15"/>
      <c r="OW239" s="15"/>
      <c r="OX239" s="15"/>
      <c r="OY239" s="15"/>
      <c r="OZ239" s="15"/>
      <c r="PA239" s="15"/>
      <c r="PB239" s="15"/>
      <c r="PC239" s="15"/>
      <c r="PD239" s="15"/>
      <c r="PE239" s="15"/>
      <c r="PF239" s="15"/>
      <c r="PG239" s="15"/>
      <c r="PH239" s="15"/>
      <c r="PI239" s="15"/>
      <c r="PJ239" s="15"/>
      <c r="PK239" s="15"/>
      <c r="PL239" s="15"/>
      <c r="PM239" s="15"/>
      <c r="PN239" s="15"/>
      <c r="PO239" s="15"/>
      <c r="PP239" s="15"/>
      <c r="PQ239" s="15"/>
      <c r="PR239" s="15"/>
      <c r="PS239" s="15"/>
      <c r="PT239" s="15"/>
      <c r="PU239" s="15"/>
      <c r="PV239" s="15"/>
      <c r="PW239" s="15"/>
      <c r="PX239" s="15"/>
      <c r="PY239" s="15"/>
      <c r="PZ239" s="15"/>
      <c r="QA239" s="15"/>
      <c r="QB239" s="15"/>
      <c r="QC239" s="15"/>
      <c r="QD239" s="15"/>
      <c r="QE239" s="15"/>
      <c r="QF239" s="15"/>
      <c r="QG239" s="15"/>
      <c r="QH239" s="15"/>
      <c r="QI239" s="15"/>
      <c r="QJ239" s="15"/>
      <c r="QK239" s="15"/>
      <c r="QL239" s="15"/>
      <c r="QM239" s="15"/>
      <c r="QN239" s="15"/>
      <c r="QO239" s="15"/>
      <c r="QP239" s="15"/>
      <c r="QQ239" s="15"/>
      <c r="QR239" s="15"/>
      <c r="QS239" s="15"/>
      <c r="QT239" s="15"/>
      <c r="QU239" s="15"/>
      <c r="QV239" s="15"/>
      <c r="QW239" s="15"/>
      <c r="QX239" s="15"/>
      <c r="QY239" s="15"/>
      <c r="QZ239" s="15"/>
      <c r="RA239" s="15"/>
      <c r="RB239" s="15"/>
      <c r="RC239" s="15"/>
      <c r="RD239" s="15"/>
      <c r="RE239" s="15"/>
      <c r="RF239" s="15"/>
      <c r="RG239" s="15"/>
      <c r="RH239" s="15"/>
      <c r="RI239" s="15"/>
      <c r="RJ239" s="15"/>
      <c r="RK239" s="15"/>
      <c r="RL239" s="15"/>
      <c r="RM239" s="15"/>
      <c r="RN239" s="15"/>
      <c r="RO239" s="15"/>
      <c r="RP239" s="15"/>
      <c r="RQ239" s="15"/>
      <c r="RR239" s="15"/>
      <c r="RS239" s="15"/>
      <c r="RT239" s="15"/>
      <c r="RU239" s="15"/>
      <c r="RV239" s="15"/>
      <c r="RW239" s="15"/>
      <c r="RX239" s="15"/>
      <c r="RY239" s="15"/>
      <c r="RZ239" s="15"/>
      <c r="SA239" s="15"/>
      <c r="SB239" s="15"/>
      <c r="SC239" s="15"/>
      <c r="SD239" s="15"/>
      <c r="SE239" s="15"/>
      <c r="SF239" s="15"/>
      <c r="SG239" s="15"/>
      <c r="SH239" s="15"/>
      <c r="SI239" s="15"/>
      <c r="SJ239" s="15"/>
      <c r="SK239" s="15"/>
      <c r="SL239" s="15"/>
      <c r="SM239" s="15"/>
      <c r="SN239" s="15"/>
      <c r="SO239" s="15"/>
      <c r="SP239" s="15"/>
      <c r="SQ239" s="15"/>
      <c r="SR239" s="15"/>
      <c r="SS239" s="15"/>
      <c r="ST239" s="15"/>
      <c r="SU239" s="15"/>
      <c r="SV239" s="15"/>
      <c r="SW239" s="15"/>
      <c r="SX239" s="15"/>
      <c r="SY239" s="15"/>
      <c r="SZ239" s="15"/>
      <c r="TA239" s="15"/>
      <c r="TB239" s="15"/>
      <c r="TC239" s="15"/>
      <c r="TD239" s="15"/>
      <c r="TE239" s="15"/>
      <c r="TF239" s="15"/>
      <c r="TG239" s="15"/>
      <c r="TH239" s="15"/>
      <c r="TI239" s="15"/>
      <c r="TJ239" s="15"/>
      <c r="TK239" s="15"/>
      <c r="TL239" s="15"/>
      <c r="TM239" s="15"/>
      <c r="TN239" s="15"/>
      <c r="TO239" s="15"/>
      <c r="TP239" s="15"/>
      <c r="TQ239" s="15"/>
      <c r="TR239" s="15"/>
      <c r="TS239" s="15"/>
      <c r="TT239" s="15"/>
      <c r="TU239" s="15"/>
      <c r="TV239" s="15"/>
      <c r="TW239" s="15"/>
      <c r="TX239" s="15"/>
      <c r="TY239" s="15"/>
      <c r="TZ239" s="15"/>
      <c r="UA239" s="15"/>
      <c r="UB239" s="15"/>
      <c r="UC239" s="15"/>
      <c r="UD239" s="15"/>
      <c r="UE239" s="15"/>
      <c r="UF239" s="15"/>
      <c r="UG239" s="15"/>
      <c r="UH239" s="15"/>
      <c r="UI239" s="15"/>
      <c r="UJ239" s="15"/>
      <c r="UK239" s="15"/>
      <c r="UL239" s="15"/>
      <c r="UM239" s="15"/>
      <c r="UN239" s="15"/>
      <c r="UO239" s="15"/>
      <c r="UP239" s="15"/>
      <c r="UQ239" s="15"/>
      <c r="UR239" s="15"/>
      <c r="US239" s="15"/>
    </row>
    <row r="240" spans="1:565" ht="25.5" x14ac:dyDescent="0.25">
      <c r="A240" s="54">
        <v>33</v>
      </c>
      <c r="B240" s="54" t="s">
        <v>466</v>
      </c>
      <c r="C240" s="54" t="s">
        <v>457</v>
      </c>
      <c r="D240" s="54" t="s">
        <v>97</v>
      </c>
      <c r="E240" s="54" t="s">
        <v>99</v>
      </c>
      <c r="F240" s="109" t="s">
        <v>458</v>
      </c>
      <c r="G240" s="64">
        <v>13381</v>
      </c>
      <c r="H240" s="58" t="s">
        <v>467</v>
      </c>
      <c r="I240" s="109" t="s">
        <v>464</v>
      </c>
      <c r="J240" s="58" t="s">
        <v>465</v>
      </c>
      <c r="K240" s="63">
        <v>45259</v>
      </c>
      <c r="L240" s="6">
        <v>22700</v>
      </c>
      <c r="M240" s="64">
        <v>13664</v>
      </c>
      <c r="N240" s="63">
        <v>45259</v>
      </c>
      <c r="O240" s="63">
        <v>45441</v>
      </c>
      <c r="P240" s="54" t="s">
        <v>288</v>
      </c>
      <c r="Q240" s="58" t="s">
        <v>100</v>
      </c>
      <c r="R240" s="6" t="s">
        <v>100</v>
      </c>
      <c r="S240" s="6" t="s">
        <v>100</v>
      </c>
      <c r="T240" s="58" t="s">
        <v>455</v>
      </c>
      <c r="U240" s="55" t="s">
        <v>100</v>
      </c>
      <c r="V240" s="55" t="s">
        <v>100</v>
      </c>
      <c r="W240" s="55" t="s">
        <v>100</v>
      </c>
      <c r="X240" s="55" t="s">
        <v>100</v>
      </c>
      <c r="Y240" s="55" t="s">
        <v>100</v>
      </c>
      <c r="Z240" s="55" t="s">
        <v>100</v>
      </c>
      <c r="AA240" s="58" t="s">
        <v>100</v>
      </c>
      <c r="AB240" s="58" t="s">
        <v>100</v>
      </c>
      <c r="AC240" s="6">
        <v>0</v>
      </c>
      <c r="AD240" s="6">
        <v>0</v>
      </c>
      <c r="AE240" s="58" t="s">
        <v>100</v>
      </c>
      <c r="AF240" s="67" t="s">
        <v>100</v>
      </c>
      <c r="AG240" s="6">
        <v>0</v>
      </c>
      <c r="AH240" s="6">
        <f t="shared" ref="AH240:AH243" si="30">L240-AD240+AC240+AG240</f>
        <v>22700</v>
      </c>
      <c r="AI240" s="6"/>
      <c r="AJ240" s="5">
        <f>17200+5500</f>
        <v>22700</v>
      </c>
      <c r="AK240" s="6">
        <f t="shared" ref="AK240:AK243" si="31">AI240+AJ240</f>
        <v>22700</v>
      </c>
      <c r="AL240" s="73" t="s">
        <v>100</v>
      </c>
      <c r="AM240" s="73" t="s">
        <v>100</v>
      </c>
      <c r="AN240" s="73" t="s">
        <v>100</v>
      </c>
      <c r="AO240" s="73" t="s">
        <v>100</v>
      </c>
      <c r="AP240" s="73" t="s">
        <v>100</v>
      </c>
      <c r="AQ240" s="73" t="s">
        <v>100</v>
      </c>
      <c r="AR240" s="73" t="s">
        <v>100</v>
      </c>
      <c r="AS240" s="73" t="s">
        <v>100</v>
      </c>
      <c r="AT240" s="73" t="s">
        <v>100</v>
      </c>
      <c r="AU240" s="73" t="s">
        <v>100</v>
      </c>
      <c r="AV240" s="73" t="s">
        <v>100</v>
      </c>
      <c r="AW240" s="73" t="s">
        <v>100</v>
      </c>
      <c r="AX240" s="73" t="s">
        <v>100</v>
      </c>
      <c r="AY240" s="73" t="s">
        <v>100</v>
      </c>
      <c r="AZ240" s="73" t="s">
        <v>100</v>
      </c>
      <c r="BA240" s="73" t="s">
        <v>100</v>
      </c>
      <c r="BB240" s="73" t="s">
        <v>100</v>
      </c>
      <c r="BC240" s="73" t="s">
        <v>100</v>
      </c>
      <c r="BD240" s="73" t="s">
        <v>100</v>
      </c>
      <c r="BE240" s="73" t="s">
        <v>100</v>
      </c>
      <c r="BF240" s="73" t="s">
        <v>100</v>
      </c>
      <c r="BG240" s="54" t="s">
        <v>100</v>
      </c>
    </row>
    <row r="241" spans="1:565" ht="51" x14ac:dyDescent="0.25">
      <c r="A241" s="54">
        <v>34</v>
      </c>
      <c r="B241" s="54" t="s">
        <v>468</v>
      </c>
      <c r="C241" s="54" t="s">
        <v>451</v>
      </c>
      <c r="D241" s="54" t="s">
        <v>97</v>
      </c>
      <c r="E241" s="54" t="s">
        <v>99</v>
      </c>
      <c r="F241" s="109" t="s">
        <v>594</v>
      </c>
      <c r="G241" s="64">
        <v>13425</v>
      </c>
      <c r="H241" s="58" t="s">
        <v>469</v>
      </c>
      <c r="I241" s="109" t="s">
        <v>470</v>
      </c>
      <c r="J241" s="58" t="s">
        <v>471</v>
      </c>
      <c r="K241" s="63">
        <v>45281</v>
      </c>
      <c r="L241" s="6">
        <v>3950</v>
      </c>
      <c r="M241" s="64">
        <v>13680</v>
      </c>
      <c r="N241" s="63">
        <v>45280</v>
      </c>
      <c r="O241" s="63">
        <v>45646</v>
      </c>
      <c r="P241" s="54" t="s">
        <v>288</v>
      </c>
      <c r="Q241" s="58" t="s">
        <v>100</v>
      </c>
      <c r="R241" s="6" t="s">
        <v>100</v>
      </c>
      <c r="S241" s="6" t="s">
        <v>100</v>
      </c>
      <c r="T241" s="58" t="s">
        <v>455</v>
      </c>
      <c r="U241" s="55" t="s">
        <v>100</v>
      </c>
      <c r="V241" s="55" t="s">
        <v>100</v>
      </c>
      <c r="W241" s="55" t="s">
        <v>100</v>
      </c>
      <c r="X241" s="55" t="s">
        <v>100</v>
      </c>
      <c r="Y241" s="55" t="s">
        <v>100</v>
      </c>
      <c r="Z241" s="55" t="s">
        <v>100</v>
      </c>
      <c r="AA241" s="58" t="s">
        <v>100</v>
      </c>
      <c r="AB241" s="58" t="s">
        <v>100</v>
      </c>
      <c r="AC241" s="6">
        <v>0</v>
      </c>
      <c r="AD241" s="6">
        <v>0</v>
      </c>
      <c r="AE241" s="58" t="s">
        <v>100</v>
      </c>
      <c r="AF241" s="67" t="s">
        <v>100</v>
      </c>
      <c r="AG241" s="6">
        <v>0</v>
      </c>
      <c r="AH241" s="6">
        <f t="shared" si="30"/>
        <v>3950</v>
      </c>
      <c r="AI241" s="6"/>
      <c r="AJ241" s="5">
        <f>316+316</f>
        <v>632</v>
      </c>
      <c r="AK241" s="6">
        <f t="shared" si="31"/>
        <v>632</v>
      </c>
      <c r="AL241" s="73" t="s">
        <v>100</v>
      </c>
      <c r="AM241" s="73" t="s">
        <v>100</v>
      </c>
      <c r="AN241" s="73" t="s">
        <v>100</v>
      </c>
      <c r="AO241" s="73" t="s">
        <v>100</v>
      </c>
      <c r="AP241" s="73" t="s">
        <v>100</v>
      </c>
      <c r="AQ241" s="73" t="s">
        <v>100</v>
      </c>
      <c r="AR241" s="73" t="s">
        <v>100</v>
      </c>
      <c r="AS241" s="73" t="s">
        <v>100</v>
      </c>
      <c r="AT241" s="73" t="s">
        <v>100</v>
      </c>
      <c r="AU241" s="73" t="s">
        <v>100</v>
      </c>
      <c r="AV241" s="73" t="s">
        <v>100</v>
      </c>
      <c r="AW241" s="73" t="s">
        <v>100</v>
      </c>
      <c r="AX241" s="73" t="s">
        <v>100</v>
      </c>
      <c r="AY241" s="73" t="s">
        <v>100</v>
      </c>
      <c r="AZ241" s="73" t="s">
        <v>100</v>
      </c>
      <c r="BA241" s="73" t="s">
        <v>100</v>
      </c>
      <c r="BB241" s="73" t="s">
        <v>100</v>
      </c>
      <c r="BC241" s="73" t="s">
        <v>100</v>
      </c>
      <c r="BD241" s="73" t="s">
        <v>100</v>
      </c>
      <c r="BE241" s="73" t="s">
        <v>100</v>
      </c>
      <c r="BF241" s="73" t="s">
        <v>100</v>
      </c>
      <c r="BG241" s="54" t="s">
        <v>100</v>
      </c>
    </row>
    <row r="242" spans="1:565" ht="25.5" x14ac:dyDescent="0.25">
      <c r="A242" s="54">
        <v>35</v>
      </c>
      <c r="B242" s="54" t="s">
        <v>472</v>
      </c>
      <c r="C242" s="54" t="s">
        <v>457</v>
      </c>
      <c r="D242" s="54" t="s">
        <v>97</v>
      </c>
      <c r="E242" s="54" t="s">
        <v>99</v>
      </c>
      <c r="F242" s="109" t="s">
        <v>458</v>
      </c>
      <c r="G242" s="64">
        <v>13381</v>
      </c>
      <c r="H242" s="58" t="s">
        <v>475</v>
      </c>
      <c r="I242" s="109" t="s">
        <v>470</v>
      </c>
      <c r="J242" s="58" t="s">
        <v>471</v>
      </c>
      <c r="K242" s="63">
        <v>45259</v>
      </c>
      <c r="L242" s="6">
        <v>3754</v>
      </c>
      <c r="M242" s="64">
        <v>13665</v>
      </c>
      <c r="N242" s="63">
        <v>45259</v>
      </c>
      <c r="O242" s="63">
        <v>45442</v>
      </c>
      <c r="P242" s="63" t="s">
        <v>288</v>
      </c>
      <c r="Q242" s="58" t="s">
        <v>100</v>
      </c>
      <c r="R242" s="6" t="s">
        <v>100</v>
      </c>
      <c r="S242" s="6" t="s">
        <v>100</v>
      </c>
      <c r="T242" s="58" t="s">
        <v>455</v>
      </c>
      <c r="U242" s="55" t="s">
        <v>100</v>
      </c>
      <c r="V242" s="55" t="s">
        <v>100</v>
      </c>
      <c r="W242" s="55" t="s">
        <v>100</v>
      </c>
      <c r="X242" s="55" t="s">
        <v>100</v>
      </c>
      <c r="Y242" s="55" t="s">
        <v>100</v>
      </c>
      <c r="Z242" s="55" t="s">
        <v>100</v>
      </c>
      <c r="AA242" s="58" t="s">
        <v>100</v>
      </c>
      <c r="AB242" s="58" t="s">
        <v>100</v>
      </c>
      <c r="AC242" s="6">
        <v>0</v>
      </c>
      <c r="AD242" s="6">
        <v>0</v>
      </c>
      <c r="AE242" s="58" t="s">
        <v>100</v>
      </c>
      <c r="AF242" s="67" t="s">
        <v>100</v>
      </c>
      <c r="AG242" s="6">
        <v>0</v>
      </c>
      <c r="AH242" s="6">
        <f t="shared" si="30"/>
        <v>3754</v>
      </c>
      <c r="AI242" s="6"/>
      <c r="AJ242" s="5">
        <f>3754</f>
        <v>3754</v>
      </c>
      <c r="AK242" s="6">
        <f t="shared" si="31"/>
        <v>3754</v>
      </c>
      <c r="AL242" s="73" t="s">
        <v>100</v>
      </c>
      <c r="AM242" s="73" t="s">
        <v>100</v>
      </c>
      <c r="AN242" s="73" t="s">
        <v>100</v>
      </c>
      <c r="AO242" s="73" t="s">
        <v>100</v>
      </c>
      <c r="AP242" s="73" t="s">
        <v>100</v>
      </c>
      <c r="AQ242" s="73" t="s">
        <v>100</v>
      </c>
      <c r="AR242" s="73" t="s">
        <v>100</v>
      </c>
      <c r="AS242" s="73" t="s">
        <v>100</v>
      </c>
      <c r="AT242" s="73" t="s">
        <v>100</v>
      </c>
      <c r="AU242" s="73" t="s">
        <v>100</v>
      </c>
      <c r="AV242" s="73" t="s">
        <v>100</v>
      </c>
      <c r="AW242" s="73" t="s">
        <v>100</v>
      </c>
      <c r="AX242" s="73" t="s">
        <v>100</v>
      </c>
      <c r="AY242" s="73" t="s">
        <v>100</v>
      </c>
      <c r="AZ242" s="73" t="s">
        <v>100</v>
      </c>
      <c r="BA242" s="73" t="s">
        <v>100</v>
      </c>
      <c r="BB242" s="73" t="s">
        <v>100</v>
      </c>
      <c r="BC242" s="73" t="s">
        <v>100</v>
      </c>
      <c r="BD242" s="73" t="s">
        <v>100</v>
      </c>
      <c r="BE242" s="73" t="s">
        <v>100</v>
      </c>
      <c r="BF242" s="73" t="s">
        <v>100</v>
      </c>
      <c r="BG242" s="54" t="s">
        <v>100</v>
      </c>
    </row>
    <row r="243" spans="1:565" ht="25.5" x14ac:dyDescent="0.25">
      <c r="A243" s="54">
        <v>36</v>
      </c>
      <c r="B243" s="54" t="s">
        <v>473</v>
      </c>
      <c r="C243" s="54" t="s">
        <v>457</v>
      </c>
      <c r="D243" s="54" t="s">
        <v>97</v>
      </c>
      <c r="E243" s="54" t="s">
        <v>99</v>
      </c>
      <c r="F243" s="109" t="s">
        <v>458</v>
      </c>
      <c r="G243" s="64">
        <v>13381</v>
      </c>
      <c r="H243" s="58" t="s">
        <v>474</v>
      </c>
      <c r="I243" s="109" t="s">
        <v>476</v>
      </c>
      <c r="J243" s="58" t="s">
        <v>477</v>
      </c>
      <c r="K243" s="63">
        <v>45259</v>
      </c>
      <c r="L243" s="6">
        <v>2640</v>
      </c>
      <c r="M243" s="64">
        <v>13665</v>
      </c>
      <c r="N243" s="63">
        <v>45259</v>
      </c>
      <c r="O243" s="63">
        <v>45442</v>
      </c>
      <c r="P243" s="63" t="s">
        <v>288</v>
      </c>
      <c r="Q243" s="58" t="s">
        <v>100</v>
      </c>
      <c r="R243" s="6" t="s">
        <v>100</v>
      </c>
      <c r="S243" s="6" t="s">
        <v>100</v>
      </c>
      <c r="T243" s="58" t="s">
        <v>455</v>
      </c>
      <c r="U243" s="55" t="s">
        <v>100</v>
      </c>
      <c r="V243" s="55" t="s">
        <v>100</v>
      </c>
      <c r="W243" s="55" t="s">
        <v>100</v>
      </c>
      <c r="X243" s="55" t="s">
        <v>100</v>
      </c>
      <c r="Y243" s="55" t="s">
        <v>100</v>
      </c>
      <c r="Z243" s="55" t="s">
        <v>100</v>
      </c>
      <c r="AA243" s="58" t="s">
        <v>100</v>
      </c>
      <c r="AB243" s="58" t="s">
        <v>100</v>
      </c>
      <c r="AC243" s="6">
        <v>0</v>
      </c>
      <c r="AD243" s="6">
        <v>0</v>
      </c>
      <c r="AE243" s="58" t="s">
        <v>100</v>
      </c>
      <c r="AF243" s="67" t="s">
        <v>100</v>
      </c>
      <c r="AG243" s="6">
        <v>0</v>
      </c>
      <c r="AH243" s="6">
        <f t="shared" si="30"/>
        <v>2640</v>
      </c>
      <c r="AI243" s="6"/>
      <c r="AJ243" s="5">
        <v>0</v>
      </c>
      <c r="AK243" s="6">
        <f t="shared" si="31"/>
        <v>0</v>
      </c>
      <c r="AL243" s="73" t="s">
        <v>100</v>
      </c>
      <c r="AM243" s="73" t="s">
        <v>100</v>
      </c>
      <c r="AN243" s="73" t="s">
        <v>100</v>
      </c>
      <c r="AO243" s="73" t="s">
        <v>100</v>
      </c>
      <c r="AP243" s="73" t="s">
        <v>100</v>
      </c>
      <c r="AQ243" s="73" t="s">
        <v>100</v>
      </c>
      <c r="AR243" s="73" t="s">
        <v>100</v>
      </c>
      <c r="AS243" s="73" t="s">
        <v>100</v>
      </c>
      <c r="AT243" s="73" t="s">
        <v>100</v>
      </c>
      <c r="AU243" s="73" t="s">
        <v>100</v>
      </c>
      <c r="AV243" s="73" t="s">
        <v>100</v>
      </c>
      <c r="AW243" s="73" t="s">
        <v>100</v>
      </c>
      <c r="AX243" s="73" t="s">
        <v>100</v>
      </c>
      <c r="AY243" s="73" t="s">
        <v>100</v>
      </c>
      <c r="AZ243" s="73" t="s">
        <v>100</v>
      </c>
      <c r="BA243" s="73" t="s">
        <v>100</v>
      </c>
      <c r="BB243" s="73" t="s">
        <v>100</v>
      </c>
      <c r="BC243" s="73" t="s">
        <v>100</v>
      </c>
      <c r="BD243" s="73" t="s">
        <v>100</v>
      </c>
      <c r="BE243" s="73" t="s">
        <v>100</v>
      </c>
      <c r="BF243" s="73" t="s">
        <v>100</v>
      </c>
      <c r="BG243" s="54" t="s">
        <v>100</v>
      </c>
    </row>
    <row r="244" spans="1:565" s="77" customFormat="1" ht="13.5" thickBot="1" x14ac:dyDescent="0.3">
      <c r="A244" s="49">
        <v>37</v>
      </c>
      <c r="B244" s="74" t="s">
        <v>478</v>
      </c>
      <c r="C244" s="49" t="s">
        <v>479</v>
      </c>
      <c r="D244" s="49" t="s">
        <v>133</v>
      </c>
      <c r="E244" s="49" t="s">
        <v>175</v>
      </c>
      <c r="F244" s="108" t="s">
        <v>480</v>
      </c>
      <c r="G244" s="59">
        <v>13373</v>
      </c>
      <c r="H244" s="74" t="s">
        <v>481</v>
      </c>
      <c r="I244" s="108" t="s">
        <v>482</v>
      </c>
      <c r="J244" s="74" t="s">
        <v>483</v>
      </c>
      <c r="K244" s="60">
        <v>45321</v>
      </c>
      <c r="L244" s="10">
        <v>691209.14</v>
      </c>
      <c r="M244" s="59">
        <v>13707</v>
      </c>
      <c r="N244" s="60">
        <v>45322</v>
      </c>
      <c r="O244" s="60">
        <v>45689</v>
      </c>
      <c r="P244" s="60" t="s">
        <v>484</v>
      </c>
      <c r="Q244" s="74" t="s">
        <v>100</v>
      </c>
      <c r="R244" s="10" t="s">
        <v>100</v>
      </c>
      <c r="S244" s="10" t="s">
        <v>100</v>
      </c>
      <c r="T244" s="74" t="s">
        <v>304</v>
      </c>
      <c r="U244" s="55" t="s">
        <v>100</v>
      </c>
      <c r="V244" s="55" t="s">
        <v>100</v>
      </c>
      <c r="W244" s="55" t="s">
        <v>100</v>
      </c>
      <c r="X244" s="55" t="s">
        <v>100</v>
      </c>
      <c r="Y244" s="55" t="s">
        <v>100</v>
      </c>
      <c r="Z244" s="55" t="s">
        <v>100</v>
      </c>
      <c r="AA244" s="55" t="s">
        <v>100</v>
      </c>
      <c r="AB244" s="55" t="s">
        <v>100</v>
      </c>
      <c r="AC244" s="6">
        <v>0</v>
      </c>
      <c r="AD244" s="6">
        <v>0</v>
      </c>
      <c r="AE244" s="58" t="s">
        <v>100</v>
      </c>
      <c r="AF244" s="67" t="s">
        <v>100</v>
      </c>
      <c r="AG244" s="6">
        <v>0</v>
      </c>
      <c r="AH244" s="5">
        <f>$L$244-AD244+AC244+AG244</f>
        <v>691209.14</v>
      </c>
      <c r="AI244" s="5">
        <v>0</v>
      </c>
      <c r="AJ244" s="5">
        <f>27986.36+33874+36118.51+36673.58</f>
        <v>134652.45000000001</v>
      </c>
      <c r="AK244" s="10">
        <f>SUM(AI244:AJ246)</f>
        <v>134652.45000000001</v>
      </c>
      <c r="AL244" s="69" t="s">
        <v>485</v>
      </c>
      <c r="AM244" s="69" t="s">
        <v>100</v>
      </c>
      <c r="AN244" s="69" t="s">
        <v>486</v>
      </c>
      <c r="AO244" s="69" t="s">
        <v>100</v>
      </c>
      <c r="AP244" s="69" t="s">
        <v>100</v>
      </c>
      <c r="AQ244" s="69" t="s">
        <v>100</v>
      </c>
      <c r="AR244" s="69" t="s">
        <v>100</v>
      </c>
      <c r="AS244" s="69" t="s">
        <v>100</v>
      </c>
      <c r="AT244" s="69" t="s">
        <v>100</v>
      </c>
      <c r="AU244" s="69" t="s">
        <v>100</v>
      </c>
      <c r="AV244" s="69" t="s">
        <v>100</v>
      </c>
      <c r="AW244" s="69" t="s">
        <v>100</v>
      </c>
      <c r="AX244" s="69" t="s">
        <v>100</v>
      </c>
      <c r="AY244" s="69" t="s">
        <v>100</v>
      </c>
      <c r="AZ244" s="69" t="s">
        <v>100</v>
      </c>
      <c r="BA244" s="69" t="s">
        <v>100</v>
      </c>
      <c r="BB244" s="69" t="s">
        <v>100</v>
      </c>
      <c r="BC244" s="69" t="s">
        <v>100</v>
      </c>
      <c r="BD244" s="69" t="s">
        <v>100</v>
      </c>
      <c r="BE244" s="69" t="s">
        <v>100</v>
      </c>
      <c r="BF244" s="69" t="s">
        <v>100</v>
      </c>
      <c r="BG244" s="49" t="s">
        <v>100</v>
      </c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  <c r="IW244" s="15"/>
      <c r="IX244" s="15"/>
      <c r="IY244" s="15"/>
      <c r="IZ244" s="15"/>
      <c r="JA244" s="15"/>
      <c r="JB244" s="15"/>
      <c r="JC244" s="15"/>
      <c r="JD244" s="15"/>
      <c r="JE244" s="15"/>
      <c r="JF244" s="15"/>
      <c r="JG244" s="15"/>
      <c r="JH244" s="15"/>
      <c r="JI244" s="15"/>
      <c r="JJ244" s="15"/>
      <c r="JK244" s="15"/>
      <c r="JL244" s="15"/>
      <c r="JM244" s="15"/>
      <c r="JN244" s="15"/>
      <c r="JO244" s="15"/>
      <c r="JP244" s="15"/>
      <c r="JQ244" s="15"/>
      <c r="JR244" s="15"/>
      <c r="JS244" s="15"/>
      <c r="JT244" s="15"/>
      <c r="JU244" s="15"/>
      <c r="JV244" s="15"/>
      <c r="JW244" s="15"/>
      <c r="JX244" s="15"/>
      <c r="JY244" s="15"/>
      <c r="JZ244" s="15"/>
      <c r="KA244" s="15"/>
      <c r="KB244" s="15"/>
      <c r="KC244" s="15"/>
      <c r="KD244" s="15"/>
      <c r="KE244" s="15"/>
      <c r="KF244" s="15"/>
      <c r="KG244" s="15"/>
      <c r="KH244" s="15"/>
      <c r="KI244" s="15"/>
      <c r="KJ244" s="15"/>
      <c r="KK244" s="15"/>
      <c r="KL244" s="15"/>
      <c r="KM244" s="15"/>
      <c r="KN244" s="15"/>
      <c r="KO244" s="15"/>
      <c r="KP244" s="15"/>
      <c r="KQ244" s="15"/>
      <c r="KR244" s="15"/>
      <c r="KS244" s="15"/>
      <c r="KT244" s="15"/>
      <c r="KU244" s="15"/>
      <c r="KV244" s="15"/>
      <c r="KW244" s="15"/>
      <c r="KX244" s="15"/>
      <c r="KY244" s="15"/>
      <c r="KZ244" s="15"/>
      <c r="LA244" s="15"/>
      <c r="LB244" s="15"/>
      <c r="LC244" s="15"/>
      <c r="LD244" s="15"/>
      <c r="LE244" s="15"/>
      <c r="LF244" s="15"/>
      <c r="LG244" s="15"/>
      <c r="LH244" s="15"/>
      <c r="LI244" s="15"/>
      <c r="LJ244" s="15"/>
      <c r="LK244" s="15"/>
      <c r="LL244" s="15"/>
      <c r="LM244" s="15"/>
      <c r="LN244" s="15"/>
      <c r="LO244" s="15"/>
      <c r="LP244" s="15"/>
      <c r="LQ244" s="15"/>
      <c r="LR244" s="15"/>
      <c r="LS244" s="15"/>
      <c r="LT244" s="15"/>
      <c r="LU244" s="15"/>
      <c r="LV244" s="15"/>
      <c r="LW244" s="15"/>
      <c r="LX244" s="15"/>
      <c r="LY244" s="15"/>
      <c r="LZ244" s="15"/>
      <c r="MA244" s="15"/>
      <c r="MB244" s="15"/>
      <c r="MC244" s="15"/>
      <c r="MD244" s="15"/>
      <c r="ME244" s="15"/>
      <c r="MF244" s="15"/>
      <c r="MG244" s="15"/>
      <c r="MH244" s="15"/>
      <c r="MI244" s="15"/>
      <c r="MJ244" s="15"/>
      <c r="MK244" s="15"/>
      <c r="ML244" s="15"/>
      <c r="MM244" s="15"/>
      <c r="MN244" s="15"/>
      <c r="MO244" s="15"/>
      <c r="MP244" s="15"/>
      <c r="MQ244" s="15"/>
      <c r="MR244" s="15"/>
      <c r="MS244" s="15"/>
      <c r="MT244" s="15"/>
      <c r="MU244" s="15"/>
      <c r="MV244" s="15"/>
      <c r="MW244" s="15"/>
      <c r="MX244" s="15"/>
      <c r="MY244" s="15"/>
      <c r="MZ244" s="15"/>
      <c r="NA244" s="15"/>
      <c r="NB244" s="15"/>
      <c r="NC244" s="15"/>
      <c r="ND244" s="15"/>
      <c r="NE244" s="15"/>
      <c r="NF244" s="15"/>
      <c r="NG244" s="15"/>
      <c r="NH244" s="15"/>
      <c r="NI244" s="15"/>
      <c r="NJ244" s="15"/>
      <c r="NK244" s="15"/>
      <c r="NL244" s="15"/>
      <c r="NM244" s="15"/>
      <c r="NN244" s="15"/>
      <c r="NO244" s="15"/>
      <c r="NP244" s="15"/>
      <c r="NQ244" s="15"/>
      <c r="NR244" s="15"/>
      <c r="NS244" s="15"/>
      <c r="NT244" s="15"/>
      <c r="NU244" s="15"/>
      <c r="NV244" s="15"/>
      <c r="NW244" s="15"/>
      <c r="NX244" s="15"/>
      <c r="NY244" s="15"/>
      <c r="NZ244" s="15"/>
      <c r="OA244" s="15"/>
      <c r="OB244" s="15"/>
      <c r="OC244" s="15"/>
      <c r="OD244" s="15"/>
      <c r="OE244" s="15"/>
      <c r="OF244" s="15"/>
      <c r="OG244" s="15"/>
      <c r="OH244" s="15"/>
      <c r="OI244" s="15"/>
      <c r="OJ244" s="15"/>
      <c r="OK244" s="15"/>
      <c r="OL244" s="15"/>
      <c r="OM244" s="15"/>
      <c r="ON244" s="15"/>
      <c r="OO244" s="15"/>
      <c r="OP244" s="15"/>
      <c r="OQ244" s="15"/>
      <c r="OR244" s="15"/>
      <c r="OS244" s="15"/>
      <c r="OT244" s="15"/>
      <c r="OU244" s="15"/>
      <c r="OV244" s="15"/>
      <c r="OW244" s="15"/>
      <c r="OX244" s="15"/>
      <c r="OY244" s="15"/>
      <c r="OZ244" s="15"/>
      <c r="PA244" s="15"/>
      <c r="PB244" s="15"/>
      <c r="PC244" s="15"/>
      <c r="PD244" s="15"/>
      <c r="PE244" s="15"/>
      <c r="PF244" s="15"/>
      <c r="PG244" s="15"/>
      <c r="PH244" s="15"/>
      <c r="PI244" s="15"/>
      <c r="PJ244" s="15"/>
      <c r="PK244" s="15"/>
      <c r="PL244" s="15"/>
      <c r="PM244" s="15"/>
      <c r="PN244" s="15"/>
      <c r="PO244" s="15"/>
      <c r="PP244" s="15"/>
      <c r="PQ244" s="15"/>
      <c r="PR244" s="15"/>
      <c r="PS244" s="15"/>
      <c r="PT244" s="15"/>
      <c r="PU244" s="15"/>
      <c r="PV244" s="15"/>
      <c r="PW244" s="15"/>
      <c r="PX244" s="15"/>
      <c r="PY244" s="15"/>
      <c r="PZ244" s="15"/>
      <c r="QA244" s="15"/>
      <c r="QB244" s="15"/>
      <c r="QC244" s="15"/>
      <c r="QD244" s="15"/>
      <c r="QE244" s="15"/>
      <c r="QF244" s="15"/>
      <c r="QG244" s="15"/>
      <c r="QH244" s="15"/>
      <c r="QI244" s="15"/>
      <c r="QJ244" s="15"/>
      <c r="QK244" s="15"/>
      <c r="QL244" s="15"/>
      <c r="QM244" s="15"/>
      <c r="QN244" s="15"/>
      <c r="QO244" s="15"/>
      <c r="QP244" s="15"/>
      <c r="QQ244" s="15"/>
      <c r="QR244" s="15"/>
      <c r="QS244" s="15"/>
      <c r="QT244" s="15"/>
      <c r="QU244" s="15"/>
      <c r="QV244" s="15"/>
      <c r="QW244" s="15"/>
      <c r="QX244" s="15"/>
      <c r="QY244" s="15"/>
      <c r="QZ244" s="15"/>
      <c r="RA244" s="15"/>
      <c r="RB244" s="15"/>
      <c r="RC244" s="15"/>
      <c r="RD244" s="15"/>
      <c r="RE244" s="15"/>
      <c r="RF244" s="15"/>
      <c r="RG244" s="15"/>
      <c r="RH244" s="15"/>
      <c r="RI244" s="15"/>
      <c r="RJ244" s="15"/>
      <c r="RK244" s="15"/>
      <c r="RL244" s="15"/>
      <c r="RM244" s="15"/>
      <c r="RN244" s="15"/>
      <c r="RO244" s="15"/>
      <c r="RP244" s="15"/>
      <c r="RQ244" s="15"/>
      <c r="RR244" s="15"/>
      <c r="RS244" s="15"/>
      <c r="RT244" s="15"/>
      <c r="RU244" s="15"/>
      <c r="RV244" s="15"/>
      <c r="RW244" s="15"/>
      <c r="RX244" s="15"/>
      <c r="RY244" s="15"/>
      <c r="RZ244" s="15"/>
      <c r="SA244" s="15"/>
      <c r="SB244" s="15"/>
      <c r="SC244" s="15"/>
      <c r="SD244" s="15"/>
      <c r="SE244" s="15"/>
      <c r="SF244" s="15"/>
      <c r="SG244" s="15"/>
      <c r="SH244" s="15"/>
      <c r="SI244" s="15"/>
      <c r="SJ244" s="15"/>
      <c r="SK244" s="15"/>
      <c r="SL244" s="15"/>
      <c r="SM244" s="15"/>
      <c r="SN244" s="15"/>
      <c r="SO244" s="15"/>
      <c r="SP244" s="15"/>
      <c r="SQ244" s="15"/>
      <c r="SR244" s="15"/>
      <c r="SS244" s="15"/>
      <c r="ST244" s="15"/>
      <c r="SU244" s="15"/>
      <c r="SV244" s="15"/>
      <c r="SW244" s="15"/>
      <c r="SX244" s="15"/>
      <c r="SY244" s="15"/>
      <c r="SZ244" s="15"/>
      <c r="TA244" s="15"/>
      <c r="TB244" s="15"/>
      <c r="TC244" s="15"/>
      <c r="TD244" s="15"/>
      <c r="TE244" s="15"/>
      <c r="TF244" s="15"/>
      <c r="TG244" s="15"/>
      <c r="TH244" s="15"/>
      <c r="TI244" s="15"/>
      <c r="TJ244" s="15"/>
      <c r="TK244" s="15"/>
      <c r="TL244" s="15"/>
      <c r="TM244" s="15"/>
      <c r="TN244" s="15"/>
      <c r="TO244" s="15"/>
      <c r="TP244" s="15"/>
      <c r="TQ244" s="15"/>
      <c r="TR244" s="15"/>
      <c r="TS244" s="15"/>
      <c r="TT244" s="15"/>
      <c r="TU244" s="15"/>
      <c r="TV244" s="15"/>
      <c r="TW244" s="15"/>
      <c r="TX244" s="15"/>
      <c r="TY244" s="15"/>
      <c r="TZ244" s="15"/>
      <c r="UA244" s="15"/>
      <c r="UB244" s="15"/>
      <c r="UC244" s="15"/>
      <c r="UD244" s="15"/>
      <c r="UE244" s="15"/>
      <c r="UF244" s="15"/>
      <c r="UG244" s="15"/>
      <c r="UH244" s="15"/>
      <c r="UI244" s="15"/>
      <c r="UJ244" s="15"/>
      <c r="UK244" s="15"/>
      <c r="UL244" s="15"/>
      <c r="UM244" s="15"/>
      <c r="UN244" s="15"/>
      <c r="UO244" s="15"/>
      <c r="UP244" s="15"/>
      <c r="UQ244" s="15"/>
      <c r="UR244" s="15"/>
      <c r="US244" s="15"/>
    </row>
    <row r="245" spans="1:565" s="77" customFormat="1" ht="13.5" thickBot="1" x14ac:dyDescent="0.3">
      <c r="A245" s="49"/>
      <c r="B245" s="74"/>
      <c r="C245" s="49"/>
      <c r="D245" s="49"/>
      <c r="E245" s="49"/>
      <c r="F245" s="108"/>
      <c r="G245" s="59"/>
      <c r="H245" s="74"/>
      <c r="I245" s="108"/>
      <c r="J245" s="74"/>
      <c r="K245" s="60"/>
      <c r="L245" s="10"/>
      <c r="M245" s="59"/>
      <c r="N245" s="60"/>
      <c r="O245" s="60"/>
      <c r="P245" s="60"/>
      <c r="Q245" s="74"/>
      <c r="R245" s="10"/>
      <c r="S245" s="10"/>
      <c r="T245" s="74"/>
      <c r="U245" s="55"/>
      <c r="V245" s="55"/>
      <c r="W245" s="55"/>
      <c r="X245" s="55"/>
      <c r="Y245" s="55"/>
      <c r="Z245" s="55"/>
      <c r="AA245" s="55"/>
      <c r="AB245" s="55"/>
      <c r="AC245" s="6"/>
      <c r="AD245" s="6"/>
      <c r="AE245" s="58"/>
      <c r="AF245" s="67"/>
      <c r="AG245" s="6"/>
      <c r="AH245" s="5">
        <f t="shared" ref="AH245:AH246" si="32">$L$244-AD245+AC245+AG245</f>
        <v>691209.14</v>
      </c>
      <c r="AI245" s="5">
        <v>0</v>
      </c>
      <c r="AJ245" s="5">
        <v>0</v>
      </c>
      <c r="AK245" s="10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49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  <c r="IS245" s="15"/>
      <c r="IT245" s="15"/>
      <c r="IU245" s="15"/>
      <c r="IV245" s="15"/>
      <c r="IW245" s="15"/>
      <c r="IX245" s="15"/>
      <c r="IY245" s="15"/>
      <c r="IZ245" s="15"/>
      <c r="JA245" s="15"/>
      <c r="JB245" s="15"/>
      <c r="JC245" s="15"/>
      <c r="JD245" s="15"/>
      <c r="JE245" s="15"/>
      <c r="JF245" s="15"/>
      <c r="JG245" s="15"/>
      <c r="JH245" s="15"/>
      <c r="JI245" s="15"/>
      <c r="JJ245" s="15"/>
      <c r="JK245" s="15"/>
      <c r="JL245" s="15"/>
      <c r="JM245" s="15"/>
      <c r="JN245" s="15"/>
      <c r="JO245" s="15"/>
      <c r="JP245" s="15"/>
      <c r="JQ245" s="15"/>
      <c r="JR245" s="15"/>
      <c r="JS245" s="15"/>
      <c r="JT245" s="15"/>
      <c r="JU245" s="15"/>
      <c r="JV245" s="15"/>
      <c r="JW245" s="15"/>
      <c r="JX245" s="15"/>
      <c r="JY245" s="15"/>
      <c r="JZ245" s="15"/>
      <c r="KA245" s="15"/>
      <c r="KB245" s="15"/>
      <c r="KC245" s="15"/>
      <c r="KD245" s="15"/>
      <c r="KE245" s="15"/>
      <c r="KF245" s="15"/>
      <c r="KG245" s="15"/>
      <c r="KH245" s="15"/>
      <c r="KI245" s="15"/>
      <c r="KJ245" s="15"/>
      <c r="KK245" s="15"/>
      <c r="KL245" s="15"/>
      <c r="KM245" s="15"/>
      <c r="KN245" s="15"/>
      <c r="KO245" s="15"/>
      <c r="KP245" s="15"/>
      <c r="KQ245" s="15"/>
      <c r="KR245" s="15"/>
      <c r="KS245" s="15"/>
      <c r="KT245" s="15"/>
      <c r="KU245" s="15"/>
      <c r="KV245" s="15"/>
      <c r="KW245" s="15"/>
      <c r="KX245" s="15"/>
      <c r="KY245" s="15"/>
      <c r="KZ245" s="15"/>
      <c r="LA245" s="15"/>
      <c r="LB245" s="15"/>
      <c r="LC245" s="15"/>
      <c r="LD245" s="15"/>
      <c r="LE245" s="15"/>
      <c r="LF245" s="15"/>
      <c r="LG245" s="15"/>
      <c r="LH245" s="15"/>
      <c r="LI245" s="15"/>
      <c r="LJ245" s="15"/>
      <c r="LK245" s="15"/>
      <c r="LL245" s="15"/>
      <c r="LM245" s="15"/>
      <c r="LN245" s="15"/>
      <c r="LO245" s="15"/>
      <c r="LP245" s="15"/>
      <c r="LQ245" s="15"/>
      <c r="LR245" s="15"/>
      <c r="LS245" s="15"/>
      <c r="LT245" s="15"/>
      <c r="LU245" s="15"/>
      <c r="LV245" s="15"/>
      <c r="LW245" s="15"/>
      <c r="LX245" s="15"/>
      <c r="LY245" s="15"/>
      <c r="LZ245" s="15"/>
      <c r="MA245" s="15"/>
      <c r="MB245" s="15"/>
      <c r="MC245" s="15"/>
      <c r="MD245" s="15"/>
      <c r="ME245" s="15"/>
      <c r="MF245" s="15"/>
      <c r="MG245" s="15"/>
      <c r="MH245" s="15"/>
      <c r="MI245" s="15"/>
      <c r="MJ245" s="15"/>
      <c r="MK245" s="15"/>
      <c r="ML245" s="15"/>
      <c r="MM245" s="15"/>
      <c r="MN245" s="15"/>
      <c r="MO245" s="15"/>
      <c r="MP245" s="15"/>
      <c r="MQ245" s="15"/>
      <c r="MR245" s="15"/>
      <c r="MS245" s="15"/>
      <c r="MT245" s="15"/>
      <c r="MU245" s="15"/>
      <c r="MV245" s="15"/>
      <c r="MW245" s="15"/>
      <c r="MX245" s="15"/>
      <c r="MY245" s="15"/>
      <c r="MZ245" s="15"/>
      <c r="NA245" s="15"/>
      <c r="NB245" s="15"/>
      <c r="NC245" s="15"/>
      <c r="ND245" s="15"/>
      <c r="NE245" s="15"/>
      <c r="NF245" s="15"/>
      <c r="NG245" s="15"/>
      <c r="NH245" s="15"/>
      <c r="NI245" s="15"/>
      <c r="NJ245" s="15"/>
      <c r="NK245" s="15"/>
      <c r="NL245" s="15"/>
      <c r="NM245" s="15"/>
      <c r="NN245" s="15"/>
      <c r="NO245" s="15"/>
      <c r="NP245" s="15"/>
      <c r="NQ245" s="15"/>
      <c r="NR245" s="15"/>
      <c r="NS245" s="15"/>
      <c r="NT245" s="15"/>
      <c r="NU245" s="15"/>
      <c r="NV245" s="15"/>
      <c r="NW245" s="15"/>
      <c r="NX245" s="15"/>
      <c r="NY245" s="15"/>
      <c r="NZ245" s="15"/>
      <c r="OA245" s="15"/>
      <c r="OB245" s="15"/>
      <c r="OC245" s="15"/>
      <c r="OD245" s="15"/>
      <c r="OE245" s="15"/>
      <c r="OF245" s="15"/>
      <c r="OG245" s="15"/>
      <c r="OH245" s="15"/>
      <c r="OI245" s="15"/>
      <c r="OJ245" s="15"/>
      <c r="OK245" s="15"/>
      <c r="OL245" s="15"/>
      <c r="OM245" s="15"/>
      <c r="ON245" s="15"/>
      <c r="OO245" s="15"/>
      <c r="OP245" s="15"/>
      <c r="OQ245" s="15"/>
      <c r="OR245" s="15"/>
      <c r="OS245" s="15"/>
      <c r="OT245" s="15"/>
      <c r="OU245" s="15"/>
      <c r="OV245" s="15"/>
      <c r="OW245" s="15"/>
      <c r="OX245" s="15"/>
      <c r="OY245" s="15"/>
      <c r="OZ245" s="15"/>
      <c r="PA245" s="15"/>
      <c r="PB245" s="15"/>
      <c r="PC245" s="15"/>
      <c r="PD245" s="15"/>
      <c r="PE245" s="15"/>
      <c r="PF245" s="15"/>
      <c r="PG245" s="15"/>
      <c r="PH245" s="15"/>
      <c r="PI245" s="15"/>
      <c r="PJ245" s="15"/>
      <c r="PK245" s="15"/>
      <c r="PL245" s="15"/>
      <c r="PM245" s="15"/>
      <c r="PN245" s="15"/>
      <c r="PO245" s="15"/>
      <c r="PP245" s="15"/>
      <c r="PQ245" s="15"/>
      <c r="PR245" s="15"/>
      <c r="PS245" s="15"/>
      <c r="PT245" s="15"/>
      <c r="PU245" s="15"/>
      <c r="PV245" s="15"/>
      <c r="PW245" s="15"/>
      <c r="PX245" s="15"/>
      <c r="PY245" s="15"/>
      <c r="PZ245" s="15"/>
      <c r="QA245" s="15"/>
      <c r="QB245" s="15"/>
      <c r="QC245" s="15"/>
      <c r="QD245" s="15"/>
      <c r="QE245" s="15"/>
      <c r="QF245" s="15"/>
      <c r="QG245" s="15"/>
      <c r="QH245" s="15"/>
      <c r="QI245" s="15"/>
      <c r="QJ245" s="15"/>
      <c r="QK245" s="15"/>
      <c r="QL245" s="15"/>
      <c r="QM245" s="15"/>
      <c r="QN245" s="15"/>
      <c r="QO245" s="15"/>
      <c r="QP245" s="15"/>
      <c r="QQ245" s="15"/>
      <c r="QR245" s="15"/>
      <c r="QS245" s="15"/>
      <c r="QT245" s="15"/>
      <c r="QU245" s="15"/>
      <c r="QV245" s="15"/>
      <c r="QW245" s="15"/>
      <c r="QX245" s="15"/>
      <c r="QY245" s="15"/>
      <c r="QZ245" s="15"/>
      <c r="RA245" s="15"/>
      <c r="RB245" s="15"/>
      <c r="RC245" s="15"/>
      <c r="RD245" s="15"/>
      <c r="RE245" s="15"/>
      <c r="RF245" s="15"/>
      <c r="RG245" s="15"/>
      <c r="RH245" s="15"/>
      <c r="RI245" s="15"/>
      <c r="RJ245" s="15"/>
      <c r="RK245" s="15"/>
      <c r="RL245" s="15"/>
      <c r="RM245" s="15"/>
      <c r="RN245" s="15"/>
      <c r="RO245" s="15"/>
      <c r="RP245" s="15"/>
      <c r="RQ245" s="15"/>
      <c r="RR245" s="15"/>
      <c r="RS245" s="15"/>
      <c r="RT245" s="15"/>
      <c r="RU245" s="15"/>
      <c r="RV245" s="15"/>
      <c r="RW245" s="15"/>
      <c r="RX245" s="15"/>
      <c r="RY245" s="15"/>
      <c r="RZ245" s="15"/>
      <c r="SA245" s="15"/>
      <c r="SB245" s="15"/>
      <c r="SC245" s="15"/>
      <c r="SD245" s="15"/>
      <c r="SE245" s="15"/>
      <c r="SF245" s="15"/>
      <c r="SG245" s="15"/>
      <c r="SH245" s="15"/>
      <c r="SI245" s="15"/>
      <c r="SJ245" s="15"/>
      <c r="SK245" s="15"/>
      <c r="SL245" s="15"/>
      <c r="SM245" s="15"/>
      <c r="SN245" s="15"/>
      <c r="SO245" s="15"/>
      <c r="SP245" s="15"/>
      <c r="SQ245" s="15"/>
      <c r="SR245" s="15"/>
      <c r="SS245" s="15"/>
      <c r="ST245" s="15"/>
      <c r="SU245" s="15"/>
      <c r="SV245" s="15"/>
      <c r="SW245" s="15"/>
      <c r="SX245" s="15"/>
      <c r="SY245" s="15"/>
      <c r="SZ245" s="15"/>
      <c r="TA245" s="15"/>
      <c r="TB245" s="15"/>
      <c r="TC245" s="15"/>
      <c r="TD245" s="15"/>
      <c r="TE245" s="15"/>
      <c r="TF245" s="15"/>
      <c r="TG245" s="15"/>
      <c r="TH245" s="15"/>
      <c r="TI245" s="15"/>
      <c r="TJ245" s="15"/>
      <c r="TK245" s="15"/>
      <c r="TL245" s="15"/>
      <c r="TM245" s="15"/>
      <c r="TN245" s="15"/>
      <c r="TO245" s="15"/>
      <c r="TP245" s="15"/>
      <c r="TQ245" s="15"/>
      <c r="TR245" s="15"/>
      <c r="TS245" s="15"/>
      <c r="TT245" s="15"/>
      <c r="TU245" s="15"/>
      <c r="TV245" s="15"/>
      <c r="TW245" s="15"/>
      <c r="TX245" s="15"/>
      <c r="TY245" s="15"/>
      <c r="TZ245" s="15"/>
      <c r="UA245" s="15"/>
      <c r="UB245" s="15"/>
      <c r="UC245" s="15"/>
      <c r="UD245" s="15"/>
      <c r="UE245" s="15"/>
      <c r="UF245" s="15"/>
      <c r="UG245" s="15"/>
      <c r="UH245" s="15"/>
      <c r="UI245" s="15"/>
      <c r="UJ245" s="15"/>
      <c r="UK245" s="15"/>
      <c r="UL245" s="15"/>
      <c r="UM245" s="15"/>
      <c r="UN245" s="15"/>
      <c r="UO245" s="15"/>
      <c r="UP245" s="15"/>
      <c r="UQ245" s="15"/>
      <c r="UR245" s="15"/>
      <c r="US245" s="15"/>
    </row>
    <row r="246" spans="1:565" s="77" customFormat="1" ht="13.5" thickBot="1" x14ac:dyDescent="0.3">
      <c r="A246" s="49"/>
      <c r="B246" s="74"/>
      <c r="C246" s="49"/>
      <c r="D246" s="49"/>
      <c r="E246" s="49"/>
      <c r="F246" s="108"/>
      <c r="G246" s="59"/>
      <c r="H246" s="74"/>
      <c r="I246" s="108"/>
      <c r="J246" s="74"/>
      <c r="K246" s="60"/>
      <c r="L246" s="10"/>
      <c r="M246" s="59"/>
      <c r="N246" s="60"/>
      <c r="O246" s="60"/>
      <c r="P246" s="60"/>
      <c r="Q246" s="74"/>
      <c r="R246" s="10"/>
      <c r="S246" s="10"/>
      <c r="T246" s="74"/>
      <c r="U246" s="55"/>
      <c r="V246" s="55"/>
      <c r="W246" s="55"/>
      <c r="X246" s="55"/>
      <c r="Y246" s="55"/>
      <c r="Z246" s="55"/>
      <c r="AA246" s="55"/>
      <c r="AB246" s="55"/>
      <c r="AC246" s="6"/>
      <c r="AD246" s="6"/>
      <c r="AE246" s="55" t="s">
        <v>100</v>
      </c>
      <c r="AF246" s="55" t="s">
        <v>100</v>
      </c>
      <c r="AG246" s="4">
        <v>0</v>
      </c>
      <c r="AH246" s="5">
        <f t="shared" si="32"/>
        <v>691209.14</v>
      </c>
      <c r="AI246" s="5">
        <v>0</v>
      </c>
      <c r="AJ246" s="5">
        <v>0</v>
      </c>
      <c r="AK246" s="10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49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  <c r="IS246" s="15"/>
      <c r="IT246" s="15"/>
      <c r="IU246" s="15"/>
      <c r="IV246" s="15"/>
      <c r="IW246" s="15"/>
      <c r="IX246" s="15"/>
      <c r="IY246" s="15"/>
      <c r="IZ246" s="15"/>
      <c r="JA246" s="15"/>
      <c r="JB246" s="15"/>
      <c r="JC246" s="15"/>
      <c r="JD246" s="15"/>
      <c r="JE246" s="15"/>
      <c r="JF246" s="15"/>
      <c r="JG246" s="15"/>
      <c r="JH246" s="15"/>
      <c r="JI246" s="15"/>
      <c r="JJ246" s="15"/>
      <c r="JK246" s="15"/>
      <c r="JL246" s="15"/>
      <c r="JM246" s="15"/>
      <c r="JN246" s="15"/>
      <c r="JO246" s="15"/>
      <c r="JP246" s="15"/>
      <c r="JQ246" s="15"/>
      <c r="JR246" s="15"/>
      <c r="JS246" s="15"/>
      <c r="JT246" s="15"/>
      <c r="JU246" s="15"/>
      <c r="JV246" s="15"/>
      <c r="JW246" s="15"/>
      <c r="JX246" s="15"/>
      <c r="JY246" s="15"/>
      <c r="JZ246" s="15"/>
      <c r="KA246" s="15"/>
      <c r="KB246" s="15"/>
      <c r="KC246" s="15"/>
      <c r="KD246" s="15"/>
      <c r="KE246" s="15"/>
      <c r="KF246" s="15"/>
      <c r="KG246" s="15"/>
      <c r="KH246" s="15"/>
      <c r="KI246" s="15"/>
      <c r="KJ246" s="15"/>
      <c r="KK246" s="15"/>
      <c r="KL246" s="15"/>
      <c r="KM246" s="15"/>
      <c r="KN246" s="15"/>
      <c r="KO246" s="15"/>
      <c r="KP246" s="15"/>
      <c r="KQ246" s="15"/>
      <c r="KR246" s="15"/>
      <c r="KS246" s="15"/>
      <c r="KT246" s="15"/>
      <c r="KU246" s="15"/>
      <c r="KV246" s="15"/>
      <c r="KW246" s="15"/>
      <c r="KX246" s="15"/>
      <c r="KY246" s="15"/>
      <c r="KZ246" s="15"/>
      <c r="LA246" s="15"/>
      <c r="LB246" s="15"/>
      <c r="LC246" s="15"/>
      <c r="LD246" s="15"/>
      <c r="LE246" s="15"/>
      <c r="LF246" s="15"/>
      <c r="LG246" s="15"/>
      <c r="LH246" s="15"/>
      <c r="LI246" s="15"/>
      <c r="LJ246" s="15"/>
      <c r="LK246" s="15"/>
      <c r="LL246" s="15"/>
      <c r="LM246" s="15"/>
      <c r="LN246" s="15"/>
      <c r="LO246" s="15"/>
      <c r="LP246" s="15"/>
      <c r="LQ246" s="15"/>
      <c r="LR246" s="15"/>
      <c r="LS246" s="15"/>
      <c r="LT246" s="15"/>
      <c r="LU246" s="15"/>
      <c r="LV246" s="15"/>
      <c r="LW246" s="15"/>
      <c r="LX246" s="15"/>
      <c r="LY246" s="15"/>
      <c r="LZ246" s="15"/>
      <c r="MA246" s="15"/>
      <c r="MB246" s="15"/>
      <c r="MC246" s="15"/>
      <c r="MD246" s="15"/>
      <c r="ME246" s="15"/>
      <c r="MF246" s="15"/>
      <c r="MG246" s="15"/>
      <c r="MH246" s="15"/>
      <c r="MI246" s="15"/>
      <c r="MJ246" s="15"/>
      <c r="MK246" s="15"/>
      <c r="ML246" s="15"/>
      <c r="MM246" s="15"/>
      <c r="MN246" s="15"/>
      <c r="MO246" s="15"/>
      <c r="MP246" s="15"/>
      <c r="MQ246" s="15"/>
      <c r="MR246" s="15"/>
      <c r="MS246" s="15"/>
      <c r="MT246" s="15"/>
      <c r="MU246" s="15"/>
      <c r="MV246" s="15"/>
      <c r="MW246" s="15"/>
      <c r="MX246" s="15"/>
      <c r="MY246" s="15"/>
      <c r="MZ246" s="15"/>
      <c r="NA246" s="15"/>
      <c r="NB246" s="15"/>
      <c r="NC246" s="15"/>
      <c r="ND246" s="15"/>
      <c r="NE246" s="15"/>
      <c r="NF246" s="15"/>
      <c r="NG246" s="15"/>
      <c r="NH246" s="15"/>
      <c r="NI246" s="15"/>
      <c r="NJ246" s="15"/>
      <c r="NK246" s="15"/>
      <c r="NL246" s="15"/>
      <c r="NM246" s="15"/>
      <c r="NN246" s="15"/>
      <c r="NO246" s="15"/>
      <c r="NP246" s="15"/>
      <c r="NQ246" s="15"/>
      <c r="NR246" s="15"/>
      <c r="NS246" s="15"/>
      <c r="NT246" s="15"/>
      <c r="NU246" s="15"/>
      <c r="NV246" s="15"/>
      <c r="NW246" s="15"/>
      <c r="NX246" s="15"/>
      <c r="NY246" s="15"/>
      <c r="NZ246" s="15"/>
      <c r="OA246" s="15"/>
      <c r="OB246" s="15"/>
      <c r="OC246" s="15"/>
      <c r="OD246" s="15"/>
      <c r="OE246" s="15"/>
      <c r="OF246" s="15"/>
      <c r="OG246" s="15"/>
      <c r="OH246" s="15"/>
      <c r="OI246" s="15"/>
      <c r="OJ246" s="15"/>
      <c r="OK246" s="15"/>
      <c r="OL246" s="15"/>
      <c r="OM246" s="15"/>
      <c r="ON246" s="15"/>
      <c r="OO246" s="15"/>
      <c r="OP246" s="15"/>
      <c r="OQ246" s="15"/>
      <c r="OR246" s="15"/>
      <c r="OS246" s="15"/>
      <c r="OT246" s="15"/>
      <c r="OU246" s="15"/>
      <c r="OV246" s="15"/>
      <c r="OW246" s="15"/>
      <c r="OX246" s="15"/>
      <c r="OY246" s="15"/>
      <c r="OZ246" s="15"/>
      <c r="PA246" s="15"/>
      <c r="PB246" s="15"/>
      <c r="PC246" s="15"/>
      <c r="PD246" s="15"/>
      <c r="PE246" s="15"/>
      <c r="PF246" s="15"/>
      <c r="PG246" s="15"/>
      <c r="PH246" s="15"/>
      <c r="PI246" s="15"/>
      <c r="PJ246" s="15"/>
      <c r="PK246" s="15"/>
      <c r="PL246" s="15"/>
      <c r="PM246" s="15"/>
      <c r="PN246" s="15"/>
      <c r="PO246" s="15"/>
      <c r="PP246" s="15"/>
      <c r="PQ246" s="15"/>
      <c r="PR246" s="15"/>
      <c r="PS246" s="15"/>
      <c r="PT246" s="15"/>
      <c r="PU246" s="15"/>
      <c r="PV246" s="15"/>
      <c r="PW246" s="15"/>
      <c r="PX246" s="15"/>
      <c r="PY246" s="15"/>
      <c r="PZ246" s="15"/>
      <c r="QA246" s="15"/>
      <c r="QB246" s="15"/>
      <c r="QC246" s="15"/>
      <c r="QD246" s="15"/>
      <c r="QE246" s="15"/>
      <c r="QF246" s="15"/>
      <c r="QG246" s="15"/>
      <c r="QH246" s="15"/>
      <c r="QI246" s="15"/>
      <c r="QJ246" s="15"/>
      <c r="QK246" s="15"/>
      <c r="QL246" s="15"/>
      <c r="QM246" s="15"/>
      <c r="QN246" s="15"/>
      <c r="QO246" s="15"/>
      <c r="QP246" s="15"/>
      <c r="QQ246" s="15"/>
      <c r="QR246" s="15"/>
      <c r="QS246" s="15"/>
      <c r="QT246" s="15"/>
      <c r="QU246" s="15"/>
      <c r="QV246" s="15"/>
      <c r="QW246" s="15"/>
      <c r="QX246" s="15"/>
      <c r="QY246" s="15"/>
      <c r="QZ246" s="15"/>
      <c r="RA246" s="15"/>
      <c r="RB246" s="15"/>
      <c r="RC246" s="15"/>
      <c r="RD246" s="15"/>
      <c r="RE246" s="15"/>
      <c r="RF246" s="15"/>
      <c r="RG246" s="15"/>
      <c r="RH246" s="15"/>
      <c r="RI246" s="15"/>
      <c r="RJ246" s="15"/>
      <c r="RK246" s="15"/>
      <c r="RL246" s="15"/>
      <c r="RM246" s="15"/>
      <c r="RN246" s="15"/>
      <c r="RO246" s="15"/>
      <c r="RP246" s="15"/>
      <c r="RQ246" s="15"/>
      <c r="RR246" s="15"/>
      <c r="RS246" s="15"/>
      <c r="RT246" s="15"/>
      <c r="RU246" s="15"/>
      <c r="RV246" s="15"/>
      <c r="RW246" s="15"/>
      <c r="RX246" s="15"/>
      <c r="RY246" s="15"/>
      <c r="RZ246" s="15"/>
      <c r="SA246" s="15"/>
      <c r="SB246" s="15"/>
      <c r="SC246" s="15"/>
      <c r="SD246" s="15"/>
      <c r="SE246" s="15"/>
      <c r="SF246" s="15"/>
      <c r="SG246" s="15"/>
      <c r="SH246" s="15"/>
      <c r="SI246" s="15"/>
      <c r="SJ246" s="15"/>
      <c r="SK246" s="15"/>
      <c r="SL246" s="15"/>
      <c r="SM246" s="15"/>
      <c r="SN246" s="15"/>
      <c r="SO246" s="15"/>
      <c r="SP246" s="15"/>
      <c r="SQ246" s="15"/>
      <c r="SR246" s="15"/>
      <c r="SS246" s="15"/>
      <c r="ST246" s="15"/>
      <c r="SU246" s="15"/>
      <c r="SV246" s="15"/>
      <c r="SW246" s="15"/>
      <c r="SX246" s="15"/>
      <c r="SY246" s="15"/>
      <c r="SZ246" s="15"/>
      <c r="TA246" s="15"/>
      <c r="TB246" s="15"/>
      <c r="TC246" s="15"/>
      <c r="TD246" s="15"/>
      <c r="TE246" s="15"/>
      <c r="TF246" s="15"/>
      <c r="TG246" s="15"/>
      <c r="TH246" s="15"/>
      <c r="TI246" s="15"/>
      <c r="TJ246" s="15"/>
      <c r="TK246" s="15"/>
      <c r="TL246" s="15"/>
      <c r="TM246" s="15"/>
      <c r="TN246" s="15"/>
      <c r="TO246" s="15"/>
      <c r="TP246" s="15"/>
      <c r="TQ246" s="15"/>
      <c r="TR246" s="15"/>
      <c r="TS246" s="15"/>
      <c r="TT246" s="15"/>
      <c r="TU246" s="15"/>
      <c r="TV246" s="15"/>
      <c r="TW246" s="15"/>
      <c r="TX246" s="15"/>
      <c r="TY246" s="15"/>
      <c r="TZ246" s="15"/>
      <c r="UA246" s="15"/>
      <c r="UB246" s="15"/>
      <c r="UC246" s="15"/>
      <c r="UD246" s="15"/>
      <c r="UE246" s="15"/>
      <c r="UF246" s="15"/>
      <c r="UG246" s="15"/>
      <c r="UH246" s="15"/>
      <c r="UI246" s="15"/>
      <c r="UJ246" s="15"/>
      <c r="UK246" s="15"/>
      <c r="UL246" s="15"/>
      <c r="UM246" s="15"/>
      <c r="UN246" s="15"/>
      <c r="UO246" s="15"/>
      <c r="UP246" s="15"/>
      <c r="UQ246" s="15"/>
      <c r="UR246" s="15"/>
      <c r="US246" s="15"/>
    </row>
    <row r="247" spans="1:565" s="77" customFormat="1" ht="26.25" thickBot="1" x14ac:dyDescent="0.3">
      <c r="A247" s="54">
        <v>38</v>
      </c>
      <c r="B247" s="58" t="s">
        <v>501</v>
      </c>
      <c r="C247" s="54" t="s">
        <v>487</v>
      </c>
      <c r="D247" s="54" t="s">
        <v>133</v>
      </c>
      <c r="E247" s="54" t="s">
        <v>99</v>
      </c>
      <c r="F247" s="109" t="s">
        <v>488</v>
      </c>
      <c r="G247" s="64">
        <v>13542</v>
      </c>
      <c r="H247" s="58" t="s">
        <v>489</v>
      </c>
      <c r="I247" s="109" t="s">
        <v>490</v>
      </c>
      <c r="J247" s="58" t="s">
        <v>491</v>
      </c>
      <c r="K247" s="63">
        <v>45275</v>
      </c>
      <c r="L247" s="6">
        <v>66370</v>
      </c>
      <c r="M247" s="64">
        <v>13676</v>
      </c>
      <c r="N247" s="63">
        <v>45275</v>
      </c>
      <c r="O247" s="63">
        <v>45641</v>
      </c>
      <c r="P247" s="63" t="s">
        <v>288</v>
      </c>
      <c r="Q247" s="58" t="s">
        <v>100</v>
      </c>
      <c r="R247" s="6" t="s">
        <v>100</v>
      </c>
      <c r="S247" s="6" t="s">
        <v>100</v>
      </c>
      <c r="T247" s="58" t="s">
        <v>455</v>
      </c>
      <c r="U247" s="55" t="s">
        <v>100</v>
      </c>
      <c r="V247" s="55" t="s">
        <v>100</v>
      </c>
      <c r="W247" s="55" t="s">
        <v>100</v>
      </c>
      <c r="X247" s="55" t="s">
        <v>100</v>
      </c>
      <c r="Y247" s="55" t="s">
        <v>100</v>
      </c>
      <c r="Z247" s="55" t="s">
        <v>100</v>
      </c>
      <c r="AA247" s="55" t="s">
        <v>100</v>
      </c>
      <c r="AB247" s="55" t="s">
        <v>100</v>
      </c>
      <c r="AC247" s="6">
        <v>0</v>
      </c>
      <c r="AD247" s="6">
        <v>0</v>
      </c>
      <c r="AE247" s="55" t="s">
        <v>100</v>
      </c>
      <c r="AF247" s="55" t="s">
        <v>100</v>
      </c>
      <c r="AG247" s="4">
        <v>0</v>
      </c>
      <c r="AH247" s="6">
        <f>L247-AD247+AC247+AG247</f>
        <v>66370</v>
      </c>
      <c r="AI247" s="6"/>
      <c r="AJ247" s="5">
        <f>17455.31+18185.38</f>
        <v>35640.69</v>
      </c>
      <c r="AK247" s="6">
        <f>AI247+AJ247</f>
        <v>35640.69</v>
      </c>
      <c r="AL247" s="73" t="s">
        <v>100</v>
      </c>
      <c r="AM247" s="73" t="s">
        <v>100</v>
      </c>
      <c r="AN247" s="73" t="s">
        <v>100</v>
      </c>
      <c r="AO247" s="73" t="s">
        <v>100</v>
      </c>
      <c r="AP247" s="73" t="s">
        <v>100</v>
      </c>
      <c r="AQ247" s="73" t="s">
        <v>100</v>
      </c>
      <c r="AR247" s="73" t="s">
        <v>100</v>
      </c>
      <c r="AS247" s="73" t="s">
        <v>100</v>
      </c>
      <c r="AT247" s="73" t="s">
        <v>100</v>
      </c>
      <c r="AU247" s="73" t="s">
        <v>100</v>
      </c>
      <c r="AV247" s="73" t="s">
        <v>100</v>
      </c>
      <c r="AW247" s="73" t="s">
        <v>100</v>
      </c>
      <c r="AX247" s="73" t="s">
        <v>100</v>
      </c>
      <c r="AY247" s="73" t="s">
        <v>100</v>
      </c>
      <c r="AZ247" s="73" t="s">
        <v>100</v>
      </c>
      <c r="BA247" s="73" t="s">
        <v>100</v>
      </c>
      <c r="BB247" s="73" t="s">
        <v>100</v>
      </c>
      <c r="BC247" s="73" t="s">
        <v>100</v>
      </c>
      <c r="BD247" s="73" t="s">
        <v>100</v>
      </c>
      <c r="BE247" s="73" t="s">
        <v>100</v>
      </c>
      <c r="BF247" s="73" t="s">
        <v>100</v>
      </c>
      <c r="BG247" s="54" t="s">
        <v>100</v>
      </c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5"/>
      <c r="IU247" s="15"/>
      <c r="IV247" s="15"/>
      <c r="IW247" s="15"/>
      <c r="IX247" s="15"/>
      <c r="IY247" s="15"/>
      <c r="IZ247" s="15"/>
      <c r="JA247" s="15"/>
      <c r="JB247" s="15"/>
      <c r="JC247" s="15"/>
      <c r="JD247" s="15"/>
      <c r="JE247" s="15"/>
      <c r="JF247" s="15"/>
      <c r="JG247" s="15"/>
      <c r="JH247" s="15"/>
      <c r="JI247" s="15"/>
      <c r="JJ247" s="15"/>
      <c r="JK247" s="15"/>
      <c r="JL247" s="15"/>
      <c r="JM247" s="15"/>
      <c r="JN247" s="15"/>
      <c r="JO247" s="15"/>
      <c r="JP247" s="15"/>
      <c r="JQ247" s="15"/>
      <c r="JR247" s="15"/>
      <c r="JS247" s="15"/>
      <c r="JT247" s="15"/>
      <c r="JU247" s="15"/>
      <c r="JV247" s="15"/>
      <c r="JW247" s="15"/>
      <c r="JX247" s="15"/>
      <c r="JY247" s="15"/>
      <c r="JZ247" s="15"/>
      <c r="KA247" s="15"/>
      <c r="KB247" s="15"/>
      <c r="KC247" s="15"/>
      <c r="KD247" s="15"/>
      <c r="KE247" s="15"/>
      <c r="KF247" s="15"/>
      <c r="KG247" s="15"/>
      <c r="KH247" s="15"/>
      <c r="KI247" s="15"/>
      <c r="KJ247" s="15"/>
      <c r="KK247" s="15"/>
      <c r="KL247" s="15"/>
      <c r="KM247" s="15"/>
      <c r="KN247" s="15"/>
      <c r="KO247" s="15"/>
      <c r="KP247" s="15"/>
      <c r="KQ247" s="15"/>
      <c r="KR247" s="15"/>
      <c r="KS247" s="15"/>
      <c r="KT247" s="15"/>
      <c r="KU247" s="15"/>
      <c r="KV247" s="15"/>
      <c r="KW247" s="15"/>
      <c r="KX247" s="15"/>
      <c r="KY247" s="15"/>
      <c r="KZ247" s="15"/>
      <c r="LA247" s="15"/>
      <c r="LB247" s="15"/>
      <c r="LC247" s="15"/>
      <c r="LD247" s="15"/>
      <c r="LE247" s="15"/>
      <c r="LF247" s="15"/>
      <c r="LG247" s="15"/>
      <c r="LH247" s="15"/>
      <c r="LI247" s="15"/>
      <c r="LJ247" s="15"/>
      <c r="LK247" s="15"/>
      <c r="LL247" s="15"/>
      <c r="LM247" s="15"/>
      <c r="LN247" s="15"/>
      <c r="LO247" s="15"/>
      <c r="LP247" s="15"/>
      <c r="LQ247" s="15"/>
      <c r="LR247" s="15"/>
      <c r="LS247" s="15"/>
      <c r="LT247" s="15"/>
      <c r="LU247" s="15"/>
      <c r="LV247" s="15"/>
      <c r="LW247" s="15"/>
      <c r="LX247" s="15"/>
      <c r="LY247" s="15"/>
      <c r="LZ247" s="15"/>
      <c r="MA247" s="15"/>
      <c r="MB247" s="15"/>
      <c r="MC247" s="15"/>
      <c r="MD247" s="15"/>
      <c r="ME247" s="15"/>
      <c r="MF247" s="15"/>
      <c r="MG247" s="15"/>
      <c r="MH247" s="15"/>
      <c r="MI247" s="15"/>
      <c r="MJ247" s="15"/>
      <c r="MK247" s="15"/>
      <c r="ML247" s="15"/>
      <c r="MM247" s="15"/>
      <c r="MN247" s="15"/>
      <c r="MO247" s="15"/>
      <c r="MP247" s="15"/>
      <c r="MQ247" s="15"/>
      <c r="MR247" s="15"/>
      <c r="MS247" s="15"/>
      <c r="MT247" s="15"/>
      <c r="MU247" s="15"/>
      <c r="MV247" s="15"/>
      <c r="MW247" s="15"/>
      <c r="MX247" s="15"/>
      <c r="MY247" s="15"/>
      <c r="MZ247" s="15"/>
      <c r="NA247" s="15"/>
      <c r="NB247" s="15"/>
      <c r="NC247" s="15"/>
      <c r="ND247" s="15"/>
      <c r="NE247" s="15"/>
      <c r="NF247" s="15"/>
      <c r="NG247" s="15"/>
      <c r="NH247" s="15"/>
      <c r="NI247" s="15"/>
      <c r="NJ247" s="15"/>
      <c r="NK247" s="15"/>
      <c r="NL247" s="15"/>
      <c r="NM247" s="15"/>
      <c r="NN247" s="15"/>
      <c r="NO247" s="15"/>
      <c r="NP247" s="15"/>
      <c r="NQ247" s="15"/>
      <c r="NR247" s="15"/>
      <c r="NS247" s="15"/>
      <c r="NT247" s="15"/>
      <c r="NU247" s="15"/>
      <c r="NV247" s="15"/>
      <c r="NW247" s="15"/>
      <c r="NX247" s="15"/>
      <c r="NY247" s="15"/>
      <c r="NZ247" s="15"/>
      <c r="OA247" s="15"/>
      <c r="OB247" s="15"/>
      <c r="OC247" s="15"/>
      <c r="OD247" s="15"/>
      <c r="OE247" s="15"/>
      <c r="OF247" s="15"/>
      <c r="OG247" s="15"/>
      <c r="OH247" s="15"/>
      <c r="OI247" s="15"/>
      <c r="OJ247" s="15"/>
      <c r="OK247" s="15"/>
      <c r="OL247" s="15"/>
      <c r="OM247" s="15"/>
      <c r="ON247" s="15"/>
      <c r="OO247" s="15"/>
      <c r="OP247" s="15"/>
      <c r="OQ247" s="15"/>
      <c r="OR247" s="15"/>
      <c r="OS247" s="15"/>
      <c r="OT247" s="15"/>
      <c r="OU247" s="15"/>
      <c r="OV247" s="15"/>
      <c r="OW247" s="15"/>
      <c r="OX247" s="15"/>
      <c r="OY247" s="15"/>
      <c r="OZ247" s="15"/>
      <c r="PA247" s="15"/>
      <c r="PB247" s="15"/>
      <c r="PC247" s="15"/>
      <c r="PD247" s="15"/>
      <c r="PE247" s="15"/>
      <c r="PF247" s="15"/>
      <c r="PG247" s="15"/>
      <c r="PH247" s="15"/>
      <c r="PI247" s="15"/>
      <c r="PJ247" s="15"/>
      <c r="PK247" s="15"/>
      <c r="PL247" s="15"/>
      <c r="PM247" s="15"/>
      <c r="PN247" s="15"/>
      <c r="PO247" s="15"/>
      <c r="PP247" s="15"/>
      <c r="PQ247" s="15"/>
      <c r="PR247" s="15"/>
      <c r="PS247" s="15"/>
      <c r="PT247" s="15"/>
      <c r="PU247" s="15"/>
      <c r="PV247" s="15"/>
      <c r="PW247" s="15"/>
      <c r="PX247" s="15"/>
      <c r="PY247" s="15"/>
      <c r="PZ247" s="15"/>
      <c r="QA247" s="15"/>
      <c r="QB247" s="15"/>
      <c r="QC247" s="15"/>
      <c r="QD247" s="15"/>
      <c r="QE247" s="15"/>
      <c r="QF247" s="15"/>
      <c r="QG247" s="15"/>
      <c r="QH247" s="15"/>
      <c r="QI247" s="15"/>
      <c r="QJ247" s="15"/>
      <c r="QK247" s="15"/>
      <c r="QL247" s="15"/>
      <c r="QM247" s="15"/>
      <c r="QN247" s="15"/>
      <c r="QO247" s="15"/>
      <c r="QP247" s="15"/>
      <c r="QQ247" s="15"/>
      <c r="QR247" s="15"/>
      <c r="QS247" s="15"/>
      <c r="QT247" s="15"/>
      <c r="QU247" s="15"/>
      <c r="QV247" s="15"/>
      <c r="QW247" s="15"/>
      <c r="QX247" s="15"/>
      <c r="QY247" s="15"/>
      <c r="QZ247" s="15"/>
      <c r="RA247" s="15"/>
      <c r="RB247" s="15"/>
      <c r="RC247" s="15"/>
      <c r="RD247" s="15"/>
      <c r="RE247" s="15"/>
      <c r="RF247" s="15"/>
      <c r="RG247" s="15"/>
      <c r="RH247" s="15"/>
      <c r="RI247" s="15"/>
      <c r="RJ247" s="15"/>
      <c r="RK247" s="15"/>
      <c r="RL247" s="15"/>
      <c r="RM247" s="15"/>
      <c r="RN247" s="15"/>
      <c r="RO247" s="15"/>
      <c r="RP247" s="15"/>
      <c r="RQ247" s="15"/>
      <c r="RR247" s="15"/>
      <c r="RS247" s="15"/>
      <c r="RT247" s="15"/>
      <c r="RU247" s="15"/>
      <c r="RV247" s="15"/>
      <c r="RW247" s="15"/>
      <c r="RX247" s="15"/>
      <c r="RY247" s="15"/>
      <c r="RZ247" s="15"/>
      <c r="SA247" s="15"/>
      <c r="SB247" s="15"/>
      <c r="SC247" s="15"/>
      <c r="SD247" s="15"/>
      <c r="SE247" s="15"/>
      <c r="SF247" s="15"/>
      <c r="SG247" s="15"/>
      <c r="SH247" s="15"/>
      <c r="SI247" s="15"/>
      <c r="SJ247" s="15"/>
      <c r="SK247" s="15"/>
      <c r="SL247" s="15"/>
      <c r="SM247" s="15"/>
      <c r="SN247" s="15"/>
      <c r="SO247" s="15"/>
      <c r="SP247" s="15"/>
      <c r="SQ247" s="15"/>
      <c r="SR247" s="15"/>
      <c r="SS247" s="15"/>
      <c r="ST247" s="15"/>
      <c r="SU247" s="15"/>
      <c r="SV247" s="15"/>
      <c r="SW247" s="15"/>
      <c r="SX247" s="15"/>
      <c r="SY247" s="15"/>
      <c r="SZ247" s="15"/>
      <c r="TA247" s="15"/>
      <c r="TB247" s="15"/>
      <c r="TC247" s="15"/>
      <c r="TD247" s="15"/>
      <c r="TE247" s="15"/>
      <c r="TF247" s="15"/>
      <c r="TG247" s="15"/>
      <c r="TH247" s="15"/>
      <c r="TI247" s="15"/>
      <c r="TJ247" s="15"/>
      <c r="TK247" s="15"/>
      <c r="TL247" s="15"/>
      <c r="TM247" s="15"/>
      <c r="TN247" s="15"/>
      <c r="TO247" s="15"/>
      <c r="TP247" s="15"/>
      <c r="TQ247" s="15"/>
      <c r="TR247" s="15"/>
      <c r="TS247" s="15"/>
      <c r="TT247" s="15"/>
      <c r="TU247" s="15"/>
      <c r="TV247" s="15"/>
      <c r="TW247" s="15"/>
      <c r="TX247" s="15"/>
      <c r="TY247" s="15"/>
      <c r="TZ247" s="15"/>
      <c r="UA247" s="15"/>
      <c r="UB247" s="15"/>
      <c r="UC247" s="15"/>
      <c r="UD247" s="15"/>
      <c r="UE247" s="15"/>
      <c r="UF247" s="15"/>
      <c r="UG247" s="15"/>
      <c r="UH247" s="15"/>
      <c r="UI247" s="15"/>
      <c r="UJ247" s="15"/>
      <c r="UK247" s="15"/>
      <c r="UL247" s="15"/>
      <c r="UM247" s="15"/>
      <c r="UN247" s="15"/>
      <c r="UO247" s="15"/>
      <c r="UP247" s="15"/>
      <c r="UQ247" s="15"/>
      <c r="UR247" s="15"/>
      <c r="US247" s="15"/>
    </row>
    <row r="248" spans="1:565" s="77" customFormat="1" ht="26.25" thickBot="1" x14ac:dyDescent="0.3">
      <c r="A248" s="54">
        <v>39</v>
      </c>
      <c r="B248" s="58" t="s">
        <v>500</v>
      </c>
      <c r="C248" s="54" t="s">
        <v>492</v>
      </c>
      <c r="D248" s="54" t="s">
        <v>97</v>
      </c>
      <c r="E248" s="54" t="s">
        <v>175</v>
      </c>
      <c r="F248" s="109" t="s">
        <v>493</v>
      </c>
      <c r="G248" s="64">
        <v>13629</v>
      </c>
      <c r="H248" s="58" t="s">
        <v>494</v>
      </c>
      <c r="I248" s="109" t="s">
        <v>495</v>
      </c>
      <c r="J248" s="58" t="s">
        <v>496</v>
      </c>
      <c r="K248" s="63">
        <v>45197</v>
      </c>
      <c r="L248" s="6">
        <v>140226.9</v>
      </c>
      <c r="M248" s="64">
        <v>13627</v>
      </c>
      <c r="N248" s="63">
        <v>45197</v>
      </c>
      <c r="O248" s="63">
        <v>45564</v>
      </c>
      <c r="P248" s="63" t="s">
        <v>288</v>
      </c>
      <c r="Q248" s="58"/>
      <c r="R248" s="6"/>
      <c r="S248" s="6"/>
      <c r="T248" s="58" t="s">
        <v>455</v>
      </c>
      <c r="U248" s="55" t="s">
        <v>100</v>
      </c>
      <c r="V248" s="55" t="s">
        <v>100</v>
      </c>
      <c r="W248" s="55" t="s">
        <v>100</v>
      </c>
      <c r="X248" s="55" t="s">
        <v>100</v>
      </c>
      <c r="Y248" s="55" t="s">
        <v>100</v>
      </c>
      <c r="Z248" s="55" t="s">
        <v>100</v>
      </c>
      <c r="AA248" s="55" t="s">
        <v>100</v>
      </c>
      <c r="AB248" s="55" t="s">
        <v>100</v>
      </c>
      <c r="AC248" s="6">
        <v>0</v>
      </c>
      <c r="AD248" s="6">
        <v>0</v>
      </c>
      <c r="AE248" s="55" t="s">
        <v>100</v>
      </c>
      <c r="AF248" s="55" t="s">
        <v>100</v>
      </c>
      <c r="AG248" s="4">
        <v>0</v>
      </c>
      <c r="AH248" s="6">
        <f t="shared" ref="AH248:AH259" si="33">L248-AD248+AC248+AG248</f>
        <v>140226.9</v>
      </c>
      <c r="AI248" s="6"/>
      <c r="AJ248" s="5">
        <f>964.18+1290.35+486.92</f>
        <v>2741.45</v>
      </c>
      <c r="AK248" s="6">
        <f t="shared" ref="AK248:AK259" si="34">AI248+AJ248</f>
        <v>2741.45</v>
      </c>
      <c r="AL248" s="73" t="s">
        <v>100</v>
      </c>
      <c r="AM248" s="73" t="s">
        <v>100</v>
      </c>
      <c r="AN248" s="73" t="s">
        <v>100</v>
      </c>
      <c r="AO248" s="73" t="s">
        <v>100</v>
      </c>
      <c r="AP248" s="73" t="s">
        <v>100</v>
      </c>
      <c r="AQ248" s="73" t="s">
        <v>100</v>
      </c>
      <c r="AR248" s="73" t="s">
        <v>100</v>
      </c>
      <c r="AS248" s="73" t="s">
        <v>100</v>
      </c>
      <c r="AT248" s="73" t="s">
        <v>100</v>
      </c>
      <c r="AU248" s="73" t="s">
        <v>100</v>
      </c>
      <c r="AV248" s="73" t="s">
        <v>100</v>
      </c>
      <c r="AW248" s="73" t="s">
        <v>100</v>
      </c>
      <c r="AX248" s="73" t="s">
        <v>100</v>
      </c>
      <c r="AY248" s="73" t="s">
        <v>100</v>
      </c>
      <c r="AZ248" s="73" t="s">
        <v>100</v>
      </c>
      <c r="BA248" s="73" t="s">
        <v>100</v>
      </c>
      <c r="BB248" s="73" t="s">
        <v>100</v>
      </c>
      <c r="BC248" s="73" t="s">
        <v>100</v>
      </c>
      <c r="BD248" s="73" t="s">
        <v>100</v>
      </c>
      <c r="BE248" s="73" t="s">
        <v>100</v>
      </c>
      <c r="BF248" s="73" t="s">
        <v>100</v>
      </c>
      <c r="BG248" s="54" t="s">
        <v>100</v>
      </c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5"/>
      <c r="IU248" s="15"/>
      <c r="IV248" s="15"/>
      <c r="IW248" s="15"/>
      <c r="IX248" s="15"/>
      <c r="IY248" s="15"/>
      <c r="IZ248" s="15"/>
      <c r="JA248" s="15"/>
      <c r="JB248" s="15"/>
      <c r="JC248" s="15"/>
      <c r="JD248" s="15"/>
      <c r="JE248" s="15"/>
      <c r="JF248" s="15"/>
      <c r="JG248" s="15"/>
      <c r="JH248" s="15"/>
      <c r="JI248" s="15"/>
      <c r="JJ248" s="15"/>
      <c r="JK248" s="15"/>
      <c r="JL248" s="15"/>
      <c r="JM248" s="15"/>
      <c r="JN248" s="15"/>
      <c r="JO248" s="15"/>
      <c r="JP248" s="15"/>
      <c r="JQ248" s="15"/>
      <c r="JR248" s="15"/>
      <c r="JS248" s="15"/>
      <c r="JT248" s="15"/>
      <c r="JU248" s="15"/>
      <c r="JV248" s="15"/>
      <c r="JW248" s="15"/>
      <c r="JX248" s="15"/>
      <c r="JY248" s="15"/>
      <c r="JZ248" s="15"/>
      <c r="KA248" s="15"/>
      <c r="KB248" s="15"/>
      <c r="KC248" s="15"/>
      <c r="KD248" s="15"/>
      <c r="KE248" s="15"/>
      <c r="KF248" s="15"/>
      <c r="KG248" s="15"/>
      <c r="KH248" s="15"/>
      <c r="KI248" s="15"/>
      <c r="KJ248" s="15"/>
      <c r="KK248" s="15"/>
      <c r="KL248" s="15"/>
      <c r="KM248" s="15"/>
      <c r="KN248" s="15"/>
      <c r="KO248" s="15"/>
      <c r="KP248" s="15"/>
      <c r="KQ248" s="15"/>
      <c r="KR248" s="15"/>
      <c r="KS248" s="15"/>
      <c r="KT248" s="15"/>
      <c r="KU248" s="15"/>
      <c r="KV248" s="15"/>
      <c r="KW248" s="15"/>
      <c r="KX248" s="15"/>
      <c r="KY248" s="15"/>
      <c r="KZ248" s="15"/>
      <c r="LA248" s="15"/>
      <c r="LB248" s="15"/>
      <c r="LC248" s="15"/>
      <c r="LD248" s="15"/>
      <c r="LE248" s="15"/>
      <c r="LF248" s="15"/>
      <c r="LG248" s="15"/>
      <c r="LH248" s="15"/>
      <c r="LI248" s="15"/>
      <c r="LJ248" s="15"/>
      <c r="LK248" s="15"/>
      <c r="LL248" s="15"/>
      <c r="LM248" s="15"/>
      <c r="LN248" s="15"/>
      <c r="LO248" s="15"/>
      <c r="LP248" s="15"/>
      <c r="LQ248" s="15"/>
      <c r="LR248" s="15"/>
      <c r="LS248" s="15"/>
      <c r="LT248" s="15"/>
      <c r="LU248" s="15"/>
      <c r="LV248" s="15"/>
      <c r="LW248" s="15"/>
      <c r="LX248" s="15"/>
      <c r="LY248" s="15"/>
      <c r="LZ248" s="15"/>
      <c r="MA248" s="15"/>
      <c r="MB248" s="15"/>
      <c r="MC248" s="15"/>
      <c r="MD248" s="15"/>
      <c r="ME248" s="15"/>
      <c r="MF248" s="15"/>
      <c r="MG248" s="15"/>
      <c r="MH248" s="15"/>
      <c r="MI248" s="15"/>
      <c r="MJ248" s="15"/>
      <c r="MK248" s="15"/>
      <c r="ML248" s="15"/>
      <c r="MM248" s="15"/>
      <c r="MN248" s="15"/>
      <c r="MO248" s="15"/>
      <c r="MP248" s="15"/>
      <c r="MQ248" s="15"/>
      <c r="MR248" s="15"/>
      <c r="MS248" s="15"/>
      <c r="MT248" s="15"/>
      <c r="MU248" s="15"/>
      <c r="MV248" s="15"/>
      <c r="MW248" s="15"/>
      <c r="MX248" s="15"/>
      <c r="MY248" s="15"/>
      <c r="MZ248" s="15"/>
      <c r="NA248" s="15"/>
      <c r="NB248" s="15"/>
      <c r="NC248" s="15"/>
      <c r="ND248" s="15"/>
      <c r="NE248" s="15"/>
      <c r="NF248" s="15"/>
      <c r="NG248" s="15"/>
      <c r="NH248" s="15"/>
      <c r="NI248" s="15"/>
      <c r="NJ248" s="15"/>
      <c r="NK248" s="15"/>
      <c r="NL248" s="15"/>
      <c r="NM248" s="15"/>
      <c r="NN248" s="15"/>
      <c r="NO248" s="15"/>
      <c r="NP248" s="15"/>
      <c r="NQ248" s="15"/>
      <c r="NR248" s="15"/>
      <c r="NS248" s="15"/>
      <c r="NT248" s="15"/>
      <c r="NU248" s="15"/>
      <c r="NV248" s="15"/>
      <c r="NW248" s="15"/>
      <c r="NX248" s="15"/>
      <c r="NY248" s="15"/>
      <c r="NZ248" s="15"/>
      <c r="OA248" s="15"/>
      <c r="OB248" s="15"/>
      <c r="OC248" s="15"/>
      <c r="OD248" s="15"/>
      <c r="OE248" s="15"/>
      <c r="OF248" s="15"/>
      <c r="OG248" s="15"/>
      <c r="OH248" s="15"/>
      <c r="OI248" s="15"/>
      <c r="OJ248" s="15"/>
      <c r="OK248" s="15"/>
      <c r="OL248" s="15"/>
      <c r="OM248" s="15"/>
      <c r="ON248" s="15"/>
      <c r="OO248" s="15"/>
      <c r="OP248" s="15"/>
      <c r="OQ248" s="15"/>
      <c r="OR248" s="15"/>
      <c r="OS248" s="15"/>
      <c r="OT248" s="15"/>
      <c r="OU248" s="15"/>
      <c r="OV248" s="15"/>
      <c r="OW248" s="15"/>
      <c r="OX248" s="15"/>
      <c r="OY248" s="15"/>
      <c r="OZ248" s="15"/>
      <c r="PA248" s="15"/>
      <c r="PB248" s="15"/>
      <c r="PC248" s="15"/>
      <c r="PD248" s="15"/>
      <c r="PE248" s="15"/>
      <c r="PF248" s="15"/>
      <c r="PG248" s="15"/>
      <c r="PH248" s="15"/>
      <c r="PI248" s="15"/>
      <c r="PJ248" s="15"/>
      <c r="PK248" s="15"/>
      <c r="PL248" s="15"/>
      <c r="PM248" s="15"/>
      <c r="PN248" s="15"/>
      <c r="PO248" s="15"/>
      <c r="PP248" s="15"/>
      <c r="PQ248" s="15"/>
      <c r="PR248" s="15"/>
      <c r="PS248" s="15"/>
      <c r="PT248" s="15"/>
      <c r="PU248" s="15"/>
      <c r="PV248" s="15"/>
      <c r="PW248" s="15"/>
      <c r="PX248" s="15"/>
      <c r="PY248" s="15"/>
      <c r="PZ248" s="15"/>
      <c r="QA248" s="15"/>
      <c r="QB248" s="15"/>
      <c r="QC248" s="15"/>
      <c r="QD248" s="15"/>
      <c r="QE248" s="15"/>
      <c r="QF248" s="15"/>
      <c r="QG248" s="15"/>
      <c r="QH248" s="15"/>
      <c r="QI248" s="15"/>
      <c r="QJ248" s="15"/>
      <c r="QK248" s="15"/>
      <c r="QL248" s="15"/>
      <c r="QM248" s="15"/>
      <c r="QN248" s="15"/>
      <c r="QO248" s="15"/>
      <c r="QP248" s="15"/>
      <c r="QQ248" s="15"/>
      <c r="QR248" s="15"/>
      <c r="QS248" s="15"/>
      <c r="QT248" s="15"/>
      <c r="QU248" s="15"/>
      <c r="QV248" s="15"/>
      <c r="QW248" s="15"/>
      <c r="QX248" s="15"/>
      <c r="QY248" s="15"/>
      <c r="QZ248" s="15"/>
      <c r="RA248" s="15"/>
      <c r="RB248" s="15"/>
      <c r="RC248" s="15"/>
      <c r="RD248" s="15"/>
      <c r="RE248" s="15"/>
      <c r="RF248" s="15"/>
      <c r="RG248" s="15"/>
      <c r="RH248" s="15"/>
      <c r="RI248" s="15"/>
      <c r="RJ248" s="15"/>
      <c r="RK248" s="15"/>
      <c r="RL248" s="15"/>
      <c r="RM248" s="15"/>
      <c r="RN248" s="15"/>
      <c r="RO248" s="15"/>
      <c r="RP248" s="15"/>
      <c r="RQ248" s="15"/>
      <c r="RR248" s="15"/>
      <c r="RS248" s="15"/>
      <c r="RT248" s="15"/>
      <c r="RU248" s="15"/>
      <c r="RV248" s="15"/>
      <c r="RW248" s="15"/>
      <c r="RX248" s="15"/>
      <c r="RY248" s="15"/>
      <c r="RZ248" s="15"/>
      <c r="SA248" s="15"/>
      <c r="SB248" s="15"/>
      <c r="SC248" s="15"/>
      <c r="SD248" s="15"/>
      <c r="SE248" s="15"/>
      <c r="SF248" s="15"/>
      <c r="SG248" s="15"/>
      <c r="SH248" s="15"/>
      <c r="SI248" s="15"/>
      <c r="SJ248" s="15"/>
      <c r="SK248" s="15"/>
      <c r="SL248" s="15"/>
      <c r="SM248" s="15"/>
      <c r="SN248" s="15"/>
      <c r="SO248" s="15"/>
      <c r="SP248" s="15"/>
      <c r="SQ248" s="15"/>
      <c r="SR248" s="15"/>
      <c r="SS248" s="15"/>
      <c r="ST248" s="15"/>
      <c r="SU248" s="15"/>
      <c r="SV248" s="15"/>
      <c r="SW248" s="15"/>
      <c r="SX248" s="15"/>
      <c r="SY248" s="15"/>
      <c r="SZ248" s="15"/>
      <c r="TA248" s="15"/>
      <c r="TB248" s="15"/>
      <c r="TC248" s="15"/>
      <c r="TD248" s="15"/>
      <c r="TE248" s="15"/>
      <c r="TF248" s="15"/>
      <c r="TG248" s="15"/>
      <c r="TH248" s="15"/>
      <c r="TI248" s="15"/>
      <c r="TJ248" s="15"/>
      <c r="TK248" s="15"/>
      <c r="TL248" s="15"/>
      <c r="TM248" s="15"/>
      <c r="TN248" s="15"/>
      <c r="TO248" s="15"/>
      <c r="TP248" s="15"/>
      <c r="TQ248" s="15"/>
      <c r="TR248" s="15"/>
      <c r="TS248" s="15"/>
      <c r="TT248" s="15"/>
      <c r="TU248" s="15"/>
      <c r="TV248" s="15"/>
      <c r="TW248" s="15"/>
      <c r="TX248" s="15"/>
      <c r="TY248" s="15"/>
      <c r="TZ248" s="15"/>
      <c r="UA248" s="15"/>
      <c r="UB248" s="15"/>
      <c r="UC248" s="15"/>
      <c r="UD248" s="15"/>
      <c r="UE248" s="15"/>
      <c r="UF248" s="15"/>
      <c r="UG248" s="15"/>
      <c r="UH248" s="15"/>
      <c r="UI248" s="15"/>
      <c r="UJ248" s="15"/>
      <c r="UK248" s="15"/>
      <c r="UL248" s="15"/>
      <c r="UM248" s="15"/>
      <c r="UN248" s="15"/>
      <c r="UO248" s="15"/>
      <c r="UP248" s="15"/>
      <c r="UQ248" s="15"/>
      <c r="UR248" s="15"/>
      <c r="US248" s="15"/>
    </row>
    <row r="249" spans="1:565" s="77" customFormat="1" ht="26.25" thickBot="1" x14ac:dyDescent="0.3">
      <c r="A249" s="54">
        <v>40</v>
      </c>
      <c r="B249" s="58" t="s">
        <v>499</v>
      </c>
      <c r="C249" s="54" t="s">
        <v>457</v>
      </c>
      <c r="D249" s="54" t="s">
        <v>97</v>
      </c>
      <c r="E249" s="54" t="s">
        <v>175</v>
      </c>
      <c r="F249" s="109" t="s">
        <v>458</v>
      </c>
      <c r="G249" s="64">
        <v>13381</v>
      </c>
      <c r="H249" s="58" t="s">
        <v>505</v>
      </c>
      <c r="I249" s="109" t="s">
        <v>497</v>
      </c>
      <c r="J249" s="58" t="s">
        <v>498</v>
      </c>
      <c r="K249" s="63">
        <v>45006</v>
      </c>
      <c r="L249" s="6">
        <v>17964.07</v>
      </c>
      <c r="M249" s="64">
        <v>13664</v>
      </c>
      <c r="N249" s="63">
        <v>45259</v>
      </c>
      <c r="O249" s="63">
        <v>45442</v>
      </c>
      <c r="P249" s="54" t="s">
        <v>525</v>
      </c>
      <c r="Q249" s="58" t="s">
        <v>100</v>
      </c>
      <c r="R249" s="6" t="s">
        <v>100</v>
      </c>
      <c r="S249" s="6" t="s">
        <v>100</v>
      </c>
      <c r="T249" s="58" t="s">
        <v>304</v>
      </c>
      <c r="U249" s="55" t="s">
        <v>100</v>
      </c>
      <c r="V249" s="55" t="s">
        <v>100</v>
      </c>
      <c r="W249" s="55" t="s">
        <v>100</v>
      </c>
      <c r="X249" s="55" t="s">
        <v>100</v>
      </c>
      <c r="Y249" s="55" t="s">
        <v>100</v>
      </c>
      <c r="Z249" s="55" t="s">
        <v>100</v>
      </c>
      <c r="AA249" s="55" t="s">
        <v>100</v>
      </c>
      <c r="AB249" s="55" t="s">
        <v>100</v>
      </c>
      <c r="AC249" s="6">
        <v>0</v>
      </c>
      <c r="AD249" s="6">
        <v>0</v>
      </c>
      <c r="AE249" s="55" t="s">
        <v>100</v>
      </c>
      <c r="AF249" s="55" t="s">
        <v>100</v>
      </c>
      <c r="AG249" s="4">
        <v>0</v>
      </c>
      <c r="AH249" s="6">
        <f t="shared" si="33"/>
        <v>17964.07</v>
      </c>
      <c r="AI249" s="6"/>
      <c r="AJ249" s="5">
        <f>4870</f>
        <v>4870</v>
      </c>
      <c r="AK249" s="6">
        <f t="shared" si="34"/>
        <v>4870</v>
      </c>
      <c r="AL249" s="73" t="s">
        <v>100</v>
      </c>
      <c r="AM249" s="73" t="s">
        <v>100</v>
      </c>
      <c r="AN249" s="73" t="s">
        <v>100</v>
      </c>
      <c r="AO249" s="73" t="s">
        <v>100</v>
      </c>
      <c r="AP249" s="73" t="s">
        <v>100</v>
      </c>
      <c r="AQ249" s="73" t="s">
        <v>100</v>
      </c>
      <c r="AR249" s="73" t="s">
        <v>100</v>
      </c>
      <c r="AS249" s="73" t="s">
        <v>100</v>
      </c>
      <c r="AT249" s="73" t="s">
        <v>100</v>
      </c>
      <c r="AU249" s="73" t="s">
        <v>100</v>
      </c>
      <c r="AV249" s="73" t="s">
        <v>100</v>
      </c>
      <c r="AW249" s="73" t="s">
        <v>100</v>
      </c>
      <c r="AX249" s="73" t="s">
        <v>100</v>
      </c>
      <c r="AY249" s="73" t="s">
        <v>100</v>
      </c>
      <c r="AZ249" s="73" t="s">
        <v>100</v>
      </c>
      <c r="BA249" s="73" t="s">
        <v>100</v>
      </c>
      <c r="BB249" s="73" t="s">
        <v>100</v>
      </c>
      <c r="BC249" s="73" t="s">
        <v>100</v>
      </c>
      <c r="BD249" s="73" t="s">
        <v>100</v>
      </c>
      <c r="BE249" s="73" t="s">
        <v>100</v>
      </c>
      <c r="BF249" s="73" t="s">
        <v>100</v>
      </c>
      <c r="BG249" s="54" t="s">
        <v>100</v>
      </c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  <c r="IS249" s="15"/>
      <c r="IT249" s="15"/>
      <c r="IU249" s="15"/>
      <c r="IV249" s="15"/>
      <c r="IW249" s="15"/>
      <c r="IX249" s="15"/>
      <c r="IY249" s="15"/>
      <c r="IZ249" s="15"/>
      <c r="JA249" s="15"/>
      <c r="JB249" s="15"/>
      <c r="JC249" s="15"/>
      <c r="JD249" s="15"/>
      <c r="JE249" s="15"/>
      <c r="JF249" s="15"/>
      <c r="JG249" s="15"/>
      <c r="JH249" s="15"/>
      <c r="JI249" s="15"/>
      <c r="JJ249" s="15"/>
      <c r="JK249" s="15"/>
      <c r="JL249" s="15"/>
      <c r="JM249" s="15"/>
      <c r="JN249" s="15"/>
      <c r="JO249" s="15"/>
      <c r="JP249" s="15"/>
      <c r="JQ249" s="15"/>
      <c r="JR249" s="15"/>
      <c r="JS249" s="15"/>
      <c r="JT249" s="15"/>
      <c r="JU249" s="15"/>
      <c r="JV249" s="15"/>
      <c r="JW249" s="15"/>
      <c r="JX249" s="15"/>
      <c r="JY249" s="15"/>
      <c r="JZ249" s="15"/>
      <c r="KA249" s="15"/>
      <c r="KB249" s="15"/>
      <c r="KC249" s="15"/>
      <c r="KD249" s="15"/>
      <c r="KE249" s="15"/>
      <c r="KF249" s="15"/>
      <c r="KG249" s="15"/>
      <c r="KH249" s="15"/>
      <c r="KI249" s="15"/>
      <c r="KJ249" s="15"/>
      <c r="KK249" s="15"/>
      <c r="KL249" s="15"/>
      <c r="KM249" s="15"/>
      <c r="KN249" s="15"/>
      <c r="KO249" s="15"/>
      <c r="KP249" s="15"/>
      <c r="KQ249" s="15"/>
      <c r="KR249" s="15"/>
      <c r="KS249" s="15"/>
      <c r="KT249" s="15"/>
      <c r="KU249" s="15"/>
      <c r="KV249" s="15"/>
      <c r="KW249" s="15"/>
      <c r="KX249" s="15"/>
      <c r="KY249" s="15"/>
      <c r="KZ249" s="15"/>
      <c r="LA249" s="15"/>
      <c r="LB249" s="15"/>
      <c r="LC249" s="15"/>
      <c r="LD249" s="15"/>
      <c r="LE249" s="15"/>
      <c r="LF249" s="15"/>
      <c r="LG249" s="15"/>
      <c r="LH249" s="15"/>
      <c r="LI249" s="15"/>
      <c r="LJ249" s="15"/>
      <c r="LK249" s="15"/>
      <c r="LL249" s="15"/>
      <c r="LM249" s="15"/>
      <c r="LN249" s="15"/>
      <c r="LO249" s="15"/>
      <c r="LP249" s="15"/>
      <c r="LQ249" s="15"/>
      <c r="LR249" s="15"/>
      <c r="LS249" s="15"/>
      <c r="LT249" s="15"/>
      <c r="LU249" s="15"/>
      <c r="LV249" s="15"/>
      <c r="LW249" s="15"/>
      <c r="LX249" s="15"/>
      <c r="LY249" s="15"/>
      <c r="LZ249" s="15"/>
      <c r="MA249" s="15"/>
      <c r="MB249" s="15"/>
      <c r="MC249" s="15"/>
      <c r="MD249" s="15"/>
      <c r="ME249" s="15"/>
      <c r="MF249" s="15"/>
      <c r="MG249" s="15"/>
      <c r="MH249" s="15"/>
      <c r="MI249" s="15"/>
      <c r="MJ249" s="15"/>
      <c r="MK249" s="15"/>
      <c r="ML249" s="15"/>
      <c r="MM249" s="15"/>
      <c r="MN249" s="15"/>
      <c r="MO249" s="15"/>
      <c r="MP249" s="15"/>
      <c r="MQ249" s="15"/>
      <c r="MR249" s="15"/>
      <c r="MS249" s="15"/>
      <c r="MT249" s="15"/>
      <c r="MU249" s="15"/>
      <c r="MV249" s="15"/>
      <c r="MW249" s="15"/>
      <c r="MX249" s="15"/>
      <c r="MY249" s="15"/>
      <c r="MZ249" s="15"/>
      <c r="NA249" s="15"/>
      <c r="NB249" s="15"/>
      <c r="NC249" s="15"/>
      <c r="ND249" s="15"/>
      <c r="NE249" s="15"/>
      <c r="NF249" s="15"/>
      <c r="NG249" s="15"/>
      <c r="NH249" s="15"/>
      <c r="NI249" s="15"/>
      <c r="NJ249" s="15"/>
      <c r="NK249" s="15"/>
      <c r="NL249" s="15"/>
      <c r="NM249" s="15"/>
      <c r="NN249" s="15"/>
      <c r="NO249" s="15"/>
      <c r="NP249" s="15"/>
      <c r="NQ249" s="15"/>
      <c r="NR249" s="15"/>
      <c r="NS249" s="15"/>
      <c r="NT249" s="15"/>
      <c r="NU249" s="15"/>
      <c r="NV249" s="15"/>
      <c r="NW249" s="15"/>
      <c r="NX249" s="15"/>
      <c r="NY249" s="15"/>
      <c r="NZ249" s="15"/>
      <c r="OA249" s="15"/>
      <c r="OB249" s="15"/>
      <c r="OC249" s="15"/>
      <c r="OD249" s="15"/>
      <c r="OE249" s="15"/>
      <c r="OF249" s="15"/>
      <c r="OG249" s="15"/>
      <c r="OH249" s="15"/>
      <c r="OI249" s="15"/>
      <c r="OJ249" s="15"/>
      <c r="OK249" s="15"/>
      <c r="OL249" s="15"/>
      <c r="OM249" s="15"/>
      <c r="ON249" s="15"/>
      <c r="OO249" s="15"/>
      <c r="OP249" s="15"/>
      <c r="OQ249" s="15"/>
      <c r="OR249" s="15"/>
      <c r="OS249" s="15"/>
      <c r="OT249" s="15"/>
      <c r="OU249" s="15"/>
      <c r="OV249" s="15"/>
      <c r="OW249" s="15"/>
      <c r="OX249" s="15"/>
      <c r="OY249" s="15"/>
      <c r="OZ249" s="15"/>
      <c r="PA249" s="15"/>
      <c r="PB249" s="15"/>
      <c r="PC249" s="15"/>
      <c r="PD249" s="15"/>
      <c r="PE249" s="15"/>
      <c r="PF249" s="15"/>
      <c r="PG249" s="15"/>
      <c r="PH249" s="15"/>
      <c r="PI249" s="15"/>
      <c r="PJ249" s="15"/>
      <c r="PK249" s="15"/>
      <c r="PL249" s="15"/>
      <c r="PM249" s="15"/>
      <c r="PN249" s="15"/>
      <c r="PO249" s="15"/>
      <c r="PP249" s="15"/>
      <c r="PQ249" s="15"/>
      <c r="PR249" s="15"/>
      <c r="PS249" s="15"/>
      <c r="PT249" s="15"/>
      <c r="PU249" s="15"/>
      <c r="PV249" s="15"/>
      <c r="PW249" s="15"/>
      <c r="PX249" s="15"/>
      <c r="PY249" s="15"/>
      <c r="PZ249" s="15"/>
      <c r="QA249" s="15"/>
      <c r="QB249" s="15"/>
      <c r="QC249" s="15"/>
      <c r="QD249" s="15"/>
      <c r="QE249" s="15"/>
      <c r="QF249" s="15"/>
      <c r="QG249" s="15"/>
      <c r="QH249" s="15"/>
      <c r="QI249" s="15"/>
      <c r="QJ249" s="15"/>
      <c r="QK249" s="15"/>
      <c r="QL249" s="15"/>
      <c r="QM249" s="15"/>
      <c r="QN249" s="15"/>
      <c r="QO249" s="15"/>
      <c r="QP249" s="15"/>
      <c r="QQ249" s="15"/>
      <c r="QR249" s="15"/>
      <c r="QS249" s="15"/>
      <c r="QT249" s="15"/>
      <c r="QU249" s="15"/>
      <c r="QV249" s="15"/>
      <c r="QW249" s="15"/>
      <c r="QX249" s="15"/>
      <c r="QY249" s="15"/>
      <c r="QZ249" s="15"/>
      <c r="RA249" s="15"/>
      <c r="RB249" s="15"/>
      <c r="RC249" s="15"/>
      <c r="RD249" s="15"/>
      <c r="RE249" s="15"/>
      <c r="RF249" s="15"/>
      <c r="RG249" s="15"/>
      <c r="RH249" s="15"/>
      <c r="RI249" s="15"/>
      <c r="RJ249" s="15"/>
      <c r="RK249" s="15"/>
      <c r="RL249" s="15"/>
      <c r="RM249" s="15"/>
      <c r="RN249" s="15"/>
      <c r="RO249" s="15"/>
      <c r="RP249" s="15"/>
      <c r="RQ249" s="15"/>
      <c r="RR249" s="15"/>
      <c r="RS249" s="15"/>
      <c r="RT249" s="15"/>
      <c r="RU249" s="15"/>
      <c r="RV249" s="15"/>
      <c r="RW249" s="15"/>
      <c r="RX249" s="15"/>
      <c r="RY249" s="15"/>
      <c r="RZ249" s="15"/>
      <c r="SA249" s="15"/>
      <c r="SB249" s="15"/>
      <c r="SC249" s="15"/>
      <c r="SD249" s="15"/>
      <c r="SE249" s="15"/>
      <c r="SF249" s="15"/>
      <c r="SG249" s="15"/>
      <c r="SH249" s="15"/>
      <c r="SI249" s="15"/>
      <c r="SJ249" s="15"/>
      <c r="SK249" s="15"/>
      <c r="SL249" s="15"/>
      <c r="SM249" s="15"/>
      <c r="SN249" s="15"/>
      <c r="SO249" s="15"/>
      <c r="SP249" s="15"/>
      <c r="SQ249" s="15"/>
      <c r="SR249" s="15"/>
      <c r="SS249" s="15"/>
      <c r="ST249" s="15"/>
      <c r="SU249" s="15"/>
      <c r="SV249" s="15"/>
      <c r="SW249" s="15"/>
      <c r="SX249" s="15"/>
      <c r="SY249" s="15"/>
      <c r="SZ249" s="15"/>
      <c r="TA249" s="15"/>
      <c r="TB249" s="15"/>
      <c r="TC249" s="15"/>
      <c r="TD249" s="15"/>
      <c r="TE249" s="15"/>
      <c r="TF249" s="15"/>
      <c r="TG249" s="15"/>
      <c r="TH249" s="15"/>
      <c r="TI249" s="15"/>
      <c r="TJ249" s="15"/>
      <c r="TK249" s="15"/>
      <c r="TL249" s="15"/>
      <c r="TM249" s="15"/>
      <c r="TN249" s="15"/>
      <c r="TO249" s="15"/>
      <c r="TP249" s="15"/>
      <c r="TQ249" s="15"/>
      <c r="TR249" s="15"/>
      <c r="TS249" s="15"/>
      <c r="TT249" s="15"/>
      <c r="TU249" s="15"/>
      <c r="TV249" s="15"/>
      <c r="TW249" s="15"/>
      <c r="TX249" s="15"/>
      <c r="TY249" s="15"/>
      <c r="TZ249" s="15"/>
      <c r="UA249" s="15"/>
      <c r="UB249" s="15"/>
      <c r="UC249" s="15"/>
      <c r="UD249" s="15"/>
      <c r="UE249" s="15"/>
      <c r="UF249" s="15"/>
      <c r="UG249" s="15"/>
      <c r="UH249" s="15"/>
      <c r="UI249" s="15"/>
      <c r="UJ249" s="15"/>
      <c r="UK249" s="15"/>
      <c r="UL249" s="15"/>
      <c r="UM249" s="15"/>
      <c r="UN249" s="15"/>
      <c r="UO249" s="15"/>
      <c r="UP249" s="15"/>
      <c r="UQ249" s="15"/>
      <c r="UR249" s="15"/>
      <c r="US249" s="15"/>
    </row>
    <row r="250" spans="1:565" s="77" customFormat="1" ht="51.75" thickBot="1" x14ac:dyDescent="0.3">
      <c r="A250" s="54">
        <v>41</v>
      </c>
      <c r="B250" s="58" t="s">
        <v>510</v>
      </c>
      <c r="C250" s="54" t="s">
        <v>502</v>
      </c>
      <c r="D250" s="54" t="s">
        <v>97</v>
      </c>
      <c r="E250" s="54" t="s">
        <v>99</v>
      </c>
      <c r="F250" s="109" t="s">
        <v>509</v>
      </c>
      <c r="G250" s="64">
        <v>13450</v>
      </c>
      <c r="H250" s="58" t="s">
        <v>508</v>
      </c>
      <c r="I250" s="109" t="s">
        <v>507</v>
      </c>
      <c r="J250" s="58" t="s">
        <v>511</v>
      </c>
      <c r="K250" s="63">
        <v>45357</v>
      </c>
      <c r="L250" s="6">
        <v>200000</v>
      </c>
      <c r="M250" s="64">
        <v>13730</v>
      </c>
      <c r="N250" s="63">
        <v>45357</v>
      </c>
      <c r="O250" s="63">
        <v>45723</v>
      </c>
      <c r="P250" s="63" t="s">
        <v>512</v>
      </c>
      <c r="Q250" s="58" t="s">
        <v>100</v>
      </c>
      <c r="R250" s="6" t="s">
        <v>100</v>
      </c>
      <c r="S250" s="6" t="s">
        <v>100</v>
      </c>
      <c r="T250" s="58" t="s">
        <v>455</v>
      </c>
      <c r="U250" s="55" t="s">
        <v>100</v>
      </c>
      <c r="V250" s="55" t="s">
        <v>100</v>
      </c>
      <c r="W250" s="55" t="s">
        <v>100</v>
      </c>
      <c r="X250" s="55" t="s">
        <v>100</v>
      </c>
      <c r="Y250" s="55" t="s">
        <v>100</v>
      </c>
      <c r="Z250" s="55" t="s">
        <v>100</v>
      </c>
      <c r="AA250" s="55" t="s">
        <v>100</v>
      </c>
      <c r="AB250" s="55" t="s">
        <v>100</v>
      </c>
      <c r="AC250" s="6">
        <v>0</v>
      </c>
      <c r="AD250" s="6">
        <v>0</v>
      </c>
      <c r="AE250" s="58" t="s">
        <v>100</v>
      </c>
      <c r="AF250" s="67" t="s">
        <v>100</v>
      </c>
      <c r="AG250" s="6">
        <v>0</v>
      </c>
      <c r="AH250" s="6">
        <f t="shared" si="33"/>
        <v>200000</v>
      </c>
      <c r="AI250" s="6"/>
      <c r="AJ250" s="5">
        <f>471.56</f>
        <v>471.56</v>
      </c>
      <c r="AK250" s="6">
        <f t="shared" si="34"/>
        <v>471.56</v>
      </c>
      <c r="AL250" s="73" t="s">
        <v>100</v>
      </c>
      <c r="AM250" s="73" t="s">
        <v>100</v>
      </c>
      <c r="AN250" s="73" t="s">
        <v>100</v>
      </c>
      <c r="AO250" s="73" t="s">
        <v>100</v>
      </c>
      <c r="AP250" s="73"/>
      <c r="AQ250" s="73"/>
      <c r="AR250" s="73" t="s">
        <v>100</v>
      </c>
      <c r="AS250" s="73" t="s">
        <v>100</v>
      </c>
      <c r="AT250" s="73" t="s">
        <v>100</v>
      </c>
      <c r="AU250" s="73" t="s">
        <v>100</v>
      </c>
      <c r="AV250" s="73" t="s">
        <v>100</v>
      </c>
      <c r="AW250" s="73" t="s">
        <v>100</v>
      </c>
      <c r="AX250" s="73" t="s">
        <v>100</v>
      </c>
      <c r="AY250" s="73" t="s">
        <v>100</v>
      </c>
      <c r="AZ250" s="73" t="s">
        <v>100</v>
      </c>
      <c r="BA250" s="73" t="s">
        <v>100</v>
      </c>
      <c r="BB250" s="73" t="s">
        <v>100</v>
      </c>
      <c r="BC250" s="73" t="s">
        <v>100</v>
      </c>
      <c r="BD250" s="73" t="s">
        <v>100</v>
      </c>
      <c r="BE250" s="73" t="s">
        <v>100</v>
      </c>
      <c r="BF250" s="73" t="s">
        <v>100</v>
      </c>
      <c r="BG250" s="54" t="s">
        <v>100</v>
      </c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5"/>
      <c r="IU250" s="15"/>
      <c r="IV250" s="15"/>
      <c r="IW250" s="15"/>
      <c r="IX250" s="15"/>
      <c r="IY250" s="15"/>
      <c r="IZ250" s="15"/>
      <c r="JA250" s="15"/>
      <c r="JB250" s="15"/>
      <c r="JC250" s="15"/>
      <c r="JD250" s="15"/>
      <c r="JE250" s="15"/>
      <c r="JF250" s="15"/>
      <c r="JG250" s="15"/>
      <c r="JH250" s="15"/>
      <c r="JI250" s="15"/>
      <c r="JJ250" s="15"/>
      <c r="JK250" s="15"/>
      <c r="JL250" s="15"/>
      <c r="JM250" s="15"/>
      <c r="JN250" s="15"/>
      <c r="JO250" s="15"/>
      <c r="JP250" s="15"/>
      <c r="JQ250" s="15"/>
      <c r="JR250" s="15"/>
      <c r="JS250" s="15"/>
      <c r="JT250" s="15"/>
      <c r="JU250" s="15"/>
      <c r="JV250" s="15"/>
      <c r="JW250" s="15"/>
      <c r="JX250" s="15"/>
      <c r="JY250" s="15"/>
      <c r="JZ250" s="15"/>
      <c r="KA250" s="15"/>
      <c r="KB250" s="15"/>
      <c r="KC250" s="15"/>
      <c r="KD250" s="15"/>
      <c r="KE250" s="15"/>
      <c r="KF250" s="15"/>
      <c r="KG250" s="15"/>
      <c r="KH250" s="15"/>
      <c r="KI250" s="15"/>
      <c r="KJ250" s="15"/>
      <c r="KK250" s="15"/>
      <c r="KL250" s="15"/>
      <c r="KM250" s="15"/>
      <c r="KN250" s="15"/>
      <c r="KO250" s="15"/>
      <c r="KP250" s="15"/>
      <c r="KQ250" s="15"/>
      <c r="KR250" s="15"/>
      <c r="KS250" s="15"/>
      <c r="KT250" s="15"/>
      <c r="KU250" s="15"/>
      <c r="KV250" s="15"/>
      <c r="KW250" s="15"/>
      <c r="KX250" s="15"/>
      <c r="KY250" s="15"/>
      <c r="KZ250" s="15"/>
      <c r="LA250" s="15"/>
      <c r="LB250" s="15"/>
      <c r="LC250" s="15"/>
      <c r="LD250" s="15"/>
      <c r="LE250" s="15"/>
      <c r="LF250" s="15"/>
      <c r="LG250" s="15"/>
      <c r="LH250" s="15"/>
      <c r="LI250" s="15"/>
      <c r="LJ250" s="15"/>
      <c r="LK250" s="15"/>
      <c r="LL250" s="15"/>
      <c r="LM250" s="15"/>
      <c r="LN250" s="15"/>
      <c r="LO250" s="15"/>
      <c r="LP250" s="15"/>
      <c r="LQ250" s="15"/>
      <c r="LR250" s="15"/>
      <c r="LS250" s="15"/>
      <c r="LT250" s="15"/>
      <c r="LU250" s="15"/>
      <c r="LV250" s="15"/>
      <c r="LW250" s="15"/>
      <c r="LX250" s="15"/>
      <c r="LY250" s="15"/>
      <c r="LZ250" s="15"/>
      <c r="MA250" s="15"/>
      <c r="MB250" s="15"/>
      <c r="MC250" s="15"/>
      <c r="MD250" s="15"/>
      <c r="ME250" s="15"/>
      <c r="MF250" s="15"/>
      <c r="MG250" s="15"/>
      <c r="MH250" s="15"/>
      <c r="MI250" s="15"/>
      <c r="MJ250" s="15"/>
      <c r="MK250" s="15"/>
      <c r="ML250" s="15"/>
      <c r="MM250" s="15"/>
      <c r="MN250" s="15"/>
      <c r="MO250" s="15"/>
      <c r="MP250" s="15"/>
      <c r="MQ250" s="15"/>
      <c r="MR250" s="15"/>
      <c r="MS250" s="15"/>
      <c r="MT250" s="15"/>
      <c r="MU250" s="15"/>
      <c r="MV250" s="15"/>
      <c r="MW250" s="15"/>
      <c r="MX250" s="15"/>
      <c r="MY250" s="15"/>
      <c r="MZ250" s="15"/>
      <c r="NA250" s="15"/>
      <c r="NB250" s="15"/>
      <c r="NC250" s="15"/>
      <c r="ND250" s="15"/>
      <c r="NE250" s="15"/>
      <c r="NF250" s="15"/>
      <c r="NG250" s="15"/>
      <c r="NH250" s="15"/>
      <c r="NI250" s="15"/>
      <c r="NJ250" s="15"/>
      <c r="NK250" s="15"/>
      <c r="NL250" s="15"/>
      <c r="NM250" s="15"/>
      <c r="NN250" s="15"/>
      <c r="NO250" s="15"/>
      <c r="NP250" s="15"/>
      <c r="NQ250" s="15"/>
      <c r="NR250" s="15"/>
      <c r="NS250" s="15"/>
      <c r="NT250" s="15"/>
      <c r="NU250" s="15"/>
      <c r="NV250" s="15"/>
      <c r="NW250" s="15"/>
      <c r="NX250" s="15"/>
      <c r="NY250" s="15"/>
      <c r="NZ250" s="15"/>
      <c r="OA250" s="15"/>
      <c r="OB250" s="15"/>
      <c r="OC250" s="15"/>
      <c r="OD250" s="15"/>
      <c r="OE250" s="15"/>
      <c r="OF250" s="15"/>
      <c r="OG250" s="15"/>
      <c r="OH250" s="15"/>
      <c r="OI250" s="15"/>
      <c r="OJ250" s="15"/>
      <c r="OK250" s="15"/>
      <c r="OL250" s="15"/>
      <c r="OM250" s="15"/>
      <c r="ON250" s="15"/>
      <c r="OO250" s="15"/>
      <c r="OP250" s="15"/>
      <c r="OQ250" s="15"/>
      <c r="OR250" s="15"/>
      <c r="OS250" s="15"/>
      <c r="OT250" s="15"/>
      <c r="OU250" s="15"/>
      <c r="OV250" s="15"/>
      <c r="OW250" s="15"/>
      <c r="OX250" s="15"/>
      <c r="OY250" s="15"/>
      <c r="OZ250" s="15"/>
      <c r="PA250" s="15"/>
      <c r="PB250" s="15"/>
      <c r="PC250" s="15"/>
      <c r="PD250" s="15"/>
      <c r="PE250" s="15"/>
      <c r="PF250" s="15"/>
      <c r="PG250" s="15"/>
      <c r="PH250" s="15"/>
      <c r="PI250" s="15"/>
      <c r="PJ250" s="15"/>
      <c r="PK250" s="15"/>
      <c r="PL250" s="15"/>
      <c r="PM250" s="15"/>
      <c r="PN250" s="15"/>
      <c r="PO250" s="15"/>
      <c r="PP250" s="15"/>
      <c r="PQ250" s="15"/>
      <c r="PR250" s="15"/>
      <c r="PS250" s="15"/>
      <c r="PT250" s="15"/>
      <c r="PU250" s="15"/>
      <c r="PV250" s="15"/>
      <c r="PW250" s="15"/>
      <c r="PX250" s="15"/>
      <c r="PY250" s="15"/>
      <c r="PZ250" s="15"/>
      <c r="QA250" s="15"/>
      <c r="QB250" s="15"/>
      <c r="QC250" s="15"/>
      <c r="QD250" s="15"/>
      <c r="QE250" s="15"/>
      <c r="QF250" s="15"/>
      <c r="QG250" s="15"/>
      <c r="QH250" s="15"/>
      <c r="QI250" s="15"/>
      <c r="QJ250" s="15"/>
      <c r="QK250" s="15"/>
      <c r="QL250" s="15"/>
      <c r="QM250" s="15"/>
      <c r="QN250" s="15"/>
      <c r="QO250" s="15"/>
      <c r="QP250" s="15"/>
      <c r="QQ250" s="15"/>
      <c r="QR250" s="15"/>
      <c r="QS250" s="15"/>
      <c r="QT250" s="15"/>
      <c r="QU250" s="15"/>
      <c r="QV250" s="15"/>
      <c r="QW250" s="15"/>
      <c r="QX250" s="15"/>
      <c r="QY250" s="15"/>
      <c r="QZ250" s="15"/>
      <c r="RA250" s="15"/>
      <c r="RB250" s="15"/>
      <c r="RC250" s="15"/>
      <c r="RD250" s="15"/>
      <c r="RE250" s="15"/>
      <c r="RF250" s="15"/>
      <c r="RG250" s="15"/>
      <c r="RH250" s="15"/>
      <c r="RI250" s="15"/>
      <c r="RJ250" s="15"/>
      <c r="RK250" s="15"/>
      <c r="RL250" s="15"/>
      <c r="RM250" s="15"/>
      <c r="RN250" s="15"/>
      <c r="RO250" s="15"/>
      <c r="RP250" s="15"/>
      <c r="RQ250" s="15"/>
      <c r="RR250" s="15"/>
      <c r="RS250" s="15"/>
      <c r="RT250" s="15"/>
      <c r="RU250" s="15"/>
      <c r="RV250" s="15"/>
      <c r="RW250" s="15"/>
      <c r="RX250" s="15"/>
      <c r="RY250" s="15"/>
      <c r="RZ250" s="15"/>
      <c r="SA250" s="15"/>
      <c r="SB250" s="15"/>
      <c r="SC250" s="15"/>
      <c r="SD250" s="15"/>
      <c r="SE250" s="15"/>
      <c r="SF250" s="15"/>
      <c r="SG250" s="15"/>
      <c r="SH250" s="15"/>
      <c r="SI250" s="15"/>
      <c r="SJ250" s="15"/>
      <c r="SK250" s="15"/>
      <c r="SL250" s="15"/>
      <c r="SM250" s="15"/>
      <c r="SN250" s="15"/>
      <c r="SO250" s="15"/>
      <c r="SP250" s="15"/>
      <c r="SQ250" s="15"/>
      <c r="SR250" s="15"/>
      <c r="SS250" s="15"/>
      <c r="ST250" s="15"/>
      <c r="SU250" s="15"/>
      <c r="SV250" s="15"/>
      <c r="SW250" s="15"/>
      <c r="SX250" s="15"/>
      <c r="SY250" s="15"/>
      <c r="SZ250" s="15"/>
      <c r="TA250" s="15"/>
      <c r="TB250" s="15"/>
      <c r="TC250" s="15"/>
      <c r="TD250" s="15"/>
      <c r="TE250" s="15"/>
      <c r="TF250" s="15"/>
      <c r="TG250" s="15"/>
      <c r="TH250" s="15"/>
      <c r="TI250" s="15"/>
      <c r="TJ250" s="15"/>
      <c r="TK250" s="15"/>
      <c r="TL250" s="15"/>
      <c r="TM250" s="15"/>
      <c r="TN250" s="15"/>
      <c r="TO250" s="15"/>
      <c r="TP250" s="15"/>
      <c r="TQ250" s="15"/>
      <c r="TR250" s="15"/>
      <c r="TS250" s="15"/>
      <c r="TT250" s="15"/>
      <c r="TU250" s="15"/>
      <c r="TV250" s="15"/>
      <c r="TW250" s="15"/>
      <c r="TX250" s="15"/>
      <c r="TY250" s="15"/>
      <c r="TZ250" s="15"/>
      <c r="UA250" s="15"/>
      <c r="UB250" s="15"/>
      <c r="UC250" s="15"/>
      <c r="UD250" s="15"/>
      <c r="UE250" s="15"/>
      <c r="UF250" s="15"/>
      <c r="UG250" s="15"/>
      <c r="UH250" s="15"/>
      <c r="UI250" s="15"/>
      <c r="UJ250" s="15"/>
      <c r="UK250" s="15"/>
      <c r="UL250" s="15"/>
      <c r="UM250" s="15"/>
      <c r="UN250" s="15"/>
      <c r="UO250" s="15"/>
      <c r="UP250" s="15"/>
      <c r="UQ250" s="15"/>
      <c r="UR250" s="15"/>
      <c r="US250" s="15"/>
    </row>
    <row r="251" spans="1:565" s="77" customFormat="1" ht="51.75" thickBot="1" x14ac:dyDescent="0.3">
      <c r="A251" s="54">
        <v>42</v>
      </c>
      <c r="B251" s="58" t="s">
        <v>513</v>
      </c>
      <c r="C251" s="54" t="s">
        <v>502</v>
      </c>
      <c r="D251" s="54" t="s">
        <v>97</v>
      </c>
      <c r="E251" s="54" t="s">
        <v>99</v>
      </c>
      <c r="F251" s="109" t="s">
        <v>514</v>
      </c>
      <c r="G251" s="64">
        <v>13450</v>
      </c>
      <c r="H251" s="58" t="s">
        <v>515</v>
      </c>
      <c r="I251" s="110" t="s">
        <v>503</v>
      </c>
      <c r="J251" s="58" t="s">
        <v>504</v>
      </c>
      <c r="K251" s="63">
        <v>45356</v>
      </c>
      <c r="L251" s="6">
        <v>500000</v>
      </c>
      <c r="M251" s="64">
        <v>13730</v>
      </c>
      <c r="N251" s="63">
        <v>45356</v>
      </c>
      <c r="O251" s="63">
        <v>45722</v>
      </c>
      <c r="P251" s="63" t="s">
        <v>512</v>
      </c>
      <c r="Q251" s="58" t="s">
        <v>100</v>
      </c>
      <c r="R251" s="6" t="s">
        <v>100</v>
      </c>
      <c r="S251" s="6" t="s">
        <v>100</v>
      </c>
      <c r="T251" s="58" t="s">
        <v>455</v>
      </c>
      <c r="U251" s="55" t="s">
        <v>100</v>
      </c>
      <c r="V251" s="55" t="s">
        <v>100</v>
      </c>
      <c r="W251" s="55" t="s">
        <v>100</v>
      </c>
      <c r="X251" s="55" t="s">
        <v>100</v>
      </c>
      <c r="Y251" s="55" t="s">
        <v>100</v>
      </c>
      <c r="Z251" s="55" t="s">
        <v>100</v>
      </c>
      <c r="AA251" s="55" t="s">
        <v>100</v>
      </c>
      <c r="AB251" s="55" t="s">
        <v>100</v>
      </c>
      <c r="AC251" s="6">
        <v>0</v>
      </c>
      <c r="AD251" s="6">
        <v>0</v>
      </c>
      <c r="AE251" s="58" t="s">
        <v>100</v>
      </c>
      <c r="AF251" s="67" t="s">
        <v>100</v>
      </c>
      <c r="AG251" s="6">
        <v>0</v>
      </c>
      <c r="AH251" s="6">
        <f t="shared" si="33"/>
        <v>500000</v>
      </c>
      <c r="AI251" s="6"/>
      <c r="AJ251" s="5">
        <f>410.35+2885.43+468.79+17546.28+12947.45+13820.5</f>
        <v>48078.8</v>
      </c>
      <c r="AK251" s="6">
        <f t="shared" si="34"/>
        <v>48078.8</v>
      </c>
      <c r="AL251" s="73" t="s">
        <v>100</v>
      </c>
      <c r="AM251" s="73" t="s">
        <v>100</v>
      </c>
      <c r="AN251" s="73" t="s">
        <v>100</v>
      </c>
      <c r="AO251" s="73" t="s">
        <v>100</v>
      </c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54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5"/>
      <c r="IT251" s="15"/>
      <c r="IU251" s="15"/>
      <c r="IV251" s="15"/>
      <c r="IW251" s="15"/>
      <c r="IX251" s="15"/>
      <c r="IY251" s="15"/>
      <c r="IZ251" s="15"/>
      <c r="JA251" s="15"/>
      <c r="JB251" s="15"/>
      <c r="JC251" s="15"/>
      <c r="JD251" s="15"/>
      <c r="JE251" s="15"/>
      <c r="JF251" s="15"/>
      <c r="JG251" s="15"/>
      <c r="JH251" s="15"/>
      <c r="JI251" s="15"/>
      <c r="JJ251" s="15"/>
      <c r="JK251" s="15"/>
      <c r="JL251" s="15"/>
      <c r="JM251" s="15"/>
      <c r="JN251" s="15"/>
      <c r="JO251" s="15"/>
      <c r="JP251" s="15"/>
      <c r="JQ251" s="15"/>
      <c r="JR251" s="15"/>
      <c r="JS251" s="15"/>
      <c r="JT251" s="15"/>
      <c r="JU251" s="15"/>
      <c r="JV251" s="15"/>
      <c r="JW251" s="15"/>
      <c r="JX251" s="15"/>
      <c r="JY251" s="15"/>
      <c r="JZ251" s="15"/>
      <c r="KA251" s="15"/>
      <c r="KB251" s="15"/>
      <c r="KC251" s="15"/>
      <c r="KD251" s="15"/>
      <c r="KE251" s="15"/>
      <c r="KF251" s="15"/>
      <c r="KG251" s="15"/>
      <c r="KH251" s="15"/>
      <c r="KI251" s="15"/>
      <c r="KJ251" s="15"/>
      <c r="KK251" s="15"/>
      <c r="KL251" s="15"/>
      <c r="KM251" s="15"/>
      <c r="KN251" s="15"/>
      <c r="KO251" s="15"/>
      <c r="KP251" s="15"/>
      <c r="KQ251" s="15"/>
      <c r="KR251" s="15"/>
      <c r="KS251" s="15"/>
      <c r="KT251" s="15"/>
      <c r="KU251" s="15"/>
      <c r="KV251" s="15"/>
      <c r="KW251" s="15"/>
      <c r="KX251" s="15"/>
      <c r="KY251" s="15"/>
      <c r="KZ251" s="15"/>
      <c r="LA251" s="15"/>
      <c r="LB251" s="15"/>
      <c r="LC251" s="15"/>
      <c r="LD251" s="15"/>
      <c r="LE251" s="15"/>
      <c r="LF251" s="15"/>
      <c r="LG251" s="15"/>
      <c r="LH251" s="15"/>
      <c r="LI251" s="15"/>
      <c r="LJ251" s="15"/>
      <c r="LK251" s="15"/>
      <c r="LL251" s="15"/>
      <c r="LM251" s="15"/>
      <c r="LN251" s="15"/>
      <c r="LO251" s="15"/>
      <c r="LP251" s="15"/>
      <c r="LQ251" s="15"/>
      <c r="LR251" s="15"/>
      <c r="LS251" s="15"/>
      <c r="LT251" s="15"/>
      <c r="LU251" s="15"/>
      <c r="LV251" s="15"/>
      <c r="LW251" s="15"/>
      <c r="LX251" s="15"/>
      <c r="LY251" s="15"/>
      <c r="LZ251" s="15"/>
      <c r="MA251" s="15"/>
      <c r="MB251" s="15"/>
      <c r="MC251" s="15"/>
      <c r="MD251" s="15"/>
      <c r="ME251" s="15"/>
      <c r="MF251" s="15"/>
      <c r="MG251" s="15"/>
      <c r="MH251" s="15"/>
      <c r="MI251" s="15"/>
      <c r="MJ251" s="15"/>
      <c r="MK251" s="15"/>
      <c r="ML251" s="15"/>
      <c r="MM251" s="15"/>
      <c r="MN251" s="15"/>
      <c r="MO251" s="15"/>
      <c r="MP251" s="15"/>
      <c r="MQ251" s="15"/>
      <c r="MR251" s="15"/>
      <c r="MS251" s="15"/>
      <c r="MT251" s="15"/>
      <c r="MU251" s="15"/>
      <c r="MV251" s="15"/>
      <c r="MW251" s="15"/>
      <c r="MX251" s="15"/>
      <c r="MY251" s="15"/>
      <c r="MZ251" s="15"/>
      <c r="NA251" s="15"/>
      <c r="NB251" s="15"/>
      <c r="NC251" s="15"/>
      <c r="ND251" s="15"/>
      <c r="NE251" s="15"/>
      <c r="NF251" s="15"/>
      <c r="NG251" s="15"/>
      <c r="NH251" s="15"/>
      <c r="NI251" s="15"/>
      <c r="NJ251" s="15"/>
      <c r="NK251" s="15"/>
      <c r="NL251" s="15"/>
      <c r="NM251" s="15"/>
      <c r="NN251" s="15"/>
      <c r="NO251" s="15"/>
      <c r="NP251" s="15"/>
      <c r="NQ251" s="15"/>
      <c r="NR251" s="15"/>
      <c r="NS251" s="15"/>
      <c r="NT251" s="15"/>
      <c r="NU251" s="15"/>
      <c r="NV251" s="15"/>
      <c r="NW251" s="15"/>
      <c r="NX251" s="15"/>
      <c r="NY251" s="15"/>
      <c r="NZ251" s="15"/>
      <c r="OA251" s="15"/>
      <c r="OB251" s="15"/>
      <c r="OC251" s="15"/>
      <c r="OD251" s="15"/>
      <c r="OE251" s="15"/>
      <c r="OF251" s="15"/>
      <c r="OG251" s="15"/>
      <c r="OH251" s="15"/>
      <c r="OI251" s="15"/>
      <c r="OJ251" s="15"/>
      <c r="OK251" s="15"/>
      <c r="OL251" s="15"/>
      <c r="OM251" s="15"/>
      <c r="ON251" s="15"/>
      <c r="OO251" s="15"/>
      <c r="OP251" s="15"/>
      <c r="OQ251" s="15"/>
      <c r="OR251" s="15"/>
      <c r="OS251" s="15"/>
      <c r="OT251" s="15"/>
      <c r="OU251" s="15"/>
      <c r="OV251" s="15"/>
      <c r="OW251" s="15"/>
      <c r="OX251" s="15"/>
      <c r="OY251" s="15"/>
      <c r="OZ251" s="15"/>
      <c r="PA251" s="15"/>
      <c r="PB251" s="15"/>
      <c r="PC251" s="15"/>
      <c r="PD251" s="15"/>
      <c r="PE251" s="15"/>
      <c r="PF251" s="15"/>
      <c r="PG251" s="15"/>
      <c r="PH251" s="15"/>
      <c r="PI251" s="15"/>
      <c r="PJ251" s="15"/>
      <c r="PK251" s="15"/>
      <c r="PL251" s="15"/>
      <c r="PM251" s="15"/>
      <c r="PN251" s="15"/>
      <c r="PO251" s="15"/>
      <c r="PP251" s="15"/>
      <c r="PQ251" s="15"/>
      <c r="PR251" s="15"/>
      <c r="PS251" s="15"/>
      <c r="PT251" s="15"/>
      <c r="PU251" s="15"/>
      <c r="PV251" s="15"/>
      <c r="PW251" s="15"/>
      <c r="PX251" s="15"/>
      <c r="PY251" s="15"/>
      <c r="PZ251" s="15"/>
      <c r="QA251" s="15"/>
      <c r="QB251" s="15"/>
      <c r="QC251" s="15"/>
      <c r="QD251" s="15"/>
      <c r="QE251" s="15"/>
      <c r="QF251" s="15"/>
      <c r="QG251" s="15"/>
      <c r="QH251" s="15"/>
      <c r="QI251" s="15"/>
      <c r="QJ251" s="15"/>
      <c r="QK251" s="15"/>
      <c r="QL251" s="15"/>
      <c r="QM251" s="15"/>
      <c r="QN251" s="15"/>
      <c r="QO251" s="15"/>
      <c r="QP251" s="15"/>
      <c r="QQ251" s="15"/>
      <c r="QR251" s="15"/>
      <c r="QS251" s="15"/>
      <c r="QT251" s="15"/>
      <c r="QU251" s="15"/>
      <c r="QV251" s="15"/>
      <c r="QW251" s="15"/>
      <c r="QX251" s="15"/>
      <c r="QY251" s="15"/>
      <c r="QZ251" s="15"/>
      <c r="RA251" s="15"/>
      <c r="RB251" s="15"/>
      <c r="RC251" s="15"/>
      <c r="RD251" s="15"/>
      <c r="RE251" s="15"/>
      <c r="RF251" s="15"/>
      <c r="RG251" s="15"/>
      <c r="RH251" s="15"/>
      <c r="RI251" s="15"/>
      <c r="RJ251" s="15"/>
      <c r="RK251" s="15"/>
      <c r="RL251" s="15"/>
      <c r="RM251" s="15"/>
      <c r="RN251" s="15"/>
      <c r="RO251" s="15"/>
      <c r="RP251" s="15"/>
      <c r="RQ251" s="15"/>
      <c r="RR251" s="15"/>
      <c r="RS251" s="15"/>
      <c r="RT251" s="15"/>
      <c r="RU251" s="15"/>
      <c r="RV251" s="15"/>
      <c r="RW251" s="15"/>
      <c r="RX251" s="15"/>
      <c r="RY251" s="15"/>
      <c r="RZ251" s="15"/>
      <c r="SA251" s="15"/>
      <c r="SB251" s="15"/>
      <c r="SC251" s="15"/>
      <c r="SD251" s="15"/>
      <c r="SE251" s="15"/>
      <c r="SF251" s="15"/>
      <c r="SG251" s="15"/>
      <c r="SH251" s="15"/>
      <c r="SI251" s="15"/>
      <c r="SJ251" s="15"/>
      <c r="SK251" s="15"/>
      <c r="SL251" s="15"/>
      <c r="SM251" s="15"/>
      <c r="SN251" s="15"/>
      <c r="SO251" s="15"/>
      <c r="SP251" s="15"/>
      <c r="SQ251" s="15"/>
      <c r="SR251" s="15"/>
      <c r="SS251" s="15"/>
      <c r="ST251" s="15"/>
      <c r="SU251" s="15"/>
      <c r="SV251" s="15"/>
      <c r="SW251" s="15"/>
      <c r="SX251" s="15"/>
      <c r="SY251" s="15"/>
      <c r="SZ251" s="15"/>
      <c r="TA251" s="15"/>
      <c r="TB251" s="15"/>
      <c r="TC251" s="15"/>
      <c r="TD251" s="15"/>
      <c r="TE251" s="15"/>
      <c r="TF251" s="15"/>
      <c r="TG251" s="15"/>
      <c r="TH251" s="15"/>
      <c r="TI251" s="15"/>
      <c r="TJ251" s="15"/>
      <c r="TK251" s="15"/>
      <c r="TL251" s="15"/>
      <c r="TM251" s="15"/>
      <c r="TN251" s="15"/>
      <c r="TO251" s="15"/>
      <c r="TP251" s="15"/>
      <c r="TQ251" s="15"/>
      <c r="TR251" s="15"/>
      <c r="TS251" s="15"/>
      <c r="TT251" s="15"/>
      <c r="TU251" s="15"/>
      <c r="TV251" s="15"/>
      <c r="TW251" s="15"/>
      <c r="TX251" s="15"/>
      <c r="TY251" s="15"/>
      <c r="TZ251" s="15"/>
      <c r="UA251" s="15"/>
      <c r="UB251" s="15"/>
      <c r="UC251" s="15"/>
      <c r="UD251" s="15"/>
      <c r="UE251" s="15"/>
      <c r="UF251" s="15"/>
      <c r="UG251" s="15"/>
      <c r="UH251" s="15"/>
      <c r="UI251" s="15"/>
      <c r="UJ251" s="15"/>
      <c r="UK251" s="15"/>
      <c r="UL251" s="15"/>
      <c r="UM251" s="15"/>
      <c r="UN251" s="15"/>
      <c r="UO251" s="15"/>
      <c r="UP251" s="15"/>
      <c r="UQ251" s="15"/>
      <c r="UR251" s="15"/>
      <c r="US251" s="15"/>
    </row>
    <row r="252" spans="1:565" s="77" customFormat="1" ht="64.5" thickBot="1" x14ac:dyDescent="0.3">
      <c r="A252" s="54">
        <v>43</v>
      </c>
      <c r="B252" s="58" t="s">
        <v>517</v>
      </c>
      <c r="C252" s="54" t="s">
        <v>523</v>
      </c>
      <c r="D252" s="54" t="s">
        <v>133</v>
      </c>
      <c r="E252" s="54" t="s">
        <v>99</v>
      </c>
      <c r="F252" s="109" t="s">
        <v>521</v>
      </c>
      <c r="G252" s="64">
        <v>13590</v>
      </c>
      <c r="H252" s="58" t="s">
        <v>519</v>
      </c>
      <c r="I252" s="109" t="s">
        <v>516</v>
      </c>
      <c r="J252" s="54" t="s">
        <v>518</v>
      </c>
      <c r="K252" s="63">
        <v>45281</v>
      </c>
      <c r="L252" s="6">
        <v>154800</v>
      </c>
      <c r="M252" s="64">
        <v>13706</v>
      </c>
      <c r="N252" s="63">
        <v>45281</v>
      </c>
      <c r="O252" s="63">
        <v>45647</v>
      </c>
      <c r="P252" s="63" t="s">
        <v>288</v>
      </c>
      <c r="Q252" s="58" t="s">
        <v>100</v>
      </c>
      <c r="R252" s="6" t="s">
        <v>100</v>
      </c>
      <c r="S252" s="6" t="s">
        <v>100</v>
      </c>
      <c r="T252" s="58" t="s">
        <v>304</v>
      </c>
      <c r="U252" s="55" t="s">
        <v>100</v>
      </c>
      <c r="V252" s="55" t="s">
        <v>100</v>
      </c>
      <c r="W252" s="55" t="s">
        <v>100</v>
      </c>
      <c r="X252" s="55" t="s">
        <v>100</v>
      </c>
      <c r="Y252" s="55" t="s">
        <v>100</v>
      </c>
      <c r="Z252" s="55" t="s">
        <v>100</v>
      </c>
      <c r="AA252" s="55" t="s">
        <v>100</v>
      </c>
      <c r="AB252" s="55" t="s">
        <v>100</v>
      </c>
      <c r="AC252" s="6">
        <v>0</v>
      </c>
      <c r="AD252" s="6">
        <v>0</v>
      </c>
      <c r="AE252" s="58" t="s">
        <v>100</v>
      </c>
      <c r="AF252" s="67" t="s">
        <v>100</v>
      </c>
      <c r="AG252" s="6">
        <v>0</v>
      </c>
      <c r="AH252" s="6">
        <f t="shared" si="33"/>
        <v>154800</v>
      </c>
      <c r="AI252" s="6"/>
      <c r="AJ252" s="5">
        <f>1935+6450+8600+8600</f>
        <v>25585</v>
      </c>
      <c r="AK252" s="6">
        <f t="shared" si="34"/>
        <v>25585</v>
      </c>
      <c r="AL252" s="73" t="s">
        <v>520</v>
      </c>
      <c r="AM252" s="73" t="s">
        <v>408</v>
      </c>
      <c r="AN252" s="53" t="s">
        <v>522</v>
      </c>
      <c r="AO252" s="73" t="s">
        <v>408</v>
      </c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54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  <c r="IM252" s="15"/>
      <c r="IN252" s="15"/>
      <c r="IO252" s="15"/>
      <c r="IP252" s="15"/>
      <c r="IQ252" s="15"/>
      <c r="IR252" s="15"/>
      <c r="IS252" s="15"/>
      <c r="IT252" s="15"/>
      <c r="IU252" s="15"/>
      <c r="IV252" s="15"/>
      <c r="IW252" s="15"/>
      <c r="IX252" s="15"/>
      <c r="IY252" s="15"/>
      <c r="IZ252" s="15"/>
      <c r="JA252" s="15"/>
      <c r="JB252" s="15"/>
      <c r="JC252" s="15"/>
      <c r="JD252" s="15"/>
      <c r="JE252" s="15"/>
      <c r="JF252" s="15"/>
      <c r="JG252" s="15"/>
      <c r="JH252" s="15"/>
      <c r="JI252" s="15"/>
      <c r="JJ252" s="15"/>
      <c r="JK252" s="15"/>
      <c r="JL252" s="15"/>
      <c r="JM252" s="15"/>
      <c r="JN252" s="15"/>
      <c r="JO252" s="15"/>
      <c r="JP252" s="15"/>
      <c r="JQ252" s="15"/>
      <c r="JR252" s="15"/>
      <c r="JS252" s="15"/>
      <c r="JT252" s="15"/>
      <c r="JU252" s="15"/>
      <c r="JV252" s="15"/>
      <c r="JW252" s="15"/>
      <c r="JX252" s="15"/>
      <c r="JY252" s="15"/>
      <c r="JZ252" s="15"/>
      <c r="KA252" s="15"/>
      <c r="KB252" s="15"/>
      <c r="KC252" s="15"/>
      <c r="KD252" s="15"/>
      <c r="KE252" s="15"/>
      <c r="KF252" s="15"/>
      <c r="KG252" s="15"/>
      <c r="KH252" s="15"/>
      <c r="KI252" s="15"/>
      <c r="KJ252" s="15"/>
      <c r="KK252" s="15"/>
      <c r="KL252" s="15"/>
      <c r="KM252" s="15"/>
      <c r="KN252" s="15"/>
      <c r="KO252" s="15"/>
      <c r="KP252" s="15"/>
      <c r="KQ252" s="15"/>
      <c r="KR252" s="15"/>
      <c r="KS252" s="15"/>
      <c r="KT252" s="15"/>
      <c r="KU252" s="15"/>
      <c r="KV252" s="15"/>
      <c r="KW252" s="15"/>
      <c r="KX252" s="15"/>
      <c r="KY252" s="15"/>
      <c r="KZ252" s="15"/>
      <c r="LA252" s="15"/>
      <c r="LB252" s="15"/>
      <c r="LC252" s="15"/>
      <c r="LD252" s="15"/>
      <c r="LE252" s="15"/>
      <c r="LF252" s="15"/>
      <c r="LG252" s="15"/>
      <c r="LH252" s="15"/>
      <c r="LI252" s="15"/>
      <c r="LJ252" s="15"/>
      <c r="LK252" s="15"/>
      <c r="LL252" s="15"/>
      <c r="LM252" s="15"/>
      <c r="LN252" s="15"/>
      <c r="LO252" s="15"/>
      <c r="LP252" s="15"/>
      <c r="LQ252" s="15"/>
      <c r="LR252" s="15"/>
      <c r="LS252" s="15"/>
      <c r="LT252" s="15"/>
      <c r="LU252" s="15"/>
      <c r="LV252" s="15"/>
      <c r="LW252" s="15"/>
      <c r="LX252" s="15"/>
      <c r="LY252" s="15"/>
      <c r="LZ252" s="15"/>
      <c r="MA252" s="15"/>
      <c r="MB252" s="15"/>
      <c r="MC252" s="15"/>
      <c r="MD252" s="15"/>
      <c r="ME252" s="15"/>
      <c r="MF252" s="15"/>
      <c r="MG252" s="15"/>
      <c r="MH252" s="15"/>
      <c r="MI252" s="15"/>
      <c r="MJ252" s="15"/>
      <c r="MK252" s="15"/>
      <c r="ML252" s="15"/>
      <c r="MM252" s="15"/>
      <c r="MN252" s="15"/>
      <c r="MO252" s="15"/>
      <c r="MP252" s="15"/>
      <c r="MQ252" s="15"/>
      <c r="MR252" s="15"/>
      <c r="MS252" s="15"/>
      <c r="MT252" s="15"/>
      <c r="MU252" s="15"/>
      <c r="MV252" s="15"/>
      <c r="MW252" s="15"/>
      <c r="MX252" s="15"/>
      <c r="MY252" s="15"/>
      <c r="MZ252" s="15"/>
      <c r="NA252" s="15"/>
      <c r="NB252" s="15"/>
      <c r="NC252" s="15"/>
      <c r="ND252" s="15"/>
      <c r="NE252" s="15"/>
      <c r="NF252" s="15"/>
      <c r="NG252" s="15"/>
      <c r="NH252" s="15"/>
      <c r="NI252" s="15"/>
      <c r="NJ252" s="15"/>
      <c r="NK252" s="15"/>
      <c r="NL252" s="15"/>
      <c r="NM252" s="15"/>
      <c r="NN252" s="15"/>
      <c r="NO252" s="15"/>
      <c r="NP252" s="15"/>
      <c r="NQ252" s="15"/>
      <c r="NR252" s="15"/>
      <c r="NS252" s="15"/>
      <c r="NT252" s="15"/>
      <c r="NU252" s="15"/>
      <c r="NV252" s="15"/>
      <c r="NW252" s="15"/>
      <c r="NX252" s="15"/>
      <c r="NY252" s="15"/>
      <c r="NZ252" s="15"/>
      <c r="OA252" s="15"/>
      <c r="OB252" s="15"/>
      <c r="OC252" s="15"/>
      <c r="OD252" s="15"/>
      <c r="OE252" s="15"/>
      <c r="OF252" s="15"/>
      <c r="OG252" s="15"/>
      <c r="OH252" s="15"/>
      <c r="OI252" s="15"/>
      <c r="OJ252" s="15"/>
      <c r="OK252" s="15"/>
      <c r="OL252" s="15"/>
      <c r="OM252" s="15"/>
      <c r="ON252" s="15"/>
      <c r="OO252" s="15"/>
      <c r="OP252" s="15"/>
      <c r="OQ252" s="15"/>
      <c r="OR252" s="15"/>
      <c r="OS252" s="15"/>
      <c r="OT252" s="15"/>
      <c r="OU252" s="15"/>
      <c r="OV252" s="15"/>
      <c r="OW252" s="15"/>
      <c r="OX252" s="15"/>
      <c r="OY252" s="15"/>
      <c r="OZ252" s="15"/>
      <c r="PA252" s="15"/>
      <c r="PB252" s="15"/>
      <c r="PC252" s="15"/>
      <c r="PD252" s="15"/>
      <c r="PE252" s="15"/>
      <c r="PF252" s="15"/>
      <c r="PG252" s="15"/>
      <c r="PH252" s="15"/>
      <c r="PI252" s="15"/>
      <c r="PJ252" s="15"/>
      <c r="PK252" s="15"/>
      <c r="PL252" s="15"/>
      <c r="PM252" s="15"/>
      <c r="PN252" s="15"/>
      <c r="PO252" s="15"/>
      <c r="PP252" s="15"/>
      <c r="PQ252" s="15"/>
      <c r="PR252" s="15"/>
      <c r="PS252" s="15"/>
      <c r="PT252" s="15"/>
      <c r="PU252" s="15"/>
      <c r="PV252" s="15"/>
      <c r="PW252" s="15"/>
      <c r="PX252" s="15"/>
      <c r="PY252" s="15"/>
      <c r="PZ252" s="15"/>
      <c r="QA252" s="15"/>
      <c r="QB252" s="15"/>
      <c r="QC252" s="15"/>
      <c r="QD252" s="15"/>
      <c r="QE252" s="15"/>
      <c r="QF252" s="15"/>
      <c r="QG252" s="15"/>
      <c r="QH252" s="15"/>
      <c r="QI252" s="15"/>
      <c r="QJ252" s="15"/>
      <c r="QK252" s="15"/>
      <c r="QL252" s="15"/>
      <c r="QM252" s="15"/>
      <c r="QN252" s="15"/>
      <c r="QO252" s="15"/>
      <c r="QP252" s="15"/>
      <c r="QQ252" s="15"/>
      <c r="QR252" s="15"/>
      <c r="QS252" s="15"/>
      <c r="QT252" s="15"/>
      <c r="QU252" s="15"/>
      <c r="QV252" s="15"/>
      <c r="QW252" s="15"/>
      <c r="QX252" s="15"/>
      <c r="QY252" s="15"/>
      <c r="QZ252" s="15"/>
      <c r="RA252" s="15"/>
      <c r="RB252" s="15"/>
      <c r="RC252" s="15"/>
      <c r="RD252" s="15"/>
      <c r="RE252" s="15"/>
      <c r="RF252" s="15"/>
      <c r="RG252" s="15"/>
      <c r="RH252" s="15"/>
      <c r="RI252" s="15"/>
      <c r="RJ252" s="15"/>
      <c r="RK252" s="15"/>
      <c r="RL252" s="15"/>
      <c r="RM252" s="15"/>
      <c r="RN252" s="15"/>
      <c r="RO252" s="15"/>
      <c r="RP252" s="15"/>
      <c r="RQ252" s="15"/>
      <c r="RR252" s="15"/>
      <c r="RS252" s="15"/>
      <c r="RT252" s="15"/>
      <c r="RU252" s="15"/>
      <c r="RV252" s="15"/>
      <c r="RW252" s="15"/>
      <c r="RX252" s="15"/>
      <c r="RY252" s="15"/>
      <c r="RZ252" s="15"/>
      <c r="SA252" s="15"/>
      <c r="SB252" s="15"/>
      <c r="SC252" s="15"/>
      <c r="SD252" s="15"/>
      <c r="SE252" s="15"/>
      <c r="SF252" s="15"/>
      <c r="SG252" s="15"/>
      <c r="SH252" s="15"/>
      <c r="SI252" s="15"/>
      <c r="SJ252" s="15"/>
      <c r="SK252" s="15"/>
      <c r="SL252" s="15"/>
      <c r="SM252" s="15"/>
      <c r="SN252" s="15"/>
      <c r="SO252" s="15"/>
      <c r="SP252" s="15"/>
      <c r="SQ252" s="15"/>
      <c r="SR252" s="15"/>
      <c r="SS252" s="15"/>
      <c r="ST252" s="15"/>
      <c r="SU252" s="15"/>
      <c r="SV252" s="15"/>
      <c r="SW252" s="15"/>
      <c r="SX252" s="15"/>
      <c r="SY252" s="15"/>
      <c r="SZ252" s="15"/>
      <c r="TA252" s="15"/>
      <c r="TB252" s="15"/>
      <c r="TC252" s="15"/>
      <c r="TD252" s="15"/>
      <c r="TE252" s="15"/>
      <c r="TF252" s="15"/>
      <c r="TG252" s="15"/>
      <c r="TH252" s="15"/>
      <c r="TI252" s="15"/>
      <c r="TJ252" s="15"/>
      <c r="TK252" s="15"/>
      <c r="TL252" s="15"/>
      <c r="TM252" s="15"/>
      <c r="TN252" s="15"/>
      <c r="TO252" s="15"/>
      <c r="TP252" s="15"/>
      <c r="TQ252" s="15"/>
      <c r="TR252" s="15"/>
      <c r="TS252" s="15"/>
      <c r="TT252" s="15"/>
      <c r="TU252" s="15"/>
      <c r="TV252" s="15"/>
      <c r="TW252" s="15"/>
      <c r="TX252" s="15"/>
      <c r="TY252" s="15"/>
      <c r="TZ252" s="15"/>
      <c r="UA252" s="15"/>
      <c r="UB252" s="15"/>
      <c r="UC252" s="15"/>
      <c r="UD252" s="15"/>
      <c r="UE252" s="15"/>
      <c r="UF252" s="15"/>
      <c r="UG252" s="15"/>
      <c r="UH252" s="15"/>
      <c r="UI252" s="15"/>
      <c r="UJ252" s="15"/>
      <c r="UK252" s="15"/>
      <c r="UL252" s="15"/>
      <c r="UM252" s="15"/>
      <c r="UN252" s="15"/>
      <c r="UO252" s="15"/>
      <c r="UP252" s="15"/>
      <c r="UQ252" s="15"/>
      <c r="UR252" s="15"/>
      <c r="US252" s="15"/>
    </row>
    <row r="253" spans="1:565" s="77" customFormat="1" ht="51.75" thickBot="1" x14ac:dyDescent="0.3">
      <c r="A253" s="54">
        <v>44</v>
      </c>
      <c r="B253" s="58" t="s">
        <v>538</v>
      </c>
      <c r="C253" s="54" t="s">
        <v>502</v>
      </c>
      <c r="D253" s="54" t="s">
        <v>97</v>
      </c>
      <c r="E253" s="54" t="s">
        <v>99</v>
      </c>
      <c r="F253" s="109" t="s">
        <v>539</v>
      </c>
      <c r="G253" s="66">
        <v>13450</v>
      </c>
      <c r="H253" s="53" t="s">
        <v>550</v>
      </c>
      <c r="I253" s="110" t="s">
        <v>552</v>
      </c>
      <c r="J253" s="58" t="s">
        <v>551</v>
      </c>
      <c r="K253" s="63">
        <v>45355</v>
      </c>
      <c r="L253" s="6">
        <v>400000</v>
      </c>
      <c r="M253" s="64">
        <v>13730</v>
      </c>
      <c r="N253" s="63">
        <v>45355</v>
      </c>
      <c r="O253" s="63">
        <v>45719</v>
      </c>
      <c r="P253" s="58" t="s">
        <v>546</v>
      </c>
      <c r="Q253" s="63" t="s">
        <v>100</v>
      </c>
      <c r="R253" s="6" t="s">
        <v>100</v>
      </c>
      <c r="S253" s="6" t="s">
        <v>100</v>
      </c>
      <c r="T253" s="54" t="s">
        <v>455</v>
      </c>
      <c r="U253" s="55" t="s">
        <v>100</v>
      </c>
      <c r="V253" s="55" t="s">
        <v>100</v>
      </c>
      <c r="W253" s="55" t="s">
        <v>100</v>
      </c>
      <c r="X253" s="55" t="s">
        <v>100</v>
      </c>
      <c r="Y253" s="55" t="s">
        <v>100</v>
      </c>
      <c r="Z253" s="55" t="s">
        <v>100</v>
      </c>
      <c r="AA253" s="55" t="s">
        <v>100</v>
      </c>
      <c r="AB253" s="55" t="s">
        <v>100</v>
      </c>
      <c r="AC253" s="6"/>
      <c r="AD253" s="6">
        <v>0</v>
      </c>
      <c r="AE253" s="58" t="s">
        <v>100</v>
      </c>
      <c r="AF253" s="67" t="s">
        <v>100</v>
      </c>
      <c r="AG253" s="6"/>
      <c r="AH253" s="6">
        <f t="shared" si="33"/>
        <v>400000</v>
      </c>
      <c r="AI253" s="6">
        <v>0</v>
      </c>
      <c r="AJ253" s="6">
        <f>2406.62+4242.09</f>
        <v>6648.71</v>
      </c>
      <c r="AK253" s="6">
        <f t="shared" si="34"/>
        <v>6648.71</v>
      </c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54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  <c r="IS253" s="15"/>
      <c r="IT253" s="15"/>
      <c r="IU253" s="15"/>
      <c r="IV253" s="15"/>
      <c r="IW253" s="15"/>
      <c r="IX253" s="15"/>
      <c r="IY253" s="15"/>
      <c r="IZ253" s="15"/>
      <c r="JA253" s="15"/>
      <c r="JB253" s="15"/>
      <c r="JC253" s="15"/>
      <c r="JD253" s="15"/>
      <c r="JE253" s="15"/>
      <c r="JF253" s="15"/>
      <c r="JG253" s="15"/>
      <c r="JH253" s="15"/>
      <c r="JI253" s="15"/>
      <c r="JJ253" s="15"/>
      <c r="JK253" s="15"/>
      <c r="JL253" s="15"/>
      <c r="JM253" s="15"/>
      <c r="JN253" s="15"/>
      <c r="JO253" s="15"/>
      <c r="JP253" s="15"/>
      <c r="JQ253" s="15"/>
      <c r="JR253" s="15"/>
      <c r="JS253" s="15"/>
      <c r="JT253" s="15"/>
      <c r="JU253" s="15"/>
      <c r="JV253" s="15"/>
      <c r="JW253" s="15"/>
      <c r="JX253" s="15"/>
      <c r="JY253" s="15"/>
      <c r="JZ253" s="15"/>
      <c r="KA253" s="15"/>
      <c r="KB253" s="15"/>
      <c r="KC253" s="15"/>
      <c r="KD253" s="15"/>
      <c r="KE253" s="15"/>
      <c r="KF253" s="15"/>
      <c r="KG253" s="15"/>
      <c r="KH253" s="15"/>
      <c r="KI253" s="15"/>
      <c r="KJ253" s="15"/>
      <c r="KK253" s="15"/>
      <c r="KL253" s="15"/>
      <c r="KM253" s="15"/>
      <c r="KN253" s="15"/>
      <c r="KO253" s="15"/>
      <c r="KP253" s="15"/>
      <c r="KQ253" s="15"/>
      <c r="KR253" s="15"/>
      <c r="KS253" s="15"/>
      <c r="KT253" s="15"/>
      <c r="KU253" s="15"/>
      <c r="KV253" s="15"/>
      <c r="KW253" s="15"/>
      <c r="KX253" s="15"/>
      <c r="KY253" s="15"/>
      <c r="KZ253" s="15"/>
      <c r="LA253" s="15"/>
      <c r="LB253" s="15"/>
      <c r="LC253" s="15"/>
      <c r="LD253" s="15"/>
      <c r="LE253" s="15"/>
      <c r="LF253" s="15"/>
      <c r="LG253" s="15"/>
      <c r="LH253" s="15"/>
      <c r="LI253" s="15"/>
      <c r="LJ253" s="15"/>
      <c r="LK253" s="15"/>
      <c r="LL253" s="15"/>
      <c r="LM253" s="15"/>
      <c r="LN253" s="15"/>
      <c r="LO253" s="15"/>
      <c r="LP253" s="15"/>
      <c r="LQ253" s="15"/>
      <c r="LR253" s="15"/>
      <c r="LS253" s="15"/>
      <c r="LT253" s="15"/>
      <c r="LU253" s="15"/>
      <c r="LV253" s="15"/>
      <c r="LW253" s="15"/>
      <c r="LX253" s="15"/>
      <c r="LY253" s="15"/>
      <c r="LZ253" s="15"/>
      <c r="MA253" s="15"/>
      <c r="MB253" s="15"/>
      <c r="MC253" s="15"/>
      <c r="MD253" s="15"/>
      <c r="ME253" s="15"/>
      <c r="MF253" s="15"/>
      <c r="MG253" s="15"/>
      <c r="MH253" s="15"/>
      <c r="MI253" s="15"/>
      <c r="MJ253" s="15"/>
      <c r="MK253" s="15"/>
      <c r="ML253" s="15"/>
      <c r="MM253" s="15"/>
      <c r="MN253" s="15"/>
      <c r="MO253" s="15"/>
      <c r="MP253" s="15"/>
      <c r="MQ253" s="15"/>
      <c r="MR253" s="15"/>
      <c r="MS253" s="15"/>
      <c r="MT253" s="15"/>
      <c r="MU253" s="15"/>
      <c r="MV253" s="15"/>
      <c r="MW253" s="15"/>
      <c r="MX253" s="15"/>
      <c r="MY253" s="15"/>
      <c r="MZ253" s="15"/>
      <c r="NA253" s="15"/>
      <c r="NB253" s="15"/>
      <c r="NC253" s="15"/>
      <c r="ND253" s="15"/>
      <c r="NE253" s="15"/>
      <c r="NF253" s="15"/>
      <c r="NG253" s="15"/>
      <c r="NH253" s="15"/>
      <c r="NI253" s="15"/>
      <c r="NJ253" s="15"/>
      <c r="NK253" s="15"/>
      <c r="NL253" s="15"/>
      <c r="NM253" s="15"/>
      <c r="NN253" s="15"/>
      <c r="NO253" s="15"/>
      <c r="NP253" s="15"/>
      <c r="NQ253" s="15"/>
      <c r="NR253" s="15"/>
      <c r="NS253" s="15"/>
      <c r="NT253" s="15"/>
      <c r="NU253" s="15"/>
      <c r="NV253" s="15"/>
      <c r="NW253" s="15"/>
      <c r="NX253" s="15"/>
      <c r="NY253" s="15"/>
      <c r="NZ253" s="15"/>
      <c r="OA253" s="15"/>
      <c r="OB253" s="15"/>
      <c r="OC253" s="15"/>
      <c r="OD253" s="15"/>
      <c r="OE253" s="15"/>
      <c r="OF253" s="15"/>
      <c r="OG253" s="15"/>
      <c r="OH253" s="15"/>
      <c r="OI253" s="15"/>
      <c r="OJ253" s="15"/>
      <c r="OK253" s="15"/>
      <c r="OL253" s="15"/>
      <c r="OM253" s="15"/>
      <c r="ON253" s="15"/>
      <c r="OO253" s="15"/>
      <c r="OP253" s="15"/>
      <c r="OQ253" s="15"/>
      <c r="OR253" s="15"/>
      <c r="OS253" s="15"/>
      <c r="OT253" s="15"/>
      <c r="OU253" s="15"/>
      <c r="OV253" s="15"/>
      <c r="OW253" s="15"/>
      <c r="OX253" s="15"/>
      <c r="OY253" s="15"/>
      <c r="OZ253" s="15"/>
      <c r="PA253" s="15"/>
      <c r="PB253" s="15"/>
      <c r="PC253" s="15"/>
      <c r="PD253" s="15"/>
      <c r="PE253" s="15"/>
      <c r="PF253" s="15"/>
      <c r="PG253" s="15"/>
      <c r="PH253" s="15"/>
      <c r="PI253" s="15"/>
      <c r="PJ253" s="15"/>
      <c r="PK253" s="15"/>
      <c r="PL253" s="15"/>
      <c r="PM253" s="15"/>
      <c r="PN253" s="15"/>
      <c r="PO253" s="15"/>
      <c r="PP253" s="15"/>
      <c r="PQ253" s="15"/>
      <c r="PR253" s="15"/>
      <c r="PS253" s="15"/>
      <c r="PT253" s="15"/>
      <c r="PU253" s="15"/>
      <c r="PV253" s="15"/>
      <c r="PW253" s="15"/>
      <c r="PX253" s="15"/>
      <c r="PY253" s="15"/>
      <c r="PZ253" s="15"/>
      <c r="QA253" s="15"/>
      <c r="QB253" s="15"/>
      <c r="QC253" s="15"/>
      <c r="QD253" s="15"/>
      <c r="QE253" s="15"/>
      <c r="QF253" s="15"/>
      <c r="QG253" s="15"/>
      <c r="QH253" s="15"/>
      <c r="QI253" s="15"/>
      <c r="QJ253" s="15"/>
      <c r="QK253" s="15"/>
      <c r="QL253" s="15"/>
      <c r="QM253" s="15"/>
      <c r="QN253" s="15"/>
      <c r="QO253" s="15"/>
      <c r="QP253" s="15"/>
      <c r="QQ253" s="15"/>
      <c r="QR253" s="15"/>
      <c r="QS253" s="15"/>
      <c r="QT253" s="15"/>
      <c r="QU253" s="15"/>
      <c r="QV253" s="15"/>
      <c r="QW253" s="15"/>
      <c r="QX253" s="15"/>
      <c r="QY253" s="15"/>
      <c r="QZ253" s="15"/>
      <c r="RA253" s="15"/>
      <c r="RB253" s="15"/>
      <c r="RC253" s="15"/>
      <c r="RD253" s="15"/>
      <c r="RE253" s="15"/>
      <c r="RF253" s="15"/>
      <c r="RG253" s="15"/>
      <c r="RH253" s="15"/>
      <c r="RI253" s="15"/>
      <c r="RJ253" s="15"/>
      <c r="RK253" s="15"/>
      <c r="RL253" s="15"/>
      <c r="RM253" s="15"/>
      <c r="RN253" s="15"/>
      <c r="RO253" s="15"/>
      <c r="RP253" s="15"/>
      <c r="RQ253" s="15"/>
      <c r="RR253" s="15"/>
      <c r="RS253" s="15"/>
      <c r="RT253" s="15"/>
      <c r="RU253" s="15"/>
      <c r="RV253" s="15"/>
      <c r="RW253" s="15"/>
      <c r="RX253" s="15"/>
      <c r="RY253" s="15"/>
      <c r="RZ253" s="15"/>
      <c r="SA253" s="15"/>
      <c r="SB253" s="15"/>
      <c r="SC253" s="15"/>
      <c r="SD253" s="15"/>
      <c r="SE253" s="15"/>
      <c r="SF253" s="15"/>
      <c r="SG253" s="15"/>
      <c r="SH253" s="15"/>
      <c r="SI253" s="15"/>
      <c r="SJ253" s="15"/>
      <c r="SK253" s="15"/>
      <c r="SL253" s="15"/>
      <c r="SM253" s="15"/>
      <c r="SN253" s="15"/>
      <c r="SO253" s="15"/>
      <c r="SP253" s="15"/>
      <c r="SQ253" s="15"/>
      <c r="SR253" s="15"/>
      <c r="SS253" s="15"/>
      <c r="ST253" s="15"/>
      <c r="SU253" s="15"/>
      <c r="SV253" s="15"/>
      <c r="SW253" s="15"/>
      <c r="SX253" s="15"/>
      <c r="SY253" s="15"/>
      <c r="SZ253" s="15"/>
      <c r="TA253" s="15"/>
      <c r="TB253" s="15"/>
      <c r="TC253" s="15"/>
      <c r="TD253" s="15"/>
      <c r="TE253" s="15"/>
      <c r="TF253" s="15"/>
      <c r="TG253" s="15"/>
      <c r="TH253" s="15"/>
      <c r="TI253" s="15"/>
      <c r="TJ253" s="15"/>
      <c r="TK253" s="15"/>
      <c r="TL253" s="15"/>
      <c r="TM253" s="15"/>
      <c r="TN253" s="15"/>
      <c r="TO253" s="15"/>
      <c r="TP253" s="15"/>
      <c r="TQ253" s="15"/>
      <c r="TR253" s="15"/>
      <c r="TS253" s="15"/>
      <c r="TT253" s="15"/>
      <c r="TU253" s="15"/>
      <c r="TV253" s="15"/>
      <c r="TW253" s="15"/>
      <c r="TX253" s="15"/>
      <c r="TY253" s="15"/>
      <c r="TZ253" s="15"/>
      <c r="UA253" s="15"/>
      <c r="UB253" s="15"/>
      <c r="UC253" s="15"/>
      <c r="UD253" s="15"/>
      <c r="UE253" s="15"/>
      <c r="UF253" s="15"/>
      <c r="UG253" s="15"/>
      <c r="UH253" s="15"/>
      <c r="UI253" s="15"/>
      <c r="UJ253" s="15"/>
      <c r="UK253" s="15"/>
      <c r="UL253" s="15"/>
      <c r="UM253" s="15"/>
      <c r="UN253" s="15"/>
      <c r="UO253" s="15"/>
      <c r="UP253" s="15"/>
      <c r="UQ253" s="15"/>
      <c r="UR253" s="15"/>
      <c r="US253" s="15"/>
    </row>
    <row r="254" spans="1:565" s="77" customFormat="1" ht="39" thickBot="1" x14ac:dyDescent="0.3">
      <c r="A254" s="54">
        <v>45</v>
      </c>
      <c r="B254" s="58" t="s">
        <v>544</v>
      </c>
      <c r="C254" s="54" t="s">
        <v>549</v>
      </c>
      <c r="D254" s="54" t="s">
        <v>540</v>
      </c>
      <c r="E254" s="54" t="s">
        <v>99</v>
      </c>
      <c r="F254" s="109" t="s">
        <v>541</v>
      </c>
      <c r="G254" s="66">
        <v>13737</v>
      </c>
      <c r="H254" s="53" t="s">
        <v>545</v>
      </c>
      <c r="I254" s="110" t="s">
        <v>542</v>
      </c>
      <c r="J254" s="58" t="s">
        <v>543</v>
      </c>
      <c r="K254" s="63">
        <v>45370</v>
      </c>
      <c r="L254" s="6">
        <v>10320</v>
      </c>
      <c r="M254" s="64">
        <v>13739</v>
      </c>
      <c r="N254" s="63">
        <v>45370</v>
      </c>
      <c r="O254" s="63">
        <v>45736</v>
      </c>
      <c r="P254" s="58" t="s">
        <v>546</v>
      </c>
      <c r="Q254" s="63" t="s">
        <v>100</v>
      </c>
      <c r="R254" s="6" t="s">
        <v>100</v>
      </c>
      <c r="S254" s="6" t="s">
        <v>100</v>
      </c>
      <c r="T254" s="54" t="s">
        <v>455</v>
      </c>
      <c r="U254" s="55" t="s">
        <v>100</v>
      </c>
      <c r="V254" s="55" t="s">
        <v>100</v>
      </c>
      <c r="W254" s="55" t="s">
        <v>100</v>
      </c>
      <c r="X254" s="55" t="s">
        <v>100</v>
      </c>
      <c r="Y254" s="55" t="s">
        <v>100</v>
      </c>
      <c r="Z254" s="55" t="s">
        <v>100</v>
      </c>
      <c r="AA254" s="55" t="s">
        <v>100</v>
      </c>
      <c r="AB254" s="55" t="s">
        <v>100</v>
      </c>
      <c r="AC254" s="6"/>
      <c r="AD254" s="6">
        <v>0</v>
      </c>
      <c r="AE254" s="58" t="s">
        <v>100</v>
      </c>
      <c r="AF254" s="67" t="s">
        <v>100</v>
      </c>
      <c r="AG254" s="6"/>
      <c r="AH254" s="6">
        <f t="shared" si="33"/>
        <v>10320</v>
      </c>
      <c r="AI254" s="6">
        <v>0</v>
      </c>
      <c r="AJ254" s="6">
        <f>10320</f>
        <v>10320</v>
      </c>
      <c r="AK254" s="6">
        <f t="shared" si="34"/>
        <v>10320</v>
      </c>
      <c r="AL254" s="73" t="s">
        <v>100</v>
      </c>
      <c r="AM254" s="73" t="s">
        <v>100</v>
      </c>
      <c r="AN254" s="73" t="s">
        <v>100</v>
      </c>
      <c r="AO254" s="73" t="s">
        <v>100</v>
      </c>
      <c r="AP254" s="73" t="s">
        <v>299</v>
      </c>
      <c r="AQ254" s="73" t="s">
        <v>300</v>
      </c>
      <c r="AR254" s="73" t="s">
        <v>547</v>
      </c>
      <c r="AS254" s="73" t="s">
        <v>548</v>
      </c>
      <c r="AT254" s="73" t="s">
        <v>100</v>
      </c>
      <c r="AU254" s="73" t="s">
        <v>100</v>
      </c>
      <c r="AV254" s="73" t="s">
        <v>100</v>
      </c>
      <c r="AW254" s="73" t="s">
        <v>100</v>
      </c>
      <c r="AX254" s="73" t="s">
        <v>100</v>
      </c>
      <c r="AY254" s="73" t="s">
        <v>100</v>
      </c>
      <c r="AZ254" s="73" t="s">
        <v>100</v>
      </c>
      <c r="BA254" s="73" t="s">
        <v>100</v>
      </c>
      <c r="BB254" s="73" t="s">
        <v>100</v>
      </c>
      <c r="BC254" s="73" t="s">
        <v>100</v>
      </c>
      <c r="BD254" s="73" t="s">
        <v>100</v>
      </c>
      <c r="BE254" s="73" t="s">
        <v>100</v>
      </c>
      <c r="BF254" s="73" t="s">
        <v>100</v>
      </c>
      <c r="BG254" s="54" t="s">
        <v>100</v>
      </c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  <c r="IS254" s="15"/>
      <c r="IT254" s="15"/>
      <c r="IU254" s="15"/>
      <c r="IV254" s="15"/>
      <c r="IW254" s="15"/>
      <c r="IX254" s="15"/>
      <c r="IY254" s="15"/>
      <c r="IZ254" s="15"/>
      <c r="JA254" s="15"/>
      <c r="JB254" s="15"/>
      <c r="JC254" s="15"/>
      <c r="JD254" s="15"/>
      <c r="JE254" s="15"/>
      <c r="JF254" s="15"/>
      <c r="JG254" s="15"/>
      <c r="JH254" s="15"/>
      <c r="JI254" s="15"/>
      <c r="JJ254" s="15"/>
      <c r="JK254" s="15"/>
      <c r="JL254" s="15"/>
      <c r="JM254" s="15"/>
      <c r="JN254" s="15"/>
      <c r="JO254" s="15"/>
      <c r="JP254" s="15"/>
      <c r="JQ254" s="15"/>
      <c r="JR254" s="15"/>
      <c r="JS254" s="15"/>
      <c r="JT254" s="15"/>
      <c r="JU254" s="15"/>
      <c r="JV254" s="15"/>
      <c r="JW254" s="15"/>
      <c r="JX254" s="15"/>
      <c r="JY254" s="15"/>
      <c r="JZ254" s="15"/>
      <c r="KA254" s="15"/>
      <c r="KB254" s="15"/>
      <c r="KC254" s="15"/>
      <c r="KD254" s="15"/>
      <c r="KE254" s="15"/>
      <c r="KF254" s="15"/>
      <c r="KG254" s="15"/>
      <c r="KH254" s="15"/>
      <c r="KI254" s="15"/>
      <c r="KJ254" s="15"/>
      <c r="KK254" s="15"/>
      <c r="KL254" s="15"/>
      <c r="KM254" s="15"/>
      <c r="KN254" s="15"/>
      <c r="KO254" s="15"/>
      <c r="KP254" s="15"/>
      <c r="KQ254" s="15"/>
      <c r="KR254" s="15"/>
      <c r="KS254" s="15"/>
      <c r="KT254" s="15"/>
      <c r="KU254" s="15"/>
      <c r="KV254" s="15"/>
      <c r="KW254" s="15"/>
      <c r="KX254" s="15"/>
      <c r="KY254" s="15"/>
      <c r="KZ254" s="15"/>
      <c r="LA254" s="15"/>
      <c r="LB254" s="15"/>
      <c r="LC254" s="15"/>
      <c r="LD254" s="15"/>
      <c r="LE254" s="15"/>
      <c r="LF254" s="15"/>
      <c r="LG254" s="15"/>
      <c r="LH254" s="15"/>
      <c r="LI254" s="15"/>
      <c r="LJ254" s="15"/>
      <c r="LK254" s="15"/>
      <c r="LL254" s="15"/>
      <c r="LM254" s="15"/>
      <c r="LN254" s="15"/>
      <c r="LO254" s="15"/>
      <c r="LP254" s="15"/>
      <c r="LQ254" s="15"/>
      <c r="LR254" s="15"/>
      <c r="LS254" s="15"/>
      <c r="LT254" s="15"/>
      <c r="LU254" s="15"/>
      <c r="LV254" s="15"/>
      <c r="LW254" s="15"/>
      <c r="LX254" s="15"/>
      <c r="LY254" s="15"/>
      <c r="LZ254" s="15"/>
      <c r="MA254" s="15"/>
      <c r="MB254" s="15"/>
      <c r="MC254" s="15"/>
      <c r="MD254" s="15"/>
      <c r="ME254" s="15"/>
      <c r="MF254" s="15"/>
      <c r="MG254" s="15"/>
      <c r="MH254" s="15"/>
      <c r="MI254" s="15"/>
      <c r="MJ254" s="15"/>
      <c r="MK254" s="15"/>
      <c r="ML254" s="15"/>
      <c r="MM254" s="15"/>
      <c r="MN254" s="15"/>
      <c r="MO254" s="15"/>
      <c r="MP254" s="15"/>
      <c r="MQ254" s="15"/>
      <c r="MR254" s="15"/>
      <c r="MS254" s="15"/>
      <c r="MT254" s="15"/>
      <c r="MU254" s="15"/>
      <c r="MV254" s="15"/>
      <c r="MW254" s="15"/>
      <c r="MX254" s="15"/>
      <c r="MY254" s="15"/>
      <c r="MZ254" s="15"/>
      <c r="NA254" s="15"/>
      <c r="NB254" s="15"/>
      <c r="NC254" s="15"/>
      <c r="ND254" s="15"/>
      <c r="NE254" s="15"/>
      <c r="NF254" s="15"/>
      <c r="NG254" s="15"/>
      <c r="NH254" s="15"/>
      <c r="NI254" s="15"/>
      <c r="NJ254" s="15"/>
      <c r="NK254" s="15"/>
      <c r="NL254" s="15"/>
      <c r="NM254" s="15"/>
      <c r="NN254" s="15"/>
      <c r="NO254" s="15"/>
      <c r="NP254" s="15"/>
      <c r="NQ254" s="15"/>
      <c r="NR254" s="15"/>
      <c r="NS254" s="15"/>
      <c r="NT254" s="15"/>
      <c r="NU254" s="15"/>
      <c r="NV254" s="15"/>
      <c r="NW254" s="15"/>
      <c r="NX254" s="15"/>
      <c r="NY254" s="15"/>
      <c r="NZ254" s="15"/>
      <c r="OA254" s="15"/>
      <c r="OB254" s="15"/>
      <c r="OC254" s="15"/>
      <c r="OD254" s="15"/>
      <c r="OE254" s="15"/>
      <c r="OF254" s="15"/>
      <c r="OG254" s="15"/>
      <c r="OH254" s="15"/>
      <c r="OI254" s="15"/>
      <c r="OJ254" s="15"/>
      <c r="OK254" s="15"/>
      <c r="OL254" s="15"/>
      <c r="OM254" s="15"/>
      <c r="ON254" s="15"/>
      <c r="OO254" s="15"/>
      <c r="OP254" s="15"/>
      <c r="OQ254" s="15"/>
      <c r="OR254" s="15"/>
      <c r="OS254" s="15"/>
      <c r="OT254" s="15"/>
      <c r="OU254" s="15"/>
      <c r="OV254" s="15"/>
      <c r="OW254" s="15"/>
      <c r="OX254" s="15"/>
      <c r="OY254" s="15"/>
      <c r="OZ254" s="15"/>
      <c r="PA254" s="15"/>
      <c r="PB254" s="15"/>
      <c r="PC254" s="15"/>
      <c r="PD254" s="15"/>
      <c r="PE254" s="15"/>
      <c r="PF254" s="15"/>
      <c r="PG254" s="15"/>
      <c r="PH254" s="15"/>
      <c r="PI254" s="15"/>
      <c r="PJ254" s="15"/>
      <c r="PK254" s="15"/>
      <c r="PL254" s="15"/>
      <c r="PM254" s="15"/>
      <c r="PN254" s="15"/>
      <c r="PO254" s="15"/>
      <c r="PP254" s="15"/>
      <c r="PQ254" s="15"/>
      <c r="PR254" s="15"/>
      <c r="PS254" s="15"/>
      <c r="PT254" s="15"/>
      <c r="PU254" s="15"/>
      <c r="PV254" s="15"/>
      <c r="PW254" s="15"/>
      <c r="PX254" s="15"/>
      <c r="PY254" s="15"/>
      <c r="PZ254" s="15"/>
      <c r="QA254" s="15"/>
      <c r="QB254" s="15"/>
      <c r="QC254" s="15"/>
      <c r="QD254" s="15"/>
      <c r="QE254" s="15"/>
      <c r="QF254" s="15"/>
      <c r="QG254" s="15"/>
      <c r="QH254" s="15"/>
      <c r="QI254" s="15"/>
      <c r="QJ254" s="15"/>
      <c r="QK254" s="15"/>
      <c r="QL254" s="15"/>
      <c r="QM254" s="15"/>
      <c r="QN254" s="15"/>
      <c r="QO254" s="15"/>
      <c r="QP254" s="15"/>
      <c r="QQ254" s="15"/>
      <c r="QR254" s="15"/>
      <c r="QS254" s="15"/>
      <c r="QT254" s="15"/>
      <c r="QU254" s="15"/>
      <c r="QV254" s="15"/>
      <c r="QW254" s="15"/>
      <c r="QX254" s="15"/>
      <c r="QY254" s="15"/>
      <c r="QZ254" s="15"/>
      <c r="RA254" s="15"/>
      <c r="RB254" s="15"/>
      <c r="RC254" s="15"/>
      <c r="RD254" s="15"/>
      <c r="RE254" s="15"/>
      <c r="RF254" s="15"/>
      <c r="RG254" s="15"/>
      <c r="RH254" s="15"/>
      <c r="RI254" s="15"/>
      <c r="RJ254" s="15"/>
      <c r="RK254" s="15"/>
      <c r="RL254" s="15"/>
      <c r="RM254" s="15"/>
      <c r="RN254" s="15"/>
      <c r="RO254" s="15"/>
      <c r="RP254" s="15"/>
      <c r="RQ254" s="15"/>
      <c r="RR254" s="15"/>
      <c r="RS254" s="15"/>
      <c r="RT254" s="15"/>
      <c r="RU254" s="15"/>
      <c r="RV254" s="15"/>
      <c r="RW254" s="15"/>
      <c r="RX254" s="15"/>
      <c r="RY254" s="15"/>
      <c r="RZ254" s="15"/>
      <c r="SA254" s="15"/>
      <c r="SB254" s="15"/>
      <c r="SC254" s="15"/>
      <c r="SD254" s="15"/>
      <c r="SE254" s="15"/>
      <c r="SF254" s="15"/>
      <c r="SG254" s="15"/>
      <c r="SH254" s="15"/>
      <c r="SI254" s="15"/>
      <c r="SJ254" s="15"/>
      <c r="SK254" s="15"/>
      <c r="SL254" s="15"/>
      <c r="SM254" s="15"/>
      <c r="SN254" s="15"/>
      <c r="SO254" s="15"/>
      <c r="SP254" s="15"/>
      <c r="SQ254" s="15"/>
      <c r="SR254" s="15"/>
      <c r="SS254" s="15"/>
      <c r="ST254" s="15"/>
      <c r="SU254" s="15"/>
      <c r="SV254" s="15"/>
      <c r="SW254" s="15"/>
      <c r="SX254" s="15"/>
      <c r="SY254" s="15"/>
      <c r="SZ254" s="15"/>
      <c r="TA254" s="15"/>
      <c r="TB254" s="15"/>
      <c r="TC254" s="15"/>
      <c r="TD254" s="15"/>
      <c r="TE254" s="15"/>
      <c r="TF254" s="15"/>
      <c r="TG254" s="15"/>
      <c r="TH254" s="15"/>
      <c r="TI254" s="15"/>
      <c r="TJ254" s="15"/>
      <c r="TK254" s="15"/>
      <c r="TL254" s="15"/>
      <c r="TM254" s="15"/>
      <c r="TN254" s="15"/>
      <c r="TO254" s="15"/>
      <c r="TP254" s="15"/>
      <c r="TQ254" s="15"/>
      <c r="TR254" s="15"/>
      <c r="TS254" s="15"/>
      <c r="TT254" s="15"/>
      <c r="TU254" s="15"/>
      <c r="TV254" s="15"/>
      <c r="TW254" s="15"/>
      <c r="TX254" s="15"/>
      <c r="TY254" s="15"/>
      <c r="TZ254" s="15"/>
      <c r="UA254" s="15"/>
      <c r="UB254" s="15"/>
      <c r="UC254" s="15"/>
      <c r="UD254" s="15"/>
      <c r="UE254" s="15"/>
      <c r="UF254" s="15"/>
      <c r="UG254" s="15"/>
      <c r="UH254" s="15"/>
      <c r="UI254" s="15"/>
      <c r="UJ254" s="15"/>
      <c r="UK254" s="15"/>
      <c r="UL254" s="15"/>
      <c r="UM254" s="15"/>
      <c r="UN254" s="15"/>
      <c r="UO254" s="15"/>
      <c r="UP254" s="15"/>
      <c r="UQ254" s="15"/>
      <c r="UR254" s="15"/>
      <c r="US254" s="15"/>
    </row>
    <row r="255" spans="1:565" s="77" customFormat="1" ht="39" thickBot="1" x14ac:dyDescent="0.3">
      <c r="A255" s="54">
        <v>46</v>
      </c>
      <c r="B255" s="58" t="s">
        <v>574</v>
      </c>
      <c r="C255" s="54" t="s">
        <v>575</v>
      </c>
      <c r="D255" s="54" t="s">
        <v>540</v>
      </c>
      <c r="E255" s="54" t="s">
        <v>99</v>
      </c>
      <c r="F255" s="109" t="s">
        <v>576</v>
      </c>
      <c r="G255" s="66">
        <v>13787</v>
      </c>
      <c r="H255" s="53" t="s">
        <v>577</v>
      </c>
      <c r="I255" s="110" t="s">
        <v>542</v>
      </c>
      <c r="J255" s="58" t="s">
        <v>543</v>
      </c>
      <c r="K255" s="63">
        <v>45453</v>
      </c>
      <c r="L255" s="6">
        <v>14821</v>
      </c>
      <c r="M255" s="64">
        <v>13795</v>
      </c>
      <c r="N255" s="63">
        <v>45453</v>
      </c>
      <c r="O255" s="63">
        <v>45819</v>
      </c>
      <c r="P255" s="58" t="s">
        <v>578</v>
      </c>
      <c r="Q255" s="63" t="s">
        <v>100</v>
      </c>
      <c r="R255" s="6" t="s">
        <v>100</v>
      </c>
      <c r="S255" s="6" t="s">
        <v>100</v>
      </c>
      <c r="T255" s="54" t="s">
        <v>455</v>
      </c>
      <c r="U255" s="55" t="s">
        <v>100</v>
      </c>
      <c r="V255" s="55" t="s">
        <v>100</v>
      </c>
      <c r="W255" s="55" t="s">
        <v>100</v>
      </c>
      <c r="X255" s="55" t="s">
        <v>100</v>
      </c>
      <c r="Y255" s="55" t="s">
        <v>100</v>
      </c>
      <c r="Z255" s="55" t="s">
        <v>100</v>
      </c>
      <c r="AA255" s="55" t="s">
        <v>100</v>
      </c>
      <c r="AB255" s="55" t="s">
        <v>100</v>
      </c>
      <c r="AC255" s="6"/>
      <c r="AD255" s="6">
        <v>0</v>
      </c>
      <c r="AE255" s="58" t="s">
        <v>100</v>
      </c>
      <c r="AF255" s="67" t="s">
        <v>100</v>
      </c>
      <c r="AG255" s="6"/>
      <c r="AH255" s="6">
        <f t="shared" si="33"/>
        <v>14821</v>
      </c>
      <c r="AI255" s="6"/>
      <c r="AJ255" s="6"/>
      <c r="AK255" s="6">
        <f t="shared" si="34"/>
        <v>0</v>
      </c>
      <c r="AL255" s="73" t="s">
        <v>100</v>
      </c>
      <c r="AM255" s="73" t="s">
        <v>100</v>
      </c>
      <c r="AN255" s="73" t="s">
        <v>100</v>
      </c>
      <c r="AO255" s="73" t="s">
        <v>100</v>
      </c>
      <c r="AP255" s="73" t="s">
        <v>299</v>
      </c>
      <c r="AQ255" s="73" t="s">
        <v>559</v>
      </c>
      <c r="AR255" s="73" t="s">
        <v>579</v>
      </c>
      <c r="AS255" s="73" t="s">
        <v>580</v>
      </c>
      <c r="AT255" s="73" t="s">
        <v>100</v>
      </c>
      <c r="AU255" s="73" t="s">
        <v>100</v>
      </c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54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  <c r="IW255" s="15"/>
      <c r="IX255" s="15"/>
      <c r="IY255" s="15"/>
      <c r="IZ255" s="15"/>
      <c r="JA255" s="15"/>
      <c r="JB255" s="15"/>
      <c r="JC255" s="15"/>
      <c r="JD255" s="15"/>
      <c r="JE255" s="15"/>
      <c r="JF255" s="15"/>
      <c r="JG255" s="15"/>
      <c r="JH255" s="15"/>
      <c r="JI255" s="15"/>
      <c r="JJ255" s="15"/>
      <c r="JK255" s="15"/>
      <c r="JL255" s="15"/>
      <c r="JM255" s="15"/>
      <c r="JN255" s="15"/>
      <c r="JO255" s="15"/>
      <c r="JP255" s="15"/>
      <c r="JQ255" s="15"/>
      <c r="JR255" s="15"/>
      <c r="JS255" s="15"/>
      <c r="JT255" s="15"/>
      <c r="JU255" s="15"/>
      <c r="JV255" s="15"/>
      <c r="JW255" s="15"/>
      <c r="JX255" s="15"/>
      <c r="JY255" s="15"/>
      <c r="JZ255" s="15"/>
      <c r="KA255" s="15"/>
      <c r="KB255" s="15"/>
      <c r="KC255" s="15"/>
      <c r="KD255" s="15"/>
      <c r="KE255" s="15"/>
      <c r="KF255" s="15"/>
      <c r="KG255" s="15"/>
      <c r="KH255" s="15"/>
      <c r="KI255" s="15"/>
      <c r="KJ255" s="15"/>
      <c r="KK255" s="15"/>
      <c r="KL255" s="15"/>
      <c r="KM255" s="15"/>
      <c r="KN255" s="15"/>
      <c r="KO255" s="15"/>
      <c r="KP255" s="15"/>
      <c r="KQ255" s="15"/>
      <c r="KR255" s="15"/>
      <c r="KS255" s="15"/>
      <c r="KT255" s="15"/>
      <c r="KU255" s="15"/>
      <c r="KV255" s="15"/>
      <c r="KW255" s="15"/>
      <c r="KX255" s="15"/>
      <c r="KY255" s="15"/>
      <c r="KZ255" s="15"/>
      <c r="LA255" s="15"/>
      <c r="LB255" s="15"/>
      <c r="LC255" s="15"/>
      <c r="LD255" s="15"/>
      <c r="LE255" s="15"/>
      <c r="LF255" s="15"/>
      <c r="LG255" s="15"/>
      <c r="LH255" s="15"/>
      <c r="LI255" s="15"/>
      <c r="LJ255" s="15"/>
      <c r="LK255" s="15"/>
      <c r="LL255" s="15"/>
      <c r="LM255" s="15"/>
      <c r="LN255" s="15"/>
      <c r="LO255" s="15"/>
      <c r="LP255" s="15"/>
      <c r="LQ255" s="15"/>
      <c r="LR255" s="15"/>
      <c r="LS255" s="15"/>
      <c r="LT255" s="15"/>
      <c r="LU255" s="15"/>
      <c r="LV255" s="15"/>
      <c r="LW255" s="15"/>
      <c r="LX255" s="15"/>
      <c r="LY255" s="15"/>
      <c r="LZ255" s="15"/>
      <c r="MA255" s="15"/>
      <c r="MB255" s="15"/>
      <c r="MC255" s="15"/>
      <c r="MD255" s="15"/>
      <c r="ME255" s="15"/>
      <c r="MF255" s="15"/>
      <c r="MG255" s="15"/>
      <c r="MH255" s="15"/>
      <c r="MI255" s="15"/>
      <c r="MJ255" s="15"/>
      <c r="MK255" s="15"/>
      <c r="ML255" s="15"/>
      <c r="MM255" s="15"/>
      <c r="MN255" s="15"/>
      <c r="MO255" s="15"/>
      <c r="MP255" s="15"/>
      <c r="MQ255" s="15"/>
      <c r="MR255" s="15"/>
      <c r="MS255" s="15"/>
      <c r="MT255" s="15"/>
      <c r="MU255" s="15"/>
      <c r="MV255" s="15"/>
      <c r="MW255" s="15"/>
      <c r="MX255" s="15"/>
      <c r="MY255" s="15"/>
      <c r="MZ255" s="15"/>
      <c r="NA255" s="15"/>
      <c r="NB255" s="15"/>
      <c r="NC255" s="15"/>
      <c r="ND255" s="15"/>
      <c r="NE255" s="15"/>
      <c r="NF255" s="15"/>
      <c r="NG255" s="15"/>
      <c r="NH255" s="15"/>
      <c r="NI255" s="15"/>
      <c r="NJ255" s="15"/>
      <c r="NK255" s="15"/>
      <c r="NL255" s="15"/>
      <c r="NM255" s="15"/>
      <c r="NN255" s="15"/>
      <c r="NO255" s="15"/>
      <c r="NP255" s="15"/>
      <c r="NQ255" s="15"/>
      <c r="NR255" s="15"/>
      <c r="NS255" s="15"/>
      <c r="NT255" s="15"/>
      <c r="NU255" s="15"/>
      <c r="NV255" s="15"/>
      <c r="NW255" s="15"/>
      <c r="NX255" s="15"/>
      <c r="NY255" s="15"/>
      <c r="NZ255" s="15"/>
      <c r="OA255" s="15"/>
      <c r="OB255" s="15"/>
      <c r="OC255" s="15"/>
      <c r="OD255" s="15"/>
      <c r="OE255" s="15"/>
      <c r="OF255" s="15"/>
      <c r="OG255" s="15"/>
      <c r="OH255" s="15"/>
      <c r="OI255" s="15"/>
      <c r="OJ255" s="15"/>
      <c r="OK255" s="15"/>
      <c r="OL255" s="15"/>
      <c r="OM255" s="15"/>
      <c r="ON255" s="15"/>
      <c r="OO255" s="15"/>
      <c r="OP255" s="15"/>
      <c r="OQ255" s="15"/>
      <c r="OR255" s="15"/>
      <c r="OS255" s="15"/>
      <c r="OT255" s="15"/>
      <c r="OU255" s="15"/>
      <c r="OV255" s="15"/>
      <c r="OW255" s="15"/>
      <c r="OX255" s="15"/>
      <c r="OY255" s="15"/>
      <c r="OZ255" s="15"/>
      <c r="PA255" s="15"/>
      <c r="PB255" s="15"/>
      <c r="PC255" s="15"/>
      <c r="PD255" s="15"/>
      <c r="PE255" s="15"/>
      <c r="PF255" s="15"/>
      <c r="PG255" s="15"/>
      <c r="PH255" s="15"/>
      <c r="PI255" s="15"/>
      <c r="PJ255" s="15"/>
      <c r="PK255" s="15"/>
      <c r="PL255" s="15"/>
      <c r="PM255" s="15"/>
      <c r="PN255" s="15"/>
      <c r="PO255" s="15"/>
      <c r="PP255" s="15"/>
      <c r="PQ255" s="15"/>
      <c r="PR255" s="15"/>
      <c r="PS255" s="15"/>
      <c r="PT255" s="15"/>
      <c r="PU255" s="15"/>
      <c r="PV255" s="15"/>
      <c r="PW255" s="15"/>
      <c r="PX255" s="15"/>
      <c r="PY255" s="15"/>
      <c r="PZ255" s="15"/>
      <c r="QA255" s="15"/>
      <c r="QB255" s="15"/>
      <c r="QC255" s="15"/>
      <c r="QD255" s="15"/>
      <c r="QE255" s="15"/>
      <c r="QF255" s="15"/>
      <c r="QG255" s="15"/>
      <c r="QH255" s="15"/>
      <c r="QI255" s="15"/>
      <c r="QJ255" s="15"/>
      <c r="QK255" s="15"/>
      <c r="QL255" s="15"/>
      <c r="QM255" s="15"/>
      <c r="QN255" s="15"/>
      <c r="QO255" s="15"/>
      <c r="QP255" s="15"/>
      <c r="QQ255" s="15"/>
      <c r="QR255" s="15"/>
      <c r="QS255" s="15"/>
      <c r="QT255" s="15"/>
      <c r="QU255" s="15"/>
      <c r="QV255" s="15"/>
      <c r="QW255" s="15"/>
      <c r="QX255" s="15"/>
      <c r="QY255" s="15"/>
      <c r="QZ255" s="15"/>
      <c r="RA255" s="15"/>
      <c r="RB255" s="15"/>
      <c r="RC255" s="15"/>
      <c r="RD255" s="15"/>
      <c r="RE255" s="15"/>
      <c r="RF255" s="15"/>
      <c r="RG255" s="15"/>
      <c r="RH255" s="15"/>
      <c r="RI255" s="15"/>
      <c r="RJ255" s="15"/>
      <c r="RK255" s="15"/>
      <c r="RL255" s="15"/>
      <c r="RM255" s="15"/>
      <c r="RN255" s="15"/>
      <c r="RO255" s="15"/>
      <c r="RP255" s="15"/>
      <c r="RQ255" s="15"/>
      <c r="RR255" s="15"/>
      <c r="RS255" s="15"/>
      <c r="RT255" s="15"/>
      <c r="RU255" s="15"/>
      <c r="RV255" s="15"/>
      <c r="RW255" s="15"/>
      <c r="RX255" s="15"/>
      <c r="RY255" s="15"/>
      <c r="RZ255" s="15"/>
      <c r="SA255" s="15"/>
      <c r="SB255" s="15"/>
      <c r="SC255" s="15"/>
      <c r="SD255" s="15"/>
      <c r="SE255" s="15"/>
      <c r="SF255" s="15"/>
      <c r="SG255" s="15"/>
      <c r="SH255" s="15"/>
      <c r="SI255" s="15"/>
      <c r="SJ255" s="15"/>
      <c r="SK255" s="15"/>
      <c r="SL255" s="15"/>
      <c r="SM255" s="15"/>
      <c r="SN255" s="15"/>
      <c r="SO255" s="15"/>
      <c r="SP255" s="15"/>
      <c r="SQ255" s="15"/>
      <c r="SR255" s="15"/>
      <c r="SS255" s="15"/>
      <c r="ST255" s="15"/>
      <c r="SU255" s="15"/>
      <c r="SV255" s="15"/>
      <c r="SW255" s="15"/>
      <c r="SX255" s="15"/>
      <c r="SY255" s="15"/>
      <c r="SZ255" s="15"/>
      <c r="TA255" s="15"/>
      <c r="TB255" s="15"/>
      <c r="TC255" s="15"/>
      <c r="TD255" s="15"/>
      <c r="TE255" s="15"/>
      <c r="TF255" s="15"/>
      <c r="TG255" s="15"/>
      <c r="TH255" s="15"/>
      <c r="TI255" s="15"/>
      <c r="TJ255" s="15"/>
      <c r="TK255" s="15"/>
      <c r="TL255" s="15"/>
      <c r="TM255" s="15"/>
      <c r="TN255" s="15"/>
      <c r="TO255" s="15"/>
      <c r="TP255" s="15"/>
      <c r="TQ255" s="15"/>
      <c r="TR255" s="15"/>
      <c r="TS255" s="15"/>
      <c r="TT255" s="15"/>
      <c r="TU255" s="15"/>
      <c r="TV255" s="15"/>
      <c r="TW255" s="15"/>
      <c r="TX255" s="15"/>
      <c r="TY255" s="15"/>
      <c r="TZ255" s="15"/>
      <c r="UA255" s="15"/>
      <c r="UB255" s="15"/>
      <c r="UC255" s="15"/>
      <c r="UD255" s="15"/>
      <c r="UE255" s="15"/>
      <c r="UF255" s="15"/>
      <c r="UG255" s="15"/>
      <c r="UH255" s="15"/>
      <c r="UI255" s="15"/>
      <c r="UJ255" s="15"/>
      <c r="UK255" s="15"/>
      <c r="UL255" s="15"/>
      <c r="UM255" s="15"/>
      <c r="UN255" s="15"/>
      <c r="UO255" s="15"/>
      <c r="UP255" s="15"/>
      <c r="UQ255" s="15"/>
      <c r="UR255" s="15"/>
      <c r="US255" s="15"/>
    </row>
    <row r="256" spans="1:565" s="77" customFormat="1" ht="39" thickBot="1" x14ac:dyDescent="0.3">
      <c r="A256" s="54">
        <v>47</v>
      </c>
      <c r="B256" s="58" t="s">
        <v>553</v>
      </c>
      <c r="C256" s="54" t="s">
        <v>554</v>
      </c>
      <c r="D256" s="54" t="s">
        <v>540</v>
      </c>
      <c r="E256" s="54" t="s">
        <v>99</v>
      </c>
      <c r="F256" s="109" t="s">
        <v>555</v>
      </c>
      <c r="G256" s="66">
        <v>13751</v>
      </c>
      <c r="H256" s="53" t="s">
        <v>556</v>
      </c>
      <c r="I256" s="110" t="s">
        <v>557</v>
      </c>
      <c r="J256" s="58" t="s">
        <v>558</v>
      </c>
      <c r="K256" s="63">
        <v>45393</v>
      </c>
      <c r="L256" s="6">
        <v>190</v>
      </c>
      <c r="M256" s="64">
        <v>13753</v>
      </c>
      <c r="N256" s="63">
        <v>45393</v>
      </c>
      <c r="O256" s="63">
        <v>45485</v>
      </c>
      <c r="P256" s="58" t="s">
        <v>546</v>
      </c>
      <c r="Q256" s="63" t="s">
        <v>100</v>
      </c>
      <c r="R256" s="6" t="s">
        <v>100</v>
      </c>
      <c r="S256" s="6" t="s">
        <v>100</v>
      </c>
      <c r="T256" s="54" t="s">
        <v>304</v>
      </c>
      <c r="U256" s="55" t="s">
        <v>100</v>
      </c>
      <c r="V256" s="55" t="s">
        <v>100</v>
      </c>
      <c r="W256" s="55" t="s">
        <v>100</v>
      </c>
      <c r="X256" s="55" t="s">
        <v>100</v>
      </c>
      <c r="Y256" s="55" t="s">
        <v>100</v>
      </c>
      <c r="Z256" s="55" t="s">
        <v>100</v>
      </c>
      <c r="AA256" s="55" t="s">
        <v>100</v>
      </c>
      <c r="AB256" s="55" t="s">
        <v>100</v>
      </c>
      <c r="AC256" s="6">
        <v>0</v>
      </c>
      <c r="AD256" s="6">
        <v>0</v>
      </c>
      <c r="AE256" s="58" t="s">
        <v>100</v>
      </c>
      <c r="AF256" s="67" t="s">
        <v>100</v>
      </c>
      <c r="AG256" s="6">
        <v>0</v>
      </c>
      <c r="AH256" s="6">
        <f t="shared" si="33"/>
        <v>190</v>
      </c>
      <c r="AI256" s="6"/>
      <c r="AJ256" s="6">
        <v>190</v>
      </c>
      <c r="AK256" s="6">
        <f t="shared" si="34"/>
        <v>190</v>
      </c>
      <c r="AL256" s="73" t="s">
        <v>100</v>
      </c>
      <c r="AM256" s="73" t="s">
        <v>100</v>
      </c>
      <c r="AN256" s="73" t="s">
        <v>100</v>
      </c>
      <c r="AO256" s="73" t="s">
        <v>100</v>
      </c>
      <c r="AP256" s="73" t="s">
        <v>299</v>
      </c>
      <c r="AQ256" s="73" t="s">
        <v>559</v>
      </c>
      <c r="AR256" s="73" t="s">
        <v>560</v>
      </c>
      <c r="AS256" s="73" t="s">
        <v>561</v>
      </c>
      <c r="AT256" s="73" t="s">
        <v>100</v>
      </c>
      <c r="AU256" s="73" t="s">
        <v>100</v>
      </c>
      <c r="AV256" s="73" t="s">
        <v>100</v>
      </c>
      <c r="AW256" s="73" t="s">
        <v>100</v>
      </c>
      <c r="AX256" s="73" t="s">
        <v>100</v>
      </c>
      <c r="AY256" s="73" t="s">
        <v>100</v>
      </c>
      <c r="AZ256" s="73" t="s">
        <v>100</v>
      </c>
      <c r="BA256" s="73" t="s">
        <v>100</v>
      </c>
      <c r="BB256" s="73" t="s">
        <v>100</v>
      </c>
      <c r="BC256" s="73" t="s">
        <v>100</v>
      </c>
      <c r="BD256" s="73" t="s">
        <v>100</v>
      </c>
      <c r="BE256" s="73" t="s">
        <v>100</v>
      </c>
      <c r="BF256" s="73" t="s">
        <v>100</v>
      </c>
      <c r="BG256" s="54" t="s">
        <v>100</v>
      </c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5"/>
      <c r="IW256" s="15"/>
      <c r="IX256" s="15"/>
      <c r="IY256" s="15"/>
      <c r="IZ256" s="15"/>
      <c r="JA256" s="15"/>
      <c r="JB256" s="15"/>
      <c r="JC256" s="15"/>
      <c r="JD256" s="15"/>
      <c r="JE256" s="15"/>
      <c r="JF256" s="15"/>
      <c r="JG256" s="15"/>
      <c r="JH256" s="15"/>
      <c r="JI256" s="15"/>
      <c r="JJ256" s="15"/>
      <c r="JK256" s="15"/>
      <c r="JL256" s="15"/>
      <c r="JM256" s="15"/>
      <c r="JN256" s="15"/>
      <c r="JO256" s="15"/>
      <c r="JP256" s="15"/>
      <c r="JQ256" s="15"/>
      <c r="JR256" s="15"/>
      <c r="JS256" s="15"/>
      <c r="JT256" s="15"/>
      <c r="JU256" s="15"/>
      <c r="JV256" s="15"/>
      <c r="JW256" s="15"/>
      <c r="JX256" s="15"/>
      <c r="JY256" s="15"/>
      <c r="JZ256" s="15"/>
      <c r="KA256" s="15"/>
      <c r="KB256" s="15"/>
      <c r="KC256" s="15"/>
      <c r="KD256" s="15"/>
      <c r="KE256" s="15"/>
      <c r="KF256" s="15"/>
      <c r="KG256" s="15"/>
      <c r="KH256" s="15"/>
      <c r="KI256" s="15"/>
      <c r="KJ256" s="15"/>
      <c r="KK256" s="15"/>
      <c r="KL256" s="15"/>
      <c r="KM256" s="15"/>
      <c r="KN256" s="15"/>
      <c r="KO256" s="15"/>
      <c r="KP256" s="15"/>
      <c r="KQ256" s="15"/>
      <c r="KR256" s="15"/>
      <c r="KS256" s="15"/>
      <c r="KT256" s="15"/>
      <c r="KU256" s="15"/>
      <c r="KV256" s="15"/>
      <c r="KW256" s="15"/>
      <c r="KX256" s="15"/>
      <c r="KY256" s="15"/>
      <c r="KZ256" s="15"/>
      <c r="LA256" s="15"/>
      <c r="LB256" s="15"/>
      <c r="LC256" s="15"/>
      <c r="LD256" s="15"/>
      <c r="LE256" s="15"/>
      <c r="LF256" s="15"/>
      <c r="LG256" s="15"/>
      <c r="LH256" s="15"/>
      <c r="LI256" s="15"/>
      <c r="LJ256" s="15"/>
      <c r="LK256" s="15"/>
      <c r="LL256" s="15"/>
      <c r="LM256" s="15"/>
      <c r="LN256" s="15"/>
      <c r="LO256" s="15"/>
      <c r="LP256" s="15"/>
      <c r="LQ256" s="15"/>
      <c r="LR256" s="15"/>
      <c r="LS256" s="15"/>
      <c r="LT256" s="15"/>
      <c r="LU256" s="15"/>
      <c r="LV256" s="15"/>
      <c r="LW256" s="15"/>
      <c r="LX256" s="15"/>
      <c r="LY256" s="15"/>
      <c r="LZ256" s="15"/>
      <c r="MA256" s="15"/>
      <c r="MB256" s="15"/>
      <c r="MC256" s="15"/>
      <c r="MD256" s="15"/>
      <c r="ME256" s="15"/>
      <c r="MF256" s="15"/>
      <c r="MG256" s="15"/>
      <c r="MH256" s="15"/>
      <c r="MI256" s="15"/>
      <c r="MJ256" s="15"/>
      <c r="MK256" s="15"/>
      <c r="ML256" s="15"/>
      <c r="MM256" s="15"/>
      <c r="MN256" s="15"/>
      <c r="MO256" s="15"/>
      <c r="MP256" s="15"/>
      <c r="MQ256" s="15"/>
      <c r="MR256" s="15"/>
      <c r="MS256" s="15"/>
      <c r="MT256" s="15"/>
      <c r="MU256" s="15"/>
      <c r="MV256" s="15"/>
      <c r="MW256" s="15"/>
      <c r="MX256" s="15"/>
      <c r="MY256" s="15"/>
      <c r="MZ256" s="15"/>
      <c r="NA256" s="15"/>
      <c r="NB256" s="15"/>
      <c r="NC256" s="15"/>
      <c r="ND256" s="15"/>
      <c r="NE256" s="15"/>
      <c r="NF256" s="15"/>
      <c r="NG256" s="15"/>
      <c r="NH256" s="15"/>
      <c r="NI256" s="15"/>
      <c r="NJ256" s="15"/>
      <c r="NK256" s="15"/>
      <c r="NL256" s="15"/>
      <c r="NM256" s="15"/>
      <c r="NN256" s="15"/>
      <c r="NO256" s="15"/>
      <c r="NP256" s="15"/>
      <c r="NQ256" s="15"/>
      <c r="NR256" s="15"/>
      <c r="NS256" s="15"/>
      <c r="NT256" s="15"/>
      <c r="NU256" s="15"/>
      <c r="NV256" s="15"/>
      <c r="NW256" s="15"/>
      <c r="NX256" s="15"/>
      <c r="NY256" s="15"/>
      <c r="NZ256" s="15"/>
      <c r="OA256" s="15"/>
      <c r="OB256" s="15"/>
      <c r="OC256" s="15"/>
      <c r="OD256" s="15"/>
      <c r="OE256" s="15"/>
      <c r="OF256" s="15"/>
      <c r="OG256" s="15"/>
      <c r="OH256" s="15"/>
      <c r="OI256" s="15"/>
      <c r="OJ256" s="15"/>
      <c r="OK256" s="15"/>
      <c r="OL256" s="15"/>
      <c r="OM256" s="15"/>
      <c r="ON256" s="15"/>
      <c r="OO256" s="15"/>
      <c r="OP256" s="15"/>
      <c r="OQ256" s="15"/>
      <c r="OR256" s="15"/>
      <c r="OS256" s="15"/>
      <c r="OT256" s="15"/>
      <c r="OU256" s="15"/>
      <c r="OV256" s="15"/>
      <c r="OW256" s="15"/>
      <c r="OX256" s="15"/>
      <c r="OY256" s="15"/>
      <c r="OZ256" s="15"/>
      <c r="PA256" s="15"/>
      <c r="PB256" s="15"/>
      <c r="PC256" s="15"/>
      <c r="PD256" s="15"/>
      <c r="PE256" s="15"/>
      <c r="PF256" s="15"/>
      <c r="PG256" s="15"/>
      <c r="PH256" s="15"/>
      <c r="PI256" s="15"/>
      <c r="PJ256" s="15"/>
      <c r="PK256" s="15"/>
      <c r="PL256" s="15"/>
      <c r="PM256" s="15"/>
      <c r="PN256" s="15"/>
      <c r="PO256" s="15"/>
      <c r="PP256" s="15"/>
      <c r="PQ256" s="15"/>
      <c r="PR256" s="15"/>
      <c r="PS256" s="15"/>
      <c r="PT256" s="15"/>
      <c r="PU256" s="15"/>
      <c r="PV256" s="15"/>
      <c r="PW256" s="15"/>
      <c r="PX256" s="15"/>
      <c r="PY256" s="15"/>
      <c r="PZ256" s="15"/>
      <c r="QA256" s="15"/>
      <c r="QB256" s="15"/>
      <c r="QC256" s="15"/>
      <c r="QD256" s="15"/>
      <c r="QE256" s="15"/>
      <c r="QF256" s="15"/>
      <c r="QG256" s="15"/>
      <c r="QH256" s="15"/>
      <c r="QI256" s="15"/>
      <c r="QJ256" s="15"/>
      <c r="QK256" s="15"/>
      <c r="QL256" s="15"/>
      <c r="QM256" s="15"/>
      <c r="QN256" s="15"/>
      <c r="QO256" s="15"/>
      <c r="QP256" s="15"/>
      <c r="QQ256" s="15"/>
      <c r="QR256" s="15"/>
      <c r="QS256" s="15"/>
      <c r="QT256" s="15"/>
      <c r="QU256" s="15"/>
      <c r="QV256" s="15"/>
      <c r="QW256" s="15"/>
      <c r="QX256" s="15"/>
      <c r="QY256" s="15"/>
      <c r="QZ256" s="15"/>
      <c r="RA256" s="15"/>
      <c r="RB256" s="15"/>
      <c r="RC256" s="15"/>
      <c r="RD256" s="15"/>
      <c r="RE256" s="15"/>
      <c r="RF256" s="15"/>
      <c r="RG256" s="15"/>
      <c r="RH256" s="15"/>
      <c r="RI256" s="15"/>
      <c r="RJ256" s="15"/>
      <c r="RK256" s="15"/>
      <c r="RL256" s="15"/>
      <c r="RM256" s="15"/>
      <c r="RN256" s="15"/>
      <c r="RO256" s="15"/>
      <c r="RP256" s="15"/>
      <c r="RQ256" s="15"/>
      <c r="RR256" s="15"/>
      <c r="RS256" s="15"/>
      <c r="RT256" s="15"/>
      <c r="RU256" s="15"/>
      <c r="RV256" s="15"/>
      <c r="RW256" s="15"/>
      <c r="RX256" s="15"/>
      <c r="RY256" s="15"/>
      <c r="RZ256" s="15"/>
      <c r="SA256" s="15"/>
      <c r="SB256" s="15"/>
      <c r="SC256" s="15"/>
      <c r="SD256" s="15"/>
      <c r="SE256" s="15"/>
      <c r="SF256" s="15"/>
      <c r="SG256" s="15"/>
      <c r="SH256" s="15"/>
      <c r="SI256" s="15"/>
      <c r="SJ256" s="15"/>
      <c r="SK256" s="15"/>
      <c r="SL256" s="15"/>
      <c r="SM256" s="15"/>
      <c r="SN256" s="15"/>
      <c r="SO256" s="15"/>
      <c r="SP256" s="15"/>
      <c r="SQ256" s="15"/>
      <c r="SR256" s="15"/>
      <c r="SS256" s="15"/>
      <c r="ST256" s="15"/>
      <c r="SU256" s="15"/>
      <c r="SV256" s="15"/>
      <c r="SW256" s="15"/>
      <c r="SX256" s="15"/>
      <c r="SY256" s="15"/>
      <c r="SZ256" s="15"/>
      <c r="TA256" s="15"/>
      <c r="TB256" s="15"/>
      <c r="TC256" s="15"/>
      <c r="TD256" s="15"/>
      <c r="TE256" s="15"/>
      <c r="TF256" s="15"/>
      <c r="TG256" s="15"/>
      <c r="TH256" s="15"/>
      <c r="TI256" s="15"/>
      <c r="TJ256" s="15"/>
      <c r="TK256" s="15"/>
      <c r="TL256" s="15"/>
      <c r="TM256" s="15"/>
      <c r="TN256" s="15"/>
      <c r="TO256" s="15"/>
      <c r="TP256" s="15"/>
      <c r="TQ256" s="15"/>
      <c r="TR256" s="15"/>
      <c r="TS256" s="15"/>
      <c r="TT256" s="15"/>
      <c r="TU256" s="15"/>
      <c r="TV256" s="15"/>
      <c r="TW256" s="15"/>
      <c r="TX256" s="15"/>
      <c r="TY256" s="15"/>
      <c r="TZ256" s="15"/>
      <c r="UA256" s="15"/>
      <c r="UB256" s="15"/>
      <c r="UC256" s="15"/>
      <c r="UD256" s="15"/>
      <c r="UE256" s="15"/>
      <c r="UF256" s="15"/>
      <c r="UG256" s="15"/>
      <c r="UH256" s="15"/>
      <c r="UI256" s="15"/>
      <c r="UJ256" s="15"/>
      <c r="UK256" s="15"/>
      <c r="UL256" s="15"/>
      <c r="UM256" s="15"/>
      <c r="UN256" s="15"/>
      <c r="UO256" s="15"/>
      <c r="UP256" s="15"/>
      <c r="UQ256" s="15"/>
      <c r="UR256" s="15"/>
      <c r="US256" s="15"/>
    </row>
    <row r="257" spans="1:565" s="77" customFormat="1" ht="26.25" thickBot="1" x14ac:dyDescent="0.3">
      <c r="A257" s="54">
        <v>48</v>
      </c>
      <c r="B257" s="58" t="s">
        <v>562</v>
      </c>
      <c r="C257" s="54" t="s">
        <v>563</v>
      </c>
      <c r="D257" s="54" t="s">
        <v>97</v>
      </c>
      <c r="E257" s="54" t="s">
        <v>99</v>
      </c>
      <c r="F257" s="109" t="s">
        <v>564</v>
      </c>
      <c r="G257" s="66">
        <v>13309</v>
      </c>
      <c r="H257" s="53" t="s">
        <v>565</v>
      </c>
      <c r="I257" s="110" t="s">
        <v>566</v>
      </c>
      <c r="J257" s="58" t="s">
        <v>567</v>
      </c>
      <c r="K257" s="63">
        <v>45058</v>
      </c>
      <c r="L257" s="6">
        <v>89357.94</v>
      </c>
      <c r="M257" s="64">
        <v>13542</v>
      </c>
      <c r="N257" s="63">
        <v>45058</v>
      </c>
      <c r="O257" s="63">
        <v>45425</v>
      </c>
      <c r="P257" s="58" t="s">
        <v>314</v>
      </c>
      <c r="Q257" s="63" t="s">
        <v>100</v>
      </c>
      <c r="R257" s="6" t="s">
        <v>100</v>
      </c>
      <c r="S257" s="6" t="s">
        <v>100</v>
      </c>
      <c r="T257" s="54" t="s">
        <v>455</v>
      </c>
      <c r="U257" s="55" t="s">
        <v>100</v>
      </c>
      <c r="V257" s="55" t="s">
        <v>100</v>
      </c>
      <c r="W257" s="55" t="s">
        <v>100</v>
      </c>
      <c r="X257" s="55" t="s">
        <v>100</v>
      </c>
      <c r="Y257" s="55" t="s">
        <v>100</v>
      </c>
      <c r="Z257" s="55" t="s">
        <v>100</v>
      </c>
      <c r="AA257" s="55" t="s">
        <v>100</v>
      </c>
      <c r="AB257" s="55" t="s">
        <v>100</v>
      </c>
      <c r="AC257" s="6">
        <v>0</v>
      </c>
      <c r="AD257" s="6">
        <v>0</v>
      </c>
      <c r="AE257" s="58" t="s">
        <v>100</v>
      </c>
      <c r="AF257" s="67" t="s">
        <v>100</v>
      </c>
      <c r="AG257" s="6">
        <v>0</v>
      </c>
      <c r="AH257" s="6">
        <f t="shared" si="33"/>
        <v>89357.94</v>
      </c>
      <c r="AI257" s="6"/>
      <c r="AJ257" s="6">
        <f>4499.32</f>
        <v>4499.32</v>
      </c>
      <c r="AK257" s="6">
        <f t="shared" si="34"/>
        <v>4499.32</v>
      </c>
      <c r="AL257" s="73" t="s">
        <v>100</v>
      </c>
      <c r="AM257" s="73" t="s">
        <v>100</v>
      </c>
      <c r="AN257" s="73" t="s">
        <v>100</v>
      </c>
      <c r="AO257" s="73" t="s">
        <v>100</v>
      </c>
      <c r="AP257" s="73" t="s">
        <v>100</v>
      </c>
      <c r="AQ257" s="73" t="s">
        <v>100</v>
      </c>
      <c r="AR257" s="73" t="s">
        <v>100</v>
      </c>
      <c r="AS257" s="73" t="s">
        <v>100</v>
      </c>
      <c r="AT257" s="73" t="s">
        <v>100</v>
      </c>
      <c r="AU257" s="73" t="s">
        <v>100</v>
      </c>
      <c r="AV257" s="73" t="s">
        <v>100</v>
      </c>
      <c r="AW257" s="73" t="s">
        <v>100</v>
      </c>
      <c r="AX257" s="73" t="s">
        <v>100</v>
      </c>
      <c r="AY257" s="73" t="s">
        <v>100</v>
      </c>
      <c r="AZ257" s="73" t="s">
        <v>100</v>
      </c>
      <c r="BA257" s="73" t="s">
        <v>100</v>
      </c>
      <c r="BB257" s="73" t="s">
        <v>100</v>
      </c>
      <c r="BC257" s="73" t="s">
        <v>100</v>
      </c>
      <c r="BD257" s="73" t="s">
        <v>100</v>
      </c>
      <c r="BE257" s="73" t="s">
        <v>100</v>
      </c>
      <c r="BF257" s="73" t="s">
        <v>100</v>
      </c>
      <c r="BG257" s="54" t="s">
        <v>100</v>
      </c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15"/>
      <c r="IW257" s="15"/>
      <c r="IX257" s="15"/>
      <c r="IY257" s="15"/>
      <c r="IZ257" s="15"/>
      <c r="JA257" s="15"/>
      <c r="JB257" s="15"/>
      <c r="JC257" s="15"/>
      <c r="JD257" s="15"/>
      <c r="JE257" s="15"/>
      <c r="JF257" s="15"/>
      <c r="JG257" s="15"/>
      <c r="JH257" s="15"/>
      <c r="JI257" s="15"/>
      <c r="JJ257" s="15"/>
      <c r="JK257" s="15"/>
      <c r="JL257" s="15"/>
      <c r="JM257" s="15"/>
      <c r="JN257" s="15"/>
      <c r="JO257" s="15"/>
      <c r="JP257" s="15"/>
      <c r="JQ257" s="15"/>
      <c r="JR257" s="15"/>
      <c r="JS257" s="15"/>
      <c r="JT257" s="15"/>
      <c r="JU257" s="15"/>
      <c r="JV257" s="15"/>
      <c r="JW257" s="15"/>
      <c r="JX257" s="15"/>
      <c r="JY257" s="15"/>
      <c r="JZ257" s="15"/>
      <c r="KA257" s="15"/>
      <c r="KB257" s="15"/>
      <c r="KC257" s="15"/>
      <c r="KD257" s="15"/>
      <c r="KE257" s="15"/>
      <c r="KF257" s="15"/>
      <c r="KG257" s="15"/>
      <c r="KH257" s="15"/>
      <c r="KI257" s="15"/>
      <c r="KJ257" s="15"/>
      <c r="KK257" s="15"/>
      <c r="KL257" s="15"/>
      <c r="KM257" s="15"/>
      <c r="KN257" s="15"/>
      <c r="KO257" s="15"/>
      <c r="KP257" s="15"/>
      <c r="KQ257" s="15"/>
      <c r="KR257" s="15"/>
      <c r="KS257" s="15"/>
      <c r="KT257" s="15"/>
      <c r="KU257" s="15"/>
      <c r="KV257" s="15"/>
      <c r="KW257" s="15"/>
      <c r="KX257" s="15"/>
      <c r="KY257" s="15"/>
      <c r="KZ257" s="15"/>
      <c r="LA257" s="15"/>
      <c r="LB257" s="15"/>
      <c r="LC257" s="15"/>
      <c r="LD257" s="15"/>
      <c r="LE257" s="15"/>
      <c r="LF257" s="15"/>
      <c r="LG257" s="15"/>
      <c r="LH257" s="15"/>
      <c r="LI257" s="15"/>
      <c r="LJ257" s="15"/>
      <c r="LK257" s="15"/>
      <c r="LL257" s="15"/>
      <c r="LM257" s="15"/>
      <c r="LN257" s="15"/>
      <c r="LO257" s="15"/>
      <c r="LP257" s="15"/>
      <c r="LQ257" s="15"/>
      <c r="LR257" s="15"/>
      <c r="LS257" s="15"/>
      <c r="LT257" s="15"/>
      <c r="LU257" s="15"/>
      <c r="LV257" s="15"/>
      <c r="LW257" s="15"/>
      <c r="LX257" s="15"/>
      <c r="LY257" s="15"/>
      <c r="LZ257" s="15"/>
      <c r="MA257" s="15"/>
      <c r="MB257" s="15"/>
      <c r="MC257" s="15"/>
      <c r="MD257" s="15"/>
      <c r="ME257" s="15"/>
      <c r="MF257" s="15"/>
      <c r="MG257" s="15"/>
      <c r="MH257" s="15"/>
      <c r="MI257" s="15"/>
      <c r="MJ257" s="15"/>
      <c r="MK257" s="15"/>
      <c r="ML257" s="15"/>
      <c r="MM257" s="15"/>
      <c r="MN257" s="15"/>
      <c r="MO257" s="15"/>
      <c r="MP257" s="15"/>
      <c r="MQ257" s="15"/>
      <c r="MR257" s="15"/>
      <c r="MS257" s="15"/>
      <c r="MT257" s="15"/>
      <c r="MU257" s="15"/>
      <c r="MV257" s="15"/>
      <c r="MW257" s="15"/>
      <c r="MX257" s="15"/>
      <c r="MY257" s="15"/>
      <c r="MZ257" s="15"/>
      <c r="NA257" s="15"/>
      <c r="NB257" s="15"/>
      <c r="NC257" s="15"/>
      <c r="ND257" s="15"/>
      <c r="NE257" s="15"/>
      <c r="NF257" s="15"/>
      <c r="NG257" s="15"/>
      <c r="NH257" s="15"/>
      <c r="NI257" s="15"/>
      <c r="NJ257" s="15"/>
      <c r="NK257" s="15"/>
      <c r="NL257" s="15"/>
      <c r="NM257" s="15"/>
      <c r="NN257" s="15"/>
      <c r="NO257" s="15"/>
      <c r="NP257" s="15"/>
      <c r="NQ257" s="15"/>
      <c r="NR257" s="15"/>
      <c r="NS257" s="15"/>
      <c r="NT257" s="15"/>
      <c r="NU257" s="15"/>
      <c r="NV257" s="15"/>
      <c r="NW257" s="15"/>
      <c r="NX257" s="15"/>
      <c r="NY257" s="15"/>
      <c r="NZ257" s="15"/>
      <c r="OA257" s="15"/>
      <c r="OB257" s="15"/>
      <c r="OC257" s="15"/>
      <c r="OD257" s="15"/>
      <c r="OE257" s="15"/>
      <c r="OF257" s="15"/>
      <c r="OG257" s="15"/>
      <c r="OH257" s="15"/>
      <c r="OI257" s="15"/>
      <c r="OJ257" s="15"/>
      <c r="OK257" s="15"/>
      <c r="OL257" s="15"/>
      <c r="OM257" s="15"/>
      <c r="ON257" s="15"/>
      <c r="OO257" s="15"/>
      <c r="OP257" s="15"/>
      <c r="OQ257" s="15"/>
      <c r="OR257" s="15"/>
      <c r="OS257" s="15"/>
      <c r="OT257" s="15"/>
      <c r="OU257" s="15"/>
      <c r="OV257" s="15"/>
      <c r="OW257" s="15"/>
      <c r="OX257" s="15"/>
      <c r="OY257" s="15"/>
      <c r="OZ257" s="15"/>
      <c r="PA257" s="15"/>
      <c r="PB257" s="15"/>
      <c r="PC257" s="15"/>
      <c r="PD257" s="15"/>
      <c r="PE257" s="15"/>
      <c r="PF257" s="15"/>
      <c r="PG257" s="15"/>
      <c r="PH257" s="15"/>
      <c r="PI257" s="15"/>
      <c r="PJ257" s="15"/>
      <c r="PK257" s="15"/>
      <c r="PL257" s="15"/>
      <c r="PM257" s="15"/>
      <c r="PN257" s="15"/>
      <c r="PO257" s="15"/>
      <c r="PP257" s="15"/>
      <c r="PQ257" s="15"/>
      <c r="PR257" s="15"/>
      <c r="PS257" s="15"/>
      <c r="PT257" s="15"/>
      <c r="PU257" s="15"/>
      <c r="PV257" s="15"/>
      <c r="PW257" s="15"/>
      <c r="PX257" s="15"/>
      <c r="PY257" s="15"/>
      <c r="PZ257" s="15"/>
      <c r="QA257" s="15"/>
      <c r="QB257" s="15"/>
      <c r="QC257" s="15"/>
      <c r="QD257" s="15"/>
      <c r="QE257" s="15"/>
      <c r="QF257" s="15"/>
      <c r="QG257" s="15"/>
      <c r="QH257" s="15"/>
      <c r="QI257" s="15"/>
      <c r="QJ257" s="15"/>
      <c r="QK257" s="15"/>
      <c r="QL257" s="15"/>
      <c r="QM257" s="15"/>
      <c r="QN257" s="15"/>
      <c r="QO257" s="15"/>
      <c r="QP257" s="15"/>
      <c r="QQ257" s="15"/>
      <c r="QR257" s="15"/>
      <c r="QS257" s="15"/>
      <c r="QT257" s="15"/>
      <c r="QU257" s="15"/>
      <c r="QV257" s="15"/>
      <c r="QW257" s="15"/>
      <c r="QX257" s="15"/>
      <c r="QY257" s="15"/>
      <c r="QZ257" s="15"/>
      <c r="RA257" s="15"/>
      <c r="RB257" s="15"/>
      <c r="RC257" s="15"/>
      <c r="RD257" s="15"/>
      <c r="RE257" s="15"/>
      <c r="RF257" s="15"/>
      <c r="RG257" s="15"/>
      <c r="RH257" s="15"/>
      <c r="RI257" s="15"/>
      <c r="RJ257" s="15"/>
      <c r="RK257" s="15"/>
      <c r="RL257" s="15"/>
      <c r="RM257" s="15"/>
      <c r="RN257" s="15"/>
      <c r="RO257" s="15"/>
      <c r="RP257" s="15"/>
      <c r="RQ257" s="15"/>
      <c r="RR257" s="15"/>
      <c r="RS257" s="15"/>
      <c r="RT257" s="15"/>
      <c r="RU257" s="15"/>
      <c r="RV257" s="15"/>
      <c r="RW257" s="15"/>
      <c r="RX257" s="15"/>
      <c r="RY257" s="15"/>
      <c r="RZ257" s="15"/>
      <c r="SA257" s="15"/>
      <c r="SB257" s="15"/>
      <c r="SC257" s="15"/>
      <c r="SD257" s="15"/>
      <c r="SE257" s="15"/>
      <c r="SF257" s="15"/>
      <c r="SG257" s="15"/>
      <c r="SH257" s="15"/>
      <c r="SI257" s="15"/>
      <c r="SJ257" s="15"/>
      <c r="SK257" s="15"/>
      <c r="SL257" s="15"/>
      <c r="SM257" s="15"/>
      <c r="SN257" s="15"/>
      <c r="SO257" s="15"/>
      <c r="SP257" s="15"/>
      <c r="SQ257" s="15"/>
      <c r="SR257" s="15"/>
      <c r="SS257" s="15"/>
      <c r="ST257" s="15"/>
      <c r="SU257" s="15"/>
      <c r="SV257" s="15"/>
      <c r="SW257" s="15"/>
      <c r="SX257" s="15"/>
      <c r="SY257" s="15"/>
      <c r="SZ257" s="15"/>
      <c r="TA257" s="15"/>
      <c r="TB257" s="15"/>
      <c r="TC257" s="15"/>
      <c r="TD257" s="15"/>
      <c r="TE257" s="15"/>
      <c r="TF257" s="15"/>
      <c r="TG257" s="15"/>
      <c r="TH257" s="15"/>
      <c r="TI257" s="15"/>
      <c r="TJ257" s="15"/>
      <c r="TK257" s="15"/>
      <c r="TL257" s="15"/>
      <c r="TM257" s="15"/>
      <c r="TN257" s="15"/>
      <c r="TO257" s="15"/>
      <c r="TP257" s="15"/>
      <c r="TQ257" s="15"/>
      <c r="TR257" s="15"/>
      <c r="TS257" s="15"/>
      <c r="TT257" s="15"/>
      <c r="TU257" s="15"/>
      <c r="TV257" s="15"/>
      <c r="TW257" s="15"/>
      <c r="TX257" s="15"/>
      <c r="TY257" s="15"/>
      <c r="TZ257" s="15"/>
      <c r="UA257" s="15"/>
      <c r="UB257" s="15"/>
      <c r="UC257" s="15"/>
      <c r="UD257" s="15"/>
      <c r="UE257" s="15"/>
      <c r="UF257" s="15"/>
      <c r="UG257" s="15"/>
      <c r="UH257" s="15"/>
      <c r="UI257" s="15"/>
      <c r="UJ257" s="15"/>
      <c r="UK257" s="15"/>
      <c r="UL257" s="15"/>
      <c r="UM257" s="15"/>
      <c r="UN257" s="15"/>
      <c r="UO257" s="15"/>
      <c r="UP257" s="15"/>
      <c r="UQ257" s="15"/>
      <c r="UR257" s="15"/>
      <c r="US257" s="15"/>
    </row>
    <row r="258" spans="1:565" s="77" customFormat="1" ht="39" thickBot="1" x14ac:dyDescent="0.3">
      <c r="A258" s="54">
        <v>49</v>
      </c>
      <c r="B258" s="58" t="s">
        <v>568</v>
      </c>
      <c r="C258" s="54" t="s">
        <v>569</v>
      </c>
      <c r="D258" s="54" t="s">
        <v>97</v>
      </c>
      <c r="E258" s="54" t="s">
        <v>99</v>
      </c>
      <c r="F258" s="109" t="s">
        <v>570</v>
      </c>
      <c r="G258" s="66">
        <v>13680</v>
      </c>
      <c r="H258" s="53" t="s">
        <v>571</v>
      </c>
      <c r="I258" s="110" t="s">
        <v>572</v>
      </c>
      <c r="J258" s="58" t="s">
        <v>573</v>
      </c>
      <c r="K258" s="63">
        <v>45406</v>
      </c>
      <c r="L258" s="6">
        <v>284454.59999999998</v>
      </c>
      <c r="M258" s="64">
        <v>13761</v>
      </c>
      <c r="N258" s="63">
        <v>45406</v>
      </c>
      <c r="O258" s="63">
        <v>45771</v>
      </c>
      <c r="P258" s="58" t="s">
        <v>546</v>
      </c>
      <c r="Q258" s="63" t="s">
        <v>100</v>
      </c>
      <c r="R258" s="6" t="s">
        <v>100</v>
      </c>
      <c r="S258" s="6" t="s">
        <v>100</v>
      </c>
      <c r="T258" s="54" t="s">
        <v>304</v>
      </c>
      <c r="U258" s="55" t="s">
        <v>100</v>
      </c>
      <c r="V258" s="55" t="s">
        <v>100</v>
      </c>
      <c r="W258" s="55" t="s">
        <v>100</v>
      </c>
      <c r="X258" s="55" t="s">
        <v>100</v>
      </c>
      <c r="Y258" s="55" t="s">
        <v>100</v>
      </c>
      <c r="Z258" s="55" t="s">
        <v>100</v>
      </c>
      <c r="AA258" s="55" t="s">
        <v>100</v>
      </c>
      <c r="AB258" s="55" t="s">
        <v>100</v>
      </c>
      <c r="AC258" s="6">
        <v>0</v>
      </c>
      <c r="AD258" s="6">
        <v>0</v>
      </c>
      <c r="AE258" s="58" t="s">
        <v>100</v>
      </c>
      <c r="AF258" s="67" t="s">
        <v>100</v>
      </c>
      <c r="AG258" s="6">
        <v>0</v>
      </c>
      <c r="AH258" s="6">
        <f t="shared" si="33"/>
        <v>284454.59999999998</v>
      </c>
      <c r="AI258" s="6"/>
      <c r="AJ258" s="6">
        <f>11335.6</f>
        <v>11335.6</v>
      </c>
      <c r="AK258" s="6">
        <f t="shared" si="34"/>
        <v>11335.6</v>
      </c>
      <c r="AL258" s="73" t="s">
        <v>100</v>
      </c>
      <c r="AM258" s="73" t="s">
        <v>100</v>
      </c>
      <c r="AN258" s="73" t="s">
        <v>100</v>
      </c>
      <c r="AO258" s="73" t="s">
        <v>100</v>
      </c>
      <c r="AP258" s="73" t="s">
        <v>100</v>
      </c>
      <c r="AQ258" s="73" t="s">
        <v>100</v>
      </c>
      <c r="AR258" s="73" t="s">
        <v>100</v>
      </c>
      <c r="AS258" s="73" t="s">
        <v>100</v>
      </c>
      <c r="AT258" s="73" t="s">
        <v>100</v>
      </c>
      <c r="AU258" s="73" t="s">
        <v>100</v>
      </c>
      <c r="AV258" s="73" t="s">
        <v>100</v>
      </c>
      <c r="AW258" s="73" t="s">
        <v>100</v>
      </c>
      <c r="AX258" s="73" t="s">
        <v>100</v>
      </c>
      <c r="AY258" s="73" t="s">
        <v>100</v>
      </c>
      <c r="AZ258" s="73" t="s">
        <v>100</v>
      </c>
      <c r="BA258" s="73" t="s">
        <v>100</v>
      </c>
      <c r="BB258" s="73" t="s">
        <v>100</v>
      </c>
      <c r="BC258" s="73" t="s">
        <v>100</v>
      </c>
      <c r="BD258" s="73" t="s">
        <v>100</v>
      </c>
      <c r="BE258" s="73" t="s">
        <v>100</v>
      </c>
      <c r="BF258" s="73" t="s">
        <v>100</v>
      </c>
      <c r="BG258" s="54" t="s">
        <v>100</v>
      </c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5"/>
      <c r="IU258" s="15"/>
      <c r="IV258" s="15"/>
      <c r="IW258" s="15"/>
      <c r="IX258" s="15"/>
      <c r="IY258" s="15"/>
      <c r="IZ258" s="15"/>
      <c r="JA258" s="15"/>
      <c r="JB258" s="15"/>
      <c r="JC258" s="15"/>
      <c r="JD258" s="15"/>
      <c r="JE258" s="15"/>
      <c r="JF258" s="15"/>
      <c r="JG258" s="15"/>
      <c r="JH258" s="15"/>
      <c r="JI258" s="15"/>
      <c r="JJ258" s="15"/>
      <c r="JK258" s="15"/>
      <c r="JL258" s="15"/>
      <c r="JM258" s="15"/>
      <c r="JN258" s="15"/>
      <c r="JO258" s="15"/>
      <c r="JP258" s="15"/>
      <c r="JQ258" s="15"/>
      <c r="JR258" s="15"/>
      <c r="JS258" s="15"/>
      <c r="JT258" s="15"/>
      <c r="JU258" s="15"/>
      <c r="JV258" s="15"/>
      <c r="JW258" s="15"/>
      <c r="JX258" s="15"/>
      <c r="JY258" s="15"/>
      <c r="JZ258" s="15"/>
      <c r="KA258" s="15"/>
      <c r="KB258" s="15"/>
      <c r="KC258" s="15"/>
      <c r="KD258" s="15"/>
      <c r="KE258" s="15"/>
      <c r="KF258" s="15"/>
      <c r="KG258" s="15"/>
      <c r="KH258" s="15"/>
      <c r="KI258" s="15"/>
      <c r="KJ258" s="15"/>
      <c r="KK258" s="15"/>
      <c r="KL258" s="15"/>
      <c r="KM258" s="15"/>
      <c r="KN258" s="15"/>
      <c r="KO258" s="15"/>
      <c r="KP258" s="15"/>
      <c r="KQ258" s="15"/>
      <c r="KR258" s="15"/>
      <c r="KS258" s="15"/>
      <c r="KT258" s="15"/>
      <c r="KU258" s="15"/>
      <c r="KV258" s="15"/>
      <c r="KW258" s="15"/>
      <c r="KX258" s="15"/>
      <c r="KY258" s="15"/>
      <c r="KZ258" s="15"/>
      <c r="LA258" s="15"/>
      <c r="LB258" s="15"/>
      <c r="LC258" s="15"/>
      <c r="LD258" s="15"/>
      <c r="LE258" s="15"/>
      <c r="LF258" s="15"/>
      <c r="LG258" s="15"/>
      <c r="LH258" s="15"/>
      <c r="LI258" s="15"/>
      <c r="LJ258" s="15"/>
      <c r="LK258" s="15"/>
      <c r="LL258" s="15"/>
      <c r="LM258" s="15"/>
      <c r="LN258" s="15"/>
      <c r="LO258" s="15"/>
      <c r="LP258" s="15"/>
      <c r="LQ258" s="15"/>
      <c r="LR258" s="15"/>
      <c r="LS258" s="15"/>
      <c r="LT258" s="15"/>
      <c r="LU258" s="15"/>
      <c r="LV258" s="15"/>
      <c r="LW258" s="15"/>
      <c r="LX258" s="15"/>
      <c r="LY258" s="15"/>
      <c r="LZ258" s="15"/>
      <c r="MA258" s="15"/>
      <c r="MB258" s="15"/>
      <c r="MC258" s="15"/>
      <c r="MD258" s="15"/>
      <c r="ME258" s="15"/>
      <c r="MF258" s="15"/>
      <c r="MG258" s="15"/>
      <c r="MH258" s="15"/>
      <c r="MI258" s="15"/>
      <c r="MJ258" s="15"/>
      <c r="MK258" s="15"/>
      <c r="ML258" s="15"/>
      <c r="MM258" s="15"/>
      <c r="MN258" s="15"/>
      <c r="MO258" s="15"/>
      <c r="MP258" s="15"/>
      <c r="MQ258" s="15"/>
      <c r="MR258" s="15"/>
      <c r="MS258" s="15"/>
      <c r="MT258" s="15"/>
      <c r="MU258" s="15"/>
      <c r="MV258" s="15"/>
      <c r="MW258" s="15"/>
      <c r="MX258" s="15"/>
      <c r="MY258" s="15"/>
      <c r="MZ258" s="15"/>
      <c r="NA258" s="15"/>
      <c r="NB258" s="15"/>
      <c r="NC258" s="15"/>
      <c r="ND258" s="15"/>
      <c r="NE258" s="15"/>
      <c r="NF258" s="15"/>
      <c r="NG258" s="15"/>
      <c r="NH258" s="15"/>
      <c r="NI258" s="15"/>
      <c r="NJ258" s="15"/>
      <c r="NK258" s="15"/>
      <c r="NL258" s="15"/>
      <c r="NM258" s="15"/>
      <c r="NN258" s="15"/>
      <c r="NO258" s="15"/>
      <c r="NP258" s="15"/>
      <c r="NQ258" s="15"/>
      <c r="NR258" s="15"/>
      <c r="NS258" s="15"/>
      <c r="NT258" s="15"/>
      <c r="NU258" s="15"/>
      <c r="NV258" s="15"/>
      <c r="NW258" s="15"/>
      <c r="NX258" s="15"/>
      <c r="NY258" s="15"/>
      <c r="NZ258" s="15"/>
      <c r="OA258" s="15"/>
      <c r="OB258" s="15"/>
      <c r="OC258" s="15"/>
      <c r="OD258" s="15"/>
      <c r="OE258" s="15"/>
      <c r="OF258" s="15"/>
      <c r="OG258" s="15"/>
      <c r="OH258" s="15"/>
      <c r="OI258" s="15"/>
      <c r="OJ258" s="15"/>
      <c r="OK258" s="15"/>
      <c r="OL258" s="15"/>
      <c r="OM258" s="15"/>
      <c r="ON258" s="15"/>
      <c r="OO258" s="15"/>
      <c r="OP258" s="15"/>
      <c r="OQ258" s="15"/>
      <c r="OR258" s="15"/>
      <c r="OS258" s="15"/>
      <c r="OT258" s="15"/>
      <c r="OU258" s="15"/>
      <c r="OV258" s="15"/>
      <c r="OW258" s="15"/>
      <c r="OX258" s="15"/>
      <c r="OY258" s="15"/>
      <c r="OZ258" s="15"/>
      <c r="PA258" s="15"/>
      <c r="PB258" s="15"/>
      <c r="PC258" s="15"/>
      <c r="PD258" s="15"/>
      <c r="PE258" s="15"/>
      <c r="PF258" s="15"/>
      <c r="PG258" s="15"/>
      <c r="PH258" s="15"/>
      <c r="PI258" s="15"/>
      <c r="PJ258" s="15"/>
      <c r="PK258" s="15"/>
      <c r="PL258" s="15"/>
      <c r="PM258" s="15"/>
      <c r="PN258" s="15"/>
      <c r="PO258" s="15"/>
      <c r="PP258" s="15"/>
      <c r="PQ258" s="15"/>
      <c r="PR258" s="15"/>
      <c r="PS258" s="15"/>
      <c r="PT258" s="15"/>
      <c r="PU258" s="15"/>
      <c r="PV258" s="15"/>
      <c r="PW258" s="15"/>
      <c r="PX258" s="15"/>
      <c r="PY258" s="15"/>
      <c r="PZ258" s="15"/>
      <c r="QA258" s="15"/>
      <c r="QB258" s="15"/>
      <c r="QC258" s="15"/>
      <c r="QD258" s="15"/>
      <c r="QE258" s="15"/>
      <c r="QF258" s="15"/>
      <c r="QG258" s="15"/>
      <c r="QH258" s="15"/>
      <c r="QI258" s="15"/>
      <c r="QJ258" s="15"/>
      <c r="QK258" s="15"/>
      <c r="QL258" s="15"/>
      <c r="QM258" s="15"/>
      <c r="QN258" s="15"/>
      <c r="QO258" s="15"/>
      <c r="QP258" s="15"/>
      <c r="QQ258" s="15"/>
      <c r="QR258" s="15"/>
      <c r="QS258" s="15"/>
      <c r="QT258" s="15"/>
      <c r="QU258" s="15"/>
      <c r="QV258" s="15"/>
      <c r="QW258" s="15"/>
      <c r="QX258" s="15"/>
      <c r="QY258" s="15"/>
      <c r="QZ258" s="15"/>
      <c r="RA258" s="15"/>
      <c r="RB258" s="15"/>
      <c r="RC258" s="15"/>
      <c r="RD258" s="15"/>
      <c r="RE258" s="15"/>
      <c r="RF258" s="15"/>
      <c r="RG258" s="15"/>
      <c r="RH258" s="15"/>
      <c r="RI258" s="15"/>
      <c r="RJ258" s="15"/>
      <c r="RK258" s="15"/>
      <c r="RL258" s="15"/>
      <c r="RM258" s="15"/>
      <c r="RN258" s="15"/>
      <c r="RO258" s="15"/>
      <c r="RP258" s="15"/>
      <c r="RQ258" s="15"/>
      <c r="RR258" s="15"/>
      <c r="RS258" s="15"/>
      <c r="RT258" s="15"/>
      <c r="RU258" s="15"/>
      <c r="RV258" s="15"/>
      <c r="RW258" s="15"/>
      <c r="RX258" s="15"/>
      <c r="RY258" s="15"/>
      <c r="RZ258" s="15"/>
      <c r="SA258" s="15"/>
      <c r="SB258" s="15"/>
      <c r="SC258" s="15"/>
      <c r="SD258" s="15"/>
      <c r="SE258" s="15"/>
      <c r="SF258" s="15"/>
      <c r="SG258" s="15"/>
      <c r="SH258" s="15"/>
      <c r="SI258" s="15"/>
      <c r="SJ258" s="15"/>
      <c r="SK258" s="15"/>
      <c r="SL258" s="15"/>
      <c r="SM258" s="15"/>
      <c r="SN258" s="15"/>
      <c r="SO258" s="15"/>
      <c r="SP258" s="15"/>
      <c r="SQ258" s="15"/>
      <c r="SR258" s="15"/>
      <c r="SS258" s="15"/>
      <c r="ST258" s="15"/>
      <c r="SU258" s="15"/>
      <c r="SV258" s="15"/>
      <c r="SW258" s="15"/>
      <c r="SX258" s="15"/>
      <c r="SY258" s="15"/>
      <c r="SZ258" s="15"/>
      <c r="TA258" s="15"/>
      <c r="TB258" s="15"/>
      <c r="TC258" s="15"/>
      <c r="TD258" s="15"/>
      <c r="TE258" s="15"/>
      <c r="TF258" s="15"/>
      <c r="TG258" s="15"/>
      <c r="TH258" s="15"/>
      <c r="TI258" s="15"/>
      <c r="TJ258" s="15"/>
      <c r="TK258" s="15"/>
      <c r="TL258" s="15"/>
      <c r="TM258" s="15"/>
      <c r="TN258" s="15"/>
      <c r="TO258" s="15"/>
      <c r="TP258" s="15"/>
      <c r="TQ258" s="15"/>
      <c r="TR258" s="15"/>
      <c r="TS258" s="15"/>
      <c r="TT258" s="15"/>
      <c r="TU258" s="15"/>
      <c r="TV258" s="15"/>
      <c r="TW258" s="15"/>
      <c r="TX258" s="15"/>
      <c r="TY258" s="15"/>
      <c r="TZ258" s="15"/>
      <c r="UA258" s="15"/>
      <c r="UB258" s="15"/>
      <c r="UC258" s="15"/>
      <c r="UD258" s="15"/>
      <c r="UE258" s="15"/>
      <c r="UF258" s="15"/>
      <c r="UG258" s="15"/>
      <c r="UH258" s="15"/>
      <c r="UI258" s="15"/>
      <c r="UJ258" s="15"/>
      <c r="UK258" s="15"/>
      <c r="UL258" s="15"/>
      <c r="UM258" s="15"/>
      <c r="UN258" s="15"/>
      <c r="UO258" s="15"/>
      <c r="UP258" s="15"/>
      <c r="UQ258" s="15"/>
      <c r="UR258" s="15"/>
      <c r="US258" s="15"/>
    </row>
    <row r="259" spans="1:565" s="77" customFormat="1" ht="51.75" thickBot="1" x14ac:dyDescent="0.3">
      <c r="A259" s="78">
        <v>50</v>
      </c>
      <c r="B259" s="79" t="s">
        <v>581</v>
      </c>
      <c r="C259" s="78" t="s">
        <v>451</v>
      </c>
      <c r="D259" s="78" t="s">
        <v>97</v>
      </c>
      <c r="E259" s="78" t="s">
        <v>99</v>
      </c>
      <c r="F259" s="115" t="s">
        <v>594</v>
      </c>
      <c r="G259" s="80">
        <v>13425</v>
      </c>
      <c r="H259" s="81" t="s">
        <v>592</v>
      </c>
      <c r="I259" s="111" t="s">
        <v>595</v>
      </c>
      <c r="J259" s="79" t="s">
        <v>593</v>
      </c>
      <c r="K259" s="82" t="s">
        <v>596</v>
      </c>
      <c r="L259" s="9"/>
      <c r="M259" s="80"/>
      <c r="N259" s="82">
        <v>45280</v>
      </c>
      <c r="O259" s="82">
        <v>45646</v>
      </c>
      <c r="P259" s="79" t="s">
        <v>546</v>
      </c>
      <c r="Q259" s="82" t="s">
        <v>100</v>
      </c>
      <c r="R259" s="9" t="s">
        <v>100</v>
      </c>
      <c r="S259" s="9" t="s">
        <v>100</v>
      </c>
      <c r="T259" s="78" t="s">
        <v>455</v>
      </c>
      <c r="U259" s="83" t="s">
        <v>100</v>
      </c>
      <c r="V259" s="83" t="s">
        <v>100</v>
      </c>
      <c r="W259" s="83" t="s">
        <v>100</v>
      </c>
      <c r="X259" s="83" t="s">
        <v>100</v>
      </c>
      <c r="Y259" s="83" t="s">
        <v>100</v>
      </c>
      <c r="Z259" s="83" t="s">
        <v>100</v>
      </c>
      <c r="AA259" s="83" t="s">
        <v>100</v>
      </c>
      <c r="AB259" s="83" t="s">
        <v>100</v>
      </c>
      <c r="AC259" s="9">
        <v>0</v>
      </c>
      <c r="AD259" s="9">
        <v>0</v>
      </c>
      <c r="AE259" s="82" t="s">
        <v>100</v>
      </c>
      <c r="AF259" s="84" t="s">
        <v>100</v>
      </c>
      <c r="AG259" s="9">
        <v>0</v>
      </c>
      <c r="AH259" s="9">
        <f t="shared" si="33"/>
        <v>0</v>
      </c>
      <c r="AI259" s="9"/>
      <c r="AJ259" s="9">
        <v>910</v>
      </c>
      <c r="AK259" s="9">
        <f t="shared" si="34"/>
        <v>910</v>
      </c>
      <c r="AL259" s="85" t="s">
        <v>100</v>
      </c>
      <c r="AM259" s="85" t="s">
        <v>100</v>
      </c>
      <c r="AN259" s="85" t="s">
        <v>100</v>
      </c>
      <c r="AO259" s="85" t="s">
        <v>100</v>
      </c>
      <c r="AP259" s="85" t="s">
        <v>100</v>
      </c>
      <c r="AQ259" s="85" t="s">
        <v>100</v>
      </c>
      <c r="AR259" s="85" t="s">
        <v>100</v>
      </c>
      <c r="AS259" s="85" t="s">
        <v>100</v>
      </c>
      <c r="AT259" s="85" t="s">
        <v>100</v>
      </c>
      <c r="AU259" s="85" t="s">
        <v>100</v>
      </c>
      <c r="AV259" s="85" t="s">
        <v>100</v>
      </c>
      <c r="AW259" s="85" t="s">
        <v>100</v>
      </c>
      <c r="AX259" s="85" t="s">
        <v>100</v>
      </c>
      <c r="AY259" s="85" t="s">
        <v>100</v>
      </c>
      <c r="AZ259" s="85" t="s">
        <v>100</v>
      </c>
      <c r="BA259" s="85" t="s">
        <v>100</v>
      </c>
      <c r="BB259" s="85" t="s">
        <v>100</v>
      </c>
      <c r="BC259" s="85" t="s">
        <v>100</v>
      </c>
      <c r="BD259" s="85" t="s">
        <v>100</v>
      </c>
      <c r="BE259" s="85" t="s">
        <v>100</v>
      </c>
      <c r="BF259" s="85" t="s">
        <v>100</v>
      </c>
      <c r="BG259" s="78" t="s">
        <v>100</v>
      </c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  <c r="IX259" s="15"/>
      <c r="IY259" s="15"/>
      <c r="IZ259" s="15"/>
      <c r="JA259" s="15"/>
      <c r="JB259" s="15"/>
      <c r="JC259" s="15"/>
      <c r="JD259" s="15"/>
      <c r="JE259" s="15"/>
      <c r="JF259" s="15"/>
      <c r="JG259" s="15"/>
      <c r="JH259" s="15"/>
      <c r="JI259" s="15"/>
      <c r="JJ259" s="15"/>
      <c r="JK259" s="15"/>
      <c r="JL259" s="15"/>
      <c r="JM259" s="15"/>
      <c r="JN259" s="15"/>
      <c r="JO259" s="15"/>
      <c r="JP259" s="15"/>
      <c r="JQ259" s="15"/>
      <c r="JR259" s="15"/>
      <c r="JS259" s="15"/>
      <c r="JT259" s="15"/>
      <c r="JU259" s="15"/>
      <c r="JV259" s="15"/>
      <c r="JW259" s="15"/>
      <c r="JX259" s="15"/>
      <c r="JY259" s="15"/>
      <c r="JZ259" s="15"/>
      <c r="KA259" s="15"/>
      <c r="KB259" s="15"/>
      <c r="KC259" s="15"/>
      <c r="KD259" s="15"/>
      <c r="KE259" s="15"/>
      <c r="KF259" s="15"/>
      <c r="KG259" s="15"/>
      <c r="KH259" s="15"/>
      <c r="KI259" s="15"/>
      <c r="KJ259" s="15"/>
      <c r="KK259" s="15"/>
      <c r="KL259" s="15"/>
      <c r="KM259" s="15"/>
      <c r="KN259" s="15"/>
      <c r="KO259" s="15"/>
      <c r="KP259" s="15"/>
      <c r="KQ259" s="15"/>
      <c r="KR259" s="15"/>
      <c r="KS259" s="15"/>
      <c r="KT259" s="15"/>
      <c r="KU259" s="15"/>
      <c r="KV259" s="15"/>
      <c r="KW259" s="15"/>
      <c r="KX259" s="15"/>
      <c r="KY259" s="15"/>
      <c r="KZ259" s="15"/>
      <c r="LA259" s="15"/>
      <c r="LB259" s="15"/>
      <c r="LC259" s="15"/>
      <c r="LD259" s="15"/>
      <c r="LE259" s="15"/>
      <c r="LF259" s="15"/>
      <c r="LG259" s="15"/>
      <c r="LH259" s="15"/>
      <c r="LI259" s="15"/>
      <c r="LJ259" s="15"/>
      <c r="LK259" s="15"/>
      <c r="LL259" s="15"/>
      <c r="LM259" s="15"/>
      <c r="LN259" s="15"/>
      <c r="LO259" s="15"/>
      <c r="LP259" s="15"/>
      <c r="LQ259" s="15"/>
      <c r="LR259" s="15"/>
      <c r="LS259" s="15"/>
      <c r="LT259" s="15"/>
      <c r="LU259" s="15"/>
      <c r="LV259" s="15"/>
      <c r="LW259" s="15"/>
      <c r="LX259" s="15"/>
      <c r="LY259" s="15"/>
      <c r="LZ259" s="15"/>
      <c r="MA259" s="15"/>
      <c r="MB259" s="15"/>
      <c r="MC259" s="15"/>
      <c r="MD259" s="15"/>
      <c r="ME259" s="15"/>
      <c r="MF259" s="15"/>
      <c r="MG259" s="15"/>
      <c r="MH259" s="15"/>
      <c r="MI259" s="15"/>
      <c r="MJ259" s="15"/>
      <c r="MK259" s="15"/>
      <c r="ML259" s="15"/>
      <c r="MM259" s="15"/>
      <c r="MN259" s="15"/>
      <c r="MO259" s="15"/>
      <c r="MP259" s="15"/>
      <c r="MQ259" s="15"/>
      <c r="MR259" s="15"/>
      <c r="MS259" s="15"/>
      <c r="MT259" s="15"/>
      <c r="MU259" s="15"/>
      <c r="MV259" s="15"/>
      <c r="MW259" s="15"/>
      <c r="MX259" s="15"/>
      <c r="MY259" s="15"/>
      <c r="MZ259" s="15"/>
      <c r="NA259" s="15"/>
      <c r="NB259" s="15"/>
      <c r="NC259" s="15"/>
      <c r="ND259" s="15"/>
      <c r="NE259" s="15"/>
      <c r="NF259" s="15"/>
      <c r="NG259" s="15"/>
      <c r="NH259" s="15"/>
      <c r="NI259" s="15"/>
      <c r="NJ259" s="15"/>
      <c r="NK259" s="15"/>
      <c r="NL259" s="15"/>
      <c r="NM259" s="15"/>
      <c r="NN259" s="15"/>
      <c r="NO259" s="15"/>
      <c r="NP259" s="15"/>
      <c r="NQ259" s="15"/>
      <c r="NR259" s="15"/>
      <c r="NS259" s="15"/>
      <c r="NT259" s="15"/>
      <c r="NU259" s="15"/>
      <c r="NV259" s="15"/>
      <c r="NW259" s="15"/>
      <c r="NX259" s="15"/>
      <c r="NY259" s="15"/>
      <c r="NZ259" s="15"/>
      <c r="OA259" s="15"/>
      <c r="OB259" s="15"/>
      <c r="OC259" s="15"/>
      <c r="OD259" s="15"/>
      <c r="OE259" s="15"/>
      <c r="OF259" s="15"/>
      <c r="OG259" s="15"/>
      <c r="OH259" s="15"/>
      <c r="OI259" s="15"/>
      <c r="OJ259" s="15"/>
      <c r="OK259" s="15"/>
      <c r="OL259" s="15"/>
      <c r="OM259" s="15"/>
      <c r="ON259" s="15"/>
      <c r="OO259" s="15"/>
      <c r="OP259" s="15"/>
      <c r="OQ259" s="15"/>
      <c r="OR259" s="15"/>
      <c r="OS259" s="15"/>
      <c r="OT259" s="15"/>
      <c r="OU259" s="15"/>
      <c r="OV259" s="15"/>
      <c r="OW259" s="15"/>
      <c r="OX259" s="15"/>
      <c r="OY259" s="15"/>
      <c r="OZ259" s="15"/>
      <c r="PA259" s="15"/>
      <c r="PB259" s="15"/>
      <c r="PC259" s="15"/>
      <c r="PD259" s="15"/>
      <c r="PE259" s="15"/>
      <c r="PF259" s="15"/>
      <c r="PG259" s="15"/>
      <c r="PH259" s="15"/>
      <c r="PI259" s="15"/>
      <c r="PJ259" s="15"/>
      <c r="PK259" s="15"/>
      <c r="PL259" s="15"/>
      <c r="PM259" s="15"/>
      <c r="PN259" s="15"/>
      <c r="PO259" s="15"/>
      <c r="PP259" s="15"/>
      <c r="PQ259" s="15"/>
      <c r="PR259" s="15"/>
      <c r="PS259" s="15"/>
      <c r="PT259" s="15"/>
      <c r="PU259" s="15"/>
      <c r="PV259" s="15"/>
      <c r="PW259" s="15"/>
      <c r="PX259" s="15"/>
      <c r="PY259" s="15"/>
      <c r="PZ259" s="15"/>
      <c r="QA259" s="15"/>
      <c r="QB259" s="15"/>
      <c r="QC259" s="15"/>
      <c r="QD259" s="15"/>
      <c r="QE259" s="15"/>
      <c r="QF259" s="15"/>
      <c r="QG259" s="15"/>
      <c r="QH259" s="15"/>
      <c r="QI259" s="15"/>
      <c r="QJ259" s="15"/>
      <c r="QK259" s="15"/>
      <c r="QL259" s="15"/>
      <c r="QM259" s="15"/>
      <c r="QN259" s="15"/>
      <c r="QO259" s="15"/>
      <c r="QP259" s="15"/>
      <c r="QQ259" s="15"/>
      <c r="QR259" s="15"/>
      <c r="QS259" s="15"/>
      <c r="QT259" s="15"/>
      <c r="QU259" s="15"/>
      <c r="QV259" s="15"/>
      <c r="QW259" s="15"/>
      <c r="QX259" s="15"/>
      <c r="QY259" s="15"/>
      <c r="QZ259" s="15"/>
      <c r="RA259" s="15"/>
      <c r="RB259" s="15"/>
      <c r="RC259" s="15"/>
      <c r="RD259" s="15"/>
      <c r="RE259" s="15"/>
      <c r="RF259" s="15"/>
      <c r="RG259" s="15"/>
      <c r="RH259" s="15"/>
      <c r="RI259" s="15"/>
      <c r="RJ259" s="15"/>
      <c r="RK259" s="15"/>
      <c r="RL259" s="15"/>
      <c r="RM259" s="15"/>
      <c r="RN259" s="15"/>
      <c r="RO259" s="15"/>
      <c r="RP259" s="15"/>
      <c r="RQ259" s="15"/>
      <c r="RR259" s="15"/>
      <c r="RS259" s="15"/>
      <c r="RT259" s="15"/>
      <c r="RU259" s="15"/>
      <c r="RV259" s="15"/>
      <c r="RW259" s="15"/>
      <c r="RX259" s="15"/>
      <c r="RY259" s="15"/>
      <c r="RZ259" s="15"/>
      <c r="SA259" s="15"/>
      <c r="SB259" s="15"/>
      <c r="SC259" s="15"/>
      <c r="SD259" s="15"/>
      <c r="SE259" s="15"/>
      <c r="SF259" s="15"/>
      <c r="SG259" s="15"/>
      <c r="SH259" s="15"/>
      <c r="SI259" s="15"/>
      <c r="SJ259" s="15"/>
      <c r="SK259" s="15"/>
      <c r="SL259" s="15"/>
      <c r="SM259" s="15"/>
      <c r="SN259" s="15"/>
      <c r="SO259" s="15"/>
      <c r="SP259" s="15"/>
      <c r="SQ259" s="15"/>
      <c r="SR259" s="15"/>
      <c r="SS259" s="15"/>
      <c r="ST259" s="15"/>
      <c r="SU259" s="15"/>
      <c r="SV259" s="15"/>
      <c r="SW259" s="15"/>
      <c r="SX259" s="15"/>
      <c r="SY259" s="15"/>
      <c r="SZ259" s="15"/>
      <c r="TA259" s="15"/>
      <c r="TB259" s="15"/>
      <c r="TC259" s="15"/>
      <c r="TD259" s="15"/>
      <c r="TE259" s="15"/>
      <c r="TF259" s="15"/>
      <c r="TG259" s="15"/>
      <c r="TH259" s="15"/>
      <c r="TI259" s="15"/>
      <c r="TJ259" s="15"/>
      <c r="TK259" s="15"/>
      <c r="TL259" s="15"/>
      <c r="TM259" s="15"/>
      <c r="TN259" s="15"/>
      <c r="TO259" s="15"/>
      <c r="TP259" s="15"/>
      <c r="TQ259" s="15"/>
      <c r="TR259" s="15"/>
      <c r="TS259" s="15"/>
      <c r="TT259" s="15"/>
      <c r="TU259" s="15"/>
      <c r="TV259" s="15"/>
      <c r="TW259" s="15"/>
      <c r="TX259" s="15"/>
      <c r="TY259" s="15"/>
      <c r="TZ259" s="15"/>
      <c r="UA259" s="15"/>
      <c r="UB259" s="15"/>
      <c r="UC259" s="15"/>
      <c r="UD259" s="15"/>
      <c r="UE259" s="15"/>
      <c r="UF259" s="15"/>
      <c r="UG259" s="15"/>
      <c r="UH259" s="15"/>
      <c r="UI259" s="15"/>
      <c r="UJ259" s="15"/>
      <c r="UK259" s="15"/>
      <c r="UL259" s="15"/>
      <c r="UM259" s="15"/>
      <c r="UN259" s="15"/>
      <c r="UO259" s="15"/>
      <c r="UP259" s="15"/>
      <c r="UQ259" s="15"/>
      <c r="UR259" s="15"/>
      <c r="US259" s="15"/>
    </row>
    <row r="260" spans="1:565" s="77" customFormat="1" ht="13.5" thickBot="1" x14ac:dyDescent="0.3">
      <c r="A260" s="86" t="s">
        <v>598</v>
      </c>
      <c r="B260" s="87"/>
      <c r="C260" s="87"/>
      <c r="D260" s="87"/>
      <c r="E260" s="87"/>
      <c r="F260" s="87"/>
      <c r="G260" s="87"/>
      <c r="H260" s="87"/>
      <c r="I260" s="112"/>
      <c r="J260" s="89"/>
      <c r="K260" s="90"/>
      <c r="L260" s="1">
        <f>SUM(L20:L259)</f>
        <v>12707426</v>
      </c>
      <c r="M260" s="91"/>
      <c r="N260" s="90"/>
      <c r="O260" s="90"/>
      <c r="P260" s="88"/>
      <c r="Q260" s="89"/>
      <c r="R260" s="1">
        <f>SUM(R20:R259)</f>
        <v>0</v>
      </c>
      <c r="S260" s="1">
        <f>SUM(S20:S259)</f>
        <v>0</v>
      </c>
      <c r="T260" s="89"/>
      <c r="U260" s="92"/>
      <c r="V260" s="92"/>
      <c r="W260" s="93"/>
      <c r="X260" s="92"/>
      <c r="Y260" s="90"/>
      <c r="Z260" s="92"/>
      <c r="AA260" s="89"/>
      <c r="AB260" s="89"/>
      <c r="AC260" s="1">
        <f>SUM(AC20:AC259)</f>
        <v>1072669.8399999999</v>
      </c>
      <c r="AD260" s="1">
        <f>SUM(AD20:AD259)</f>
        <v>0</v>
      </c>
      <c r="AE260" s="89"/>
      <c r="AF260" s="94"/>
      <c r="AG260" s="1">
        <f>SUM(AG20:AG259)</f>
        <v>64418.27</v>
      </c>
      <c r="AH260" s="1">
        <f>SUM(AH20:AH259)</f>
        <v>74446036.389999986</v>
      </c>
      <c r="AI260" s="1">
        <f>SUM(AI20:AI259)</f>
        <v>24960393.450000007</v>
      </c>
      <c r="AJ260" s="1">
        <f>SUM(AJ20:AJ259)</f>
        <v>5873437.3699999982</v>
      </c>
      <c r="AK260" s="1">
        <f>SUM(AK20:AK259)</f>
        <v>30839837.020000011</v>
      </c>
      <c r="AL260" s="93" t="s">
        <v>100</v>
      </c>
      <c r="AM260" s="93" t="s">
        <v>100</v>
      </c>
      <c r="AN260" s="93" t="s">
        <v>100</v>
      </c>
      <c r="AO260" s="93" t="s">
        <v>100</v>
      </c>
      <c r="AP260" s="93" t="s">
        <v>100</v>
      </c>
      <c r="AQ260" s="93" t="s">
        <v>100</v>
      </c>
      <c r="AR260" s="93" t="s">
        <v>100</v>
      </c>
      <c r="AS260" s="93" t="s">
        <v>100</v>
      </c>
      <c r="AT260" s="93" t="s">
        <v>100</v>
      </c>
      <c r="AU260" s="93" t="s">
        <v>100</v>
      </c>
      <c r="AV260" s="93" t="s">
        <v>100</v>
      </c>
      <c r="AW260" s="93" t="s">
        <v>100</v>
      </c>
      <c r="AX260" s="93" t="s">
        <v>100</v>
      </c>
      <c r="AY260" s="93" t="s">
        <v>100</v>
      </c>
      <c r="AZ260" s="93" t="s">
        <v>100</v>
      </c>
      <c r="BA260" s="93" t="s">
        <v>100</v>
      </c>
      <c r="BB260" s="93" t="s">
        <v>100</v>
      </c>
      <c r="BC260" s="93" t="s">
        <v>100</v>
      </c>
      <c r="BD260" s="93" t="s">
        <v>100</v>
      </c>
      <c r="BE260" s="93" t="s">
        <v>100</v>
      </c>
      <c r="BF260" s="93" t="s">
        <v>100</v>
      </c>
      <c r="BG260" s="95" t="s">
        <v>100</v>
      </c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  <c r="IS260" s="15"/>
      <c r="IT260" s="15"/>
      <c r="IU260" s="15"/>
      <c r="IV260" s="15"/>
      <c r="IW260" s="15"/>
      <c r="IX260" s="15"/>
      <c r="IY260" s="15"/>
      <c r="IZ260" s="15"/>
      <c r="JA260" s="15"/>
      <c r="JB260" s="15"/>
      <c r="JC260" s="15"/>
      <c r="JD260" s="15"/>
      <c r="JE260" s="15"/>
      <c r="JF260" s="15"/>
      <c r="JG260" s="15"/>
      <c r="JH260" s="15"/>
      <c r="JI260" s="15"/>
      <c r="JJ260" s="15"/>
      <c r="JK260" s="15"/>
      <c r="JL260" s="15"/>
      <c r="JM260" s="15"/>
      <c r="JN260" s="15"/>
      <c r="JO260" s="15"/>
      <c r="JP260" s="15"/>
      <c r="JQ260" s="15"/>
      <c r="JR260" s="15"/>
      <c r="JS260" s="15"/>
      <c r="JT260" s="15"/>
      <c r="JU260" s="15"/>
      <c r="JV260" s="15"/>
      <c r="JW260" s="15"/>
      <c r="JX260" s="15"/>
      <c r="JY260" s="15"/>
      <c r="JZ260" s="15"/>
      <c r="KA260" s="15"/>
      <c r="KB260" s="15"/>
      <c r="KC260" s="15"/>
      <c r="KD260" s="15"/>
      <c r="KE260" s="15"/>
      <c r="KF260" s="15"/>
      <c r="KG260" s="15"/>
      <c r="KH260" s="15"/>
      <c r="KI260" s="15"/>
      <c r="KJ260" s="15"/>
      <c r="KK260" s="15"/>
      <c r="KL260" s="15"/>
      <c r="KM260" s="15"/>
      <c r="KN260" s="15"/>
      <c r="KO260" s="15"/>
      <c r="KP260" s="15"/>
      <c r="KQ260" s="15"/>
      <c r="KR260" s="15"/>
      <c r="KS260" s="15"/>
      <c r="KT260" s="15"/>
      <c r="KU260" s="15"/>
      <c r="KV260" s="15"/>
      <c r="KW260" s="15"/>
      <c r="KX260" s="15"/>
      <c r="KY260" s="15"/>
      <c r="KZ260" s="15"/>
      <c r="LA260" s="15"/>
      <c r="LB260" s="15"/>
      <c r="LC260" s="15"/>
      <c r="LD260" s="15"/>
      <c r="LE260" s="15"/>
      <c r="LF260" s="15"/>
      <c r="LG260" s="15"/>
      <c r="LH260" s="15"/>
      <c r="LI260" s="15"/>
      <c r="LJ260" s="15"/>
      <c r="LK260" s="15"/>
      <c r="LL260" s="15"/>
      <c r="LM260" s="15"/>
      <c r="LN260" s="15"/>
      <c r="LO260" s="15"/>
      <c r="LP260" s="15"/>
      <c r="LQ260" s="15"/>
      <c r="LR260" s="15"/>
      <c r="LS260" s="15"/>
      <c r="LT260" s="15"/>
      <c r="LU260" s="15"/>
      <c r="LV260" s="15"/>
      <c r="LW260" s="15"/>
      <c r="LX260" s="15"/>
      <c r="LY260" s="15"/>
      <c r="LZ260" s="15"/>
      <c r="MA260" s="15"/>
      <c r="MB260" s="15"/>
      <c r="MC260" s="15"/>
      <c r="MD260" s="15"/>
      <c r="ME260" s="15"/>
      <c r="MF260" s="15"/>
      <c r="MG260" s="15"/>
      <c r="MH260" s="15"/>
      <c r="MI260" s="15"/>
      <c r="MJ260" s="15"/>
      <c r="MK260" s="15"/>
      <c r="ML260" s="15"/>
      <c r="MM260" s="15"/>
      <c r="MN260" s="15"/>
      <c r="MO260" s="15"/>
      <c r="MP260" s="15"/>
      <c r="MQ260" s="15"/>
      <c r="MR260" s="15"/>
      <c r="MS260" s="15"/>
      <c r="MT260" s="15"/>
      <c r="MU260" s="15"/>
      <c r="MV260" s="15"/>
      <c r="MW260" s="15"/>
      <c r="MX260" s="15"/>
      <c r="MY260" s="15"/>
      <c r="MZ260" s="15"/>
      <c r="NA260" s="15"/>
      <c r="NB260" s="15"/>
      <c r="NC260" s="15"/>
      <c r="ND260" s="15"/>
      <c r="NE260" s="15"/>
      <c r="NF260" s="15"/>
      <c r="NG260" s="15"/>
      <c r="NH260" s="15"/>
      <c r="NI260" s="15"/>
      <c r="NJ260" s="15"/>
      <c r="NK260" s="15"/>
      <c r="NL260" s="15"/>
      <c r="NM260" s="15"/>
      <c r="NN260" s="15"/>
      <c r="NO260" s="15"/>
      <c r="NP260" s="15"/>
      <c r="NQ260" s="15"/>
      <c r="NR260" s="15"/>
      <c r="NS260" s="15"/>
      <c r="NT260" s="15"/>
      <c r="NU260" s="15"/>
      <c r="NV260" s="15"/>
      <c r="NW260" s="15"/>
      <c r="NX260" s="15"/>
      <c r="NY260" s="15"/>
      <c r="NZ260" s="15"/>
      <c r="OA260" s="15"/>
      <c r="OB260" s="15"/>
      <c r="OC260" s="15"/>
      <c r="OD260" s="15"/>
      <c r="OE260" s="15"/>
      <c r="OF260" s="15"/>
      <c r="OG260" s="15"/>
      <c r="OH260" s="15"/>
      <c r="OI260" s="15"/>
      <c r="OJ260" s="15"/>
      <c r="OK260" s="15"/>
      <c r="OL260" s="15"/>
      <c r="OM260" s="15"/>
      <c r="ON260" s="15"/>
      <c r="OO260" s="15"/>
      <c r="OP260" s="15"/>
      <c r="OQ260" s="15"/>
      <c r="OR260" s="15"/>
      <c r="OS260" s="15"/>
      <c r="OT260" s="15"/>
      <c r="OU260" s="15"/>
      <c r="OV260" s="15"/>
      <c r="OW260" s="15"/>
      <c r="OX260" s="15"/>
      <c r="OY260" s="15"/>
      <c r="OZ260" s="15"/>
      <c r="PA260" s="15"/>
      <c r="PB260" s="15"/>
      <c r="PC260" s="15"/>
      <c r="PD260" s="15"/>
      <c r="PE260" s="15"/>
      <c r="PF260" s="15"/>
      <c r="PG260" s="15"/>
      <c r="PH260" s="15"/>
      <c r="PI260" s="15"/>
      <c r="PJ260" s="15"/>
      <c r="PK260" s="15"/>
      <c r="PL260" s="15"/>
      <c r="PM260" s="15"/>
      <c r="PN260" s="15"/>
      <c r="PO260" s="15"/>
      <c r="PP260" s="15"/>
      <c r="PQ260" s="15"/>
      <c r="PR260" s="15"/>
      <c r="PS260" s="15"/>
      <c r="PT260" s="15"/>
      <c r="PU260" s="15"/>
      <c r="PV260" s="15"/>
      <c r="PW260" s="15"/>
      <c r="PX260" s="15"/>
      <c r="PY260" s="15"/>
      <c r="PZ260" s="15"/>
      <c r="QA260" s="15"/>
      <c r="QB260" s="15"/>
      <c r="QC260" s="15"/>
      <c r="QD260" s="15"/>
      <c r="QE260" s="15"/>
      <c r="QF260" s="15"/>
      <c r="QG260" s="15"/>
      <c r="QH260" s="15"/>
      <c r="QI260" s="15"/>
      <c r="QJ260" s="15"/>
      <c r="QK260" s="15"/>
      <c r="QL260" s="15"/>
      <c r="QM260" s="15"/>
      <c r="QN260" s="15"/>
      <c r="QO260" s="15"/>
      <c r="QP260" s="15"/>
      <c r="QQ260" s="15"/>
      <c r="QR260" s="15"/>
      <c r="QS260" s="15"/>
      <c r="QT260" s="15"/>
      <c r="QU260" s="15"/>
      <c r="QV260" s="15"/>
      <c r="QW260" s="15"/>
      <c r="QX260" s="15"/>
      <c r="QY260" s="15"/>
      <c r="QZ260" s="15"/>
      <c r="RA260" s="15"/>
      <c r="RB260" s="15"/>
      <c r="RC260" s="15"/>
      <c r="RD260" s="15"/>
      <c r="RE260" s="15"/>
      <c r="RF260" s="15"/>
      <c r="RG260" s="15"/>
      <c r="RH260" s="15"/>
      <c r="RI260" s="15"/>
      <c r="RJ260" s="15"/>
      <c r="RK260" s="15"/>
      <c r="RL260" s="15"/>
      <c r="RM260" s="15"/>
      <c r="RN260" s="15"/>
      <c r="RO260" s="15"/>
      <c r="RP260" s="15"/>
      <c r="RQ260" s="15"/>
      <c r="RR260" s="15"/>
      <c r="RS260" s="15"/>
      <c r="RT260" s="15"/>
      <c r="RU260" s="15"/>
      <c r="RV260" s="15"/>
      <c r="RW260" s="15"/>
      <c r="RX260" s="15"/>
      <c r="RY260" s="15"/>
      <c r="RZ260" s="15"/>
      <c r="SA260" s="15"/>
      <c r="SB260" s="15"/>
      <c r="SC260" s="15"/>
      <c r="SD260" s="15"/>
      <c r="SE260" s="15"/>
      <c r="SF260" s="15"/>
      <c r="SG260" s="15"/>
      <c r="SH260" s="15"/>
      <c r="SI260" s="15"/>
      <c r="SJ260" s="15"/>
      <c r="SK260" s="15"/>
      <c r="SL260" s="15"/>
      <c r="SM260" s="15"/>
      <c r="SN260" s="15"/>
      <c r="SO260" s="15"/>
      <c r="SP260" s="15"/>
      <c r="SQ260" s="15"/>
      <c r="SR260" s="15"/>
      <c r="SS260" s="15"/>
      <c r="ST260" s="15"/>
      <c r="SU260" s="15"/>
      <c r="SV260" s="15"/>
      <c r="SW260" s="15"/>
      <c r="SX260" s="15"/>
      <c r="SY260" s="15"/>
      <c r="SZ260" s="15"/>
      <c r="TA260" s="15"/>
      <c r="TB260" s="15"/>
      <c r="TC260" s="15"/>
      <c r="TD260" s="15"/>
      <c r="TE260" s="15"/>
      <c r="TF260" s="15"/>
      <c r="TG260" s="15"/>
      <c r="TH260" s="15"/>
      <c r="TI260" s="15"/>
      <c r="TJ260" s="15"/>
      <c r="TK260" s="15"/>
      <c r="TL260" s="15"/>
      <c r="TM260" s="15"/>
      <c r="TN260" s="15"/>
      <c r="TO260" s="15"/>
      <c r="TP260" s="15"/>
      <c r="TQ260" s="15"/>
      <c r="TR260" s="15"/>
      <c r="TS260" s="15"/>
      <c r="TT260" s="15"/>
      <c r="TU260" s="15"/>
      <c r="TV260" s="15"/>
      <c r="TW260" s="15"/>
      <c r="TX260" s="15"/>
      <c r="TY260" s="15"/>
      <c r="TZ260" s="15"/>
      <c r="UA260" s="15"/>
      <c r="UB260" s="15"/>
      <c r="UC260" s="15"/>
      <c r="UD260" s="15"/>
      <c r="UE260" s="15"/>
      <c r="UF260" s="15"/>
      <c r="UG260" s="15"/>
      <c r="UH260" s="15"/>
      <c r="UI260" s="15"/>
      <c r="UJ260" s="15"/>
      <c r="UK260" s="15"/>
      <c r="UL260" s="15"/>
      <c r="UM260" s="15"/>
      <c r="UN260" s="15"/>
      <c r="UO260" s="15"/>
      <c r="UP260" s="15"/>
      <c r="UQ260" s="15"/>
      <c r="UR260" s="15"/>
      <c r="US260" s="15"/>
    </row>
    <row r="261" spans="1:565" x14ac:dyDescent="0.25">
      <c r="B261" s="22"/>
      <c r="C261" s="96"/>
      <c r="G261" s="97"/>
      <c r="H261" s="22"/>
      <c r="I261" s="113"/>
      <c r="J261" s="22"/>
      <c r="K261" s="98"/>
      <c r="L261" s="122"/>
      <c r="M261" s="97"/>
      <c r="N261" s="98"/>
      <c r="O261" s="98"/>
      <c r="P261" s="96"/>
      <c r="Q261" s="22"/>
      <c r="R261" s="124"/>
      <c r="S261" s="124"/>
      <c r="T261" s="22"/>
      <c r="U261" s="99"/>
      <c r="V261" s="99"/>
      <c r="W261" s="100"/>
      <c r="X261" s="99"/>
      <c r="Y261" s="98"/>
      <c r="Z261" s="99"/>
      <c r="AC261" s="122"/>
      <c r="AD261" s="122"/>
      <c r="AF261" s="101"/>
      <c r="AH261" s="125"/>
      <c r="AI261" s="126"/>
      <c r="AJ261" s="126"/>
      <c r="AK261" s="126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0"/>
      <c r="AV261" s="100"/>
      <c r="AW261" s="100"/>
      <c r="AX261" s="100"/>
      <c r="AY261" s="100"/>
      <c r="AZ261" s="100"/>
      <c r="BA261" s="100"/>
      <c r="BB261" s="100"/>
      <c r="BC261" s="100"/>
      <c r="BD261" s="100"/>
      <c r="BE261" s="100"/>
      <c r="BF261" s="100"/>
      <c r="BG261" s="100"/>
    </row>
    <row r="262" spans="1:565" s="17" customFormat="1" x14ac:dyDescent="0.25">
      <c r="A262" s="102" t="s">
        <v>591</v>
      </c>
      <c r="B262" s="102"/>
      <c r="C262" s="102"/>
      <c r="D262" s="102"/>
      <c r="E262" s="102"/>
      <c r="F262" s="102"/>
      <c r="G262" s="102"/>
      <c r="H262" s="102"/>
      <c r="I262" s="113"/>
      <c r="L262" s="123"/>
      <c r="P262" s="18"/>
      <c r="R262" s="123"/>
      <c r="S262" s="123"/>
      <c r="V262" s="18"/>
      <c r="W262" s="18"/>
      <c r="X262" s="18"/>
      <c r="Y262" s="18"/>
      <c r="Z262" s="18"/>
      <c r="AC262" s="116"/>
      <c r="AD262" s="116"/>
      <c r="AG262" s="116"/>
      <c r="AH262" s="123"/>
      <c r="AI262" s="123"/>
      <c r="AJ262" s="123"/>
      <c r="AK262" s="123"/>
      <c r="AL262" s="18"/>
      <c r="AM262" s="103"/>
      <c r="AN262" s="18"/>
      <c r="AO262" s="103"/>
      <c r="AP262" s="18"/>
      <c r="AQ262" s="18"/>
    </row>
    <row r="263" spans="1:565" s="17" customFormat="1" x14ac:dyDescent="0.25">
      <c r="A263" s="102" t="s">
        <v>354</v>
      </c>
      <c r="B263" s="102"/>
      <c r="C263" s="102"/>
      <c r="D263" s="102"/>
      <c r="E263" s="102"/>
      <c r="F263" s="102"/>
      <c r="G263" s="102"/>
      <c r="H263" s="102"/>
      <c r="I263" s="113"/>
      <c r="L263" s="123"/>
      <c r="P263" s="18"/>
      <c r="R263" s="123"/>
      <c r="S263" s="123"/>
      <c r="V263" s="18"/>
      <c r="W263" s="18"/>
      <c r="X263" s="18"/>
      <c r="Y263" s="18"/>
      <c r="Z263" s="18"/>
      <c r="AC263" s="116"/>
      <c r="AD263" s="116"/>
      <c r="AG263" s="116"/>
      <c r="AH263" s="123"/>
      <c r="AI263" s="123"/>
      <c r="AJ263" s="123"/>
      <c r="AK263" s="123"/>
      <c r="AL263" s="18"/>
      <c r="AM263" s="103"/>
      <c r="AN263" s="18"/>
      <c r="AO263" s="103"/>
      <c r="AP263" s="18"/>
      <c r="AQ263" s="18"/>
    </row>
    <row r="264" spans="1:565" s="17" customFormat="1" x14ac:dyDescent="0.25">
      <c r="A264" s="102" t="s">
        <v>506</v>
      </c>
      <c r="B264" s="102"/>
      <c r="C264" s="102"/>
      <c r="D264" s="102"/>
      <c r="E264" s="102"/>
      <c r="F264" s="102"/>
      <c r="G264" s="102"/>
      <c r="H264" s="102"/>
      <c r="I264" s="113"/>
      <c r="L264" s="123"/>
      <c r="P264" s="18"/>
      <c r="R264" s="123"/>
      <c r="S264" s="123"/>
      <c r="V264" s="18"/>
      <c r="W264" s="18"/>
      <c r="X264" s="18"/>
      <c r="Y264" s="18"/>
      <c r="Z264" s="18"/>
      <c r="AC264" s="116"/>
      <c r="AD264" s="116"/>
      <c r="AG264" s="116"/>
      <c r="AH264" s="123"/>
      <c r="AI264" s="123"/>
      <c r="AJ264" s="123"/>
      <c r="AK264" s="123"/>
      <c r="AL264" s="18"/>
      <c r="AM264" s="103"/>
      <c r="AN264" s="18"/>
      <c r="AO264" s="103"/>
      <c r="AP264" s="18"/>
      <c r="AQ264" s="18"/>
    </row>
    <row r="265" spans="1:565" x14ac:dyDescent="0.25">
      <c r="A265" s="104"/>
      <c r="B265" s="104"/>
      <c r="C265" s="104"/>
      <c r="D265" s="104"/>
      <c r="E265" s="104"/>
      <c r="F265" s="104"/>
      <c r="G265" s="104"/>
      <c r="H265" s="104"/>
      <c r="L265" s="117"/>
      <c r="AA265" s="15"/>
      <c r="AB265" s="15"/>
      <c r="AE265" s="15"/>
      <c r="AF265" s="15"/>
      <c r="AH265" s="117"/>
      <c r="AK265" s="123"/>
      <c r="AR265" s="15"/>
      <c r="AS265" s="15"/>
      <c r="AT265" s="15"/>
      <c r="AU265" s="15"/>
    </row>
    <row r="266" spans="1:565" x14ac:dyDescent="0.25">
      <c r="A266" s="104"/>
      <c r="B266" s="104"/>
      <c r="C266" s="104"/>
      <c r="D266" s="104"/>
      <c r="E266" s="104"/>
      <c r="F266" s="104"/>
      <c r="G266" s="104"/>
      <c r="H266" s="104"/>
      <c r="L266" s="117"/>
      <c r="AA266" s="15"/>
      <c r="AB266" s="15"/>
      <c r="AE266" s="15"/>
      <c r="AF266" s="15"/>
      <c r="AH266" s="117"/>
      <c r="AK266" s="123"/>
      <c r="AR266" s="15"/>
      <c r="AS266" s="15"/>
      <c r="AT266" s="15"/>
      <c r="AU266" s="15"/>
    </row>
    <row r="267" spans="1:565" x14ac:dyDescent="0.25">
      <c r="A267" s="104"/>
      <c r="B267" s="104"/>
      <c r="C267" s="104"/>
      <c r="D267" s="104"/>
      <c r="E267" s="104"/>
      <c r="F267" s="104"/>
      <c r="G267" s="104"/>
      <c r="H267" s="104"/>
      <c r="L267" s="117"/>
      <c r="AA267" s="15"/>
      <c r="AB267" s="15"/>
      <c r="AE267" s="15"/>
      <c r="AF267" s="15"/>
      <c r="AH267" s="117"/>
      <c r="AK267" s="123"/>
      <c r="AR267" s="15"/>
      <c r="AS267" s="15"/>
      <c r="AT267" s="15"/>
      <c r="AU267" s="15"/>
    </row>
    <row r="268" spans="1:565" x14ac:dyDescent="0.25">
      <c r="A268" s="104"/>
      <c r="B268" s="104"/>
      <c r="C268" s="104"/>
      <c r="D268" s="104"/>
      <c r="E268" s="104"/>
      <c r="F268" s="104"/>
      <c r="G268" s="104"/>
      <c r="H268" s="104"/>
      <c r="L268" s="117"/>
      <c r="AA268" s="15"/>
      <c r="AB268" s="15"/>
      <c r="AE268" s="15"/>
      <c r="AF268" s="15"/>
      <c r="AH268" s="117"/>
      <c r="AK268" s="123"/>
      <c r="AR268" s="15"/>
      <c r="AS268" s="15"/>
      <c r="AT268" s="15"/>
      <c r="AU268" s="15"/>
    </row>
    <row r="269" spans="1:565" x14ac:dyDescent="0.25">
      <c r="A269" s="104"/>
      <c r="B269" s="104"/>
      <c r="C269" s="104"/>
      <c r="D269" s="104"/>
      <c r="E269" s="104"/>
      <c r="F269" s="104"/>
      <c r="G269" s="104"/>
      <c r="H269" s="104"/>
      <c r="L269" s="117"/>
      <c r="AA269" s="15"/>
      <c r="AB269" s="15"/>
      <c r="AE269" s="15"/>
      <c r="AF269" s="15"/>
      <c r="AH269" s="117"/>
      <c r="AK269" s="123"/>
      <c r="AR269" s="15"/>
      <c r="AS269" s="15"/>
      <c r="AT269" s="15"/>
      <c r="AU269" s="15"/>
    </row>
    <row r="270" spans="1:565" x14ac:dyDescent="0.25">
      <c r="A270" s="104"/>
      <c r="B270" s="104"/>
      <c r="C270" s="104"/>
      <c r="D270" s="104"/>
      <c r="E270" s="104"/>
      <c r="F270" s="104"/>
      <c r="G270" s="104"/>
      <c r="H270" s="104"/>
      <c r="L270" s="117"/>
      <c r="AA270" s="15"/>
      <c r="AB270" s="15"/>
      <c r="AE270" s="15"/>
      <c r="AF270" s="15"/>
      <c r="AH270" s="117"/>
      <c r="AK270" s="123"/>
      <c r="AR270" s="15"/>
      <c r="AS270" s="15"/>
      <c r="AT270" s="15"/>
      <c r="AU270" s="15"/>
    </row>
    <row r="271" spans="1:565" x14ac:dyDescent="0.25">
      <c r="A271" s="104"/>
      <c r="B271" s="104"/>
      <c r="C271" s="104"/>
      <c r="D271" s="104"/>
      <c r="E271" s="104"/>
      <c r="F271" s="104"/>
      <c r="G271" s="104"/>
      <c r="H271" s="104"/>
      <c r="L271" s="117"/>
      <c r="AA271" s="15"/>
      <c r="AB271" s="15"/>
      <c r="AE271" s="15"/>
      <c r="AF271" s="15"/>
      <c r="AH271" s="117"/>
      <c r="AK271" s="123"/>
      <c r="AR271" s="15"/>
      <c r="AS271" s="15"/>
      <c r="AT271" s="15"/>
      <c r="AU271" s="15"/>
    </row>
    <row r="272" spans="1:565" x14ac:dyDescent="0.25">
      <c r="A272" s="104"/>
      <c r="B272" s="104"/>
      <c r="C272" s="104"/>
      <c r="D272" s="104"/>
      <c r="E272" s="104"/>
      <c r="F272" s="104"/>
      <c r="G272" s="104"/>
      <c r="H272" s="104"/>
      <c r="L272" s="117"/>
      <c r="AA272" s="15"/>
      <c r="AB272" s="15"/>
      <c r="AE272" s="15"/>
      <c r="AF272" s="15"/>
      <c r="AH272" s="117"/>
      <c r="AK272" s="123"/>
      <c r="AR272" s="15"/>
      <c r="AS272" s="15"/>
      <c r="AT272" s="15"/>
      <c r="AU272" s="15"/>
    </row>
    <row r="273" spans="1:47" x14ac:dyDescent="0.25">
      <c r="A273" s="104"/>
      <c r="B273" s="104"/>
      <c r="C273" s="104"/>
      <c r="D273" s="104"/>
      <c r="E273" s="104"/>
      <c r="F273" s="104"/>
      <c r="G273" s="104"/>
      <c r="H273" s="104"/>
      <c r="L273" s="117"/>
      <c r="AA273" s="15"/>
      <c r="AB273" s="15"/>
      <c r="AE273" s="15"/>
      <c r="AF273" s="15"/>
      <c r="AH273" s="117"/>
      <c r="AK273" s="123"/>
      <c r="AR273" s="15"/>
      <c r="AS273" s="15"/>
      <c r="AT273" s="15"/>
      <c r="AU273" s="15"/>
    </row>
    <row r="274" spans="1:47" x14ac:dyDescent="0.25">
      <c r="A274" s="104"/>
      <c r="B274" s="104"/>
      <c r="C274" s="104"/>
      <c r="D274" s="104"/>
      <c r="E274" s="104"/>
      <c r="F274" s="104"/>
      <c r="G274" s="104"/>
      <c r="H274" s="104"/>
      <c r="L274" s="117"/>
      <c r="AA274" s="15"/>
      <c r="AB274" s="15"/>
      <c r="AE274" s="15"/>
      <c r="AF274" s="15"/>
      <c r="AH274" s="117"/>
      <c r="AK274" s="123"/>
      <c r="AR274" s="15"/>
      <c r="AS274" s="15"/>
      <c r="AT274" s="15"/>
      <c r="AU274" s="15"/>
    </row>
    <row r="275" spans="1:47" x14ac:dyDescent="0.25">
      <c r="A275" s="104"/>
      <c r="B275" s="104"/>
      <c r="C275" s="104"/>
      <c r="D275" s="104"/>
      <c r="E275" s="104"/>
      <c r="F275" s="104"/>
      <c r="G275" s="104"/>
      <c r="H275" s="104"/>
      <c r="L275" s="117"/>
      <c r="AA275" s="15"/>
      <c r="AB275" s="15"/>
      <c r="AE275" s="15"/>
      <c r="AF275" s="15"/>
      <c r="AH275" s="117"/>
      <c r="AK275" s="123"/>
      <c r="AR275" s="15"/>
      <c r="AS275" s="15"/>
      <c r="AT275" s="15"/>
      <c r="AU275" s="15"/>
    </row>
    <row r="276" spans="1:47" x14ac:dyDescent="0.25">
      <c r="A276" s="104"/>
      <c r="B276" s="104"/>
      <c r="C276" s="104"/>
      <c r="D276" s="104"/>
      <c r="E276" s="104"/>
      <c r="F276" s="104"/>
      <c r="G276" s="104"/>
      <c r="H276" s="104"/>
      <c r="L276" s="117"/>
      <c r="AA276" s="15"/>
      <c r="AB276" s="15"/>
      <c r="AE276" s="15"/>
      <c r="AF276" s="15"/>
      <c r="AH276" s="117"/>
      <c r="AK276" s="123"/>
      <c r="AR276" s="15"/>
      <c r="AS276" s="15"/>
      <c r="AT276" s="15"/>
      <c r="AU276" s="15"/>
    </row>
    <row r="277" spans="1:47" x14ac:dyDescent="0.25">
      <c r="A277" s="104"/>
      <c r="B277" s="104"/>
      <c r="C277" s="104"/>
      <c r="D277" s="104"/>
      <c r="E277" s="104"/>
      <c r="F277" s="104"/>
      <c r="G277" s="104"/>
      <c r="H277" s="104"/>
      <c r="L277" s="117"/>
      <c r="AA277" s="15"/>
      <c r="AB277" s="15"/>
      <c r="AE277" s="15"/>
      <c r="AF277" s="15"/>
      <c r="AH277" s="117"/>
      <c r="AK277" s="123"/>
      <c r="AR277" s="15"/>
      <c r="AS277" s="15"/>
      <c r="AT277" s="15"/>
      <c r="AU277" s="15"/>
    </row>
    <row r="278" spans="1:47" x14ac:dyDescent="0.25">
      <c r="A278" s="104"/>
      <c r="B278" s="104"/>
      <c r="C278" s="104"/>
      <c r="D278" s="104"/>
      <c r="E278" s="104"/>
      <c r="F278" s="104"/>
      <c r="G278" s="104"/>
      <c r="H278" s="104"/>
      <c r="L278" s="117"/>
      <c r="AA278" s="15"/>
      <c r="AB278" s="15"/>
      <c r="AE278" s="15"/>
      <c r="AF278" s="15"/>
      <c r="AH278" s="117"/>
      <c r="AK278" s="123"/>
      <c r="AR278" s="15"/>
      <c r="AS278" s="15"/>
      <c r="AT278" s="15"/>
      <c r="AU278" s="15"/>
    </row>
    <row r="279" spans="1:47" x14ac:dyDescent="0.25">
      <c r="A279" s="104"/>
      <c r="B279" s="104"/>
      <c r="C279" s="104"/>
      <c r="D279" s="104"/>
      <c r="E279" s="104"/>
      <c r="F279" s="104"/>
      <c r="G279" s="104"/>
      <c r="H279" s="104"/>
      <c r="L279" s="117"/>
      <c r="AA279" s="15"/>
      <c r="AB279" s="15"/>
      <c r="AE279" s="15"/>
      <c r="AF279" s="15"/>
      <c r="AH279" s="117"/>
      <c r="AK279" s="123"/>
      <c r="AR279" s="15"/>
      <c r="AS279" s="15"/>
      <c r="AT279" s="15"/>
      <c r="AU279" s="15"/>
    </row>
    <row r="280" spans="1:47" x14ac:dyDescent="0.25">
      <c r="A280" s="104"/>
      <c r="B280" s="104"/>
      <c r="C280" s="104"/>
      <c r="D280" s="104"/>
      <c r="E280" s="104"/>
      <c r="F280" s="104"/>
      <c r="G280" s="104"/>
      <c r="H280" s="104"/>
      <c r="L280" s="117"/>
      <c r="AA280" s="15"/>
      <c r="AB280" s="15"/>
      <c r="AE280" s="15"/>
      <c r="AF280" s="15"/>
      <c r="AH280" s="117"/>
      <c r="AK280" s="123"/>
      <c r="AR280" s="15"/>
      <c r="AS280" s="15"/>
      <c r="AT280" s="15"/>
      <c r="AU280" s="15"/>
    </row>
    <row r="281" spans="1:47" x14ac:dyDescent="0.25">
      <c r="A281" s="104"/>
      <c r="B281" s="104"/>
      <c r="C281" s="104"/>
      <c r="D281" s="104"/>
      <c r="E281" s="104"/>
      <c r="F281" s="104"/>
      <c r="G281" s="104"/>
      <c r="H281" s="104"/>
      <c r="L281" s="117"/>
      <c r="AA281" s="15"/>
      <c r="AB281" s="15"/>
      <c r="AE281" s="15"/>
      <c r="AF281" s="15"/>
      <c r="AH281" s="117"/>
      <c r="AK281" s="123"/>
      <c r="AR281" s="15"/>
      <c r="AS281" s="15"/>
      <c r="AT281" s="15"/>
      <c r="AU281" s="15"/>
    </row>
    <row r="282" spans="1:47" x14ac:dyDescent="0.25">
      <c r="A282" s="104"/>
      <c r="B282" s="104"/>
      <c r="C282" s="104"/>
      <c r="D282" s="104"/>
      <c r="E282" s="104"/>
      <c r="F282" s="104"/>
      <c r="G282" s="104"/>
      <c r="H282" s="104"/>
      <c r="L282" s="117"/>
      <c r="AA282" s="15"/>
      <c r="AB282" s="15"/>
      <c r="AE282" s="15"/>
      <c r="AF282" s="15"/>
      <c r="AH282" s="117"/>
      <c r="AK282" s="123"/>
      <c r="AR282" s="15"/>
      <c r="AS282" s="15"/>
      <c r="AT282" s="15"/>
      <c r="AU282" s="15"/>
    </row>
    <row r="283" spans="1:47" x14ac:dyDescent="0.25">
      <c r="A283" s="104"/>
      <c r="B283" s="104"/>
      <c r="C283" s="104"/>
      <c r="D283" s="104"/>
      <c r="E283" s="104"/>
      <c r="F283" s="104"/>
      <c r="G283" s="104"/>
      <c r="H283" s="104"/>
      <c r="L283" s="117"/>
      <c r="AA283" s="15"/>
      <c r="AB283" s="15"/>
      <c r="AE283" s="15"/>
      <c r="AF283" s="15"/>
      <c r="AH283" s="117"/>
      <c r="AK283" s="123"/>
      <c r="AR283" s="15"/>
      <c r="AS283" s="15"/>
      <c r="AT283" s="15"/>
      <c r="AU283" s="15"/>
    </row>
    <row r="284" spans="1:47" x14ac:dyDescent="0.25">
      <c r="A284" s="105"/>
      <c r="AH284" s="117"/>
      <c r="AK284" s="123"/>
      <c r="AR284" s="15"/>
      <c r="AS284" s="15"/>
      <c r="AT284" s="15"/>
      <c r="AU284" s="15"/>
    </row>
    <row r="285" spans="1:47" x14ac:dyDescent="0.25">
      <c r="A285" s="105"/>
      <c r="AH285" s="117"/>
      <c r="AK285" s="123"/>
      <c r="AR285" s="15"/>
      <c r="AS285" s="15"/>
      <c r="AT285" s="15"/>
      <c r="AU285" s="15"/>
    </row>
    <row r="286" spans="1:47" x14ac:dyDescent="0.25">
      <c r="A286" s="105"/>
      <c r="AH286" s="117"/>
      <c r="AK286" s="123"/>
      <c r="AR286" s="15"/>
      <c r="AS286" s="15"/>
      <c r="AT286" s="15"/>
      <c r="AU286" s="15"/>
    </row>
    <row r="287" spans="1:47" x14ac:dyDescent="0.25">
      <c r="A287" s="105"/>
      <c r="AH287" s="117"/>
      <c r="AK287" s="123"/>
      <c r="AR287" s="15"/>
      <c r="AS287" s="15"/>
      <c r="AT287" s="15"/>
      <c r="AU287" s="15"/>
    </row>
    <row r="288" spans="1:47" x14ac:dyDescent="0.25">
      <c r="A288" s="105"/>
      <c r="AH288" s="117"/>
      <c r="AK288" s="123"/>
      <c r="AR288" s="15"/>
      <c r="AS288" s="15"/>
      <c r="AT288" s="15"/>
      <c r="AU288" s="15"/>
    </row>
    <row r="289" spans="1:47" x14ac:dyDescent="0.25">
      <c r="A289" s="105"/>
      <c r="AH289" s="117"/>
      <c r="AK289" s="123"/>
      <c r="AR289" s="15"/>
      <c r="AS289" s="15"/>
      <c r="AT289" s="15"/>
      <c r="AU289" s="15"/>
    </row>
    <row r="290" spans="1:47" x14ac:dyDescent="0.25">
      <c r="A290" s="105"/>
      <c r="AH290" s="117"/>
      <c r="AK290" s="123"/>
      <c r="AR290" s="15"/>
      <c r="AS290" s="15"/>
      <c r="AT290" s="15"/>
      <c r="AU290" s="15"/>
    </row>
    <row r="291" spans="1:47" x14ac:dyDescent="0.25">
      <c r="A291" s="105"/>
      <c r="AH291" s="117"/>
      <c r="AK291" s="123"/>
      <c r="AR291" s="15"/>
      <c r="AS291" s="15"/>
      <c r="AT291" s="15"/>
      <c r="AU291" s="15"/>
    </row>
    <row r="292" spans="1:47" x14ac:dyDescent="0.25">
      <c r="A292" s="105"/>
      <c r="AC292" s="116"/>
      <c r="AH292" s="117"/>
      <c r="AK292" s="123"/>
      <c r="AR292" s="15"/>
      <c r="AS292" s="15"/>
      <c r="AT292" s="15"/>
      <c r="AU292" s="15"/>
    </row>
    <row r="293" spans="1:47" x14ac:dyDescent="0.25">
      <c r="A293" s="105"/>
      <c r="AH293" s="117"/>
      <c r="AK293" s="123"/>
      <c r="AR293" s="15"/>
      <c r="AS293" s="15"/>
      <c r="AT293" s="15"/>
      <c r="AU293" s="15"/>
    </row>
    <row r="294" spans="1:47" x14ac:dyDescent="0.25">
      <c r="A294" s="105"/>
      <c r="AH294" s="117"/>
      <c r="AK294" s="123"/>
      <c r="AR294" s="15"/>
      <c r="AS294" s="15"/>
      <c r="AT294" s="15"/>
      <c r="AU294" s="15"/>
    </row>
    <row r="295" spans="1:47" x14ac:dyDescent="0.25">
      <c r="A295" s="105"/>
      <c r="AH295" s="117"/>
      <c r="AK295" s="123"/>
      <c r="AR295" s="15"/>
      <c r="AS295" s="15"/>
      <c r="AT295" s="15"/>
      <c r="AU295" s="15"/>
    </row>
    <row r="296" spans="1:47" x14ac:dyDescent="0.25">
      <c r="A296" s="105"/>
      <c r="AH296" s="117"/>
      <c r="AK296" s="123"/>
      <c r="AR296" s="15"/>
      <c r="AS296" s="15"/>
      <c r="AT296" s="15"/>
      <c r="AU296" s="15"/>
    </row>
    <row r="297" spans="1:47" x14ac:dyDescent="0.25">
      <c r="A297" s="105"/>
      <c r="AH297" s="117"/>
      <c r="AK297" s="123"/>
      <c r="AR297" s="15"/>
      <c r="AS297" s="15"/>
      <c r="AT297" s="15"/>
      <c r="AU297" s="15"/>
    </row>
    <row r="298" spans="1:47" x14ac:dyDescent="0.25">
      <c r="A298" s="105"/>
      <c r="AH298" s="117"/>
      <c r="AK298" s="123"/>
      <c r="AR298" s="15"/>
      <c r="AS298" s="15"/>
      <c r="AT298" s="15"/>
      <c r="AU298" s="15"/>
    </row>
    <row r="299" spans="1:47" x14ac:dyDescent="0.25">
      <c r="A299" s="105"/>
      <c r="AH299" s="117"/>
      <c r="AK299" s="123"/>
      <c r="AR299" s="15"/>
      <c r="AS299" s="15"/>
      <c r="AT299" s="15"/>
      <c r="AU299" s="15"/>
    </row>
    <row r="300" spans="1:47" x14ac:dyDescent="0.25">
      <c r="A300" s="105"/>
      <c r="AH300" s="117"/>
      <c r="AK300" s="123"/>
      <c r="AR300" s="15"/>
      <c r="AS300" s="15"/>
      <c r="AT300" s="15"/>
      <c r="AU300" s="15"/>
    </row>
    <row r="301" spans="1:47" x14ac:dyDescent="0.25">
      <c r="A301" s="105"/>
      <c r="AH301" s="117"/>
      <c r="AK301" s="123"/>
      <c r="AR301" s="15"/>
      <c r="AS301" s="15"/>
      <c r="AT301" s="15"/>
      <c r="AU301" s="15"/>
    </row>
    <row r="302" spans="1:47" x14ac:dyDescent="0.25">
      <c r="A302" s="105"/>
      <c r="AH302" s="117"/>
      <c r="AK302" s="123"/>
      <c r="AR302" s="15"/>
      <c r="AS302" s="15"/>
      <c r="AT302" s="15"/>
      <c r="AU302" s="15"/>
    </row>
    <row r="303" spans="1:47" x14ac:dyDescent="0.25">
      <c r="A303" s="105"/>
      <c r="AH303" s="117"/>
      <c r="AK303" s="123"/>
      <c r="AR303" s="15"/>
      <c r="AS303" s="15"/>
      <c r="AT303" s="15"/>
      <c r="AU303" s="15"/>
    </row>
    <row r="304" spans="1:47" x14ac:dyDescent="0.25">
      <c r="A304" s="105"/>
      <c r="AH304" s="117"/>
      <c r="AK304" s="123"/>
      <c r="AR304" s="15"/>
      <c r="AS304" s="15"/>
      <c r="AT304" s="15"/>
      <c r="AU304" s="15"/>
    </row>
    <row r="305" spans="1:47" x14ac:dyDescent="0.25">
      <c r="A305" s="105"/>
      <c r="AH305" s="117"/>
      <c r="AK305" s="123"/>
      <c r="AR305" s="15"/>
      <c r="AS305" s="15"/>
      <c r="AT305" s="15"/>
      <c r="AU305" s="15"/>
    </row>
    <row r="306" spans="1:47" x14ac:dyDescent="0.25">
      <c r="A306" s="105"/>
      <c r="AH306" s="117"/>
      <c r="AK306" s="123"/>
      <c r="AR306" s="15"/>
      <c r="AS306" s="15"/>
      <c r="AT306" s="15"/>
      <c r="AU306" s="15"/>
    </row>
    <row r="307" spans="1:47" x14ac:dyDescent="0.25">
      <c r="A307" s="105"/>
      <c r="AH307" s="117"/>
      <c r="AK307" s="123"/>
      <c r="AR307" s="15"/>
      <c r="AS307" s="15"/>
      <c r="AT307" s="15"/>
      <c r="AU307" s="15"/>
    </row>
    <row r="308" spans="1:47" x14ac:dyDescent="0.25">
      <c r="A308" s="105"/>
      <c r="AH308" s="117"/>
      <c r="AK308" s="123"/>
      <c r="AR308" s="15"/>
      <c r="AS308" s="15"/>
      <c r="AT308" s="15"/>
      <c r="AU308" s="15"/>
    </row>
    <row r="309" spans="1:47" x14ac:dyDescent="0.25">
      <c r="A309" s="105"/>
      <c r="AH309" s="117"/>
      <c r="AK309" s="123"/>
      <c r="AR309" s="15"/>
      <c r="AS309" s="15"/>
      <c r="AT309" s="15"/>
      <c r="AU309" s="15"/>
    </row>
    <row r="310" spans="1:47" x14ac:dyDescent="0.25">
      <c r="A310" s="105"/>
      <c r="AH310" s="117"/>
      <c r="AK310" s="123"/>
      <c r="AR310" s="15"/>
      <c r="AS310" s="15"/>
      <c r="AT310" s="15"/>
      <c r="AU310" s="15"/>
    </row>
    <row r="311" spans="1:47" x14ac:dyDescent="0.25">
      <c r="A311" s="105"/>
      <c r="AH311" s="117"/>
      <c r="AK311" s="123"/>
      <c r="AR311" s="15"/>
      <c r="AS311" s="15"/>
      <c r="AT311" s="15"/>
      <c r="AU311" s="15"/>
    </row>
    <row r="312" spans="1:47" x14ac:dyDescent="0.25">
      <c r="A312" s="105"/>
      <c r="AH312" s="117"/>
      <c r="AK312" s="123"/>
      <c r="AR312" s="15"/>
      <c r="AS312" s="15"/>
      <c r="AT312" s="15"/>
      <c r="AU312" s="15"/>
    </row>
    <row r="313" spans="1:47" x14ac:dyDescent="0.25">
      <c r="A313" s="105"/>
      <c r="AH313" s="117"/>
      <c r="AK313" s="123"/>
      <c r="AR313" s="15"/>
      <c r="AS313" s="15"/>
      <c r="AT313" s="15"/>
      <c r="AU313" s="15"/>
    </row>
    <row r="314" spans="1:47" x14ac:dyDescent="0.25">
      <c r="A314" s="105"/>
      <c r="AH314" s="117"/>
      <c r="AK314" s="123"/>
      <c r="AR314" s="15"/>
      <c r="AS314" s="15"/>
      <c r="AT314" s="15"/>
      <c r="AU314" s="15"/>
    </row>
    <row r="315" spans="1:47" x14ac:dyDescent="0.25">
      <c r="A315" s="105"/>
      <c r="AH315" s="117"/>
      <c r="AK315" s="123"/>
      <c r="AR315" s="15"/>
      <c r="AS315" s="15"/>
      <c r="AT315" s="15"/>
      <c r="AU315" s="15"/>
    </row>
    <row r="316" spans="1:47" x14ac:dyDescent="0.25">
      <c r="A316" s="105"/>
      <c r="AH316" s="117"/>
      <c r="AK316" s="123"/>
      <c r="AR316" s="15"/>
      <c r="AS316" s="15"/>
      <c r="AT316" s="15"/>
      <c r="AU316" s="15"/>
    </row>
    <row r="317" spans="1:47" x14ac:dyDescent="0.25">
      <c r="A317" s="105"/>
      <c r="AH317" s="117"/>
      <c r="AK317" s="123"/>
      <c r="AR317" s="15"/>
      <c r="AS317" s="15"/>
      <c r="AT317" s="15"/>
      <c r="AU317" s="15"/>
    </row>
    <row r="318" spans="1:47" x14ac:dyDescent="0.25">
      <c r="A318" s="105"/>
      <c r="AH318" s="117"/>
      <c r="AK318" s="123"/>
      <c r="AR318" s="15"/>
      <c r="AS318" s="15"/>
      <c r="AT318" s="15"/>
      <c r="AU318" s="15"/>
    </row>
    <row r="319" spans="1:47" x14ac:dyDescent="0.25">
      <c r="A319" s="105"/>
      <c r="AH319" s="117"/>
      <c r="AK319" s="123"/>
      <c r="AR319" s="15"/>
      <c r="AS319" s="15"/>
      <c r="AT319" s="15"/>
      <c r="AU319" s="15"/>
    </row>
    <row r="320" spans="1:47" x14ac:dyDescent="0.25">
      <c r="A320" s="105"/>
      <c r="AH320" s="117"/>
      <c r="AK320" s="123"/>
      <c r="AR320" s="15"/>
      <c r="AS320" s="15"/>
      <c r="AT320" s="15"/>
      <c r="AU320" s="15"/>
    </row>
    <row r="321" spans="1:37" x14ac:dyDescent="0.25">
      <c r="A321" s="105"/>
      <c r="AH321" s="117"/>
      <c r="AK321" s="123"/>
    </row>
    <row r="322" spans="1:37" x14ac:dyDescent="0.25">
      <c r="AH322" s="117"/>
      <c r="AK322" s="123"/>
    </row>
    <row r="323" spans="1:37" x14ac:dyDescent="0.25">
      <c r="AH323" s="117"/>
      <c r="AK323" s="123"/>
    </row>
    <row r="324" spans="1:37" x14ac:dyDescent="0.25">
      <c r="AH324" s="117"/>
      <c r="AK324" s="123"/>
    </row>
    <row r="325" spans="1:37" x14ac:dyDescent="0.25">
      <c r="AH325" s="117"/>
      <c r="AK325" s="123"/>
    </row>
    <row r="326" spans="1:37" x14ac:dyDescent="0.25">
      <c r="AH326" s="117"/>
      <c r="AK326" s="123"/>
    </row>
    <row r="327" spans="1:37" x14ac:dyDescent="0.25">
      <c r="AH327" s="117"/>
      <c r="AK327" s="123"/>
    </row>
    <row r="328" spans="1:37" x14ac:dyDescent="0.25">
      <c r="AH328" s="117"/>
      <c r="AK328" s="123"/>
    </row>
    <row r="329" spans="1:37" x14ac:dyDescent="0.25">
      <c r="AH329" s="117"/>
      <c r="AK329" s="123"/>
    </row>
    <row r="330" spans="1:37" x14ac:dyDescent="0.25">
      <c r="AH330" s="117"/>
      <c r="AK330" s="123"/>
    </row>
    <row r="331" spans="1:37" x14ac:dyDescent="0.25">
      <c r="AH331" s="117"/>
      <c r="AK331" s="123"/>
    </row>
    <row r="332" spans="1:37" x14ac:dyDescent="0.25">
      <c r="AH332" s="117"/>
      <c r="AK332" s="123"/>
    </row>
    <row r="333" spans="1:37" x14ac:dyDescent="0.25">
      <c r="AH333" s="117"/>
      <c r="AK333" s="123"/>
    </row>
    <row r="334" spans="1:37" x14ac:dyDescent="0.25">
      <c r="AH334" s="117"/>
      <c r="AK334" s="123"/>
    </row>
    <row r="335" spans="1:37" x14ac:dyDescent="0.25">
      <c r="AH335" s="117"/>
      <c r="AK335" s="123"/>
    </row>
    <row r="336" spans="1:37" x14ac:dyDescent="0.25">
      <c r="AH336" s="117"/>
      <c r="AK336" s="123"/>
    </row>
    <row r="337" spans="34:37" x14ac:dyDescent="0.25">
      <c r="AH337" s="117"/>
      <c r="AK337" s="123"/>
    </row>
    <row r="338" spans="34:37" x14ac:dyDescent="0.25">
      <c r="AH338" s="117"/>
      <c r="AK338" s="123"/>
    </row>
    <row r="339" spans="34:37" x14ac:dyDescent="0.25">
      <c r="AH339" s="117"/>
      <c r="AK339" s="123"/>
    </row>
    <row r="340" spans="34:37" x14ac:dyDescent="0.25">
      <c r="AH340" s="117"/>
      <c r="AK340" s="123"/>
    </row>
    <row r="341" spans="34:37" x14ac:dyDescent="0.25">
      <c r="AH341" s="117"/>
      <c r="AK341" s="123"/>
    </row>
    <row r="342" spans="34:37" x14ac:dyDescent="0.25">
      <c r="AH342" s="117"/>
      <c r="AK342" s="123"/>
    </row>
    <row r="343" spans="34:37" x14ac:dyDescent="0.25">
      <c r="AH343" s="117"/>
      <c r="AK343" s="123"/>
    </row>
    <row r="344" spans="34:37" x14ac:dyDescent="0.25">
      <c r="AH344" s="117"/>
      <c r="AK344" s="123"/>
    </row>
    <row r="345" spans="34:37" x14ac:dyDescent="0.25">
      <c r="AH345" s="117"/>
      <c r="AK345" s="123"/>
    </row>
    <row r="346" spans="34:37" x14ac:dyDescent="0.25">
      <c r="AH346" s="117"/>
      <c r="AK346" s="123"/>
    </row>
    <row r="347" spans="34:37" x14ac:dyDescent="0.25">
      <c r="AH347" s="117"/>
      <c r="AK347" s="123"/>
    </row>
    <row r="348" spans="34:37" x14ac:dyDescent="0.25">
      <c r="AH348" s="117"/>
      <c r="AK348" s="123"/>
    </row>
    <row r="349" spans="34:37" x14ac:dyDescent="0.25">
      <c r="AH349" s="117"/>
      <c r="AK349" s="123"/>
    </row>
    <row r="350" spans="34:37" x14ac:dyDescent="0.25">
      <c r="AH350" s="117"/>
      <c r="AK350" s="123"/>
    </row>
    <row r="351" spans="34:37" x14ac:dyDescent="0.25">
      <c r="AH351" s="117"/>
      <c r="AK351" s="123"/>
    </row>
    <row r="352" spans="34:37" x14ac:dyDescent="0.25">
      <c r="AH352" s="117"/>
      <c r="AK352" s="123"/>
    </row>
    <row r="353" spans="34:37" x14ac:dyDescent="0.25">
      <c r="AH353" s="117"/>
      <c r="AK353" s="123"/>
    </row>
    <row r="354" spans="34:37" x14ac:dyDescent="0.25">
      <c r="AH354" s="117"/>
      <c r="AK354" s="123"/>
    </row>
    <row r="355" spans="34:37" x14ac:dyDescent="0.25">
      <c r="AH355" s="117"/>
      <c r="AK355" s="123"/>
    </row>
    <row r="356" spans="34:37" x14ac:dyDescent="0.25">
      <c r="AH356" s="117"/>
      <c r="AK356" s="123"/>
    </row>
    <row r="357" spans="34:37" x14ac:dyDescent="0.25">
      <c r="AH357" s="117"/>
      <c r="AK357" s="123"/>
    </row>
    <row r="358" spans="34:37" x14ac:dyDescent="0.25">
      <c r="AH358" s="117"/>
      <c r="AK358" s="123"/>
    </row>
    <row r="359" spans="34:37" x14ac:dyDescent="0.25">
      <c r="AH359" s="117"/>
      <c r="AK359" s="123"/>
    </row>
    <row r="360" spans="34:37" x14ac:dyDescent="0.25">
      <c r="AH360" s="117"/>
      <c r="AK360" s="123"/>
    </row>
    <row r="361" spans="34:37" x14ac:dyDescent="0.25">
      <c r="AH361" s="117"/>
      <c r="AK361" s="123"/>
    </row>
    <row r="362" spans="34:37" x14ac:dyDescent="0.25">
      <c r="AH362" s="117"/>
      <c r="AK362" s="123"/>
    </row>
    <row r="363" spans="34:37" x14ac:dyDescent="0.25">
      <c r="AH363" s="117"/>
      <c r="AK363" s="123"/>
    </row>
    <row r="364" spans="34:37" x14ac:dyDescent="0.25">
      <c r="AH364" s="117"/>
      <c r="AK364" s="123"/>
    </row>
    <row r="365" spans="34:37" x14ac:dyDescent="0.25">
      <c r="AH365" s="117"/>
      <c r="AK365" s="123"/>
    </row>
    <row r="366" spans="34:37" x14ac:dyDescent="0.25">
      <c r="AH366" s="117"/>
      <c r="AK366" s="123"/>
    </row>
    <row r="367" spans="34:37" x14ac:dyDescent="0.25">
      <c r="AH367" s="117"/>
      <c r="AK367" s="123"/>
    </row>
    <row r="368" spans="34:37" x14ac:dyDescent="0.25">
      <c r="AH368" s="117"/>
      <c r="AK368" s="123"/>
    </row>
    <row r="369" spans="34:37" x14ac:dyDescent="0.25">
      <c r="AH369" s="117"/>
      <c r="AK369" s="123"/>
    </row>
    <row r="370" spans="34:37" x14ac:dyDescent="0.25">
      <c r="AH370" s="117"/>
      <c r="AK370" s="123"/>
    </row>
    <row r="371" spans="34:37" x14ac:dyDescent="0.25">
      <c r="AH371" s="117"/>
      <c r="AK371" s="123"/>
    </row>
    <row r="372" spans="34:37" x14ac:dyDescent="0.25">
      <c r="AH372" s="117"/>
      <c r="AK372" s="123"/>
    </row>
    <row r="373" spans="34:37" x14ac:dyDescent="0.25">
      <c r="AH373" s="117"/>
      <c r="AK373" s="123"/>
    </row>
    <row r="374" spans="34:37" x14ac:dyDescent="0.25">
      <c r="AH374" s="117"/>
      <c r="AK374" s="123"/>
    </row>
    <row r="375" spans="34:37" x14ac:dyDescent="0.25">
      <c r="AH375" s="117"/>
      <c r="AK375" s="123"/>
    </row>
    <row r="376" spans="34:37" x14ac:dyDescent="0.25">
      <c r="AH376" s="117"/>
      <c r="AK376" s="123"/>
    </row>
    <row r="377" spans="34:37" x14ac:dyDescent="0.25">
      <c r="AH377" s="117"/>
      <c r="AK377" s="123"/>
    </row>
    <row r="378" spans="34:37" x14ac:dyDescent="0.25">
      <c r="AH378" s="117"/>
      <c r="AK378" s="123"/>
    </row>
    <row r="379" spans="34:37" x14ac:dyDescent="0.25">
      <c r="AH379" s="117"/>
      <c r="AK379" s="123"/>
    </row>
    <row r="380" spans="34:37" x14ac:dyDescent="0.25">
      <c r="AH380" s="117"/>
      <c r="AK380" s="123"/>
    </row>
    <row r="381" spans="34:37" x14ac:dyDescent="0.25">
      <c r="AH381" s="117"/>
      <c r="AK381" s="123"/>
    </row>
    <row r="382" spans="34:37" x14ac:dyDescent="0.25">
      <c r="AH382" s="117"/>
      <c r="AK382" s="123"/>
    </row>
    <row r="383" spans="34:37" x14ac:dyDescent="0.25">
      <c r="AH383" s="117"/>
      <c r="AK383" s="123"/>
    </row>
    <row r="384" spans="34:37" x14ac:dyDescent="0.25">
      <c r="AH384" s="117"/>
      <c r="AK384" s="123"/>
    </row>
    <row r="385" spans="34:37" x14ac:dyDescent="0.25">
      <c r="AH385" s="117"/>
      <c r="AK385" s="123"/>
    </row>
    <row r="386" spans="34:37" x14ac:dyDescent="0.25">
      <c r="AH386" s="117"/>
      <c r="AK386" s="123"/>
    </row>
    <row r="387" spans="34:37" x14ac:dyDescent="0.25">
      <c r="AH387" s="117"/>
      <c r="AK387" s="123"/>
    </row>
    <row r="388" spans="34:37" x14ac:dyDescent="0.25">
      <c r="AH388" s="117"/>
      <c r="AK388" s="123"/>
    </row>
    <row r="389" spans="34:37" x14ac:dyDescent="0.25">
      <c r="AH389" s="117"/>
      <c r="AK389" s="123"/>
    </row>
    <row r="390" spans="34:37" x14ac:dyDescent="0.25">
      <c r="AH390" s="117"/>
      <c r="AK390" s="123"/>
    </row>
    <row r="391" spans="34:37" x14ac:dyDescent="0.25">
      <c r="AH391" s="117"/>
      <c r="AK391" s="123"/>
    </row>
    <row r="392" spans="34:37" x14ac:dyDescent="0.25">
      <c r="AH392" s="117"/>
      <c r="AK392" s="123"/>
    </row>
    <row r="393" spans="34:37" x14ac:dyDescent="0.25">
      <c r="AH393" s="117"/>
      <c r="AK393" s="123"/>
    </row>
    <row r="394" spans="34:37" x14ac:dyDescent="0.25">
      <c r="AH394" s="117"/>
      <c r="AK394" s="123"/>
    </row>
    <row r="395" spans="34:37" x14ac:dyDescent="0.25">
      <c r="AH395" s="117"/>
      <c r="AK395" s="123"/>
    </row>
    <row r="396" spans="34:37" x14ac:dyDescent="0.25">
      <c r="AH396" s="117"/>
      <c r="AK396" s="123"/>
    </row>
    <row r="397" spans="34:37" x14ac:dyDescent="0.25">
      <c r="AH397" s="117"/>
      <c r="AK397" s="123"/>
    </row>
    <row r="398" spans="34:37" x14ac:dyDescent="0.25">
      <c r="AH398" s="117"/>
      <c r="AK398" s="123"/>
    </row>
    <row r="399" spans="34:37" x14ac:dyDescent="0.25">
      <c r="AH399" s="117"/>
      <c r="AK399" s="123"/>
    </row>
    <row r="400" spans="34:37" x14ac:dyDescent="0.25">
      <c r="AH400" s="117"/>
      <c r="AK400" s="123"/>
    </row>
    <row r="401" spans="34:37" x14ac:dyDescent="0.25">
      <c r="AH401" s="117"/>
      <c r="AK401" s="123"/>
    </row>
    <row r="402" spans="34:37" x14ac:dyDescent="0.25">
      <c r="AH402" s="117"/>
      <c r="AK402" s="123"/>
    </row>
    <row r="403" spans="34:37" x14ac:dyDescent="0.25">
      <c r="AH403" s="117"/>
      <c r="AK403" s="123"/>
    </row>
    <row r="404" spans="34:37" x14ac:dyDescent="0.25">
      <c r="AH404" s="117"/>
      <c r="AK404" s="123"/>
    </row>
    <row r="405" spans="34:37" x14ac:dyDescent="0.25">
      <c r="AH405" s="117"/>
      <c r="AK405" s="123"/>
    </row>
    <row r="406" spans="34:37" x14ac:dyDescent="0.25">
      <c r="AH406" s="117"/>
      <c r="AK406" s="123"/>
    </row>
    <row r="407" spans="34:37" x14ac:dyDescent="0.25">
      <c r="AH407" s="117"/>
      <c r="AK407" s="123"/>
    </row>
    <row r="408" spans="34:37" x14ac:dyDescent="0.25">
      <c r="AH408" s="117"/>
      <c r="AK408" s="123"/>
    </row>
    <row r="409" spans="34:37" x14ac:dyDescent="0.25">
      <c r="AH409" s="117"/>
      <c r="AK409" s="123"/>
    </row>
    <row r="410" spans="34:37" x14ac:dyDescent="0.25">
      <c r="AH410" s="117"/>
      <c r="AK410" s="123"/>
    </row>
    <row r="411" spans="34:37" x14ac:dyDescent="0.25">
      <c r="AH411" s="117"/>
      <c r="AK411" s="123"/>
    </row>
    <row r="412" spans="34:37" x14ac:dyDescent="0.25">
      <c r="AH412" s="117"/>
      <c r="AK412" s="123"/>
    </row>
    <row r="413" spans="34:37" x14ac:dyDescent="0.25">
      <c r="AH413" s="117"/>
      <c r="AK413" s="123"/>
    </row>
    <row r="414" spans="34:37" x14ac:dyDescent="0.25">
      <c r="AH414" s="117"/>
      <c r="AK414" s="123"/>
    </row>
    <row r="415" spans="34:37" x14ac:dyDescent="0.25">
      <c r="AH415" s="117"/>
      <c r="AK415" s="123"/>
    </row>
    <row r="416" spans="34:37" x14ac:dyDescent="0.25">
      <c r="AH416" s="117"/>
      <c r="AK416" s="123"/>
    </row>
    <row r="417" spans="34:37" x14ac:dyDescent="0.25">
      <c r="AH417" s="117"/>
      <c r="AK417" s="123"/>
    </row>
    <row r="418" spans="34:37" x14ac:dyDescent="0.25">
      <c r="AH418" s="117"/>
      <c r="AK418" s="123"/>
    </row>
    <row r="419" spans="34:37" x14ac:dyDescent="0.25">
      <c r="AH419" s="117"/>
      <c r="AK419" s="123"/>
    </row>
    <row r="420" spans="34:37" x14ac:dyDescent="0.25">
      <c r="AH420" s="117"/>
      <c r="AK420" s="123"/>
    </row>
    <row r="421" spans="34:37" x14ac:dyDescent="0.25">
      <c r="AH421" s="117"/>
      <c r="AK421" s="123"/>
    </row>
    <row r="422" spans="34:37" x14ac:dyDescent="0.25">
      <c r="AH422" s="117"/>
      <c r="AK422" s="123"/>
    </row>
    <row r="423" spans="34:37" x14ac:dyDescent="0.25">
      <c r="AH423" s="117"/>
      <c r="AK423" s="123"/>
    </row>
    <row r="424" spans="34:37" x14ac:dyDescent="0.25">
      <c r="AH424" s="117"/>
      <c r="AK424" s="123"/>
    </row>
    <row r="425" spans="34:37" x14ac:dyDescent="0.25">
      <c r="AH425" s="117"/>
      <c r="AK425" s="123"/>
    </row>
    <row r="426" spans="34:37" x14ac:dyDescent="0.25">
      <c r="AH426" s="117"/>
      <c r="AK426" s="123"/>
    </row>
    <row r="427" spans="34:37" x14ac:dyDescent="0.25">
      <c r="AH427" s="117"/>
      <c r="AK427" s="123"/>
    </row>
    <row r="428" spans="34:37" x14ac:dyDescent="0.25">
      <c r="AH428" s="117"/>
      <c r="AK428" s="123"/>
    </row>
    <row r="429" spans="34:37" x14ac:dyDescent="0.25">
      <c r="AH429" s="117"/>
      <c r="AK429" s="123"/>
    </row>
    <row r="430" spans="34:37" x14ac:dyDescent="0.25">
      <c r="AH430" s="117"/>
      <c r="AK430" s="123"/>
    </row>
    <row r="431" spans="34:37" x14ac:dyDescent="0.25">
      <c r="AH431" s="117"/>
      <c r="AK431" s="123"/>
    </row>
    <row r="432" spans="34:37" x14ac:dyDescent="0.25">
      <c r="AH432" s="117"/>
      <c r="AK432" s="123"/>
    </row>
    <row r="433" spans="34:37" x14ac:dyDescent="0.25">
      <c r="AH433" s="117"/>
      <c r="AK433" s="123"/>
    </row>
    <row r="434" spans="34:37" x14ac:dyDescent="0.25">
      <c r="AH434" s="117"/>
      <c r="AK434" s="123"/>
    </row>
    <row r="435" spans="34:37" x14ac:dyDescent="0.25">
      <c r="AH435" s="117"/>
      <c r="AK435" s="123"/>
    </row>
    <row r="436" spans="34:37" x14ac:dyDescent="0.25">
      <c r="AH436" s="117"/>
      <c r="AK436" s="123"/>
    </row>
    <row r="437" spans="34:37" x14ac:dyDescent="0.25">
      <c r="AH437" s="117"/>
      <c r="AK437" s="123"/>
    </row>
    <row r="438" spans="34:37" x14ac:dyDescent="0.25">
      <c r="AH438" s="117"/>
      <c r="AK438" s="123"/>
    </row>
    <row r="439" spans="34:37" x14ac:dyDescent="0.25">
      <c r="AH439" s="117"/>
      <c r="AK439" s="123"/>
    </row>
    <row r="440" spans="34:37" x14ac:dyDescent="0.25">
      <c r="AH440" s="117"/>
      <c r="AK440" s="123"/>
    </row>
    <row r="441" spans="34:37" x14ac:dyDescent="0.25">
      <c r="AH441" s="117"/>
      <c r="AK441" s="123"/>
    </row>
    <row r="442" spans="34:37" x14ac:dyDescent="0.25">
      <c r="AH442" s="117"/>
      <c r="AK442" s="123"/>
    </row>
    <row r="443" spans="34:37" x14ac:dyDescent="0.25">
      <c r="AH443" s="117"/>
      <c r="AK443" s="123"/>
    </row>
    <row r="444" spans="34:37" x14ac:dyDescent="0.25">
      <c r="AH444" s="117"/>
      <c r="AK444" s="123"/>
    </row>
    <row r="445" spans="34:37" x14ac:dyDescent="0.25">
      <c r="AH445" s="117"/>
      <c r="AK445" s="123"/>
    </row>
    <row r="446" spans="34:37" x14ac:dyDescent="0.25">
      <c r="AH446" s="117"/>
      <c r="AK446" s="123"/>
    </row>
    <row r="447" spans="34:37" x14ac:dyDescent="0.25">
      <c r="AH447" s="117"/>
      <c r="AK447" s="123"/>
    </row>
    <row r="448" spans="34:37" x14ac:dyDescent="0.25">
      <c r="AH448" s="117"/>
      <c r="AK448" s="123"/>
    </row>
    <row r="449" spans="34:37" x14ac:dyDescent="0.25">
      <c r="AH449" s="117"/>
      <c r="AK449" s="123"/>
    </row>
    <row r="450" spans="34:37" x14ac:dyDescent="0.25">
      <c r="AH450" s="117"/>
      <c r="AK450" s="123"/>
    </row>
    <row r="451" spans="34:37" x14ac:dyDescent="0.25">
      <c r="AH451" s="117"/>
      <c r="AK451" s="123"/>
    </row>
    <row r="452" spans="34:37" x14ac:dyDescent="0.25">
      <c r="AH452" s="117"/>
      <c r="AK452" s="123"/>
    </row>
    <row r="453" spans="34:37" x14ac:dyDescent="0.25">
      <c r="AH453" s="117"/>
      <c r="AK453" s="123"/>
    </row>
    <row r="454" spans="34:37" x14ac:dyDescent="0.25">
      <c r="AH454" s="117"/>
      <c r="AK454" s="123"/>
    </row>
    <row r="455" spans="34:37" x14ac:dyDescent="0.25">
      <c r="AH455" s="117"/>
      <c r="AK455" s="123"/>
    </row>
    <row r="456" spans="34:37" x14ac:dyDescent="0.25">
      <c r="AH456" s="117"/>
      <c r="AK456" s="123"/>
    </row>
    <row r="457" spans="34:37" x14ac:dyDescent="0.25">
      <c r="AH457" s="117"/>
      <c r="AK457" s="123"/>
    </row>
    <row r="458" spans="34:37" x14ac:dyDescent="0.25">
      <c r="AH458" s="117"/>
      <c r="AK458" s="123"/>
    </row>
    <row r="459" spans="34:37" x14ac:dyDescent="0.25">
      <c r="AH459" s="117"/>
      <c r="AK459" s="123"/>
    </row>
    <row r="460" spans="34:37" x14ac:dyDescent="0.25">
      <c r="AH460" s="117"/>
      <c r="AK460" s="123"/>
    </row>
    <row r="461" spans="34:37" x14ac:dyDescent="0.25">
      <c r="AH461" s="117"/>
      <c r="AK461" s="123"/>
    </row>
    <row r="462" spans="34:37" x14ac:dyDescent="0.25">
      <c r="AH462" s="117"/>
      <c r="AK462" s="123"/>
    </row>
    <row r="463" spans="34:37" x14ac:dyDescent="0.25">
      <c r="AH463" s="117"/>
      <c r="AK463" s="123"/>
    </row>
    <row r="464" spans="34:37" x14ac:dyDescent="0.25">
      <c r="AH464" s="117"/>
      <c r="AK464" s="123"/>
    </row>
    <row r="465" spans="34:37" x14ac:dyDescent="0.25">
      <c r="AH465" s="117"/>
      <c r="AK465" s="123"/>
    </row>
    <row r="466" spans="34:37" x14ac:dyDescent="0.25">
      <c r="AH466" s="117"/>
      <c r="AK466" s="123"/>
    </row>
    <row r="467" spans="34:37" x14ac:dyDescent="0.25">
      <c r="AH467" s="117"/>
      <c r="AK467" s="123"/>
    </row>
    <row r="468" spans="34:37" x14ac:dyDescent="0.25">
      <c r="AH468" s="117"/>
      <c r="AK468" s="123"/>
    </row>
    <row r="469" spans="34:37" x14ac:dyDescent="0.25">
      <c r="AH469" s="117"/>
      <c r="AK469" s="123"/>
    </row>
    <row r="470" spans="34:37" x14ac:dyDescent="0.25">
      <c r="AH470" s="117"/>
      <c r="AK470" s="123"/>
    </row>
    <row r="471" spans="34:37" x14ac:dyDescent="0.25">
      <c r="AH471" s="117"/>
      <c r="AK471" s="123"/>
    </row>
    <row r="472" spans="34:37" x14ac:dyDescent="0.25">
      <c r="AH472" s="117"/>
      <c r="AK472" s="123"/>
    </row>
    <row r="473" spans="34:37" x14ac:dyDescent="0.25">
      <c r="AH473" s="117"/>
      <c r="AK473" s="123"/>
    </row>
    <row r="474" spans="34:37" x14ac:dyDescent="0.25">
      <c r="AH474" s="117"/>
      <c r="AK474" s="123"/>
    </row>
    <row r="475" spans="34:37" x14ac:dyDescent="0.25">
      <c r="AH475" s="117"/>
      <c r="AK475" s="123"/>
    </row>
    <row r="476" spans="34:37" x14ac:dyDescent="0.25">
      <c r="AH476" s="117"/>
      <c r="AK476" s="123"/>
    </row>
    <row r="477" spans="34:37" x14ac:dyDescent="0.25">
      <c r="AH477" s="117"/>
      <c r="AK477" s="123"/>
    </row>
    <row r="478" spans="34:37" x14ac:dyDescent="0.25">
      <c r="AH478" s="117"/>
      <c r="AK478" s="123"/>
    </row>
    <row r="479" spans="34:37" x14ac:dyDescent="0.25">
      <c r="AH479" s="117"/>
      <c r="AK479" s="123"/>
    </row>
    <row r="480" spans="34:37" x14ac:dyDescent="0.25">
      <c r="AH480" s="117"/>
      <c r="AK480" s="123"/>
    </row>
    <row r="481" spans="34:37" x14ac:dyDescent="0.25">
      <c r="AH481" s="117"/>
      <c r="AK481" s="123"/>
    </row>
    <row r="482" spans="34:37" x14ac:dyDescent="0.25">
      <c r="AH482" s="117"/>
      <c r="AK482" s="123"/>
    </row>
    <row r="483" spans="34:37" x14ac:dyDescent="0.25">
      <c r="AH483" s="117"/>
      <c r="AK483" s="123"/>
    </row>
    <row r="484" spans="34:37" x14ac:dyDescent="0.25">
      <c r="AH484" s="117"/>
      <c r="AK484" s="123"/>
    </row>
    <row r="485" spans="34:37" x14ac:dyDescent="0.25">
      <c r="AH485" s="117"/>
      <c r="AK485" s="123"/>
    </row>
    <row r="486" spans="34:37" x14ac:dyDescent="0.25">
      <c r="AH486" s="117"/>
      <c r="AK486" s="123"/>
    </row>
    <row r="487" spans="34:37" x14ac:dyDescent="0.25">
      <c r="AH487" s="117"/>
      <c r="AK487" s="123"/>
    </row>
    <row r="488" spans="34:37" x14ac:dyDescent="0.25">
      <c r="AH488" s="117"/>
      <c r="AK488" s="123"/>
    </row>
    <row r="489" spans="34:37" x14ac:dyDescent="0.25">
      <c r="AH489" s="117"/>
      <c r="AK489" s="123"/>
    </row>
    <row r="490" spans="34:37" x14ac:dyDescent="0.25">
      <c r="AH490" s="117"/>
      <c r="AK490" s="123"/>
    </row>
    <row r="491" spans="34:37" x14ac:dyDescent="0.25">
      <c r="AH491" s="117"/>
      <c r="AK491" s="123"/>
    </row>
    <row r="492" spans="34:37" x14ac:dyDescent="0.25">
      <c r="AH492" s="117"/>
      <c r="AK492" s="123"/>
    </row>
    <row r="493" spans="34:37" x14ac:dyDescent="0.25">
      <c r="AH493" s="117"/>
      <c r="AK493" s="123"/>
    </row>
    <row r="494" spans="34:37" x14ac:dyDescent="0.25">
      <c r="AH494" s="117"/>
      <c r="AK494" s="123"/>
    </row>
    <row r="495" spans="34:37" x14ac:dyDescent="0.25">
      <c r="AH495" s="117"/>
      <c r="AK495" s="123"/>
    </row>
    <row r="496" spans="34:37" x14ac:dyDescent="0.25">
      <c r="AH496" s="117"/>
      <c r="AK496" s="123"/>
    </row>
    <row r="497" spans="34:37" x14ac:dyDescent="0.25">
      <c r="AH497" s="117"/>
      <c r="AK497" s="123"/>
    </row>
    <row r="498" spans="34:37" x14ac:dyDescent="0.25">
      <c r="AH498" s="117"/>
      <c r="AK498" s="123"/>
    </row>
    <row r="499" spans="34:37" x14ac:dyDescent="0.25">
      <c r="AH499" s="117"/>
      <c r="AK499" s="123"/>
    </row>
    <row r="500" spans="34:37" x14ac:dyDescent="0.25">
      <c r="AH500" s="117"/>
      <c r="AK500" s="123"/>
    </row>
    <row r="501" spans="34:37" x14ac:dyDescent="0.25">
      <c r="AH501" s="117"/>
      <c r="AK501" s="123"/>
    </row>
    <row r="502" spans="34:37" x14ac:dyDescent="0.25">
      <c r="AH502" s="117"/>
      <c r="AK502" s="123"/>
    </row>
    <row r="503" spans="34:37" x14ac:dyDescent="0.25">
      <c r="AH503" s="117"/>
      <c r="AK503" s="123"/>
    </row>
    <row r="504" spans="34:37" x14ac:dyDescent="0.25">
      <c r="AH504" s="117"/>
      <c r="AK504" s="123"/>
    </row>
    <row r="505" spans="34:37" x14ac:dyDescent="0.25">
      <c r="AH505" s="117"/>
      <c r="AK505" s="123"/>
    </row>
    <row r="506" spans="34:37" x14ac:dyDescent="0.25">
      <c r="AH506" s="117"/>
      <c r="AK506" s="123"/>
    </row>
    <row r="507" spans="34:37" x14ac:dyDescent="0.25">
      <c r="AH507" s="117"/>
      <c r="AK507" s="123"/>
    </row>
    <row r="508" spans="34:37" x14ac:dyDescent="0.25">
      <c r="AH508" s="117"/>
      <c r="AK508" s="123"/>
    </row>
    <row r="509" spans="34:37" x14ac:dyDescent="0.25">
      <c r="AH509" s="117"/>
      <c r="AK509" s="123"/>
    </row>
    <row r="510" spans="34:37" x14ac:dyDescent="0.25">
      <c r="AH510" s="117"/>
      <c r="AK510" s="123"/>
    </row>
    <row r="511" spans="34:37" x14ac:dyDescent="0.25">
      <c r="AH511" s="117"/>
      <c r="AK511" s="123"/>
    </row>
    <row r="512" spans="34:37" x14ac:dyDescent="0.25">
      <c r="AH512" s="117"/>
      <c r="AK512" s="123"/>
    </row>
    <row r="513" spans="34:37" x14ac:dyDescent="0.25">
      <c r="AH513" s="117"/>
      <c r="AK513" s="123"/>
    </row>
    <row r="514" spans="34:37" x14ac:dyDescent="0.25">
      <c r="AH514" s="117"/>
      <c r="AK514" s="123"/>
    </row>
    <row r="515" spans="34:37" x14ac:dyDescent="0.25">
      <c r="AH515" s="117"/>
      <c r="AK515" s="123"/>
    </row>
    <row r="516" spans="34:37" x14ac:dyDescent="0.25">
      <c r="AH516" s="117"/>
      <c r="AK516" s="123"/>
    </row>
    <row r="517" spans="34:37" x14ac:dyDescent="0.25">
      <c r="AH517" s="117"/>
      <c r="AK517" s="123"/>
    </row>
    <row r="518" spans="34:37" x14ac:dyDescent="0.25">
      <c r="AH518" s="117"/>
      <c r="AK518" s="123"/>
    </row>
    <row r="519" spans="34:37" x14ac:dyDescent="0.25">
      <c r="AH519" s="117"/>
      <c r="AK519" s="123"/>
    </row>
    <row r="520" spans="34:37" x14ac:dyDescent="0.25">
      <c r="AH520" s="117"/>
      <c r="AK520" s="123"/>
    </row>
    <row r="521" spans="34:37" x14ac:dyDescent="0.25">
      <c r="AH521" s="117"/>
      <c r="AK521" s="123"/>
    </row>
    <row r="522" spans="34:37" x14ac:dyDescent="0.25">
      <c r="AH522" s="117"/>
      <c r="AK522" s="123"/>
    </row>
    <row r="523" spans="34:37" x14ac:dyDescent="0.25">
      <c r="AH523" s="117"/>
      <c r="AK523" s="123"/>
    </row>
    <row r="524" spans="34:37" x14ac:dyDescent="0.25">
      <c r="AH524" s="117"/>
      <c r="AK524" s="123"/>
    </row>
    <row r="525" spans="34:37" x14ac:dyDescent="0.25">
      <c r="AH525" s="117"/>
      <c r="AK525" s="123"/>
    </row>
    <row r="526" spans="34:37" x14ac:dyDescent="0.25">
      <c r="AH526" s="117"/>
      <c r="AK526" s="123"/>
    </row>
    <row r="527" spans="34:37" x14ac:dyDescent="0.25">
      <c r="AH527" s="117"/>
      <c r="AK527" s="123"/>
    </row>
    <row r="528" spans="34:37" x14ac:dyDescent="0.25">
      <c r="AH528" s="117"/>
      <c r="AK528" s="123"/>
    </row>
    <row r="529" spans="34:37" x14ac:dyDescent="0.25">
      <c r="AH529" s="117"/>
      <c r="AK529" s="123"/>
    </row>
    <row r="530" spans="34:37" x14ac:dyDescent="0.25">
      <c r="AH530" s="117"/>
      <c r="AK530" s="123"/>
    </row>
    <row r="531" spans="34:37" x14ac:dyDescent="0.25">
      <c r="AH531" s="117"/>
      <c r="AK531" s="123"/>
    </row>
    <row r="532" spans="34:37" x14ac:dyDescent="0.25">
      <c r="AH532" s="117"/>
      <c r="AK532" s="123"/>
    </row>
    <row r="533" spans="34:37" x14ac:dyDescent="0.25">
      <c r="AH533" s="117"/>
      <c r="AK533" s="123"/>
    </row>
    <row r="534" spans="34:37" x14ac:dyDescent="0.25">
      <c r="AH534" s="117"/>
      <c r="AK534" s="123"/>
    </row>
    <row r="535" spans="34:37" x14ac:dyDescent="0.25">
      <c r="AH535" s="117"/>
      <c r="AK535" s="123"/>
    </row>
    <row r="536" spans="34:37" x14ac:dyDescent="0.25">
      <c r="AH536" s="117"/>
      <c r="AK536" s="123"/>
    </row>
    <row r="537" spans="34:37" x14ac:dyDescent="0.25">
      <c r="AH537" s="117"/>
      <c r="AK537" s="123"/>
    </row>
    <row r="538" spans="34:37" x14ac:dyDescent="0.25">
      <c r="AH538" s="117"/>
      <c r="AK538" s="123"/>
    </row>
    <row r="539" spans="34:37" x14ac:dyDescent="0.25">
      <c r="AH539" s="117"/>
      <c r="AK539" s="123"/>
    </row>
    <row r="540" spans="34:37" x14ac:dyDescent="0.25">
      <c r="AH540" s="117"/>
      <c r="AK540" s="123"/>
    </row>
    <row r="541" spans="34:37" x14ac:dyDescent="0.25">
      <c r="AH541" s="117"/>
      <c r="AK541" s="123"/>
    </row>
    <row r="542" spans="34:37" x14ac:dyDescent="0.25">
      <c r="AH542" s="117"/>
      <c r="AK542" s="123"/>
    </row>
    <row r="543" spans="34:37" x14ac:dyDescent="0.25">
      <c r="AH543" s="117"/>
      <c r="AK543" s="123"/>
    </row>
    <row r="544" spans="34:37" x14ac:dyDescent="0.25">
      <c r="AH544" s="117"/>
      <c r="AK544" s="123"/>
    </row>
    <row r="545" spans="34:37" x14ac:dyDescent="0.25">
      <c r="AH545" s="117"/>
      <c r="AK545" s="123"/>
    </row>
    <row r="546" spans="34:37" x14ac:dyDescent="0.25">
      <c r="AH546" s="117"/>
      <c r="AK546" s="123"/>
    </row>
    <row r="547" spans="34:37" x14ac:dyDescent="0.25">
      <c r="AH547" s="117"/>
      <c r="AK547" s="123"/>
    </row>
    <row r="548" spans="34:37" x14ac:dyDescent="0.25">
      <c r="AH548" s="117"/>
      <c r="AK548" s="123"/>
    </row>
    <row r="549" spans="34:37" x14ac:dyDescent="0.25">
      <c r="AH549" s="117"/>
      <c r="AK549" s="123"/>
    </row>
    <row r="550" spans="34:37" x14ac:dyDescent="0.25">
      <c r="AH550" s="117"/>
      <c r="AK550" s="123"/>
    </row>
    <row r="551" spans="34:37" x14ac:dyDescent="0.25">
      <c r="AH551" s="117"/>
      <c r="AK551" s="123"/>
    </row>
    <row r="552" spans="34:37" x14ac:dyDescent="0.25">
      <c r="AH552" s="117"/>
      <c r="AK552" s="123"/>
    </row>
    <row r="553" spans="34:37" x14ac:dyDescent="0.25">
      <c r="AH553" s="117"/>
      <c r="AK553" s="123"/>
    </row>
    <row r="554" spans="34:37" x14ac:dyDescent="0.25">
      <c r="AH554" s="117"/>
      <c r="AK554" s="123"/>
    </row>
    <row r="555" spans="34:37" x14ac:dyDescent="0.25">
      <c r="AH555" s="117"/>
      <c r="AK555" s="123"/>
    </row>
    <row r="556" spans="34:37" x14ac:dyDescent="0.25">
      <c r="AH556" s="117"/>
      <c r="AK556" s="123"/>
    </row>
    <row r="557" spans="34:37" x14ac:dyDescent="0.25">
      <c r="AH557" s="117"/>
      <c r="AK557" s="123"/>
    </row>
    <row r="558" spans="34:37" x14ac:dyDescent="0.25">
      <c r="AH558" s="117"/>
      <c r="AK558" s="123"/>
    </row>
    <row r="559" spans="34:37" x14ac:dyDescent="0.25">
      <c r="AH559" s="117"/>
      <c r="AK559" s="123"/>
    </row>
    <row r="560" spans="34:37" x14ac:dyDescent="0.25">
      <c r="AH560" s="117"/>
      <c r="AK560" s="123"/>
    </row>
    <row r="561" spans="34:37" x14ac:dyDescent="0.25">
      <c r="AH561" s="117"/>
      <c r="AK561" s="123"/>
    </row>
    <row r="562" spans="34:37" x14ac:dyDescent="0.25">
      <c r="AH562" s="117"/>
      <c r="AK562" s="123"/>
    </row>
    <row r="563" spans="34:37" x14ac:dyDescent="0.25">
      <c r="AH563" s="117"/>
      <c r="AK563" s="123"/>
    </row>
    <row r="564" spans="34:37" x14ac:dyDescent="0.25">
      <c r="AH564" s="117"/>
      <c r="AK564" s="123"/>
    </row>
    <row r="565" spans="34:37" x14ac:dyDescent="0.25">
      <c r="AH565" s="117"/>
      <c r="AK565" s="123"/>
    </row>
    <row r="566" spans="34:37" x14ac:dyDescent="0.25">
      <c r="AH566" s="117"/>
      <c r="AK566" s="123"/>
    </row>
    <row r="567" spans="34:37" x14ac:dyDescent="0.25">
      <c r="AH567" s="117"/>
      <c r="AK567" s="123"/>
    </row>
    <row r="568" spans="34:37" x14ac:dyDescent="0.25">
      <c r="AH568" s="117"/>
      <c r="AK568" s="123"/>
    </row>
    <row r="569" spans="34:37" x14ac:dyDescent="0.25">
      <c r="AH569" s="117"/>
      <c r="AK569" s="123"/>
    </row>
    <row r="570" spans="34:37" x14ac:dyDescent="0.25">
      <c r="AH570" s="117"/>
      <c r="AK570" s="123"/>
    </row>
    <row r="571" spans="34:37" x14ac:dyDescent="0.25">
      <c r="AH571" s="117"/>
      <c r="AK571" s="123"/>
    </row>
    <row r="572" spans="34:37" x14ac:dyDescent="0.25">
      <c r="AH572" s="117"/>
      <c r="AK572" s="123"/>
    </row>
    <row r="573" spans="34:37" x14ac:dyDescent="0.25">
      <c r="AH573" s="117"/>
      <c r="AK573" s="123"/>
    </row>
    <row r="574" spans="34:37" x14ac:dyDescent="0.25">
      <c r="AH574" s="117"/>
      <c r="AK574" s="123"/>
    </row>
    <row r="575" spans="34:37" x14ac:dyDescent="0.25">
      <c r="AH575" s="117"/>
      <c r="AK575" s="123"/>
    </row>
    <row r="576" spans="34:37" x14ac:dyDescent="0.25">
      <c r="AH576" s="117"/>
      <c r="AK576" s="123"/>
    </row>
    <row r="577" spans="34:37" x14ac:dyDescent="0.25">
      <c r="AH577" s="117"/>
      <c r="AK577" s="123"/>
    </row>
    <row r="578" spans="34:37" x14ac:dyDescent="0.25">
      <c r="AH578" s="117"/>
      <c r="AK578" s="123"/>
    </row>
    <row r="579" spans="34:37" x14ac:dyDescent="0.25">
      <c r="AH579" s="117"/>
      <c r="AK579" s="123"/>
    </row>
    <row r="580" spans="34:37" x14ac:dyDescent="0.25">
      <c r="AH580" s="117"/>
      <c r="AK580" s="123"/>
    </row>
    <row r="581" spans="34:37" x14ac:dyDescent="0.25">
      <c r="AH581" s="117"/>
      <c r="AK581" s="123"/>
    </row>
    <row r="582" spans="34:37" x14ac:dyDescent="0.25">
      <c r="AH582" s="117"/>
      <c r="AK582" s="123"/>
    </row>
    <row r="583" spans="34:37" x14ac:dyDescent="0.25">
      <c r="AH583" s="117"/>
      <c r="AK583" s="123"/>
    </row>
    <row r="584" spans="34:37" x14ac:dyDescent="0.25">
      <c r="AH584" s="117"/>
      <c r="AK584" s="123"/>
    </row>
    <row r="585" spans="34:37" x14ac:dyDescent="0.25">
      <c r="AH585" s="117"/>
      <c r="AK585" s="123"/>
    </row>
    <row r="586" spans="34:37" x14ac:dyDescent="0.25">
      <c r="AH586" s="117"/>
      <c r="AK586" s="123"/>
    </row>
    <row r="587" spans="34:37" x14ac:dyDescent="0.25">
      <c r="AH587" s="117"/>
      <c r="AK587" s="123"/>
    </row>
    <row r="588" spans="34:37" x14ac:dyDescent="0.25">
      <c r="AH588" s="117"/>
      <c r="AK588" s="123"/>
    </row>
    <row r="589" spans="34:37" x14ac:dyDescent="0.25">
      <c r="AH589" s="117"/>
      <c r="AK589" s="123"/>
    </row>
    <row r="590" spans="34:37" x14ac:dyDescent="0.25">
      <c r="AH590" s="117"/>
      <c r="AK590" s="123"/>
    </row>
    <row r="591" spans="34:37" x14ac:dyDescent="0.25">
      <c r="AH591" s="117"/>
      <c r="AK591" s="123"/>
    </row>
    <row r="592" spans="34:37" x14ac:dyDescent="0.25">
      <c r="AH592" s="117"/>
      <c r="AK592" s="123"/>
    </row>
    <row r="593" spans="34:37" x14ac:dyDescent="0.25">
      <c r="AH593" s="117"/>
      <c r="AK593" s="123"/>
    </row>
    <row r="594" spans="34:37" x14ac:dyDescent="0.25">
      <c r="AH594" s="117"/>
      <c r="AK594" s="123"/>
    </row>
    <row r="595" spans="34:37" x14ac:dyDescent="0.25">
      <c r="AH595" s="117"/>
      <c r="AK595" s="123"/>
    </row>
    <row r="596" spans="34:37" x14ac:dyDescent="0.25">
      <c r="AH596" s="117"/>
      <c r="AK596" s="123"/>
    </row>
    <row r="597" spans="34:37" x14ac:dyDescent="0.25">
      <c r="AH597" s="117"/>
      <c r="AK597" s="123"/>
    </row>
    <row r="598" spans="34:37" x14ac:dyDescent="0.25">
      <c r="AH598" s="117"/>
      <c r="AK598" s="123"/>
    </row>
    <row r="599" spans="34:37" x14ac:dyDescent="0.25">
      <c r="AH599" s="117"/>
      <c r="AK599" s="123"/>
    </row>
    <row r="600" spans="34:37" x14ac:dyDescent="0.25">
      <c r="AH600" s="117"/>
      <c r="AK600" s="123"/>
    </row>
    <row r="601" spans="34:37" x14ac:dyDescent="0.25">
      <c r="AH601" s="117"/>
      <c r="AK601" s="123"/>
    </row>
    <row r="602" spans="34:37" x14ac:dyDescent="0.25">
      <c r="AH602" s="117"/>
      <c r="AK602" s="123"/>
    </row>
    <row r="603" spans="34:37" x14ac:dyDescent="0.25">
      <c r="AH603" s="117"/>
      <c r="AK603" s="123"/>
    </row>
    <row r="604" spans="34:37" x14ac:dyDescent="0.25">
      <c r="AH604" s="117"/>
      <c r="AK604" s="123"/>
    </row>
    <row r="605" spans="34:37" x14ac:dyDescent="0.25">
      <c r="AH605" s="117"/>
      <c r="AK605" s="123"/>
    </row>
    <row r="606" spans="34:37" x14ac:dyDescent="0.25">
      <c r="AH606" s="117"/>
      <c r="AK606" s="123"/>
    </row>
    <row r="607" spans="34:37" x14ac:dyDescent="0.25">
      <c r="AH607" s="117"/>
      <c r="AK607" s="123"/>
    </row>
    <row r="608" spans="34:37" x14ac:dyDescent="0.25">
      <c r="AH608" s="117"/>
      <c r="AK608" s="123"/>
    </row>
    <row r="609" spans="34:37" x14ac:dyDescent="0.25">
      <c r="AH609" s="117"/>
      <c r="AK609" s="123"/>
    </row>
    <row r="610" spans="34:37" x14ac:dyDescent="0.25">
      <c r="AH610" s="117"/>
      <c r="AK610" s="123"/>
    </row>
    <row r="611" spans="34:37" x14ac:dyDescent="0.25">
      <c r="AH611" s="117"/>
      <c r="AK611" s="123"/>
    </row>
    <row r="612" spans="34:37" x14ac:dyDescent="0.25">
      <c r="AH612" s="117"/>
      <c r="AK612" s="123"/>
    </row>
    <row r="613" spans="34:37" x14ac:dyDescent="0.25">
      <c r="AH613" s="117"/>
      <c r="AK613" s="123"/>
    </row>
    <row r="614" spans="34:37" x14ac:dyDescent="0.25">
      <c r="AH614" s="117"/>
      <c r="AK614" s="123"/>
    </row>
    <row r="615" spans="34:37" x14ac:dyDescent="0.25">
      <c r="AH615" s="117"/>
      <c r="AK615" s="123"/>
    </row>
    <row r="616" spans="34:37" x14ac:dyDescent="0.25">
      <c r="AH616" s="117"/>
      <c r="AK616" s="123"/>
    </row>
    <row r="617" spans="34:37" x14ac:dyDescent="0.25">
      <c r="AH617" s="117"/>
      <c r="AK617" s="123"/>
    </row>
    <row r="618" spans="34:37" x14ac:dyDescent="0.25">
      <c r="AH618" s="117"/>
      <c r="AK618" s="123"/>
    </row>
    <row r="619" spans="34:37" x14ac:dyDescent="0.25">
      <c r="AH619" s="117"/>
      <c r="AK619" s="123"/>
    </row>
    <row r="620" spans="34:37" x14ac:dyDescent="0.25">
      <c r="AH620" s="117"/>
      <c r="AK620" s="123"/>
    </row>
  </sheetData>
  <mergeCells count="1367">
    <mergeCell ref="AV227:AV230"/>
    <mergeCell ref="AW227:AW230"/>
    <mergeCell ref="AX227:AX230"/>
    <mergeCell ref="AY227:AY230"/>
    <mergeCell ref="AY223:AY226"/>
    <mergeCell ref="AZ223:AZ226"/>
    <mergeCell ref="AO227:AO230"/>
    <mergeCell ref="N218:N222"/>
    <mergeCell ref="O218:O222"/>
    <mergeCell ref="N235:N237"/>
    <mergeCell ref="AP231:AP234"/>
    <mergeCell ref="N210:N213"/>
    <mergeCell ref="O210:O213"/>
    <mergeCell ref="P231:P234"/>
    <mergeCell ref="N227:N230"/>
    <mergeCell ref="O227:O230"/>
    <mergeCell ref="P227:P230"/>
    <mergeCell ref="P223:P226"/>
    <mergeCell ref="P218:P222"/>
    <mergeCell ref="T223:T226"/>
    <mergeCell ref="AO210:AO213"/>
    <mergeCell ref="AL231:AL234"/>
    <mergeCell ref="AM231:AM234"/>
    <mergeCell ref="T218:T222"/>
    <mergeCell ref="T210:T213"/>
    <mergeCell ref="AL218:AL222"/>
    <mergeCell ref="AP227:AP230"/>
    <mergeCell ref="O235:O237"/>
    <mergeCell ref="AK235:AK237"/>
    <mergeCell ref="S231:S234"/>
    <mergeCell ref="T231:T234"/>
    <mergeCell ref="Q227:Q230"/>
    <mergeCell ref="R227:R230"/>
    <mergeCell ref="S227:S230"/>
    <mergeCell ref="Q223:Q226"/>
    <mergeCell ref="R223:R226"/>
    <mergeCell ref="S151:S158"/>
    <mergeCell ref="O182:O189"/>
    <mergeCell ref="R182:R189"/>
    <mergeCell ref="T174:T181"/>
    <mergeCell ref="AR151:AR158"/>
    <mergeCell ref="AK206:AK209"/>
    <mergeCell ref="AK210:AK213"/>
    <mergeCell ref="T214:T217"/>
    <mergeCell ref="S214:S217"/>
    <mergeCell ref="O214:O217"/>
    <mergeCell ref="P214:P217"/>
    <mergeCell ref="Q214:Q217"/>
    <mergeCell ref="S190:S194"/>
    <mergeCell ref="T206:T209"/>
    <mergeCell ref="R206:R209"/>
    <mergeCell ref="S206:S209"/>
    <mergeCell ref="P151:P158"/>
    <mergeCell ref="T190:T194"/>
    <mergeCell ref="R190:R194"/>
    <mergeCell ref="O190:O194"/>
    <mergeCell ref="S223:S226"/>
    <mergeCell ref="AM227:AM230"/>
    <mergeCell ref="AN210:AN213"/>
    <mergeCell ref="Q210:Q213"/>
    <mergeCell ref="AR210:AR213"/>
    <mergeCell ref="AK159:AK165"/>
    <mergeCell ref="T166:T173"/>
    <mergeCell ref="AO231:AO234"/>
    <mergeCell ref="AL235:AL237"/>
    <mergeCell ref="T244:T246"/>
    <mergeCell ref="AK244:AK246"/>
    <mergeCell ref="AO244:AO246"/>
    <mergeCell ref="AN244:AN246"/>
    <mergeCell ref="AM244:AM246"/>
    <mergeCell ref="AO223:AO226"/>
    <mergeCell ref="AS227:AS230"/>
    <mergeCell ref="AP218:AP222"/>
    <mergeCell ref="AQ218:AQ222"/>
    <mergeCell ref="AN227:AN230"/>
    <mergeCell ref="AS214:AS217"/>
    <mergeCell ref="AP214:AP217"/>
    <mergeCell ref="AQ214:AQ217"/>
    <mergeCell ref="AR214:AR217"/>
    <mergeCell ref="AM214:AM217"/>
    <mergeCell ref="AN214:AN217"/>
    <mergeCell ref="AO214:AO217"/>
    <mergeCell ref="AM218:AM222"/>
    <mergeCell ref="AN218:AN222"/>
    <mergeCell ref="AO218:AO222"/>
    <mergeCell ref="T227:T230"/>
    <mergeCell ref="Q231:Q234"/>
    <mergeCell ref="R231:R234"/>
    <mergeCell ref="E128:E143"/>
    <mergeCell ref="BC244:BC246"/>
    <mergeCell ref="BB244:BB246"/>
    <mergeCell ref="BA244:BA246"/>
    <mergeCell ref="AZ244:AZ246"/>
    <mergeCell ref="AY244:AY246"/>
    <mergeCell ref="AX244:AX246"/>
    <mergeCell ref="AW244:AW246"/>
    <mergeCell ref="AV244:AV246"/>
    <mergeCell ref="AU244:AU246"/>
    <mergeCell ref="AT244:AT246"/>
    <mergeCell ref="AS244:AS246"/>
    <mergeCell ref="AK214:AK217"/>
    <mergeCell ref="AK231:AK234"/>
    <mergeCell ref="AK227:AK230"/>
    <mergeCell ref="AK223:AK226"/>
    <mergeCell ref="AK218:AK222"/>
    <mergeCell ref="AL244:AL246"/>
    <mergeCell ref="AP223:AP226"/>
    <mergeCell ref="AQ223:AQ226"/>
    <mergeCell ref="AR223:AR226"/>
    <mergeCell ref="AS223:AS226"/>
    <mergeCell ref="AL223:AL226"/>
    <mergeCell ref="AM223:AM226"/>
    <mergeCell ref="AN223:AN226"/>
    <mergeCell ref="AL214:AL217"/>
    <mergeCell ref="AV218:AV222"/>
    <mergeCell ref="AR244:AR246"/>
    <mergeCell ref="AQ227:AQ230"/>
    <mergeCell ref="AL227:AL230"/>
    <mergeCell ref="L159:L165"/>
    <mergeCell ref="D174:D181"/>
    <mergeCell ref="P144:P150"/>
    <mergeCell ref="AQ159:AQ165"/>
    <mergeCell ref="O159:O165"/>
    <mergeCell ref="P159:P165"/>
    <mergeCell ref="S159:S165"/>
    <mergeCell ref="AN159:AN165"/>
    <mergeCell ref="AO159:AO165"/>
    <mergeCell ref="AP159:AP165"/>
    <mergeCell ref="Q159:Q165"/>
    <mergeCell ref="AL159:AL165"/>
    <mergeCell ref="O166:O173"/>
    <mergeCell ref="R159:R165"/>
    <mergeCell ref="O151:O158"/>
    <mergeCell ref="AL151:AL158"/>
    <mergeCell ref="R151:R158"/>
    <mergeCell ref="I159:I165"/>
    <mergeCell ref="AO151:AO158"/>
    <mergeCell ref="AL144:AL150"/>
    <mergeCell ref="M159:M165"/>
    <mergeCell ref="E144:E150"/>
    <mergeCell ref="J166:J173"/>
    <mergeCell ref="L174:L181"/>
    <mergeCell ref="Q174:Q181"/>
    <mergeCell ref="AM151:AM158"/>
    <mergeCell ref="AK174:AK181"/>
    <mergeCell ref="I151:I158"/>
    <mergeCell ref="N159:N165"/>
    <mergeCell ref="Q166:Q173"/>
    <mergeCell ref="P166:P173"/>
    <mergeCell ref="AM166:AM173"/>
    <mergeCell ref="A39:A49"/>
    <mergeCell ref="C64:C76"/>
    <mergeCell ref="D64:D76"/>
    <mergeCell ref="E64:E76"/>
    <mergeCell ref="F64:F76"/>
    <mergeCell ref="G64:G76"/>
    <mergeCell ref="B39:B49"/>
    <mergeCell ref="C39:C49"/>
    <mergeCell ref="I95:I103"/>
    <mergeCell ref="A104:A109"/>
    <mergeCell ref="B77:B85"/>
    <mergeCell ref="I104:I109"/>
    <mergeCell ref="D86:D94"/>
    <mergeCell ref="A95:A103"/>
    <mergeCell ref="E86:E94"/>
    <mergeCell ref="F86:F94"/>
    <mergeCell ref="B50:B63"/>
    <mergeCell ref="A77:A85"/>
    <mergeCell ref="F50:F63"/>
    <mergeCell ref="C50:C63"/>
    <mergeCell ref="A64:A76"/>
    <mergeCell ref="A50:A63"/>
    <mergeCell ref="D77:D85"/>
    <mergeCell ref="I77:I85"/>
    <mergeCell ref="G77:G85"/>
    <mergeCell ref="B86:B94"/>
    <mergeCell ref="D50:D63"/>
    <mergeCell ref="H95:H103"/>
    <mergeCell ref="G39:G49"/>
    <mergeCell ref="E50:E63"/>
    <mergeCell ref="D39:D49"/>
    <mergeCell ref="I86:I94"/>
    <mergeCell ref="C159:C165"/>
    <mergeCell ref="D144:D150"/>
    <mergeCell ref="I128:I143"/>
    <mergeCell ref="H128:H143"/>
    <mergeCell ref="M119:M127"/>
    <mergeCell ref="M110:M118"/>
    <mergeCell ref="L151:L158"/>
    <mergeCell ref="B203:B205"/>
    <mergeCell ref="K151:K158"/>
    <mergeCell ref="K104:K109"/>
    <mergeCell ref="D190:D194"/>
    <mergeCell ref="D128:D143"/>
    <mergeCell ref="C190:C194"/>
    <mergeCell ref="G190:G194"/>
    <mergeCell ref="D110:D118"/>
    <mergeCell ref="H144:H150"/>
    <mergeCell ref="M128:M143"/>
    <mergeCell ref="F110:F118"/>
    <mergeCell ref="E110:E118"/>
    <mergeCell ref="G110:G118"/>
    <mergeCell ref="G104:G109"/>
    <mergeCell ref="F190:F194"/>
    <mergeCell ref="E190:E194"/>
    <mergeCell ref="B182:B189"/>
    <mergeCell ref="D182:D189"/>
    <mergeCell ref="E182:E189"/>
    <mergeCell ref="G182:G189"/>
    <mergeCell ref="H190:H194"/>
    <mergeCell ref="D151:D158"/>
    <mergeCell ref="C144:C150"/>
    <mergeCell ref="C128:C143"/>
    <mergeCell ref="H159:H165"/>
    <mergeCell ref="H86:H94"/>
    <mergeCell ref="L86:L94"/>
    <mergeCell ref="K86:K94"/>
    <mergeCell ref="J86:J94"/>
    <mergeCell ref="A86:A94"/>
    <mergeCell ref="B64:B76"/>
    <mergeCell ref="D95:D103"/>
    <mergeCell ref="C95:C103"/>
    <mergeCell ref="B110:B118"/>
    <mergeCell ref="K64:K76"/>
    <mergeCell ref="K50:K63"/>
    <mergeCell ref="L64:L76"/>
    <mergeCell ref="H77:H85"/>
    <mergeCell ref="G50:G63"/>
    <mergeCell ref="J104:J109"/>
    <mergeCell ref="C104:C109"/>
    <mergeCell ref="D104:D109"/>
    <mergeCell ref="C77:C85"/>
    <mergeCell ref="G95:G103"/>
    <mergeCell ref="H110:H118"/>
    <mergeCell ref="C110:C118"/>
    <mergeCell ref="J50:J63"/>
    <mergeCell ref="E77:E85"/>
    <mergeCell ref="J64:J76"/>
    <mergeCell ref="K77:K85"/>
    <mergeCell ref="L77:L85"/>
    <mergeCell ref="I64:I76"/>
    <mergeCell ref="E104:E109"/>
    <mergeCell ref="B104:B109"/>
    <mergeCell ref="B95:B103"/>
    <mergeCell ref="C86:C94"/>
    <mergeCell ref="A151:A158"/>
    <mergeCell ref="A119:A127"/>
    <mergeCell ref="B119:B127"/>
    <mergeCell ref="C119:C127"/>
    <mergeCell ref="A110:A118"/>
    <mergeCell ref="F95:F103"/>
    <mergeCell ref="K110:K118"/>
    <mergeCell ref="J110:J118"/>
    <mergeCell ref="A144:A150"/>
    <mergeCell ref="A128:A143"/>
    <mergeCell ref="E95:E103"/>
    <mergeCell ref="F159:F165"/>
    <mergeCell ref="N151:N158"/>
    <mergeCell ref="M151:M158"/>
    <mergeCell ref="D119:D127"/>
    <mergeCell ref="E119:E127"/>
    <mergeCell ref="G128:G143"/>
    <mergeCell ref="H119:H127"/>
    <mergeCell ref="B144:B150"/>
    <mergeCell ref="I110:I118"/>
    <mergeCell ref="K128:K143"/>
    <mergeCell ref="B128:B143"/>
    <mergeCell ref="E151:E158"/>
    <mergeCell ref="B159:B165"/>
    <mergeCell ref="D159:D165"/>
    <mergeCell ref="E159:E165"/>
    <mergeCell ref="F128:F143"/>
    <mergeCell ref="J144:J150"/>
    <mergeCell ref="K119:K127"/>
    <mergeCell ref="F151:F158"/>
    <mergeCell ref="J128:J143"/>
    <mergeCell ref="K144:K150"/>
    <mergeCell ref="L119:L127"/>
    <mergeCell ref="O95:O103"/>
    <mergeCell ref="O104:O109"/>
    <mergeCell ref="L95:L103"/>
    <mergeCell ref="K95:K103"/>
    <mergeCell ref="N104:N109"/>
    <mergeCell ref="M104:M109"/>
    <mergeCell ref="F144:F150"/>
    <mergeCell ref="M95:M103"/>
    <mergeCell ref="I119:I127"/>
    <mergeCell ref="J95:J103"/>
    <mergeCell ref="J119:J127"/>
    <mergeCell ref="O119:O127"/>
    <mergeCell ref="L144:L150"/>
    <mergeCell ref="M144:M150"/>
    <mergeCell ref="L128:L143"/>
    <mergeCell ref="L104:L109"/>
    <mergeCell ref="F119:F127"/>
    <mergeCell ref="G144:G150"/>
    <mergeCell ref="I144:I150"/>
    <mergeCell ref="F104:F109"/>
    <mergeCell ref="L110:L118"/>
    <mergeCell ref="G119:G127"/>
    <mergeCell ref="AO104:AO109"/>
    <mergeCell ref="AM119:AM127"/>
    <mergeCell ref="AZ151:AZ158"/>
    <mergeCell ref="BA151:BA158"/>
    <mergeCell ref="BC151:BC158"/>
    <mergeCell ref="BD151:BD158"/>
    <mergeCell ref="AS95:AS103"/>
    <mergeCell ref="AL104:AL109"/>
    <mergeCell ref="T104:T109"/>
    <mergeCell ref="AN110:AN118"/>
    <mergeCell ref="AO110:AO118"/>
    <mergeCell ref="BF151:BF158"/>
    <mergeCell ref="BE95:BE103"/>
    <mergeCell ref="AR144:AR150"/>
    <mergeCell ref="AT144:AT150"/>
    <mergeCell ref="AP104:AP109"/>
    <mergeCell ref="AT104:AT109"/>
    <mergeCell ref="AO95:AO103"/>
    <mergeCell ref="AS119:AS127"/>
    <mergeCell ref="AT95:AT103"/>
    <mergeCell ref="AZ95:AZ103"/>
    <mergeCell ref="AY95:AY103"/>
    <mergeCell ref="AR119:AR127"/>
    <mergeCell ref="AV95:AV103"/>
    <mergeCell ref="AQ95:AQ103"/>
    <mergeCell ref="AQ104:AQ109"/>
    <mergeCell ref="BF95:BF103"/>
    <mergeCell ref="BF110:BF118"/>
    <mergeCell ref="BB128:BB143"/>
    <mergeCell ref="BA128:BA143"/>
    <mergeCell ref="AO128:AO143"/>
    <mergeCell ref="AP128:AP143"/>
    <mergeCell ref="S110:S118"/>
    <mergeCell ref="R110:R118"/>
    <mergeCell ref="Q110:Q118"/>
    <mergeCell ref="S86:S94"/>
    <mergeCell ref="R128:R143"/>
    <mergeCell ref="Q128:Q143"/>
    <mergeCell ref="R95:R103"/>
    <mergeCell ref="AL128:AL143"/>
    <mergeCell ref="S128:S143"/>
    <mergeCell ref="O110:O118"/>
    <mergeCell ref="N110:N118"/>
    <mergeCell ref="O86:O94"/>
    <mergeCell ref="N86:N94"/>
    <mergeCell ref="AN119:AN127"/>
    <mergeCell ref="O144:O150"/>
    <mergeCell ref="N144:N150"/>
    <mergeCell ref="N128:N143"/>
    <mergeCell ref="R119:R127"/>
    <mergeCell ref="S119:S127"/>
    <mergeCell ref="AK104:AK109"/>
    <mergeCell ref="AK119:AK127"/>
    <mergeCell ref="AM104:AM109"/>
    <mergeCell ref="AN104:AN109"/>
    <mergeCell ref="AL119:AL127"/>
    <mergeCell ref="AK110:AK118"/>
    <mergeCell ref="AM128:AM143"/>
    <mergeCell ref="T119:T127"/>
    <mergeCell ref="AL110:AL118"/>
    <mergeCell ref="AK128:AK143"/>
    <mergeCell ref="T110:T118"/>
    <mergeCell ref="AM110:AM118"/>
    <mergeCell ref="N119:N127"/>
    <mergeCell ref="M86:M94"/>
    <mergeCell ref="AS86:AS94"/>
    <mergeCell ref="N95:N103"/>
    <mergeCell ref="S144:S150"/>
    <mergeCell ref="T144:T150"/>
    <mergeCell ref="AR104:AR109"/>
    <mergeCell ref="Q104:Q109"/>
    <mergeCell ref="P104:P109"/>
    <mergeCell ref="P119:P127"/>
    <mergeCell ref="P95:P103"/>
    <mergeCell ref="Q95:Q103"/>
    <mergeCell ref="Q119:Q127"/>
    <mergeCell ref="P86:P94"/>
    <mergeCell ref="Q86:Q94"/>
    <mergeCell ref="P110:P118"/>
    <mergeCell ref="Q144:Q150"/>
    <mergeCell ref="P128:P143"/>
    <mergeCell ref="O128:O143"/>
    <mergeCell ref="AL86:AL94"/>
    <mergeCell ref="AN95:AN103"/>
    <mergeCell ref="R86:R94"/>
    <mergeCell ref="R104:R109"/>
    <mergeCell ref="AK86:AK94"/>
    <mergeCell ref="AM86:AM94"/>
    <mergeCell ref="AK144:AK150"/>
    <mergeCell ref="R144:R150"/>
    <mergeCell ref="AM144:AM150"/>
    <mergeCell ref="AK95:AK103"/>
    <mergeCell ref="S95:S103"/>
    <mergeCell ref="AL95:AL103"/>
    <mergeCell ref="T95:T103"/>
    <mergeCell ref="T86:T94"/>
    <mergeCell ref="H39:H49"/>
    <mergeCell ref="I50:I63"/>
    <mergeCell ref="Q50:Q63"/>
    <mergeCell ref="R77:R85"/>
    <mergeCell ref="F77:F85"/>
    <mergeCell ref="N64:N76"/>
    <mergeCell ref="M64:M76"/>
    <mergeCell ref="O64:O76"/>
    <mergeCell ref="J77:J85"/>
    <mergeCell ref="M77:M85"/>
    <mergeCell ref="N77:N85"/>
    <mergeCell ref="O50:O63"/>
    <mergeCell ref="K39:K49"/>
    <mergeCell ref="L39:L49"/>
    <mergeCell ref="F39:F49"/>
    <mergeCell ref="R50:R63"/>
    <mergeCell ref="J39:J49"/>
    <mergeCell ref="P64:P76"/>
    <mergeCell ref="Q64:Q76"/>
    <mergeCell ref="R64:R76"/>
    <mergeCell ref="Q77:Q85"/>
    <mergeCell ref="N39:N49"/>
    <mergeCell ref="O39:O49"/>
    <mergeCell ref="P39:P49"/>
    <mergeCell ref="Q39:Q49"/>
    <mergeCell ref="P50:P63"/>
    <mergeCell ref="P77:P85"/>
    <mergeCell ref="O77:O85"/>
    <mergeCell ref="M39:M49"/>
    <mergeCell ref="H64:H76"/>
    <mergeCell ref="S64:S76"/>
    <mergeCell ref="AT77:AT85"/>
    <mergeCell ref="T77:T85"/>
    <mergeCell ref="AK77:AK85"/>
    <mergeCell ref="AL64:AL76"/>
    <mergeCell ref="AN64:AN76"/>
    <mergeCell ref="AO64:AO76"/>
    <mergeCell ref="AW77:AW85"/>
    <mergeCell ref="AU77:AU85"/>
    <mergeCell ref="AX77:AX85"/>
    <mergeCell ref="AP20:AP27"/>
    <mergeCell ref="AM20:AM27"/>
    <mergeCell ref="S20:S27"/>
    <mergeCell ref="AN77:AN85"/>
    <mergeCell ref="AQ50:AQ63"/>
    <mergeCell ref="AX28:AX38"/>
    <mergeCell ref="AX39:AX49"/>
    <mergeCell ref="AQ77:AQ85"/>
    <mergeCell ref="AV64:AV76"/>
    <mergeCell ref="AM50:AM63"/>
    <mergeCell ref="AN50:AN63"/>
    <mergeCell ref="AL39:AL49"/>
    <mergeCell ref="AO39:AO49"/>
    <mergeCell ref="S39:S49"/>
    <mergeCell ref="AM64:AM76"/>
    <mergeCell ref="AK64:AK76"/>
    <mergeCell ref="AL77:AL85"/>
    <mergeCell ref="AM77:AM85"/>
    <mergeCell ref="AO77:AO85"/>
    <mergeCell ref="AU50:AU63"/>
    <mergeCell ref="AN28:AN38"/>
    <mergeCell ref="AR64:AR76"/>
    <mergeCell ref="AQ39:AQ49"/>
    <mergeCell ref="AK39:AK49"/>
    <mergeCell ref="T39:T49"/>
    <mergeCell ref="AP39:AP49"/>
    <mergeCell ref="Q28:Q38"/>
    <mergeCell ref="R28:R38"/>
    <mergeCell ref="BB20:BB27"/>
    <mergeCell ref="AX20:AX27"/>
    <mergeCell ref="AT20:AT27"/>
    <mergeCell ref="AU20:AU27"/>
    <mergeCell ref="AV20:AV27"/>
    <mergeCell ref="AM39:AM49"/>
    <mergeCell ref="AN39:AN49"/>
    <mergeCell ref="AY28:AY38"/>
    <mergeCell ref="AZ39:AZ49"/>
    <mergeCell ref="AY20:AY27"/>
    <mergeCell ref="O28:O38"/>
    <mergeCell ref="AZ20:AZ27"/>
    <mergeCell ref="AQ28:AQ38"/>
    <mergeCell ref="AU16:AU18"/>
    <mergeCell ref="AV16:AV18"/>
    <mergeCell ref="AL15:AO15"/>
    <mergeCell ref="AP15:AU15"/>
    <mergeCell ref="Y17:Z17"/>
    <mergeCell ref="AA17:AD17"/>
    <mergeCell ref="AE16:AG16"/>
    <mergeCell ref="AE17:AG17"/>
    <mergeCell ref="BC16:BC18"/>
    <mergeCell ref="A5:AG5"/>
    <mergeCell ref="A7:AG7"/>
    <mergeCell ref="A11:AG11"/>
    <mergeCell ref="A12:AG12"/>
    <mergeCell ref="AQ16:AQ18"/>
    <mergeCell ref="C20:C27"/>
    <mergeCell ref="D20:D27"/>
    <mergeCell ref="E20:E27"/>
    <mergeCell ref="L20:L27"/>
    <mergeCell ref="AW20:AW27"/>
    <mergeCell ref="AO20:AO27"/>
    <mergeCell ref="T20:T27"/>
    <mergeCell ref="BA20:BA27"/>
    <mergeCell ref="H20:H27"/>
    <mergeCell ref="AR20:AR27"/>
    <mergeCell ref="AS20:AS27"/>
    <mergeCell ref="Q20:Q27"/>
    <mergeCell ref="AK20:AK27"/>
    <mergeCell ref="AL20:AL27"/>
    <mergeCell ref="I20:I27"/>
    <mergeCell ref="M20:M27"/>
    <mergeCell ref="N20:N27"/>
    <mergeCell ref="O20:O27"/>
    <mergeCell ref="BD16:BD18"/>
    <mergeCell ref="A14:AF14"/>
    <mergeCell ref="AS16:AS18"/>
    <mergeCell ref="AH15:AK17"/>
    <mergeCell ref="AV15:BG15"/>
    <mergeCell ref="H15:AG15"/>
    <mergeCell ref="AX16:AZ17"/>
    <mergeCell ref="BA16:BB17"/>
    <mergeCell ref="BE16:BG17"/>
    <mergeCell ref="AR16:AR18"/>
    <mergeCell ref="AW16:AW18"/>
    <mergeCell ref="A20:A27"/>
    <mergeCell ref="AO28:AO38"/>
    <mergeCell ref="AP28:AP38"/>
    <mergeCell ref="T28:T38"/>
    <mergeCell ref="AK28:AK38"/>
    <mergeCell ref="AL28:AL38"/>
    <mergeCell ref="H28:H38"/>
    <mergeCell ref="I28:I38"/>
    <mergeCell ref="J28:J38"/>
    <mergeCell ref="R20:R27"/>
    <mergeCell ref="M28:M38"/>
    <mergeCell ref="A28:A38"/>
    <mergeCell ref="G28:G38"/>
    <mergeCell ref="B28:B38"/>
    <mergeCell ref="C28:C38"/>
    <mergeCell ref="AL16:AL18"/>
    <mergeCell ref="AM16:AM18"/>
    <mergeCell ref="AN16:AN18"/>
    <mergeCell ref="AO16:AO18"/>
    <mergeCell ref="AP16:AP18"/>
    <mergeCell ref="AT16:AT18"/>
    <mergeCell ref="AR28:AR38"/>
    <mergeCell ref="AM28:AM38"/>
    <mergeCell ref="T50:T63"/>
    <mergeCell ref="T64:T76"/>
    <mergeCell ref="AQ64:AQ76"/>
    <mergeCell ref="AK50:AK63"/>
    <mergeCell ref="S77:S85"/>
    <mergeCell ref="AV77:AV85"/>
    <mergeCell ref="AU39:AU49"/>
    <mergeCell ref="AV39:AV49"/>
    <mergeCell ref="AY39:AY49"/>
    <mergeCell ref="AS39:AS49"/>
    <mergeCell ref="AZ28:AZ38"/>
    <mergeCell ref="BD20:BD27"/>
    <mergeCell ref="AQ20:AQ27"/>
    <mergeCell ref="B20:B27"/>
    <mergeCell ref="AP50:AP63"/>
    <mergeCell ref="S50:S63"/>
    <mergeCell ref="M50:M63"/>
    <mergeCell ref="N50:N63"/>
    <mergeCell ref="BC39:BC49"/>
    <mergeCell ref="AR39:AR49"/>
    <mergeCell ref="P28:P38"/>
    <mergeCell ref="AW39:AW49"/>
    <mergeCell ref="AL50:AL63"/>
    <mergeCell ref="AT28:AT38"/>
    <mergeCell ref="AU28:AU38"/>
    <mergeCell ref="P20:P27"/>
    <mergeCell ref="AN20:AN27"/>
    <mergeCell ref="J20:J27"/>
    <mergeCell ref="K20:K27"/>
    <mergeCell ref="N28:N38"/>
    <mergeCell ref="BG86:BG94"/>
    <mergeCell ref="AZ86:AZ94"/>
    <mergeCell ref="BA86:BA94"/>
    <mergeCell ref="AP86:AP94"/>
    <mergeCell ref="BE64:BE76"/>
    <mergeCell ref="AY77:AY85"/>
    <mergeCell ref="AW86:AW94"/>
    <mergeCell ref="AS64:AS76"/>
    <mergeCell ref="AT64:AT76"/>
    <mergeCell ref="AP64:AP76"/>
    <mergeCell ref="AR50:AR63"/>
    <mergeCell ref="AS50:AS63"/>
    <mergeCell ref="AZ50:AZ63"/>
    <mergeCell ref="BA50:BA63"/>
    <mergeCell ref="AX86:AX94"/>
    <mergeCell ref="AU86:AU94"/>
    <mergeCell ref="AV86:AV94"/>
    <mergeCell ref="AU64:AU76"/>
    <mergeCell ref="BB64:BB76"/>
    <mergeCell ref="BC64:BC76"/>
    <mergeCell ref="AZ64:AZ76"/>
    <mergeCell ref="BA64:BA76"/>
    <mergeCell ref="BC50:BC63"/>
    <mergeCell ref="BD86:BD94"/>
    <mergeCell ref="AP77:AP85"/>
    <mergeCell ref="AR77:AR85"/>
    <mergeCell ref="BF86:BF94"/>
    <mergeCell ref="BF50:BF63"/>
    <mergeCell ref="BB86:BB94"/>
    <mergeCell ref="AY86:AY94"/>
    <mergeCell ref="AQ86:AQ94"/>
    <mergeCell ref="AR86:AR94"/>
    <mergeCell ref="BF39:BF49"/>
    <mergeCell ref="BB50:BB63"/>
    <mergeCell ref="BD39:BD49"/>
    <mergeCell ref="BA39:BA49"/>
    <mergeCell ref="BB39:BB49"/>
    <mergeCell ref="BF20:BF27"/>
    <mergeCell ref="BG20:BG27"/>
    <mergeCell ref="BG28:BG38"/>
    <mergeCell ref="BF28:BF38"/>
    <mergeCell ref="BC20:BC27"/>
    <mergeCell ref="BE39:BE49"/>
    <mergeCell ref="BD28:BD38"/>
    <mergeCell ref="BE28:BE38"/>
    <mergeCell ref="BF77:BF85"/>
    <mergeCell ref="BB77:BB85"/>
    <mergeCell ref="BC77:BC85"/>
    <mergeCell ref="AZ77:AZ85"/>
    <mergeCell ref="BA77:BA85"/>
    <mergeCell ref="BG50:BG63"/>
    <mergeCell ref="BG77:BG85"/>
    <mergeCell ref="BF64:BF76"/>
    <mergeCell ref="BG39:BG49"/>
    <mergeCell ref="BG64:BG76"/>
    <mergeCell ref="BE20:BE27"/>
    <mergeCell ref="BD64:BD76"/>
    <mergeCell ref="BE77:BE85"/>
    <mergeCell ref="BE50:BE63"/>
    <mergeCell ref="BD50:BD63"/>
    <mergeCell ref="BD77:BD85"/>
    <mergeCell ref="AY64:AY76"/>
    <mergeCell ref="BB95:BB103"/>
    <mergeCell ref="AW104:AW109"/>
    <mergeCell ref="BA28:BA38"/>
    <mergeCell ref="BB28:BB38"/>
    <mergeCell ref="BC28:BC38"/>
    <mergeCell ref="AW28:AW38"/>
    <mergeCell ref="AS28:AS38"/>
    <mergeCell ref="AV28:AV38"/>
    <mergeCell ref="BE86:BE94"/>
    <mergeCell ref="AV119:AV127"/>
    <mergeCell ref="AX119:AX127"/>
    <mergeCell ref="BB110:BB118"/>
    <mergeCell ref="BC110:BC118"/>
    <mergeCell ref="AS104:AS109"/>
    <mergeCell ref="AU95:AU103"/>
    <mergeCell ref="BE110:BE118"/>
    <mergeCell ref="AT39:AT49"/>
    <mergeCell ref="AO86:AO94"/>
    <mergeCell ref="AN86:AN94"/>
    <mergeCell ref="AM95:AM103"/>
    <mergeCell ref="BD95:BD103"/>
    <mergeCell ref="AX50:AX63"/>
    <mergeCell ref="AO50:AO63"/>
    <mergeCell ref="AV50:AV63"/>
    <mergeCell ref="AW50:AW63"/>
    <mergeCell ref="AY50:AY63"/>
    <mergeCell ref="AT50:AT63"/>
    <mergeCell ref="AW64:AW76"/>
    <mergeCell ref="AX64:AX76"/>
    <mergeCell ref="AU110:AU118"/>
    <mergeCell ref="AV110:AV118"/>
    <mergeCell ref="AS128:AS143"/>
    <mergeCell ref="AV144:AV150"/>
    <mergeCell ref="AW144:AW150"/>
    <mergeCell ref="AU144:AU150"/>
    <mergeCell ref="AX110:AX118"/>
    <mergeCell ref="AT128:AT143"/>
    <mergeCell ref="BC144:BC150"/>
    <mergeCell ref="AT110:AT118"/>
    <mergeCell ref="AW110:AW118"/>
    <mergeCell ref="AT86:AT94"/>
    <mergeCell ref="AS77:AS85"/>
    <mergeCell ref="AR95:AR103"/>
    <mergeCell ref="AP95:AP103"/>
    <mergeCell ref="BC86:BC94"/>
    <mergeCell ref="AR110:AR118"/>
    <mergeCell ref="AS110:AS118"/>
    <mergeCell ref="AQ144:AQ150"/>
    <mergeCell ref="AV104:AV109"/>
    <mergeCell ref="BF144:BF150"/>
    <mergeCell ref="BF128:BF143"/>
    <mergeCell ref="BF119:BF127"/>
    <mergeCell ref="BF104:BF109"/>
    <mergeCell ref="AY159:AY165"/>
    <mergeCell ref="AX159:AX165"/>
    <mergeCell ref="BD159:BD165"/>
    <mergeCell ref="BE159:BE165"/>
    <mergeCell ref="AY104:AY109"/>
    <mergeCell ref="AU119:AU127"/>
    <mergeCell ref="AU104:AU109"/>
    <mergeCell ref="AY119:AY127"/>
    <mergeCell ref="BC95:BC103"/>
    <mergeCell ref="AX95:AX103"/>
    <mergeCell ref="BA110:BA118"/>
    <mergeCell ref="BE151:BE158"/>
    <mergeCell ref="BD144:BD150"/>
    <mergeCell ref="AZ159:AZ165"/>
    <mergeCell ref="BA159:BA165"/>
    <mergeCell ref="BB159:BB165"/>
    <mergeCell ref="AX151:AX158"/>
    <mergeCell ref="AW151:AW158"/>
    <mergeCell ref="AY151:AY158"/>
    <mergeCell ref="AX144:AX150"/>
    <mergeCell ref="BB104:BB109"/>
    <mergeCell ref="AW159:AW165"/>
    <mergeCell ref="AU128:AU143"/>
    <mergeCell ref="BA95:BA103"/>
    <mergeCell ref="BC128:BC143"/>
    <mergeCell ref="AW95:AW103"/>
    <mergeCell ref="AR128:AR143"/>
    <mergeCell ref="AX104:AX109"/>
    <mergeCell ref="AY110:AY118"/>
    <mergeCell ref="AZ110:AZ118"/>
    <mergeCell ref="BE104:BE109"/>
    <mergeCell ref="AT119:AT127"/>
    <mergeCell ref="AV128:AV143"/>
    <mergeCell ref="BE119:BE127"/>
    <mergeCell ref="BD119:BD127"/>
    <mergeCell ref="BC119:BC127"/>
    <mergeCell ref="AW119:AW127"/>
    <mergeCell ref="BD104:BD109"/>
    <mergeCell ref="BD110:BD118"/>
    <mergeCell ref="BG95:BG103"/>
    <mergeCell ref="AZ119:AZ127"/>
    <mergeCell ref="BA119:BA127"/>
    <mergeCell ref="BG104:BG109"/>
    <mergeCell ref="T151:T158"/>
    <mergeCell ref="AY144:AY150"/>
    <mergeCell ref="AX128:AX143"/>
    <mergeCell ref="AW128:AW143"/>
    <mergeCell ref="AY128:AY143"/>
    <mergeCell ref="BC104:BC109"/>
    <mergeCell ref="AT151:AT158"/>
    <mergeCell ref="AZ104:AZ109"/>
    <mergeCell ref="AZ128:AZ143"/>
    <mergeCell ref="AR159:AR165"/>
    <mergeCell ref="AK151:AK158"/>
    <mergeCell ref="AP151:AP158"/>
    <mergeCell ref="AP166:AP173"/>
    <mergeCell ref="AY166:AY173"/>
    <mergeCell ref="BB119:BB127"/>
    <mergeCell ref="AU159:AU165"/>
    <mergeCell ref="BB151:BB158"/>
    <mergeCell ref="BC159:BC165"/>
    <mergeCell ref="AU151:AU158"/>
    <mergeCell ref="BA104:BA109"/>
    <mergeCell ref="AV151:AV158"/>
    <mergeCell ref="AM159:AM165"/>
    <mergeCell ref="AN144:AN150"/>
    <mergeCell ref="AS144:AS150"/>
    <mergeCell ref="AQ128:AQ143"/>
    <mergeCell ref="AO144:AO150"/>
    <mergeCell ref="AO119:AO127"/>
    <mergeCell ref="AP119:AP127"/>
    <mergeCell ref="AN128:AN143"/>
    <mergeCell ref="AZ144:AZ150"/>
    <mergeCell ref="BA144:BA150"/>
    <mergeCell ref="AN151:AN158"/>
    <mergeCell ref="AQ151:AQ158"/>
    <mergeCell ref="AL166:AL173"/>
    <mergeCell ref="AS166:AS173"/>
    <mergeCell ref="AT159:AT165"/>
    <mergeCell ref="AS159:AS165"/>
    <mergeCell ref="AK166:AK173"/>
    <mergeCell ref="AP110:AP118"/>
    <mergeCell ref="AQ110:AQ118"/>
    <mergeCell ref="AQ119:AQ127"/>
    <mergeCell ref="AT174:AT181"/>
    <mergeCell ref="BG174:BG181"/>
    <mergeCell ref="BE174:BE181"/>
    <mergeCell ref="BF174:BF181"/>
    <mergeCell ref="BB174:BB181"/>
    <mergeCell ref="BD166:BD173"/>
    <mergeCell ref="AZ166:AZ173"/>
    <mergeCell ref="BG159:BG165"/>
    <mergeCell ref="AS151:AS158"/>
    <mergeCell ref="BE128:BE143"/>
    <mergeCell ref="BG110:BG118"/>
    <mergeCell ref="BG151:BG158"/>
    <mergeCell ref="BG128:BG143"/>
    <mergeCell ref="BG144:BG150"/>
    <mergeCell ref="BG119:BG127"/>
    <mergeCell ref="BF159:BF165"/>
    <mergeCell ref="BD174:BD181"/>
    <mergeCell ref="AV159:AV165"/>
    <mergeCell ref="AZ174:AZ181"/>
    <mergeCell ref="BE144:BE150"/>
    <mergeCell ref="BD128:BD143"/>
    <mergeCell ref="BB144:BB150"/>
    <mergeCell ref="AP144:AP150"/>
    <mergeCell ref="BG203:BG205"/>
    <mergeCell ref="BB190:BB194"/>
    <mergeCell ref="BG166:BG173"/>
    <mergeCell ref="BF166:BF173"/>
    <mergeCell ref="AT166:AT173"/>
    <mergeCell ref="AW166:AW173"/>
    <mergeCell ref="BG199:BG202"/>
    <mergeCell ref="BG182:BG189"/>
    <mergeCell ref="BC190:BC194"/>
    <mergeCell ref="BA182:BA189"/>
    <mergeCell ref="AT182:AT189"/>
    <mergeCell ref="AU182:AU189"/>
    <mergeCell ref="AU166:AU173"/>
    <mergeCell ref="AN174:AN181"/>
    <mergeCell ref="AR166:AR173"/>
    <mergeCell ref="AO190:AO194"/>
    <mergeCell ref="AP190:AP194"/>
    <mergeCell ref="AQ190:AQ194"/>
    <mergeCell ref="AZ195:AZ198"/>
    <mergeCell ref="BE190:BE194"/>
    <mergeCell ref="BF190:BF194"/>
    <mergeCell ref="BD190:BD194"/>
    <mergeCell ref="BC174:BC181"/>
    <mergeCell ref="BE199:BE202"/>
    <mergeCell ref="BF199:BF202"/>
    <mergeCell ref="AZ182:AZ189"/>
    <mergeCell ref="AY195:AY198"/>
    <mergeCell ref="AQ199:AQ202"/>
    <mergeCell ref="AP195:AP198"/>
    <mergeCell ref="AQ195:AQ198"/>
    <mergeCell ref="BA195:BA198"/>
    <mergeCell ref="AQ182:AQ189"/>
    <mergeCell ref="BG195:BG198"/>
    <mergeCell ref="AX199:AX202"/>
    <mergeCell ref="AY199:AY202"/>
    <mergeCell ref="AZ199:AZ202"/>
    <mergeCell ref="BA199:BA202"/>
    <mergeCell ref="BB199:BB202"/>
    <mergeCell ref="BC199:BC202"/>
    <mergeCell ref="BB166:BB173"/>
    <mergeCell ref="BC166:BC173"/>
    <mergeCell ref="BA166:BA173"/>
    <mergeCell ref="AR174:AR181"/>
    <mergeCell ref="BG190:BG194"/>
    <mergeCell ref="AT190:AT194"/>
    <mergeCell ref="AU190:AU194"/>
    <mergeCell ref="AV190:AV194"/>
    <mergeCell ref="AW190:AW194"/>
    <mergeCell ref="AR182:AR189"/>
    <mergeCell ref="AS182:AS189"/>
    <mergeCell ref="AU174:AU181"/>
    <mergeCell ref="AV174:AV181"/>
    <mergeCell ref="AW174:AW181"/>
    <mergeCell ref="AY182:AY189"/>
    <mergeCell ref="AR199:AR202"/>
    <mergeCell ref="BF182:BF189"/>
    <mergeCell ref="BB195:BB198"/>
    <mergeCell ref="BC195:BC198"/>
    <mergeCell ref="AX174:AX181"/>
    <mergeCell ref="AS174:AS181"/>
    <mergeCell ref="BA174:BA181"/>
    <mergeCell ref="AY174:AY181"/>
    <mergeCell ref="AV166:AV173"/>
    <mergeCell ref="BE195:BE198"/>
    <mergeCell ref="BF195:BF198"/>
    <mergeCell ref="AR195:AR198"/>
    <mergeCell ref="AS195:AS198"/>
    <mergeCell ref="AT195:AT198"/>
    <mergeCell ref="AX166:AX173"/>
    <mergeCell ref="AN166:AN173"/>
    <mergeCell ref="AO166:AO173"/>
    <mergeCell ref="AV182:AV189"/>
    <mergeCell ref="AO182:AO189"/>
    <mergeCell ref="BD199:BD202"/>
    <mergeCell ref="BD182:BD189"/>
    <mergeCell ref="BC182:BC189"/>
    <mergeCell ref="BE182:BE189"/>
    <mergeCell ref="AZ190:AZ194"/>
    <mergeCell ref="BA190:BA194"/>
    <mergeCell ref="BE203:BE205"/>
    <mergeCell ref="BF203:BF205"/>
    <mergeCell ref="AW182:AW189"/>
    <mergeCell ref="AP182:AP189"/>
    <mergeCell ref="AN190:AN194"/>
    <mergeCell ref="AO174:AO181"/>
    <mergeCell ref="AP174:AP181"/>
    <mergeCell ref="BA203:BA205"/>
    <mergeCell ref="AR190:AR194"/>
    <mergeCell ref="AS190:AS194"/>
    <mergeCell ref="AO195:AO198"/>
    <mergeCell ref="AS199:AS202"/>
    <mergeCell ref="AT199:AT202"/>
    <mergeCell ref="AU199:AU202"/>
    <mergeCell ref="AP203:AP205"/>
    <mergeCell ref="AQ203:AQ205"/>
    <mergeCell ref="AX190:AX194"/>
    <mergeCell ref="AY190:AY194"/>
    <mergeCell ref="AW199:AW202"/>
    <mergeCell ref="AO203:AO205"/>
    <mergeCell ref="AS203:AS205"/>
    <mergeCell ref="AR203:AR205"/>
    <mergeCell ref="BD195:BD198"/>
    <mergeCell ref="AX206:AX209"/>
    <mergeCell ref="AT203:AT205"/>
    <mergeCell ref="AU203:AU205"/>
    <mergeCell ref="AR206:AR209"/>
    <mergeCell ref="AU195:AU198"/>
    <mergeCell ref="AV195:AV198"/>
    <mergeCell ref="AW195:AW198"/>
    <mergeCell ref="P203:P205"/>
    <mergeCell ref="AK190:AK194"/>
    <mergeCell ref="AK182:AK189"/>
    <mergeCell ref="AK195:AK198"/>
    <mergeCell ref="AK199:AK202"/>
    <mergeCell ref="AV199:AV202"/>
    <mergeCell ref="AU206:AU209"/>
    <mergeCell ref="AL206:AL209"/>
    <mergeCell ref="AM206:AM209"/>
    <mergeCell ref="AN206:AN209"/>
    <mergeCell ref="AO206:AO209"/>
    <mergeCell ref="AN182:AN189"/>
    <mergeCell ref="R203:R205"/>
    <mergeCell ref="S203:S205"/>
    <mergeCell ref="T199:T202"/>
    <mergeCell ref="R195:R198"/>
    <mergeCell ref="T195:T198"/>
    <mergeCell ref="AL190:AL194"/>
    <mergeCell ref="AX182:AX189"/>
    <mergeCell ref="AM190:AM194"/>
    <mergeCell ref="T203:T205"/>
    <mergeCell ref="J203:J205"/>
    <mergeCell ref="K203:K205"/>
    <mergeCell ref="Q203:Q205"/>
    <mergeCell ref="S199:S202"/>
    <mergeCell ref="O195:O198"/>
    <mergeCell ref="L199:L202"/>
    <mergeCell ref="N195:N198"/>
    <mergeCell ref="P195:P198"/>
    <mergeCell ref="Q195:Q198"/>
    <mergeCell ref="P206:P209"/>
    <mergeCell ref="R199:R202"/>
    <mergeCell ref="M199:M202"/>
    <mergeCell ref="R174:R181"/>
    <mergeCell ref="H174:H181"/>
    <mergeCell ref="I174:I181"/>
    <mergeCell ref="P182:P189"/>
    <mergeCell ref="Q182:Q189"/>
    <mergeCell ref="H182:H189"/>
    <mergeCell ref="P199:P202"/>
    <mergeCell ref="Q199:Q202"/>
    <mergeCell ref="Q206:Q209"/>
    <mergeCell ref="S174:S181"/>
    <mergeCell ref="AK203:AK205"/>
    <mergeCell ref="AL182:AL189"/>
    <mergeCell ref="AM182:AM189"/>
    <mergeCell ref="Q151:Q158"/>
    <mergeCell ref="AQ166:AQ173"/>
    <mergeCell ref="BB182:BB189"/>
    <mergeCell ref="BE166:BE173"/>
    <mergeCell ref="AL174:AL181"/>
    <mergeCell ref="AQ174:AQ181"/>
    <mergeCell ref="J151:J158"/>
    <mergeCell ref="AO199:AO202"/>
    <mergeCell ref="H166:H173"/>
    <mergeCell ref="M166:M173"/>
    <mergeCell ref="I166:I173"/>
    <mergeCell ref="L166:L173"/>
    <mergeCell ref="N166:N173"/>
    <mergeCell ref="K182:K189"/>
    <mergeCell ref="J190:J194"/>
    <mergeCell ref="S182:S189"/>
    <mergeCell ref="T182:T189"/>
    <mergeCell ref="Q190:Q194"/>
    <mergeCell ref="P190:P194"/>
    <mergeCell ref="L190:L194"/>
    <mergeCell ref="M174:M181"/>
    <mergeCell ref="AL199:AL202"/>
    <mergeCell ref="AM199:AM202"/>
    <mergeCell ref="AN199:AN202"/>
    <mergeCell ref="N190:N194"/>
    <mergeCell ref="N182:N189"/>
    <mergeCell ref="S195:S198"/>
    <mergeCell ref="AL195:AL198"/>
    <mergeCell ref="AM195:AM198"/>
    <mergeCell ref="AN195:AN198"/>
    <mergeCell ref="AP199:AP202"/>
    <mergeCell ref="AM174:AM181"/>
    <mergeCell ref="C151:C158"/>
    <mergeCell ref="B151:B158"/>
    <mergeCell ref="F20:F27"/>
    <mergeCell ref="G20:G27"/>
    <mergeCell ref="U16:AD16"/>
    <mergeCell ref="A15:G17"/>
    <mergeCell ref="H16:T17"/>
    <mergeCell ref="B174:B181"/>
    <mergeCell ref="S166:S173"/>
    <mergeCell ref="R166:R173"/>
    <mergeCell ref="P174:P181"/>
    <mergeCell ref="T128:T143"/>
    <mergeCell ref="S28:S38"/>
    <mergeCell ref="U17:X17"/>
    <mergeCell ref="E39:E49"/>
    <mergeCell ref="K28:K38"/>
    <mergeCell ref="R39:R49"/>
    <mergeCell ref="I39:I49"/>
    <mergeCell ref="L50:L63"/>
    <mergeCell ref="H50:H63"/>
    <mergeCell ref="J174:J181"/>
    <mergeCell ref="S104:S109"/>
    <mergeCell ref="D28:D38"/>
    <mergeCell ref="E28:E38"/>
    <mergeCell ref="E166:E173"/>
    <mergeCell ref="F28:F38"/>
    <mergeCell ref="L28:L38"/>
    <mergeCell ref="D166:D173"/>
    <mergeCell ref="G86:G94"/>
    <mergeCell ref="H104:H109"/>
    <mergeCell ref="T159:T165"/>
    <mergeCell ref="G166:G173"/>
    <mergeCell ref="A195:A198"/>
    <mergeCell ref="N174:N181"/>
    <mergeCell ref="O174:O181"/>
    <mergeCell ref="A174:A181"/>
    <mergeCell ref="C174:C181"/>
    <mergeCell ref="E174:E181"/>
    <mergeCell ref="G159:G165"/>
    <mergeCell ref="H151:H158"/>
    <mergeCell ref="F174:F181"/>
    <mergeCell ref="G174:G181"/>
    <mergeCell ref="J159:J165"/>
    <mergeCell ref="K159:K165"/>
    <mergeCell ref="H195:H198"/>
    <mergeCell ref="I195:I198"/>
    <mergeCell ref="J195:J198"/>
    <mergeCell ref="K195:K198"/>
    <mergeCell ref="G195:G198"/>
    <mergeCell ref="A190:A194"/>
    <mergeCell ref="A182:A189"/>
    <mergeCell ref="A166:A173"/>
    <mergeCell ref="G151:G158"/>
    <mergeCell ref="L195:L198"/>
    <mergeCell ref="M195:M198"/>
    <mergeCell ref="B190:B194"/>
    <mergeCell ref="M190:M194"/>
    <mergeCell ref="L182:L189"/>
    <mergeCell ref="M182:M189"/>
    <mergeCell ref="I182:I189"/>
    <mergeCell ref="J182:J189"/>
    <mergeCell ref="I190:I194"/>
    <mergeCell ref="C166:C173"/>
    <mergeCell ref="A159:A165"/>
    <mergeCell ref="A199:A202"/>
    <mergeCell ref="C199:C202"/>
    <mergeCell ref="B195:B198"/>
    <mergeCell ref="C203:C205"/>
    <mergeCell ref="D203:D205"/>
    <mergeCell ref="E203:E205"/>
    <mergeCell ref="C206:C209"/>
    <mergeCell ref="E210:E213"/>
    <mergeCell ref="F210:F213"/>
    <mergeCell ref="G210:G213"/>
    <mergeCell ref="H210:H213"/>
    <mergeCell ref="H199:H202"/>
    <mergeCell ref="G199:G202"/>
    <mergeCell ref="D206:D209"/>
    <mergeCell ref="F206:F209"/>
    <mergeCell ref="J231:J234"/>
    <mergeCell ref="K231:K234"/>
    <mergeCell ref="I223:I226"/>
    <mergeCell ref="D227:D230"/>
    <mergeCell ref="E227:E230"/>
    <mergeCell ref="G214:G217"/>
    <mergeCell ref="H214:H217"/>
    <mergeCell ref="C223:C226"/>
    <mergeCell ref="D223:D226"/>
    <mergeCell ref="E223:E226"/>
    <mergeCell ref="F223:F226"/>
    <mergeCell ref="G223:G226"/>
    <mergeCell ref="H223:H226"/>
    <mergeCell ref="F227:F230"/>
    <mergeCell ref="G227:G230"/>
    <mergeCell ref="H227:H230"/>
    <mergeCell ref="B210:B213"/>
    <mergeCell ref="C182:C189"/>
    <mergeCell ref="D195:D198"/>
    <mergeCell ref="E195:E198"/>
    <mergeCell ref="F199:F202"/>
    <mergeCell ref="E199:E202"/>
    <mergeCell ref="F195:F198"/>
    <mergeCell ref="C195:C198"/>
    <mergeCell ref="D199:D202"/>
    <mergeCell ref="K190:K194"/>
    <mergeCell ref="F182:F189"/>
    <mergeCell ref="J214:J217"/>
    <mergeCell ref="K214:K217"/>
    <mergeCell ref="B199:B202"/>
    <mergeCell ref="K199:K202"/>
    <mergeCell ref="J199:J202"/>
    <mergeCell ref="B166:B173"/>
    <mergeCell ref="N199:N202"/>
    <mergeCell ref="C210:C213"/>
    <mergeCell ref="B206:B209"/>
    <mergeCell ref="D210:D213"/>
    <mergeCell ref="K166:K173"/>
    <mergeCell ref="K174:K181"/>
    <mergeCell ref="F166:F173"/>
    <mergeCell ref="F203:F205"/>
    <mergeCell ref="I206:I209"/>
    <mergeCell ref="H206:H209"/>
    <mergeCell ref="I203:I205"/>
    <mergeCell ref="H203:H205"/>
    <mergeCell ref="G203:G205"/>
    <mergeCell ref="L203:L205"/>
    <mergeCell ref="M206:M209"/>
    <mergeCell ref="A231:A234"/>
    <mergeCell ref="B231:B234"/>
    <mergeCell ref="C231:C234"/>
    <mergeCell ref="D231:D234"/>
    <mergeCell ref="E231:E234"/>
    <mergeCell ref="F231:F234"/>
    <mergeCell ref="G231:G234"/>
    <mergeCell ref="H231:H234"/>
    <mergeCell ref="I231:I234"/>
    <mergeCell ref="J223:J226"/>
    <mergeCell ref="L223:L226"/>
    <mergeCell ref="M223:M226"/>
    <mergeCell ref="N223:N226"/>
    <mergeCell ref="O223:O226"/>
    <mergeCell ref="L231:L234"/>
    <mergeCell ref="M231:M234"/>
    <mergeCell ref="N231:N234"/>
    <mergeCell ref="A203:A205"/>
    <mergeCell ref="I210:I213"/>
    <mergeCell ref="J210:J213"/>
    <mergeCell ref="K210:K213"/>
    <mergeCell ref="E206:E209"/>
    <mergeCell ref="E214:E217"/>
    <mergeCell ref="F214:F217"/>
    <mergeCell ref="K223:K226"/>
    <mergeCell ref="G206:G209"/>
    <mergeCell ref="K206:K209"/>
    <mergeCell ref="J206:J209"/>
    <mergeCell ref="BD223:BD226"/>
    <mergeCell ref="AV210:AV213"/>
    <mergeCell ref="AW210:AW213"/>
    <mergeCell ref="AX210:AX213"/>
    <mergeCell ref="AY210:AY213"/>
    <mergeCell ref="A214:A217"/>
    <mergeCell ref="B214:B217"/>
    <mergeCell ref="A223:A226"/>
    <mergeCell ref="L214:L217"/>
    <mergeCell ref="M218:M222"/>
    <mergeCell ref="M214:M217"/>
    <mergeCell ref="Q218:Q222"/>
    <mergeCell ref="R218:R222"/>
    <mergeCell ref="S218:S222"/>
    <mergeCell ref="A210:A213"/>
    <mergeCell ref="AS210:AS213"/>
    <mergeCell ref="AQ210:AQ213"/>
    <mergeCell ref="R210:R213"/>
    <mergeCell ref="S210:S213"/>
    <mergeCell ref="AV214:AV217"/>
    <mergeCell ref="AZ218:AZ222"/>
    <mergeCell ref="AX214:AX21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I218:I222"/>
    <mergeCell ref="J218:J222"/>
    <mergeCell ref="K218:K222"/>
    <mergeCell ref="B223:B226"/>
    <mergeCell ref="I214:I217"/>
    <mergeCell ref="C214:C217"/>
    <mergeCell ref="D214:D217"/>
    <mergeCell ref="A206:A209"/>
    <mergeCell ref="AP210:AP213"/>
    <mergeCell ref="A227:A230"/>
    <mergeCell ref="B227:B230"/>
    <mergeCell ref="C227:C230"/>
    <mergeCell ref="BC203:BC205"/>
    <mergeCell ref="BD203:BD205"/>
    <mergeCell ref="AX203:AX205"/>
    <mergeCell ref="AY203:AY205"/>
    <mergeCell ref="AZ203:AZ205"/>
    <mergeCell ref="BE206:BE209"/>
    <mergeCell ref="BF206:BF209"/>
    <mergeCell ref="AZ206:AZ209"/>
    <mergeCell ref="AV203:AV205"/>
    <mergeCell ref="AW203:AW205"/>
    <mergeCell ref="AU227:AU230"/>
    <mergeCell ref="AU210:AU213"/>
    <mergeCell ref="AU214:AU217"/>
    <mergeCell ref="AU218:AU222"/>
    <mergeCell ref="AT223:AT226"/>
    <mergeCell ref="AT214:AT217"/>
    <mergeCell ref="AU223:AU226"/>
    <mergeCell ref="AT210:AT213"/>
    <mergeCell ref="AV223:AV226"/>
    <mergeCell ref="AW223:AW226"/>
    <mergeCell ref="AX223:AX226"/>
    <mergeCell ref="AY206:AY209"/>
    <mergeCell ref="BA206:BA209"/>
    <mergeCell ref="BB206:BB209"/>
    <mergeCell ref="AY214:AY217"/>
    <mergeCell ref="AL203:AL205"/>
    <mergeCell ref="AM203:AM205"/>
    <mergeCell ref="AN203:AN205"/>
    <mergeCell ref="AW214:AW217"/>
    <mergeCell ref="G235:G237"/>
    <mergeCell ref="BB203:BB205"/>
    <mergeCell ref="AZ210:AZ213"/>
    <mergeCell ref="N214:N217"/>
    <mergeCell ref="R214:R217"/>
    <mergeCell ref="AL210:AL213"/>
    <mergeCell ref="AM210:AM213"/>
    <mergeCell ref="AS206:AS209"/>
    <mergeCell ref="AT206:AT209"/>
    <mergeCell ref="AP206:AP209"/>
    <mergeCell ref="AQ206:AQ209"/>
    <mergeCell ref="AV206:AV209"/>
    <mergeCell ref="AW206:AW209"/>
    <mergeCell ref="O231:O234"/>
    <mergeCell ref="O199:O202"/>
    <mergeCell ref="L218:L222"/>
    <mergeCell ref="I227:I230"/>
    <mergeCell ref="J227:J230"/>
    <mergeCell ref="K227:K230"/>
    <mergeCell ref="M203:M205"/>
    <mergeCell ref="N203:N205"/>
    <mergeCell ref="O203:O205"/>
    <mergeCell ref="O206:O209"/>
    <mergeCell ref="I199:I202"/>
    <mergeCell ref="L210:L213"/>
    <mergeCell ref="M210:M213"/>
    <mergeCell ref="L227:L230"/>
    <mergeCell ref="M227:M230"/>
    <mergeCell ref="N206:N209"/>
    <mergeCell ref="L206:L209"/>
    <mergeCell ref="P210:P213"/>
    <mergeCell ref="BC223:BC226"/>
    <mergeCell ref="F235:F237"/>
    <mergeCell ref="BG218:BG222"/>
    <mergeCell ref="BG214:BG217"/>
    <mergeCell ref="BG210:BG213"/>
    <mergeCell ref="AZ227:AZ230"/>
    <mergeCell ref="BA227:BA230"/>
    <mergeCell ref="BB227:BB230"/>
    <mergeCell ref="BC227:BC230"/>
    <mergeCell ref="BD227:BD230"/>
    <mergeCell ref="BE227:BE230"/>
    <mergeCell ref="BF227:BF230"/>
    <mergeCell ref="BG223:BG226"/>
    <mergeCell ref="BG227:BG230"/>
    <mergeCell ref="BA218:BA222"/>
    <mergeCell ref="BB218:BB222"/>
    <mergeCell ref="BC218:BC222"/>
    <mergeCell ref="BD218:BD222"/>
    <mergeCell ref="BE218:BE222"/>
    <mergeCell ref="BF218:BF222"/>
    <mergeCell ref="BA223:BA226"/>
    <mergeCell ref="BA235:BA237"/>
    <mergeCell ref="AZ235:AZ237"/>
    <mergeCell ref="AY235:AY237"/>
    <mergeCell ref="AX235:AX237"/>
    <mergeCell ref="AW235:AW237"/>
    <mergeCell ref="AV235:AV237"/>
    <mergeCell ref="AU235:AU237"/>
    <mergeCell ref="AT235:AT237"/>
    <mergeCell ref="AS235:AS237"/>
    <mergeCell ref="AR235:AR237"/>
    <mergeCell ref="AM235:AM237"/>
    <mergeCell ref="S244:S246"/>
    <mergeCell ref="BG206:BG209"/>
    <mergeCell ref="AQ235:AQ237"/>
    <mergeCell ref="AO235:AO237"/>
    <mergeCell ref="AN235:AN237"/>
    <mergeCell ref="BE223:BE226"/>
    <mergeCell ref="BF223:BF226"/>
    <mergeCell ref="BA210:BA213"/>
    <mergeCell ref="BB210:BB213"/>
    <mergeCell ref="BC210:BC213"/>
    <mergeCell ref="BD210:BD213"/>
    <mergeCell ref="BE210:BE213"/>
    <mergeCell ref="BF210:BF213"/>
    <mergeCell ref="AZ214:AZ217"/>
    <mergeCell ref="BE214:BE217"/>
    <mergeCell ref="BF214:BF217"/>
    <mergeCell ref="AR218:AR222"/>
    <mergeCell ref="AS218:AS222"/>
    <mergeCell ref="AT218:AT222"/>
    <mergeCell ref="AR227:AR230"/>
    <mergeCell ref="BC214:BC217"/>
    <mergeCell ref="BA214:BA217"/>
    <mergeCell ref="AW218:AW222"/>
    <mergeCell ref="AX218:AX222"/>
    <mergeCell ref="AY218:AY222"/>
    <mergeCell ref="AN231:AN234"/>
    <mergeCell ref="AT227:AT230"/>
    <mergeCell ref="BB223:BB226"/>
    <mergeCell ref="BD214:BD217"/>
    <mergeCell ref="BB214:BB217"/>
    <mergeCell ref="BC206:BC209"/>
    <mergeCell ref="BD206:BD209"/>
    <mergeCell ref="O244:O246"/>
    <mergeCell ref="A235:A237"/>
    <mergeCell ref="Q235:Q237"/>
    <mergeCell ref="AP235:AP237"/>
    <mergeCell ref="C235:C237"/>
    <mergeCell ref="B235:B237"/>
    <mergeCell ref="H235:H237"/>
    <mergeCell ref="P235:P237"/>
    <mergeCell ref="A244:A246"/>
    <mergeCell ref="B244:B246"/>
    <mergeCell ref="M244:M246"/>
    <mergeCell ref="L244:L246"/>
    <mergeCell ref="K244:K246"/>
    <mergeCell ref="J244:J246"/>
    <mergeCell ref="I244:I246"/>
    <mergeCell ref="H244:H246"/>
    <mergeCell ref="G244:G246"/>
    <mergeCell ref="F244:F246"/>
    <mergeCell ref="E244:E246"/>
    <mergeCell ref="D244:D246"/>
    <mergeCell ref="C244:C246"/>
    <mergeCell ref="J235:J237"/>
    <mergeCell ref="I235:I237"/>
    <mergeCell ref="T235:T237"/>
    <mergeCell ref="S235:S237"/>
    <mergeCell ref="R235:R237"/>
    <mergeCell ref="E235:E237"/>
    <mergeCell ref="D235:D237"/>
    <mergeCell ref="N244:N246"/>
    <mergeCell ref="M235:M237"/>
    <mergeCell ref="L235:L237"/>
    <mergeCell ref="K235:K237"/>
    <mergeCell ref="A260:H260"/>
    <mergeCell ref="BG244:BG246"/>
    <mergeCell ref="BF244:BF246"/>
    <mergeCell ref="BE244:BE246"/>
    <mergeCell ref="BD244:BD246"/>
    <mergeCell ref="AQ244:AQ246"/>
    <mergeCell ref="AP244:AP246"/>
    <mergeCell ref="A277:H277"/>
    <mergeCell ref="A278:H278"/>
    <mergeCell ref="A279:H279"/>
    <mergeCell ref="A280:H280"/>
    <mergeCell ref="A281:H281"/>
    <mergeCell ref="A282:H282"/>
    <mergeCell ref="A283:H283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0:H270"/>
    <mergeCell ref="A271:H271"/>
    <mergeCell ref="A272:H272"/>
    <mergeCell ref="A273:H273"/>
    <mergeCell ref="A274:H274"/>
    <mergeCell ref="A275:H275"/>
    <mergeCell ref="A276:H276"/>
    <mergeCell ref="R244:R246"/>
    <mergeCell ref="Q244:Q246"/>
    <mergeCell ref="P244:P246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0" fitToHeight="0" orientation="portrait" r:id="rId1"/>
  <colBreaks count="4" manualBreakCount="4">
    <brk id="7" max="1048575" man="1"/>
    <brk id="20" max="1048575" man="1"/>
    <brk id="37" max="1048575" man="1"/>
    <brk id="47" max="1048575" man="1"/>
  </colBreaks>
  <ignoredErrors>
    <ignoredError sqref="AM1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JUN 2024</vt:lpstr>
      <vt:lpstr>'RBTRANS LICITAÇÕES JUN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2024-07-08T15:05:11Z</cp:lastPrinted>
  <dcterms:created xsi:type="dcterms:W3CDTF">2013-10-11T22:10:57Z</dcterms:created>
  <dcterms:modified xsi:type="dcterms:W3CDTF">2024-08-08T23:18:42Z</dcterms:modified>
</cp:coreProperties>
</file>