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ANO 2024\PRESTAÇÃO DE CONTAS MENSAL 2024\"/>
    </mc:Choice>
  </mc:AlternateContent>
  <bookViews>
    <workbookView xWindow="0" yWindow="0" windowWidth="28800" windowHeight="12210" tabRatio="788"/>
  </bookViews>
  <sheets>
    <sheet name="RBTRANS LICITAÇÕES AGO 2024" sheetId="1" r:id="rId1"/>
    <sheet name="VENCIMENTOS" sheetId="2" state="hidden" r:id="rId2"/>
  </sheets>
  <definedNames>
    <definedName name="_xlnm._FilterDatabase" localSheetId="0" hidden="1">'RBTRANS LICITAÇÕES AGO 2024'!$D$1:$D$929</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O268" i="1" l="1"/>
  <c r="AN268" i="1"/>
  <c r="AM268" i="1"/>
  <c r="AL268" i="1"/>
  <c r="AK268" i="1"/>
  <c r="AG268" i="1"/>
  <c r="AH268" i="1"/>
  <c r="O268" i="1" l="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108" i="1"/>
  <c r="AL109" i="1"/>
  <c r="AL110" i="1"/>
  <c r="AL111" i="1"/>
  <c r="AL112" i="1"/>
  <c r="AL113" i="1"/>
  <c r="AL114" i="1"/>
  <c r="AL115" i="1"/>
  <c r="AL116" i="1"/>
  <c r="AL117" i="1"/>
  <c r="AL118" i="1"/>
  <c r="AL119" i="1"/>
  <c r="AL120" i="1"/>
  <c r="AL121" i="1"/>
  <c r="AL122" i="1"/>
  <c r="AL123" i="1"/>
  <c r="AL124" i="1"/>
  <c r="AL125" i="1"/>
  <c r="AL126" i="1"/>
  <c r="AL127" i="1"/>
  <c r="AL128" i="1"/>
  <c r="AL129" i="1"/>
  <c r="AL130" i="1"/>
  <c r="AL131" i="1"/>
  <c r="AL132" i="1"/>
  <c r="AL133" i="1"/>
  <c r="AL134" i="1"/>
  <c r="AL135" i="1"/>
  <c r="AL136" i="1"/>
  <c r="AL137" i="1"/>
  <c r="AL138" i="1"/>
  <c r="AL139" i="1"/>
  <c r="AL140" i="1"/>
  <c r="AL141" i="1"/>
  <c r="AL142" i="1"/>
  <c r="AL143" i="1"/>
  <c r="AL144" i="1"/>
  <c r="AL145" i="1"/>
  <c r="AL146" i="1"/>
  <c r="AL147" i="1"/>
  <c r="AL148" i="1"/>
  <c r="AL149" i="1"/>
  <c r="AL150" i="1"/>
  <c r="AL151" i="1"/>
  <c r="AL152" i="1"/>
  <c r="AL153" i="1"/>
  <c r="AL154" i="1"/>
  <c r="AL155" i="1"/>
  <c r="AL156" i="1"/>
  <c r="AL157" i="1"/>
  <c r="AL158" i="1"/>
  <c r="AL159" i="1"/>
  <c r="AL160" i="1"/>
  <c r="AL161" i="1"/>
  <c r="AL162" i="1"/>
  <c r="AL163" i="1"/>
  <c r="AL164" i="1"/>
  <c r="AL165" i="1"/>
  <c r="AL166" i="1"/>
  <c r="AL167" i="1"/>
  <c r="AL168" i="1"/>
  <c r="AL169" i="1"/>
  <c r="AL170" i="1"/>
  <c r="AL171" i="1"/>
  <c r="AL172" i="1"/>
  <c r="AL173" i="1"/>
  <c r="AL174" i="1"/>
  <c r="AL175" i="1"/>
  <c r="AL176" i="1"/>
  <c r="AL177" i="1"/>
  <c r="AL178" i="1"/>
  <c r="AL179" i="1"/>
  <c r="AL180" i="1"/>
  <c r="AL181" i="1"/>
  <c r="AL182" i="1"/>
  <c r="AL183" i="1"/>
  <c r="AL184" i="1"/>
  <c r="AL185" i="1"/>
  <c r="AL186" i="1"/>
  <c r="AL187" i="1"/>
  <c r="AL188" i="1"/>
  <c r="AL189" i="1"/>
  <c r="AL190" i="1"/>
  <c r="AL191" i="1"/>
  <c r="AL192" i="1"/>
  <c r="AL193" i="1"/>
  <c r="AL194" i="1"/>
  <c r="AL195" i="1"/>
  <c r="AL196" i="1"/>
  <c r="AL197" i="1"/>
  <c r="AL198" i="1"/>
  <c r="AL199" i="1"/>
  <c r="AL200" i="1"/>
  <c r="AL201" i="1"/>
  <c r="AL202" i="1"/>
  <c r="AL203" i="1"/>
  <c r="AL204" i="1"/>
  <c r="AL205" i="1"/>
  <c r="AL206" i="1"/>
  <c r="AL207" i="1"/>
  <c r="AL208" i="1"/>
  <c r="AL209" i="1"/>
  <c r="AL210" i="1"/>
  <c r="AL211" i="1"/>
  <c r="AL212" i="1"/>
  <c r="AL213" i="1"/>
  <c r="AL214" i="1"/>
  <c r="AL215" i="1"/>
  <c r="AL216" i="1"/>
  <c r="AL217" i="1"/>
  <c r="AL218" i="1"/>
  <c r="AL219" i="1"/>
  <c r="AL220" i="1"/>
  <c r="AL221" i="1"/>
  <c r="AL222" i="1"/>
  <c r="AL223" i="1"/>
  <c r="AL224" i="1"/>
  <c r="AL225" i="1"/>
  <c r="AL226" i="1"/>
  <c r="AL227" i="1"/>
  <c r="AL228" i="1"/>
  <c r="AL229" i="1"/>
  <c r="AL230" i="1"/>
  <c r="AL231" i="1"/>
  <c r="AL232" i="1"/>
  <c r="AL233" i="1"/>
  <c r="AL234" i="1"/>
  <c r="AL235" i="1"/>
  <c r="AL236" i="1"/>
  <c r="AL237" i="1"/>
  <c r="AL238" i="1"/>
  <c r="AL239" i="1"/>
  <c r="AL240" i="1"/>
  <c r="AL241" i="1"/>
  <c r="AL242" i="1"/>
  <c r="AL243" i="1"/>
  <c r="AL244" i="1"/>
  <c r="AL245" i="1"/>
  <c r="AL246" i="1"/>
  <c r="AL247" i="1"/>
  <c r="AL248" i="1"/>
  <c r="AL249" i="1"/>
  <c r="AL250" i="1"/>
  <c r="AL251" i="1"/>
  <c r="AL252" i="1"/>
  <c r="AL253" i="1"/>
  <c r="AL254" i="1"/>
  <c r="AL255" i="1"/>
  <c r="AL256" i="1"/>
  <c r="AL257" i="1"/>
  <c r="AL258" i="1"/>
  <c r="AL259" i="1"/>
  <c r="AL260" i="1"/>
  <c r="AL261" i="1"/>
  <c r="AL262" i="1"/>
  <c r="AL263" i="1"/>
  <c r="AL264" i="1"/>
  <c r="AL265" i="1"/>
  <c r="AL266" i="1"/>
  <c r="AL267" i="1"/>
  <c r="AL20" i="1"/>
  <c r="AL21" i="1"/>
  <c r="AL22" i="1"/>
  <c r="AL23" i="1"/>
  <c r="AL19" i="1"/>
  <c r="AO19" i="1"/>
  <c r="AN218" i="1" l="1"/>
  <c r="AO218" i="1" s="1"/>
  <c r="AN266" i="1"/>
  <c r="AO266" i="1" s="1"/>
  <c r="AN254" i="1"/>
  <c r="AN212" i="1"/>
  <c r="AN208" i="1"/>
  <c r="AO264" i="1"/>
  <c r="AN264" i="1"/>
  <c r="AN242" i="1"/>
  <c r="AN256" i="1"/>
  <c r="AN248" i="1"/>
  <c r="AN249" i="1"/>
  <c r="AO267" i="1"/>
  <c r="AO263" i="1"/>
  <c r="AO259" i="1"/>
  <c r="AO258" i="1"/>
  <c r="AO257" i="1"/>
  <c r="AN253" i="1"/>
  <c r="AN252" i="1"/>
  <c r="AN189" i="1" l="1"/>
  <c r="AO186" i="1" s="1"/>
  <c r="AN40" i="1"/>
  <c r="AO28" i="1" s="1"/>
  <c r="AN171" i="1"/>
  <c r="AO167" i="1" s="1"/>
  <c r="AN196" i="1"/>
  <c r="AO193" i="1" s="1"/>
  <c r="AN163" i="1"/>
  <c r="AO158" i="1" s="1"/>
  <c r="AN154" i="1"/>
  <c r="AO149" i="1" s="1"/>
  <c r="AN137" i="1"/>
  <c r="AO128" i="1" s="1"/>
  <c r="AN123" i="1"/>
  <c r="AN111" i="1"/>
  <c r="AN83" i="1"/>
  <c r="AN201" i="1"/>
  <c r="AO199" i="1" s="1"/>
  <c r="AO256" i="1"/>
  <c r="AO249" i="1"/>
  <c r="AO252" i="1"/>
  <c r="AO242" i="1"/>
  <c r="AN239" i="1"/>
  <c r="AO238" i="1" s="1"/>
  <c r="AN224" i="1"/>
  <c r="AO223" i="1" s="1"/>
  <c r="AN220" i="1"/>
  <c r="AO219" i="1" s="1"/>
  <c r="AO207" i="1"/>
  <c r="AN205" i="1"/>
  <c r="AO203" i="1" s="1"/>
  <c r="AN146" i="1"/>
  <c r="AN99" i="1"/>
  <c r="AN90" i="1"/>
  <c r="AN72" i="1"/>
  <c r="AN64" i="1"/>
  <c r="AO59" i="1" s="1"/>
  <c r="AN48" i="1"/>
  <c r="AO43" i="1" s="1"/>
  <c r="AO260" i="1"/>
  <c r="AO247" i="1"/>
  <c r="AN24" i="1"/>
  <c r="AN262" i="1"/>
  <c r="AO262" i="1" s="1"/>
  <c r="AN261" i="1"/>
  <c r="AO261" i="1" s="1"/>
  <c r="AN227" i="1"/>
  <c r="AO227" i="1" s="1"/>
  <c r="AO253" i="1"/>
  <c r="AO254" i="1"/>
  <c r="AN255" i="1"/>
  <c r="AO255" i="1" s="1"/>
  <c r="AN235" i="1"/>
  <c r="AO235" i="1" s="1"/>
  <c r="AN232" i="1"/>
  <c r="AO232" i="1" s="1"/>
  <c r="AN236" i="1"/>
  <c r="AO236" i="1" s="1"/>
  <c r="AO248" i="1"/>
  <c r="AN233" i="1"/>
  <c r="AO233" i="1" s="1"/>
  <c r="AN243" i="1"/>
  <c r="AO243" i="1" s="1"/>
  <c r="AN216" i="1"/>
  <c r="AO214" i="1" s="1"/>
  <c r="AN183" i="1"/>
  <c r="AO181" i="1" s="1"/>
  <c r="AN229" i="1"/>
  <c r="AO228" i="1" s="1"/>
  <c r="AO211" i="1"/>
  <c r="AN179" i="1"/>
  <c r="AO176" i="1" s="1"/>
  <c r="AM70" i="1"/>
  <c r="AN56" i="1"/>
  <c r="AM54" i="1"/>
  <c r="AM53" i="1"/>
  <c r="AM51" i="1"/>
  <c r="AM142" i="1"/>
  <c r="AM90" i="1"/>
  <c r="AM89" i="1"/>
  <c r="AM88" i="1"/>
  <c r="AM22" i="1"/>
  <c r="AM21" i="1"/>
  <c r="AM19" i="1"/>
  <c r="AM114" i="1"/>
  <c r="AM103" i="1"/>
  <c r="AM80" i="1"/>
  <c r="AM96" i="1"/>
  <c r="AM95" i="1"/>
  <c r="AO114" i="1" l="1"/>
  <c r="AO94" i="1"/>
  <c r="AO103" i="1"/>
  <c r="AO141" i="1"/>
  <c r="AO76" i="1"/>
  <c r="AO51" i="1"/>
  <c r="AO87" i="1"/>
  <c r="AO68" i="1"/>
</calcChain>
</file>

<file path=xl/sharedStrings.xml><?xml version="1.0" encoding="utf-8"?>
<sst xmlns="http://schemas.openxmlformats.org/spreadsheetml/2006/main" count="1440" uniqueCount="732">
  <si>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</si>
  <si>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</si>
  <si>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</si>
  <si>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</si>
  <si>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</si>
  <si>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</si>
  <si>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</si>
  <si>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</si>
  <si>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</si>
  <si>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</si>
  <si>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</si>
  <si>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</si>
  <si>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</si>
  <si>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</si>
  <si>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</si>
  <si>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</si>
  <si>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</si>
  <si>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</si>
  <si>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</si>
  <si>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</si>
  <si>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</si>
  <si>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</si>
  <si>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</si>
  <si>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</si>
  <si>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</si>
  <si>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</si>
  <si>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</si>
  <si>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</si>
  <si>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</si>
  <si>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</si>
  <si>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</si>
  <si>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</si>
  <si>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</si>
  <si>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</si>
  <si>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</si>
  <si>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</si>
  <si>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</si>
  <si>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</si>
  <si>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</si>
  <si>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</si>
  <si>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</si>
  <si>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</si>
  <si>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</si>
  <si>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</si>
  <si>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</si>
  <si>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</si>
  <si>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</si>
  <si>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</si>
  <si>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</si>
  <si>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</si>
  <si>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</si>
  <si>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</si>
  <si>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 xml:space="preserve">Execução Financeira </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</si>
  <si>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</si>
  <si>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</si>
  <si>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</si>
  <si>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</si>
  <si>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</si>
  <si>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</si>
  <si>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</si>
  <si>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</si>
  <si>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</si>
  <si>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</si>
  <si>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</si>
  <si>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</si>
  <si>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</si>
  <si>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</si>
  <si>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</si>
  <si>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</si>
  <si>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</si>
  <si>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</si>
  <si>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</si>
  <si>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</si>
  <si>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</si>
  <si>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</si>
  <si>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</si>
  <si>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</si>
  <si>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 xml:space="preserve"> DEMONSTRATIVO DE LICITAÇÕES, CONTRATOS  E OBRAS CONTRATADAS</t>
  </si>
  <si>
    <t>Contrato e Termo Aditivo</t>
  </si>
  <si>
    <t>Especificação de obras e serviços de engenharia</t>
  </si>
  <si>
    <t>(at)</t>
  </si>
  <si>
    <t>Nº do Convênio/Contrato</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</si>
  <si>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</si>
  <si>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</si>
  <si>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</si>
  <si>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</si>
  <si>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</si>
  <si>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</si>
  <si>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</si>
  <si>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</si>
  <si>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</si>
  <si>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</si>
  <si>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</si>
  <si>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</si>
  <si>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</si>
  <si>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</si>
  <si>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</si>
  <si>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</si>
  <si>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</si>
  <si>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</si>
  <si>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</si>
  <si>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</si>
  <si>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</si>
  <si>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</si>
  <si>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</si>
  <si>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</si>
  <si>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</si>
  <si>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</si>
  <si>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</si>
  <si>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</si>
  <si>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</si>
  <si>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</si>
  <si>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</si>
  <si>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</si>
  <si>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</si>
  <si>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(bf)</t>
  </si>
  <si>
    <t>(t)</t>
  </si>
  <si>
    <t xml:space="preserve">Nº do Termo </t>
  </si>
  <si>
    <t>(ad)</t>
  </si>
  <si>
    <t>(ah)</t>
  </si>
  <si>
    <t>Nº da Ata de Registro de Preços</t>
  </si>
  <si>
    <t>Vigência da Ata</t>
  </si>
  <si>
    <t>Registro de Preços</t>
  </si>
  <si>
    <t>(ao) = (am) + (an)</t>
  </si>
  <si>
    <t>(bg)</t>
  </si>
  <si>
    <t>(bh)</t>
  </si>
  <si>
    <t>(bi)</t>
  </si>
  <si>
    <t>(bj)</t>
  </si>
  <si>
    <t>(bk)</t>
  </si>
  <si>
    <t>(bl)</t>
  </si>
  <si>
    <t>(bm)</t>
  </si>
  <si>
    <t>(bn)</t>
  </si>
  <si>
    <t>Executado até o exercício anterior</t>
  </si>
  <si>
    <t xml:space="preserve"> Executado no Exercício de referência</t>
  </si>
  <si>
    <t>Concluída no exercício de referência</t>
  </si>
  <si>
    <t>Em andamento no exercício de referência</t>
  </si>
  <si>
    <t>(al) = (n) - (ah) + (ag) + (ak)</t>
  </si>
  <si>
    <t>Manual de Referência - Anexos IV, VI, VII, VIII e IX</t>
  </si>
  <si>
    <t>PRESTAÇÃO DE CONTAS MENSAL - EXERCÍCIO 2024</t>
  </si>
  <si>
    <t>IDENTIFICAÇÃO DO ÓRGÃO/ENTIDADE/FUNDO: SUPERINTENDÊNCIA MUNICIAPL DE TRANSPORTES E TRÂNSITO - RBTRANS</t>
  </si>
  <si>
    <t>001/2024</t>
  </si>
  <si>
    <t>Pregão SRP Nº 110/2019 CEL/PMRB</t>
  </si>
  <si>
    <t>Sistema de Registro de Preços</t>
  </si>
  <si>
    <t>Menor preço por item</t>
  </si>
  <si>
    <t>prestação de serviços de terceirizados para apoio técnico e atividades auxiliares</t>
  </si>
  <si>
    <t>062/2020</t>
  </si>
  <si>
    <t>F. M. TERCEIRIZAÇÃO LTDA</t>
  </si>
  <si>
    <t>20.345.453/0001-67</t>
  </si>
  <si>
    <t>12.953</t>
  </si>
  <si>
    <t>Prorrogar o prazo até 31 de maio de 2021</t>
  </si>
  <si>
    <t>13.057</t>
  </si>
  <si>
    <t>Prorrogar o prazo até 01 de novembro de 2021</t>
  </si>
  <si>
    <t>13.153</t>
  </si>
  <si>
    <t>Prorrogar o prazo até 30/04/2022</t>
  </si>
  <si>
    <t>13.275</t>
  </si>
  <si>
    <t>Termo Aditivo de Prazo</t>
  </si>
  <si>
    <t>S/P</t>
  </si>
  <si>
    <t>Termo aditivo de valor</t>
  </si>
  <si>
    <t>13.433</t>
  </si>
  <si>
    <t>13.588</t>
  </si>
  <si>
    <t xml:space="preserve">Termo Aditivo de reequilibrio economico </t>
  </si>
  <si>
    <t xml:space="preserve">1º </t>
  </si>
  <si>
    <t xml:space="preserve">2º </t>
  </si>
  <si>
    <t xml:space="preserve">3º </t>
  </si>
  <si>
    <t xml:space="preserve">4º </t>
  </si>
  <si>
    <t xml:space="preserve">5º </t>
  </si>
  <si>
    <t xml:space="preserve">6º </t>
  </si>
  <si>
    <t xml:space="preserve">7º </t>
  </si>
  <si>
    <t>Termo Aditivo</t>
  </si>
  <si>
    <t>011/2024</t>
  </si>
  <si>
    <t>Pregão SRP Nº 141/2018 CPL - PMRB</t>
  </si>
  <si>
    <t>Serviço de mensageiro através da utilização de motocicleta</t>
  </si>
  <si>
    <t xml:space="preserve"> 055/2020</t>
  </si>
  <si>
    <t>NORTE EXPRESS TRANSPORTES E SERVIÇOS LTDA</t>
  </si>
  <si>
    <t>11.140.110/0001-75</t>
  </si>
  <si>
    <t>21/06/2021</t>
  </si>
  <si>
    <t>13.069</t>
  </si>
  <si>
    <t>Prorrogar o prazo até 02 de julho de 2022</t>
  </si>
  <si>
    <t>20/06/2022</t>
  </si>
  <si>
    <t>13.312</t>
  </si>
  <si>
    <t>Prorrogar a prazo até 01 de julho de 2023</t>
  </si>
  <si>
    <t>19/06/2023</t>
  </si>
  <si>
    <t>13.558</t>
  </si>
  <si>
    <t>Prorrogar a prazo até 01 de julho de 2024</t>
  </si>
  <si>
    <t>18,59%</t>
  </si>
  <si>
    <t>19/09/2023</t>
  </si>
  <si>
    <t>13.619</t>
  </si>
  <si>
    <t>Termo Aditivo de Valor</t>
  </si>
  <si>
    <t>20/06/2024</t>
  </si>
  <si>
    <t>13.803</t>
  </si>
  <si>
    <t>2,84%</t>
  </si>
  <si>
    <t>Prorrogar a prazo até 01 de julho de 2025</t>
  </si>
  <si>
    <t>005/2024</t>
  </si>
  <si>
    <t>Prestação de serviços de terceirizados para apoio técnico e atividades auxiliares</t>
  </si>
  <si>
    <t>012/2020</t>
  </si>
  <si>
    <t>12.961</t>
  </si>
  <si>
    <t>Prorrogar o prazo até 31/01/2022</t>
  </si>
  <si>
    <t>13.216</t>
  </si>
  <si>
    <t>Prorrogar o prazo até o dia 31 de janeiro de 2023</t>
  </si>
  <si>
    <t>13.316</t>
  </si>
  <si>
    <t>13.460</t>
  </si>
  <si>
    <t>Prorrogar o prazo até o dia 31 de janeiro de 2024</t>
  </si>
  <si>
    <t>Termo Aditivo de Valor 25%</t>
  </si>
  <si>
    <t>Prorrogar o prazo até o dia 31 de janeiro de 2025</t>
  </si>
  <si>
    <t>002/2024</t>
  </si>
  <si>
    <t>066/2020</t>
  </si>
  <si>
    <t>Prorrogar o prazo até 30 de abril de 2021</t>
  </si>
  <si>
    <t>13.033</t>
  </si>
  <si>
    <t>Prorrogar o prazo até 30 de junho de 2021</t>
  </si>
  <si>
    <t>13.073</t>
  </si>
  <si>
    <t>Prorrogar o prazo até 31 de dezembro de 2021</t>
  </si>
  <si>
    <t>13.194</t>
  </si>
  <si>
    <t>Prorrogar o prazo até 30 de junho de 2022</t>
  </si>
  <si>
    <t>13.314</t>
  </si>
  <si>
    <t>Prorrogar o prazo até 31 de dezembro 2022</t>
  </si>
  <si>
    <t>13.429</t>
  </si>
  <si>
    <t>13.681</t>
  </si>
  <si>
    <t>003/2024</t>
  </si>
  <si>
    <t>071/2020</t>
  </si>
  <si>
    <t>Prorrogar o prazo até 31 de março de 2021</t>
  </si>
  <si>
    <t>13.012</t>
  </si>
  <si>
    <t>13.071</t>
  </si>
  <si>
    <t>13.195</t>
  </si>
  <si>
    <t>13.317</t>
  </si>
  <si>
    <t>Prorrogar o prazo até 31 de dezembro de 2022</t>
  </si>
  <si>
    <t>008/2024</t>
  </si>
  <si>
    <t>095/2020</t>
  </si>
  <si>
    <t>Prorrogar o prazo até 02 de dezembro de 2022</t>
  </si>
  <si>
    <t xml:space="preserve">Termo Aditivo de Reequilíbrio Econômico </t>
  </si>
  <si>
    <t>13.423</t>
  </si>
  <si>
    <t>Prorrogar o prazo até 02 de dezembro de 2023</t>
  </si>
  <si>
    <t>13.668</t>
  </si>
  <si>
    <t>Prorrogar o prazo até 02 de dezembro de 2024</t>
  </si>
  <si>
    <t>004/2024</t>
  </si>
  <si>
    <t>099/2020</t>
  </si>
  <si>
    <t>Prorrogar o prazo até o dia 31 de dezembro de 2022</t>
  </si>
  <si>
    <t>Prorrogar o prazo até o dia 31 de dezembro de 2023</t>
  </si>
  <si>
    <t>13681</t>
  </si>
  <si>
    <t>Prorrogar o prazo até o dia 31 de dezembro de 2024</t>
  </si>
  <si>
    <t>007/2024</t>
  </si>
  <si>
    <t>003/2021</t>
  </si>
  <si>
    <t>13.225</t>
  </si>
  <si>
    <t>Prorrogar o prazo até 24 de janeiro de 2023</t>
  </si>
  <si>
    <t>006/2024</t>
  </si>
  <si>
    <t>Pregão SRP Nº 060/2021 CEL/PMRB</t>
  </si>
  <si>
    <t>Sistema de Registro de Preços - Adesão</t>
  </si>
  <si>
    <t>Menor Preço por item</t>
  </si>
  <si>
    <t>Prestação de serviços de terceirizados de apoio administrativo e operacional</t>
  </si>
  <si>
    <t>1593/2022</t>
  </si>
  <si>
    <t>004/2021</t>
  </si>
  <si>
    <t>SEFIN/PMRB</t>
  </si>
  <si>
    <t>13.405</t>
  </si>
  <si>
    <t>Prorrogar o prazo até 01 de junho de 2024</t>
  </si>
  <si>
    <t>Prorrogar o prazo até 01 de junho de 2025</t>
  </si>
  <si>
    <t>016/2024</t>
  </si>
  <si>
    <t>Pregão SRP Nº 006/2018    CEL/PMRB</t>
  </si>
  <si>
    <t>007/2019</t>
  </si>
  <si>
    <t>LINK CARD ADMINISTRADORA DE BENEFÍCIOS EIRELI</t>
  </si>
  <si>
    <t>12.039.966/0001-11</t>
  </si>
  <si>
    <t>001/2019</t>
  </si>
  <si>
    <t>12.486</t>
  </si>
  <si>
    <t>Prefeitura Municipal de Rio Branco</t>
  </si>
  <si>
    <t>Prorrogar o prazo até 02 de março de 2021</t>
  </si>
  <si>
    <t>Prorrogar o prazo até 02 de março de 2022</t>
  </si>
  <si>
    <t xml:space="preserve"> Prorrogar o prazo até 02 de março de 2023</t>
  </si>
  <si>
    <t xml:space="preserve"> Prorrogar o prazo até 02 de março de 2024</t>
  </si>
  <si>
    <t>065/2024</t>
  </si>
  <si>
    <t>Pregão SRP Nº 130/2019 CEL/PMRB</t>
  </si>
  <si>
    <t>080/2019</t>
  </si>
  <si>
    <t>R. J. ANDRADE TRANSPORTES E TERRAPLANAGEM</t>
  </si>
  <si>
    <t>22.901.124/0001-80</t>
  </si>
  <si>
    <t>Prorrogar o prazo até 31 de dezembro de 2023</t>
  </si>
  <si>
    <t>Termo Adtivo de Valor</t>
  </si>
  <si>
    <t>009/2024</t>
  </si>
  <si>
    <t>Pregão SRP nº 427/2018 CPL 04</t>
  </si>
  <si>
    <t>Prestação de serviços de limpeza de prédios, mobiliários e equipamentos</t>
  </si>
  <si>
    <t>030/2019</t>
  </si>
  <si>
    <t>TEC NEWS EIRELI</t>
  </si>
  <si>
    <t>05.608.779/0001-46</t>
  </si>
  <si>
    <t>009/2019</t>
  </si>
  <si>
    <t>12.521</t>
  </si>
  <si>
    <t>Prorogar o prazo até 30 de junho de 2020</t>
  </si>
  <si>
    <t>Prorrogar o prazo até 31 de dezembro de 2020</t>
  </si>
  <si>
    <t>4,844256%</t>
  </si>
  <si>
    <t>Termo Aditivo de Repactuação</t>
  </si>
  <si>
    <t>16,9247458%</t>
  </si>
  <si>
    <t>6,391837%</t>
  </si>
  <si>
    <t>Prorrogar o prazo até 30 de junho de 2024</t>
  </si>
  <si>
    <t>010/2024</t>
  </si>
  <si>
    <t>Pregão SRP Nº 197/2020 CPL 04</t>
  </si>
  <si>
    <t>Prestação de serviço terceirizado e continuado de apoio operacional e administrativo com disponibilização de mao de obra em regime de dedicação exclusiva</t>
  </si>
  <si>
    <t>1541/2022</t>
  </si>
  <si>
    <t>005/2022</t>
  </si>
  <si>
    <t>13.309</t>
  </si>
  <si>
    <t>Termo aditivo de Prazo</t>
  </si>
  <si>
    <t>Prorrogar o prazo até 13 de dezembro 2023</t>
  </si>
  <si>
    <t>019/2024</t>
  </si>
  <si>
    <t>Pregão SRP Nº 082/2019 CEL/PMRB</t>
  </si>
  <si>
    <t>Serviços de impressão com fornecimento de equipajmentos e de todos os insumos necessarios para realização dos serviços incluindo papeis</t>
  </si>
  <si>
    <t xml:space="preserve">054/2019 </t>
  </si>
  <si>
    <t>SERMATEC COM. E SERVIÇOS IMP. E EXP. LTDA</t>
  </si>
  <si>
    <t>04.439.665/0001-57</t>
  </si>
  <si>
    <t>Prorrogar o prazo até 24 de setembro de 2021</t>
  </si>
  <si>
    <t>Prorrogar o prazo até 25 de setembro de 2022</t>
  </si>
  <si>
    <t>Prorrogar o prazo até 25 de setembro de 2023</t>
  </si>
  <si>
    <t>Prorrogar o prazo até 26 de setembro de 2024</t>
  </si>
  <si>
    <t>067/2024</t>
  </si>
  <si>
    <t>Pregão SRP Nº 117/2019 CEL/PMRB</t>
  </si>
  <si>
    <t xml:space="preserve">Serviço de rastreamento e monitoramento de veículos via satélite, compreendendo a instalação em comodata, de módulos rastreadores </t>
  </si>
  <si>
    <t>054/2020</t>
  </si>
  <si>
    <t xml:space="preserve">ECS - EMPRESA DE COMUNICAÇÃO E SEGURANÇA LTDA </t>
  </si>
  <si>
    <t>00.405.867/0001-27</t>
  </si>
  <si>
    <t>Prorrogar o prazo até 23 de junho 2022</t>
  </si>
  <si>
    <t>Prorrogar o prazo até 23 de junho de 2023</t>
  </si>
  <si>
    <t>Prorrogar o prazo até 23 de junho de 2024</t>
  </si>
  <si>
    <t>Prorrogar o prazo até 23 de junho de 2025</t>
  </si>
  <si>
    <t>025/2024</t>
  </si>
  <si>
    <t>Pregão SRP Nº 170/2018 - CPL 02</t>
  </si>
  <si>
    <t xml:space="preserve">Sistema de Registro de Preço -  Adesão </t>
  </si>
  <si>
    <t>Locação de equipamentos de informática e mobiliário</t>
  </si>
  <si>
    <t xml:space="preserve">073/2020 </t>
  </si>
  <si>
    <t>C.COM INFORMÁTICA,IMPORTAÇÃO, EXPORTÇÃO COM. E INDÚSTRIA</t>
  </si>
  <si>
    <t>07.471.301/0001-42</t>
  </si>
  <si>
    <t>Prorrogar o prazo até 01/10/2022</t>
  </si>
  <si>
    <t>Acréscimo de 25% do valor do contrato</t>
  </si>
  <si>
    <t>Prorrogar o prazo até 30/09/2023</t>
  </si>
  <si>
    <t>Prorrogar o prazo até 01/10/2024</t>
  </si>
  <si>
    <t>051/2024</t>
  </si>
  <si>
    <t>Pregão SRP Nº 091/2019 CPL/PMRB</t>
  </si>
  <si>
    <t>Locação de envelopadora com manutenção preventiva</t>
  </si>
  <si>
    <t xml:space="preserve">071/2019 </t>
  </si>
  <si>
    <t>DUX COMÉRCIO, REPRESENTAÇÕES, IMPORTAÇÃO E EXPORTAÇÃO LTDA</t>
  </si>
  <si>
    <t>05.502.105/0001-62</t>
  </si>
  <si>
    <t>Prorrogar o prazo até 20/11/2021</t>
  </si>
  <si>
    <t>Prorrogar o prazo até 20/11/2022</t>
  </si>
  <si>
    <t>Prorrogar o prazo até 20 de novembro de 2023</t>
  </si>
  <si>
    <t>Prorrogar o prazo até 22 de novembro de 2024</t>
  </si>
  <si>
    <t>014/2024</t>
  </si>
  <si>
    <t>Pregão SRP Nº 143/2019 CEL/PMRB</t>
  </si>
  <si>
    <t>Locação com manutenção preventiva e corretiva de bebedouros industriais</t>
  </si>
  <si>
    <t>002/2020</t>
  </si>
  <si>
    <t xml:space="preserve">ACQUALIMP PRODUTOS QUÍMICOS LTDA - ME </t>
  </si>
  <si>
    <t>34.704.593/0001-99</t>
  </si>
  <si>
    <t>Prorrogar o prazo até 08 de janeiro de 2022</t>
  </si>
  <si>
    <t>Prorrogar o prazo até 09 de janeiro de 2023</t>
  </si>
  <si>
    <t>Prorrogar o prazo até 10 de janeiro de 2024</t>
  </si>
  <si>
    <t>Prorrogar o prazo até 08 de janeiro de 2025</t>
  </si>
  <si>
    <t>015/2024</t>
  </si>
  <si>
    <t>Dispensa de Licitação Nº 013/2022</t>
  </si>
  <si>
    <t>Contratação Direta</t>
  </si>
  <si>
    <t>Locação de imóvel tipo galpão, com escritório, 03 banheiros e estacionamento</t>
  </si>
  <si>
    <t>1179/2022</t>
  </si>
  <si>
    <t>IF LOCAÇÕES DE IMÓVEIS EIRELI</t>
  </si>
  <si>
    <t>34.625.024/0001-58</t>
  </si>
  <si>
    <t>Dispensa de Licitação</t>
  </si>
  <si>
    <t>Artigo 24, inciso X da Lei de Licitações nº 8.666/93</t>
  </si>
  <si>
    <t>Prorrogar o prazo até 01/03/2024</t>
  </si>
  <si>
    <t>018/2024</t>
  </si>
  <si>
    <t>Adesão ARP Nº 254/2022</t>
  </si>
  <si>
    <t>Locação de veículos do tipo caminhonete e passeios sem motorista</t>
  </si>
  <si>
    <t>2182/2022</t>
  </si>
  <si>
    <t>RECHE GALDEANO &amp; CIA LTDA</t>
  </si>
  <si>
    <t>08.713.403/0001-90</t>
  </si>
  <si>
    <t>17/112022</t>
  </si>
  <si>
    <t>254/2022</t>
  </si>
  <si>
    <t>13.354</t>
  </si>
  <si>
    <t>13.655</t>
  </si>
  <si>
    <t>Prorrogar o prazo até 17/11/2024</t>
  </si>
  <si>
    <t>094/2024</t>
  </si>
  <si>
    <t>Termo de Ratificação de Inexigibilidade</t>
  </si>
  <si>
    <t>Prestação de serviços especiais e continuos de tecnologia da informação, compreendendo o processamento e armazenamento de dados e transmissão eletrônica de arquivos</t>
  </si>
  <si>
    <t>SERPRO</t>
  </si>
  <si>
    <t>33.683.111/0001-07</t>
  </si>
  <si>
    <t>Inexigibilidade</t>
  </si>
  <si>
    <t>Artigo 25, inciso II da Lei de Licitações nº 8.666/93</t>
  </si>
  <si>
    <t>13.435</t>
  </si>
  <si>
    <t>21/12/2023</t>
  </si>
  <si>
    <t>13.677</t>
  </si>
  <si>
    <t>Prorrogar o prazo até 19/12/2024</t>
  </si>
  <si>
    <t>012/2024</t>
  </si>
  <si>
    <t>Adesão ARP Nº 077/2022</t>
  </si>
  <si>
    <t>Contratação de pessoa jurídica para prestação de locação de veículos do tipo caminhonete e passeios sem motorista, visando prestar apoio logístico necessário a Superintendência Municipal de Transporte e Trânsito - RBTRANS</t>
  </si>
  <si>
    <t>2205/2022</t>
  </si>
  <si>
    <t>COOPERATIVA DE PROPRIETÁRIO DE VEÍCULOS DO ESTADO DO ACRE - COOPERVEL</t>
  </si>
  <si>
    <t>13.052.004/0001-65</t>
  </si>
  <si>
    <t>177/2022</t>
  </si>
  <si>
    <t>13.376</t>
  </si>
  <si>
    <t>SEE</t>
  </si>
  <si>
    <t>13.419</t>
  </si>
  <si>
    <t>13.658</t>
  </si>
  <si>
    <t>Prorrogar o prazo até 22/11/2024</t>
  </si>
  <si>
    <t>017/2024</t>
  </si>
  <si>
    <t>Parecer PROJU Nº 056/2023</t>
  </si>
  <si>
    <t xml:space="preserve">Menor preço </t>
  </si>
  <si>
    <t>Contratação da Empresa Brasileira de Correios e Telegráfos - CORREIOS</t>
  </si>
  <si>
    <t>2613/2023</t>
  </si>
  <si>
    <t>EMPRESA BRASILEIRA DE CORREIOS E TELEGRÁFOS - CORREIOS</t>
  </si>
  <si>
    <t>34.028.316/7709-95</t>
  </si>
  <si>
    <t>13.553</t>
  </si>
  <si>
    <t>14/06/2023</t>
  </si>
  <si>
    <t>13.795</t>
  </si>
  <si>
    <t>Termo aditivo de prorrogação de prazo</t>
  </si>
  <si>
    <t>013/2024</t>
  </si>
  <si>
    <t>Pregão Eletrônico SRP nº 040/2023</t>
  </si>
  <si>
    <t>Locação de veiculo com condutor</t>
  </si>
  <si>
    <t>2409/2023</t>
  </si>
  <si>
    <t>MOURA E OLIVEIRA TRANSPORTADORA TURISTICA DE SUPERFICIE LTDA</t>
  </si>
  <si>
    <t>07.191.795/0001-01</t>
  </si>
  <si>
    <t>13.772</t>
  </si>
  <si>
    <t>026/2024</t>
  </si>
  <si>
    <t>Pregão Eletrônico SRP nº 007/2022</t>
  </si>
  <si>
    <t>Prestação dos serviços de manutenção preventiva e corretiva de veiculos leves, utilitários e pesados, incluindo o fornecimento de peças e acessórios genuínos ou originais.</t>
  </si>
  <si>
    <t>1236/2022</t>
  </si>
  <si>
    <t>DALCAR SERVIÇOS E COM. LTDA</t>
  </si>
  <si>
    <t>19.534.034/0001-94</t>
  </si>
  <si>
    <t>Prorrogar o prazo até  07 de março de 2024</t>
  </si>
  <si>
    <t>069/2024</t>
  </si>
  <si>
    <t>Pregão Eletrônico SRP nº 357/2022</t>
  </si>
  <si>
    <t>Prestação de serviços de agenciamento de viagens</t>
  </si>
  <si>
    <t>2299/2023</t>
  </si>
  <si>
    <t>AGÊNCIA AEROTUR LTDA</t>
  </si>
  <si>
    <t>08.030.124/0001-21</t>
  </si>
  <si>
    <t>014/2022</t>
  </si>
  <si>
    <t>13.384</t>
  </si>
  <si>
    <t>SEFAZ</t>
  </si>
  <si>
    <t>Prorrogar o prazo até  14 de abril de 2025</t>
  </si>
  <si>
    <t>024/2024</t>
  </si>
  <si>
    <t>Pregão Eletrônico SRP nº 162/2022</t>
  </si>
  <si>
    <t>Prestação de serviços de manutenção predial preventiva e corretiva</t>
  </si>
  <si>
    <t>2402/2023</t>
  </si>
  <si>
    <t>A. Z. COMERCIO SERV. REP. IMP. EXP. LTDA</t>
  </si>
  <si>
    <t>08.078.762/0001-12</t>
  </si>
  <si>
    <t>13.367</t>
  </si>
  <si>
    <t>DETRAN</t>
  </si>
  <si>
    <t>13.759</t>
  </si>
  <si>
    <t>Prorrogar o prazo até  31 de dezembro de 2024</t>
  </si>
  <si>
    <t>Prorrogar o prazo até  09 de maio de 2025</t>
  </si>
  <si>
    <t>088/2024</t>
  </si>
  <si>
    <t>Pregão Eletrônico SRP nº 153/2023</t>
  </si>
  <si>
    <t>3662/2023</t>
  </si>
  <si>
    <t>VIGIACRE VIGILANCIA PATRIMONIAL LTDA</t>
  </si>
  <si>
    <t>04.939.650/0001-58</t>
  </si>
  <si>
    <t>153/2023</t>
  </si>
  <si>
    <t>13.632</t>
  </si>
  <si>
    <t>SEMSA</t>
  </si>
  <si>
    <t>086/2024</t>
  </si>
  <si>
    <t>Pregão Eletrônico SRP nº 104/2022</t>
  </si>
  <si>
    <t>3779/2023</t>
  </si>
  <si>
    <t>SANCAR COMERCIO E SERVIÇOS EIRELI</t>
  </si>
  <si>
    <t>08.805.247/0001-97</t>
  </si>
  <si>
    <t>045/2024</t>
  </si>
  <si>
    <t>Pregão Eletrônico SRP nº 105/2022</t>
  </si>
  <si>
    <t>3625/2023</t>
  </si>
  <si>
    <t>J V NOGUEIRA</t>
  </si>
  <si>
    <t>27.896.988/0001-75</t>
  </si>
  <si>
    <t>041/2024</t>
  </si>
  <si>
    <t>3781/2023</t>
  </si>
  <si>
    <t>A. A. RODRIGUES LTDA</t>
  </si>
  <si>
    <t>44.474.199/0001-65</t>
  </si>
  <si>
    <t>046/2024</t>
  </si>
  <si>
    <t>3570/2023</t>
  </si>
  <si>
    <t>043/2024</t>
  </si>
  <si>
    <t>3785/2023</t>
  </si>
  <si>
    <t xml:space="preserve">M S SERVIÇOS, COMERCIO E REPRESENTAÇÕES LTDA </t>
  </si>
  <si>
    <t>22.172.177/0001-08</t>
  </si>
  <si>
    <t>047/2024</t>
  </si>
  <si>
    <t>3574/2023</t>
  </si>
  <si>
    <t>049/2024</t>
  </si>
  <si>
    <t>3572/2023</t>
  </si>
  <si>
    <t>NORTE DISTRIBUIDORA DE PRODUTOS LTDA</t>
  </si>
  <si>
    <t>37.306.014/0001-48</t>
  </si>
  <si>
    <t>089/2024</t>
  </si>
  <si>
    <t>Pregão Eletrônico SRP nº 373/2022</t>
  </si>
  <si>
    <t>3863/2024</t>
  </si>
  <si>
    <t>MAXIFROTA SERVIÇOS DE MANUTENÇÃO DE FROTA LTDA</t>
  </si>
  <si>
    <t>27.284.516/0001-61</t>
  </si>
  <si>
    <t>092/2024</t>
  </si>
  <si>
    <t>Pregão Eletônico SRP Nº 158/2023</t>
  </si>
  <si>
    <t>3755/2023</t>
  </si>
  <si>
    <t>O LIMA DE ARAUJO</t>
  </si>
  <si>
    <t>23.141.967/0001-99</t>
  </si>
  <si>
    <t>031/2024</t>
  </si>
  <si>
    <t>Pregão Eletrônico SRP nº 166/2023</t>
  </si>
  <si>
    <t>Prestação de serviços continuados de lavagem, lubrificação e higienização de veiculos.</t>
  </si>
  <si>
    <t>3166/2023</t>
  </si>
  <si>
    <t>W O PEREIRA LTDA</t>
  </si>
  <si>
    <t>18.765.432/0001-59</t>
  </si>
  <si>
    <t>050/2024</t>
  </si>
  <si>
    <t>3573/2023</t>
  </si>
  <si>
    <t>ECO MOURA</t>
  </si>
  <si>
    <t>28.572.074/0001-11</t>
  </si>
  <si>
    <t>108/2024</t>
  </si>
  <si>
    <t>Pregão SRP N° 008/2023 CPL/PMRB</t>
  </si>
  <si>
    <t>4196/2024</t>
  </si>
  <si>
    <t>JR DISTRIBUIDORA LTDA</t>
  </si>
  <si>
    <t>33.412.571/0001-92</t>
  </si>
  <si>
    <t>Fonte 1752</t>
  </si>
  <si>
    <t>107/2024</t>
  </si>
  <si>
    <t>4188/2024</t>
  </si>
  <si>
    <t>V&amp;K PALOMBO IMPORTAÇÃO E EXP. LTDA</t>
  </si>
  <si>
    <t>16.807.046/0001-57</t>
  </si>
  <si>
    <t>087/2024</t>
  </si>
  <si>
    <t>Pregão SRP N° 066/2023 CPL/PMRB</t>
  </si>
  <si>
    <t>3924/2024</t>
  </si>
  <si>
    <t>ANSELMO RIBEIRO DO NASCIMENTO</t>
  </si>
  <si>
    <t>18.231.430/0001-80</t>
  </si>
  <si>
    <t>009/2023</t>
  </si>
  <si>
    <t>105/2024</t>
  </si>
  <si>
    <t>4177/2024</t>
  </si>
  <si>
    <t>A. ANDRADE DE FREITAS - MANOEL A. R. DE ARAUJO LTDA</t>
  </si>
  <si>
    <t>05.126.084/0001-28</t>
  </si>
  <si>
    <t xml:space="preserve">    Fonte 1752</t>
  </si>
  <si>
    <t>103/2024</t>
  </si>
  <si>
    <t>Dispensa de Licitação nº 001/2024</t>
  </si>
  <si>
    <t>Dispensa de Licitação - em razão do valor</t>
  </si>
  <si>
    <t>4258/2024</t>
  </si>
  <si>
    <t>CIPRIANI &amp; CIPRIANI LTDA</t>
  </si>
  <si>
    <t>01.805.545/0001-38</t>
  </si>
  <si>
    <t>13.737</t>
  </si>
  <si>
    <t>20/03/2024</t>
  </si>
  <si>
    <t>150/2024</t>
  </si>
  <si>
    <t>4722/2024</t>
  </si>
  <si>
    <t>Artigo 75, inciso II da Lei de Licitação nº 14.133/21</t>
  </si>
  <si>
    <t>13.787</t>
  </si>
  <si>
    <t>03/06/2024</t>
  </si>
  <si>
    <t>125/2024</t>
  </si>
  <si>
    <t>Dispensa de Licitação nº 002/2024</t>
  </si>
  <si>
    <t>4387/2024</t>
  </si>
  <si>
    <t xml:space="preserve">SENHA DIGITAL SOLUÇÕES LTDA </t>
  </si>
  <si>
    <t>19.520.630/0001-15</t>
  </si>
  <si>
    <t>13.751</t>
  </si>
  <si>
    <t>11/04/2024</t>
  </si>
  <si>
    <t>066/2024</t>
  </si>
  <si>
    <t>Pregão SRP N° 062/2022 CPL/PMRB</t>
  </si>
  <si>
    <t>2440/2023</t>
  </si>
  <si>
    <t>RICHARD DE SOUZA MIRANDA</t>
  </si>
  <si>
    <t>07.650.136/0001-96</t>
  </si>
  <si>
    <t>156/2024</t>
  </si>
  <si>
    <t>Pregão SRP N° 017/2023 CPL/PMRB</t>
  </si>
  <si>
    <t>4483/2024</t>
  </si>
  <si>
    <t>ACREAR COMERCIO E SERVIÇOS ELETRONICOS LTDA</t>
  </si>
  <si>
    <t>35.725.765/0001-73</t>
  </si>
  <si>
    <t>144/2024</t>
  </si>
  <si>
    <t>Pregão SRP N° 058/2023 CPL/PMCC</t>
  </si>
  <si>
    <t>4730/2024</t>
  </si>
  <si>
    <t>FILGUEIRA PRESTAÇÃO DE SERVIÇOS EIRELI</t>
  </si>
  <si>
    <t>19.560.627/0001-25</t>
  </si>
  <si>
    <t>Fonte 1501</t>
  </si>
  <si>
    <t>042/2024</t>
  </si>
  <si>
    <t>Pregão SRP N° 104/2022 CPL/PMRB</t>
  </si>
  <si>
    <t>3783/2023</t>
  </si>
  <si>
    <t>R B DA SILVA</t>
  </si>
  <si>
    <t>39.286.296/0001-94</t>
  </si>
  <si>
    <t>160/2024</t>
  </si>
  <si>
    <t>Pregão SRP Nº 106/2023 - SEFAZ</t>
  </si>
  <si>
    <t>4622/2024</t>
  </si>
  <si>
    <t xml:space="preserve">ER COMERCIO E SERVIÇOS </t>
  </si>
  <si>
    <t>37.169.375/0001-90</t>
  </si>
  <si>
    <t>08/2023</t>
  </si>
  <si>
    <t>13.683</t>
  </si>
  <si>
    <t>1º</t>
  </si>
  <si>
    <t>2º</t>
  </si>
  <si>
    <t>3º</t>
  </si>
  <si>
    <t>4º</t>
  </si>
  <si>
    <t>5º</t>
  </si>
  <si>
    <t>6º</t>
  </si>
  <si>
    <t>7º</t>
  </si>
  <si>
    <t>8º</t>
  </si>
  <si>
    <t xml:space="preserve">2087/2023 </t>
  </si>
  <si>
    <t>2088/2023</t>
  </si>
  <si>
    <t xml:space="preserve">9º </t>
  </si>
  <si>
    <t>10º</t>
  </si>
  <si>
    <t>11º</t>
  </si>
  <si>
    <t xml:space="preserve">12º </t>
  </si>
  <si>
    <t>Secretaria de Estado da Educação, cultura e Esporte</t>
  </si>
  <si>
    <t>Secretaria de Estado da Fazenda</t>
  </si>
  <si>
    <t>Secretaria de Estado da Saúde - SESACRE</t>
  </si>
  <si>
    <t>Instituto de Defesa Agropecuária e Florestal do Estado do Acre - IDAF/AC</t>
  </si>
  <si>
    <t>Secretaria de Estado da Faenda - SEFAZ</t>
  </si>
  <si>
    <t>Serviço de implantação e operacionalização de sistema informatizado de abastecimento e administração de despesas de combustível</t>
  </si>
  <si>
    <t>Serviços de transportes, caminhão carga seca, como motorista</t>
  </si>
  <si>
    <t>Prestação de serviços terceirizados de segurança e vigilância Patrimonial Armada de forma contínua</t>
  </si>
  <si>
    <t>Contratação de empresa para aquisição de agua potável própria para consumo humano</t>
  </si>
  <si>
    <t>Aquisição de material de consumo e generos alimenticios - agua mineral sem gás (garrafas de 500 ml, garrafão com carga de agua - 20 litros)</t>
  </si>
  <si>
    <t>Aquisição de material de consumo e generos alimenticios - agua mineral sem gás (garrafas de 500 ml, garrafão com carga de agua - 20 litros), gelo em barra, Gás Liquefeito de Petroleo, café, açucar e copo descartável 180ml</t>
  </si>
  <si>
    <t>Implantação e operacionalização de sistema informatizado de abastecimento e administração de despesas de combustíveis em postos credenciados</t>
  </si>
  <si>
    <t>Aquisição de fitas para impressão automatica, em ambos os lados utilizados para indentificação dos permissionarios e autoritarios do serviços de passageiros</t>
  </si>
  <si>
    <t>Aquisição de 01(um) certificado digital, e-CNPJ, tipo A1, 01 (um) ano</t>
  </si>
  <si>
    <t>Empresa especializada na prestação de serviços de manutencão preventiva e corretiva com e sem reposição de peças de forma contínua, em aparelho de ar-condionado</t>
  </si>
  <si>
    <t>Aquisição de material de consumo Água mineral: de fonte natural, potável, não gasosa, envasada em garrafas PET com capacidade de 500 ml cada, lacradas, com prazo de validade mínimo de 60 (sessenta) dias, acondicionadas em pacotes com 12 (doze) unidades</t>
  </si>
  <si>
    <t>Fornecimento e prestação de serviços na confecção de material gráfico</t>
  </si>
  <si>
    <t>Empresa especializada para execução de serviços de implantação de sinalização viária nas vias ruarais do municipio, com fornecimento de material e mão de obra</t>
  </si>
  <si>
    <t>4872/2024</t>
  </si>
  <si>
    <t>179/2024</t>
  </si>
  <si>
    <t>31.974.770/0001-69</t>
  </si>
  <si>
    <t xml:space="preserve">Sistema de Registro de Preços </t>
  </si>
  <si>
    <t xml:space="preserve">SEME </t>
  </si>
  <si>
    <t>4346/2024</t>
  </si>
  <si>
    <t>80.590.045/0001-00</t>
  </si>
  <si>
    <t>DATAPROM EQUIPAMENTOS E SERVIÇOS DE INFROMÁTICA INDUSTRIAL LTDA</t>
  </si>
  <si>
    <t>MM2 SINALIZAÇÃO E TINTAS EIRELI</t>
  </si>
  <si>
    <t>04.996.705/0001-61</t>
  </si>
  <si>
    <t>4331/2024</t>
  </si>
  <si>
    <t>Pregão SRP Nº 213/2023    CPL//PMRB</t>
  </si>
  <si>
    <t>SALE SERVICE INDUSTRIA COM. E SERVIÇOS DE SIN. VIÁRIA LTDA</t>
  </si>
  <si>
    <t>4332/2024</t>
  </si>
  <si>
    <t>00.304.942/0001-63</t>
  </si>
  <si>
    <t>POTENCIAL ADMINISTRADORA DE CONDOMINIO E SERVIÇOS TERCEIRIZADOS</t>
  </si>
  <si>
    <t>Fonte 1500</t>
  </si>
  <si>
    <t>131/2024</t>
  </si>
  <si>
    <t>132/2024</t>
  </si>
  <si>
    <t>121/2024</t>
  </si>
  <si>
    <t>19.131.137/0001-03</t>
  </si>
  <si>
    <t>COMFORT MÓVEIS EIRELI</t>
  </si>
  <si>
    <t>Pregão SRP N° 054/2023 CPL 03</t>
  </si>
  <si>
    <t xml:space="preserve">           </t>
  </si>
  <si>
    <t>Dispensa de Licitação Nº 003/2024</t>
  </si>
  <si>
    <t>001/2023</t>
  </si>
  <si>
    <t>4º Termo Aditivo</t>
  </si>
  <si>
    <t>5º Termo Aditivo</t>
  </si>
  <si>
    <t>8º Termo Aditivo</t>
  </si>
  <si>
    <t>9º Termo Aditivo</t>
  </si>
  <si>
    <t>3º Termo Aditivo</t>
  </si>
  <si>
    <t>1º Termo Aditivo</t>
  </si>
  <si>
    <t xml:space="preserve">SETEMBRO </t>
  </si>
  <si>
    <t>OUTUBRO</t>
  </si>
  <si>
    <t>NOVEMBRO</t>
  </si>
  <si>
    <t>DEZEMBRO</t>
  </si>
  <si>
    <t>CONTRATOS VENCIDOS</t>
  </si>
  <si>
    <t>-</t>
  </si>
  <si>
    <t>Pregão SRP Nº 088/2022    CPL//PMRB</t>
  </si>
  <si>
    <t>30/2023</t>
  </si>
  <si>
    <t>10/07/2023</t>
  </si>
  <si>
    <t>10/07/2024</t>
  </si>
  <si>
    <t>3.3.90.39.00</t>
  </si>
  <si>
    <t>3.3 90.37.00  3.3.90.34.00</t>
  </si>
  <si>
    <t>3.3 90.37.00</t>
  </si>
  <si>
    <t>3.3 90.39.00</t>
  </si>
  <si>
    <t>3.3 90.37.00  3.3.90.30.00</t>
  </si>
  <si>
    <t xml:space="preserve">  3.3.90.34.00</t>
  </si>
  <si>
    <t xml:space="preserve">  3.3.90.39.00</t>
  </si>
  <si>
    <t xml:space="preserve">  3.3.90.30.00</t>
  </si>
  <si>
    <t xml:space="preserve"> 3.3.90.30.00</t>
  </si>
  <si>
    <t>3.3.90.30.00</t>
  </si>
  <si>
    <t>3.3.90.39.00   3.3.90.30.00</t>
  </si>
  <si>
    <t>4.4.90.52.00</t>
  </si>
  <si>
    <t>Aquisição de materiais para sinalização  viária (Solvente, tintas para demarcação viária e tachões)</t>
  </si>
  <si>
    <t>Aquisição de equipamentos e material semafóricos (Botões de comando B-A)</t>
  </si>
  <si>
    <t>Aquisição de equipamentos e material permanente do tipo mobiliário de escritório (Cadeira giratória)</t>
  </si>
  <si>
    <t>Aquisição de material - SINAPI (Equipamentos de proteção e segurança)</t>
  </si>
  <si>
    <t>Aquisição de material - SINAPI (Ferramentas e materiais hidráulicos)</t>
  </si>
  <si>
    <t>Aquisição de material de consumo ( material de higiene, limpeza, copa e cozinha - Sabão em barra, desinfetante líquido, copo descartável e papel toalha interfolhado)</t>
  </si>
  <si>
    <t>Aquisição de material de consumo ( material de higiene, limpeza, copa e cozinha - Detergente líquido e pedra sanitária)</t>
  </si>
  <si>
    <t>Aquisição de material de consumo ( material de higiene, limpeza, copa e cozinha - Sabão em pó, esponja de lã aço e flanela amarela)</t>
  </si>
  <si>
    <t>Aquisição de material de consumo ( material de higiene, limpeza, copa e cozinha - Pano de chão, limpa vidros, coador de café e limpador multiuso)</t>
  </si>
  <si>
    <t>Aquisição de material de consumo ( material de higiene, limpeza, copa e cozinha - Desodorizador aromatizador de ambiente, água sanitária, inseticida aerosol e papel toalha branco)</t>
  </si>
  <si>
    <t>Seq.</t>
  </si>
  <si>
    <t>Contratação de empresa para prestação de serviços de vigilância eletrônica através de Sistema digital de câmeras de monitoramento wm circuito fechado (CFTV) com acesso remoto vip ip (internet e protocolo) e sistema de alarmes</t>
  </si>
  <si>
    <t>13.583</t>
  </si>
  <si>
    <t>14/04/2023</t>
  </si>
  <si>
    <t>14/04/2024</t>
  </si>
  <si>
    <t>005/2023</t>
  </si>
  <si>
    <t>26/09/2023</t>
  </si>
  <si>
    <t>27/09/2024</t>
  </si>
  <si>
    <t>028/2022</t>
  </si>
  <si>
    <t>29/08/2022</t>
  </si>
  <si>
    <t>29/08/2023</t>
  </si>
  <si>
    <t>05/2023</t>
  </si>
  <si>
    <t>SEMULHER</t>
  </si>
  <si>
    <t>19/07/2023</t>
  </si>
  <si>
    <t>19/07/2024</t>
  </si>
  <si>
    <t>IEPTEC</t>
  </si>
  <si>
    <t>01/10/2019</t>
  </si>
  <si>
    <t>01/10/2020</t>
  </si>
  <si>
    <t>13.577</t>
  </si>
  <si>
    <t>4723/2024</t>
  </si>
  <si>
    <t>142/2024</t>
  </si>
  <si>
    <t>Pregão SRP N° 158/2023 CPL/PMRB</t>
  </si>
  <si>
    <t>12.649</t>
  </si>
  <si>
    <t>11/01/2024</t>
  </si>
  <si>
    <t>31/12/2024</t>
  </si>
  <si>
    <t>13.707</t>
  </si>
  <si>
    <t>EMURB</t>
  </si>
  <si>
    <t>020/2022</t>
  </si>
  <si>
    <t>27/12/2022</t>
  </si>
  <si>
    <t>27/12/2023</t>
  </si>
  <si>
    <t>28/09/2022</t>
  </si>
  <si>
    <t>28/09/2023</t>
  </si>
  <si>
    <t>13.514/13.515 REP.</t>
  </si>
  <si>
    <t>21/03/2024</t>
  </si>
  <si>
    <t>22/03/2025</t>
  </si>
  <si>
    <t>019/2022</t>
  </si>
  <si>
    <t>30/11/2022</t>
  </si>
  <si>
    <t>30/11/2023</t>
  </si>
  <si>
    <t>4839/2024</t>
  </si>
  <si>
    <t>043/2023</t>
  </si>
  <si>
    <t>07/02/2023</t>
  </si>
  <si>
    <t>07/02/2024</t>
  </si>
  <si>
    <t>13.606</t>
  </si>
  <si>
    <t>26/09/2024</t>
  </si>
  <si>
    <t>002/2023</t>
  </si>
  <si>
    <t xml:space="preserve">SANCAR COMÉRCIO E SERVIÇOS EIRELI </t>
  </si>
  <si>
    <t>3.3.90.34.00</t>
  </si>
  <si>
    <t>008/2023</t>
  </si>
  <si>
    <t>18/12/2023</t>
  </si>
  <si>
    <t>18/12/2024</t>
  </si>
  <si>
    <t>24/04/2024</t>
  </si>
  <si>
    <t>24/04/2025</t>
  </si>
  <si>
    <t>202300840</t>
  </si>
  <si>
    <t>13/06/2023</t>
  </si>
  <si>
    <t>13/06/2024</t>
  </si>
  <si>
    <t>180/2024</t>
  </si>
  <si>
    <t xml:space="preserve">Pregão SRP N° 468/2023 </t>
  </si>
  <si>
    <t>Prestação de serviços de limpeza de prédios, mobiliários e equipamentos com fornecimento de mão de obra, materiais e equipamentos saneantes, domissanitários e insumos.</t>
  </si>
  <si>
    <t>13.730</t>
  </si>
  <si>
    <t>07/03/2024</t>
  </si>
  <si>
    <t>07/03/2025</t>
  </si>
  <si>
    <t>2320/2023</t>
  </si>
  <si>
    <t xml:space="preserve"> 20/04/2024</t>
  </si>
  <si>
    <t xml:space="preserve">Pregão Eletrônico SRP nº 008/2023 CPL/PMRB </t>
  </si>
  <si>
    <t>Aquisição de material - SINAPI (Material básico para construção, elétrico, eletrônico, sinalização visual, ferramentas e equipamentos)</t>
  </si>
  <si>
    <t>Aquisição de material - SINAPI (Material para manutenção elétrica, equipamentos de proteção e segurança, material básico de construção, ferramentas, mobiliário, máquinas e utensílios de oficina)</t>
  </si>
  <si>
    <t>Aquisição de materiais de consumo - Material de expediente</t>
  </si>
  <si>
    <t>Prefeitura Municipal de Canaã dos Carajás - PMCC</t>
  </si>
  <si>
    <t>3.270</t>
  </si>
  <si>
    <t>Fonte 1752 e Fonte 1500</t>
  </si>
  <si>
    <t xml:space="preserve">    Fonte 1752 e Fonte 1500</t>
  </si>
  <si>
    <t>REALIZADO ATÉ O MÊS/ANO (ACUMULADO): JANEIRO A AGOSTO/2024</t>
  </si>
  <si>
    <t>TOTAL</t>
  </si>
  <si>
    <t>Data da emissão: 02/09/2024</t>
  </si>
  <si>
    <t>Nome do responsável pela elaboração: Rosineuda S. de F. da Cunha</t>
  </si>
  <si>
    <t>Nome do titular do Órgão/Entidade/Fundo (no exercício do cargo): Clendes Vilas Boas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</si>
</sst>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43" formatCode="_-* #,##0.00_-;\-* #,##0.00_-;_-* &quot;-&quot;??_-;_-@_-"/>
  </numFmts>
  <fonts count="10" x14ac:knownFonts="1">
    <font>
      <sz val="11"/>
      <color theme="1"/>
      <name val="Calibri"/>
      <family val="2"/>
      <scheme val="minor"/>
    </font>
    <font>
      <sz val="10"/>
      <color theme="1"/>
      <name val="Arial"/>
      <family val="2"/>
    </font>
    <font>
      <b/>
      <sz val="10"/>
      <color theme="1"/>
      <name val="Arial"/>
      <family val="2"/>
    </font>
    <font>
      <sz val="10"/>
      <name val="Arial"/>
      <family val="2"/>
    </font>
    <font>
      <b/>
      <sz val="10"/>
      <name val="Arial"/>
      <family val="2"/>
    </font>
    <font>
      <sz val="11"/>
      <color theme="1"/>
      <name val="Calibri"/>
      <family val="2"/>
      <scheme val="minor"/>
    </font>
    <font>
      <sz val="8"/>
      <name val="Calibri"/>
      <family val="2"/>
      <scheme val="minor"/>
    </font>
    <font>
      <sz val="14"/>
      <color theme="1"/>
      <name val="Arial"/>
      <family val="2"/>
    </font>
    <font>
      <sz val="11"/>
      <name val="Arial"/>
      <family val="2"/>
    </font>
    <font>
      <b/>
      <sz val="11"/>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style="medium">
        <color indexed="64"/>
      </bottom>
      <diagonal/>
    </border>
  </borders>
  <cellStyleXfs count="2">
    <xf numFmtId="0" fontId="0" fillId="0" borderId="0"/>
    <xf numFmtId="44" fontId="5" fillId="0" borderId="0" applyFont="0" applyFill="0" applyBorder="0" applyAlignment="0" applyProtection="0"/>
  </cellStyleXfs>
  <cellXfs count="266">
    <xf numFmtId="0" fontId="0" fillId="0" borderId="0" xfId="0"/>
    <xf numFmtId="0" fontId="3" fillId="2" borderId="1"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9" xfId="0" applyFont="1" applyFill="1" applyBorder="1" applyAlignment="1">
      <alignment horizontal="center" vertical="center"/>
    </xf>
    <xf numFmtId="0" fontId="1" fillId="2" borderId="0" xfId="0" applyFont="1" applyFill="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4" xfId="0" applyFont="1" applyFill="1" applyBorder="1" applyAlignment="1">
      <alignment horizontal="center" vertical="center"/>
    </xf>
    <xf numFmtId="49" fontId="2" fillId="2" borderId="24" xfId="0" applyNumberFormat="1" applyFont="1" applyFill="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14" fontId="3" fillId="2" borderId="0" xfId="0" applyNumberFormat="1" applyFont="1" applyFill="1" applyAlignment="1">
      <alignment horizontal="center" vertical="center" wrapText="1"/>
    </xf>
    <xf numFmtId="0" fontId="3" fillId="2" borderId="17" xfId="0" applyFont="1" applyFill="1" applyBorder="1" applyAlignment="1">
      <alignment horizontal="center" vertical="center"/>
    </xf>
    <xf numFmtId="0" fontId="0" fillId="0" borderId="1" xfId="0" applyBorder="1"/>
    <xf numFmtId="0" fontId="0" fillId="0" borderId="3" xfId="0" applyBorder="1"/>
    <xf numFmtId="0" fontId="0" fillId="0" borderId="7" xfId="0" applyBorder="1"/>
    <xf numFmtId="0" fontId="0" fillId="2" borderId="0" xfId="0" applyFill="1"/>
    <xf numFmtId="49" fontId="3" fillId="2" borderId="4" xfId="0" applyNumberFormat="1" applyFont="1" applyFill="1" applyBorder="1" applyAlignment="1">
      <alignment horizontal="center" vertical="center" wrapText="1"/>
    </xf>
    <xf numFmtId="14" fontId="3" fillId="2" borderId="5" xfId="0" applyNumberFormat="1" applyFont="1" applyFill="1" applyBorder="1" applyAlignment="1">
      <alignment horizontal="center" vertical="center"/>
    </xf>
    <xf numFmtId="14" fontId="3" fillId="2" borderId="23" xfId="0" applyNumberFormat="1" applyFont="1" applyFill="1" applyBorder="1" applyAlignment="1">
      <alignment horizontal="center" vertical="center"/>
    </xf>
    <xf numFmtId="0" fontId="2" fillId="2" borderId="25" xfId="0" applyFont="1" applyFill="1" applyBorder="1" applyAlignment="1">
      <alignment horizontal="center" vertical="center" wrapText="1"/>
    </xf>
    <xf numFmtId="49" fontId="3" fillId="2" borderId="8" xfId="0" applyNumberFormat="1" applyFont="1" applyFill="1" applyBorder="1" applyAlignment="1">
      <alignment horizontal="center" vertical="center" wrapText="1"/>
    </xf>
    <xf numFmtId="14" fontId="3" fillId="2" borderId="10" xfId="0" applyNumberFormat="1" applyFont="1" applyFill="1" applyBorder="1" applyAlignment="1">
      <alignment horizontal="center" vertical="center"/>
    </xf>
    <xf numFmtId="0" fontId="0" fillId="0" borderId="28" xfId="0" applyBorder="1"/>
    <xf numFmtId="49" fontId="3" fillId="2" borderId="0" xfId="0" applyNumberFormat="1" applyFont="1" applyFill="1" applyAlignment="1">
      <alignment horizontal="center" vertical="center" wrapText="1"/>
    </xf>
    <xf numFmtId="0" fontId="4" fillId="2" borderId="0" xfId="0" applyFont="1" applyFill="1" applyAlignment="1">
      <alignment horizontal="center" vertical="center"/>
    </xf>
    <xf numFmtId="14" fontId="3" fillId="2" borderId="0" xfId="0" applyNumberFormat="1" applyFont="1" applyFill="1" applyAlignment="1">
      <alignment horizontal="center" vertical="center"/>
    </xf>
    <xf numFmtId="0" fontId="3" fillId="2" borderId="0" xfId="0" applyFont="1" applyFill="1" applyAlignment="1">
      <alignment horizontal="center" vertical="center"/>
    </xf>
    <xf numFmtId="0" fontId="3" fillId="2" borderId="13" xfId="0" applyFont="1" applyFill="1" applyBorder="1" applyAlignment="1">
      <alignment horizontal="center" vertical="center"/>
    </xf>
    <xf numFmtId="14" fontId="3" fillId="2" borderId="14" xfId="0" applyNumberFormat="1"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40"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3" fillId="0" borderId="0" xfId="0" applyFont="1" applyFill="1" applyAlignment="1">
      <alignment vertical="center"/>
    </xf>
    <xf numFmtId="14"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wrapText="1"/>
    </xf>
    <xf numFmtId="0" fontId="3" fillId="0" borderId="7" xfId="0"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4" fontId="3" fillId="0" borderId="12" xfId="0" applyNumberFormat="1" applyFont="1" applyFill="1" applyBorder="1" applyAlignment="1">
      <alignment horizontal="center" vertical="center" wrapText="1"/>
    </xf>
    <xf numFmtId="1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wrapText="1"/>
    </xf>
    <xf numFmtId="9" fontId="3" fillId="0" borderId="1" xfId="0" applyNumberFormat="1" applyFont="1" applyFill="1" applyBorder="1" applyAlignment="1">
      <alignment horizontal="center" wrapText="1"/>
    </xf>
    <xf numFmtId="10" fontId="3" fillId="0" borderId="1" xfId="0" applyNumberFormat="1" applyFont="1" applyFill="1" applyBorder="1" applyAlignment="1">
      <alignment horizontal="center" wrapText="1"/>
    </xf>
    <xf numFmtId="2" fontId="3" fillId="0" borderId="1" xfId="0" applyNumberFormat="1" applyFont="1" applyFill="1" applyBorder="1" applyAlignment="1">
      <alignment horizontal="center" wrapText="1"/>
    </xf>
    <xf numFmtId="49" fontId="3" fillId="0" borderId="1" xfId="0" applyNumberFormat="1" applyFont="1" applyFill="1" applyBorder="1" applyAlignment="1">
      <alignment horizontal="center" wrapText="1"/>
    </xf>
    <xf numFmtId="9" fontId="3"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49" fontId="3" fillId="0" borderId="12"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14" fontId="3" fillId="0" borderId="7" xfId="0" applyNumberFormat="1" applyFont="1" applyFill="1" applyBorder="1" applyAlignment="1">
      <alignment horizontal="center" vertical="center" wrapText="1"/>
    </xf>
    <xf numFmtId="14" fontId="3" fillId="0" borderId="7" xfId="0" applyNumberFormat="1" applyFont="1" applyFill="1" applyBorder="1" applyAlignment="1">
      <alignment horizontal="center" wrapText="1"/>
    </xf>
    <xf numFmtId="0" fontId="3" fillId="0" borderId="7" xfId="0" applyFont="1" applyFill="1" applyBorder="1" applyAlignment="1">
      <alignment horizontal="center" vertical="center"/>
    </xf>
    <xf numFmtId="0" fontId="4" fillId="0" borderId="44" xfId="0" applyFont="1" applyFill="1" applyBorder="1" applyAlignment="1">
      <alignment horizontal="center" vertical="center" wrapText="1"/>
    </xf>
    <xf numFmtId="3" fontId="3" fillId="0" borderId="12" xfId="0" applyNumberFormat="1" applyFont="1" applyFill="1" applyBorder="1" applyAlignment="1">
      <alignment horizontal="center" vertical="center"/>
    </xf>
    <xf numFmtId="0" fontId="4" fillId="0" borderId="25" xfId="0" applyFont="1" applyFill="1" applyBorder="1" applyAlignment="1">
      <alignment horizontal="center" vertical="center"/>
    </xf>
    <xf numFmtId="0" fontId="4"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left" vertical="center" wrapText="1"/>
    </xf>
    <xf numFmtId="0" fontId="4" fillId="0" borderId="34"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45" xfId="0" applyFont="1" applyFill="1" applyBorder="1" applyAlignment="1">
      <alignment horizontal="center" vertical="center" wrapText="1"/>
    </xf>
    <xf numFmtId="49" fontId="4" fillId="0" borderId="44" xfId="0" applyNumberFormat="1"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3" fillId="0" borderId="0" xfId="0" applyFont="1" applyFill="1"/>
    <xf numFmtId="3" fontId="3" fillId="0" borderId="1" xfId="0" applyNumberFormat="1" applyFont="1" applyFill="1" applyBorder="1" applyAlignment="1">
      <alignment horizontal="center" vertical="center"/>
    </xf>
    <xf numFmtId="14" fontId="3" fillId="0" borderId="1" xfId="0" applyNumberFormat="1" applyFont="1" applyFill="1" applyBorder="1" applyAlignment="1">
      <alignment horizontal="center" vertical="center"/>
    </xf>
    <xf numFmtId="4" fontId="3" fillId="0" borderId="1" xfId="0" applyNumberFormat="1" applyFont="1" applyFill="1" applyBorder="1" applyAlignment="1">
      <alignment horizontal="center" vertical="center"/>
    </xf>
    <xf numFmtId="10" fontId="3" fillId="0" borderId="1" xfId="0" applyNumberFormat="1" applyFont="1" applyFill="1" applyBorder="1" applyAlignment="1">
      <alignment horizontal="center" vertical="center"/>
    </xf>
    <xf numFmtId="4" fontId="3" fillId="0" borderId="7" xfId="0" applyNumberFormat="1" applyFont="1" applyFill="1" applyBorder="1" applyAlignment="1">
      <alignment horizontal="center" vertical="center"/>
    </xf>
    <xf numFmtId="0" fontId="3" fillId="0" borderId="12" xfId="0" applyFont="1" applyFill="1" applyBorder="1" applyAlignment="1">
      <alignment horizontal="center" vertical="center"/>
    </xf>
    <xf numFmtId="9" fontId="3" fillId="0" borderId="1" xfId="0" applyNumberFormat="1" applyFont="1" applyFill="1" applyBorder="1" applyAlignment="1">
      <alignment horizontal="center" vertical="center"/>
    </xf>
    <xf numFmtId="14" fontId="3" fillId="0" borderId="1" xfId="0" applyNumberFormat="1" applyFont="1" applyFill="1" applyBorder="1" applyAlignment="1">
      <alignment horizontal="center"/>
    </xf>
    <xf numFmtId="3" fontId="3" fillId="0" borderId="1" xfId="0" applyNumberFormat="1" applyFont="1" applyFill="1" applyBorder="1" applyAlignment="1">
      <alignment horizontal="center"/>
    </xf>
    <xf numFmtId="49" fontId="3" fillId="0" borderId="1" xfId="0" applyNumberFormat="1" applyFont="1" applyFill="1" applyBorder="1" applyAlignment="1">
      <alignment horizontal="center" vertical="center"/>
    </xf>
    <xf numFmtId="0" fontId="3" fillId="0" borderId="1" xfId="0" applyFont="1" applyFill="1" applyBorder="1"/>
    <xf numFmtId="0" fontId="3" fillId="0" borderId="1" xfId="0" applyFont="1" applyFill="1" applyBorder="1" applyAlignment="1">
      <alignment horizontal="center"/>
    </xf>
    <xf numFmtId="0" fontId="4" fillId="0" borderId="0" xfId="0" applyFont="1" applyFill="1"/>
    <xf numFmtId="49" fontId="3" fillId="0" borderId="12" xfId="0" applyNumberFormat="1" applyFont="1" applyFill="1" applyBorder="1" applyAlignment="1">
      <alignment horizontal="center" vertical="center"/>
    </xf>
    <xf numFmtId="14" fontId="3" fillId="0" borderId="12" xfId="0" applyNumberFormat="1" applyFont="1" applyFill="1" applyBorder="1" applyAlignment="1">
      <alignment horizontal="center" vertical="center"/>
    </xf>
    <xf numFmtId="0" fontId="4" fillId="0" borderId="26" xfId="0" applyFont="1" applyFill="1" applyBorder="1" applyAlignment="1">
      <alignment horizontal="center" vertical="center"/>
    </xf>
    <xf numFmtId="0" fontId="4" fillId="0" borderId="25" xfId="0" applyFont="1" applyFill="1" applyBorder="1" applyAlignment="1">
      <alignment vertical="center"/>
    </xf>
    <xf numFmtId="0" fontId="4" fillId="0" borderId="26" xfId="0" applyFont="1" applyFill="1" applyBorder="1" applyAlignment="1">
      <alignment vertical="center"/>
    </xf>
    <xf numFmtId="14" fontId="3" fillId="0" borderId="0" xfId="0" applyNumberFormat="1" applyFont="1" applyFill="1" applyAlignment="1">
      <alignment horizontal="center" vertical="center"/>
    </xf>
    <xf numFmtId="43" fontId="4" fillId="0" borderId="0" xfId="0" applyNumberFormat="1" applyFont="1" applyFill="1" applyAlignment="1">
      <alignment horizontal="center" vertical="center"/>
    </xf>
    <xf numFmtId="49" fontId="3" fillId="0" borderId="1" xfId="0" applyNumberFormat="1" applyFont="1" applyFill="1" applyBorder="1" applyAlignment="1">
      <alignment vertical="center"/>
    </xf>
    <xf numFmtId="0" fontId="4" fillId="0" borderId="1" xfId="0" applyFont="1" applyFill="1" applyBorder="1" applyAlignment="1">
      <alignment horizontal="center" vertical="center"/>
    </xf>
    <xf numFmtId="0" fontId="8" fillId="0" borderId="0" xfId="0" applyFont="1" applyFill="1" applyAlignment="1">
      <alignment vertical="center"/>
    </xf>
    <xf numFmtId="0" fontId="9" fillId="0" borderId="0" xfId="0" applyFont="1" applyFill="1" applyAlignment="1">
      <alignment vertical="center"/>
    </xf>
    <xf numFmtId="0" fontId="8" fillId="0" borderId="0" xfId="0" applyFont="1" applyFill="1" applyAlignment="1">
      <alignment horizontal="left" vertical="center"/>
    </xf>
    <xf numFmtId="0" fontId="8" fillId="0" borderId="0" xfId="0" applyFont="1" applyFill="1" applyAlignment="1">
      <alignment horizontal="center" vertical="center"/>
    </xf>
    <xf numFmtId="0" fontId="9" fillId="0" borderId="0" xfId="0" applyFont="1" applyFill="1" applyAlignment="1">
      <alignment vertical="center" wrapText="1"/>
    </xf>
    <xf numFmtId="0" fontId="8" fillId="0" borderId="0" xfId="0" applyFont="1" applyFill="1" applyAlignment="1">
      <alignment horizontal="left" vertical="center" wrapText="1"/>
    </xf>
    <xf numFmtId="49" fontId="4" fillId="0" borderId="18" xfId="0" applyNumberFormat="1"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26" xfId="0" applyFont="1" applyFill="1" applyBorder="1" applyAlignment="1">
      <alignment horizontal="center" vertical="center" wrapText="1"/>
    </xf>
    <xf numFmtId="49" fontId="4" fillId="0" borderId="19" xfId="0" applyNumberFormat="1" applyFont="1" applyFill="1" applyBorder="1" applyAlignment="1">
      <alignment horizontal="center" vertical="center"/>
    </xf>
    <xf numFmtId="49" fontId="4" fillId="0" borderId="24" xfId="0" applyNumberFormat="1" applyFont="1" applyFill="1" applyBorder="1" applyAlignment="1">
      <alignment horizontal="center" vertical="center"/>
    </xf>
    <xf numFmtId="49" fontId="4" fillId="0" borderId="25" xfId="0" applyNumberFormat="1" applyFont="1" applyFill="1" applyBorder="1" applyAlignment="1">
      <alignment horizontal="center" vertical="center"/>
    </xf>
    <xf numFmtId="49" fontId="4" fillId="0" borderId="26" xfId="0" applyNumberFormat="1" applyFont="1" applyFill="1" applyBorder="1" applyAlignment="1">
      <alignment horizontal="center" vertical="center"/>
    </xf>
    <xf numFmtId="0" fontId="9" fillId="0" borderId="0" xfId="0" applyFont="1" applyFill="1" applyAlignment="1">
      <alignment horizontal="left" vertical="center"/>
    </xf>
    <xf numFmtId="0" fontId="9" fillId="0" borderId="0" xfId="0" applyFont="1" applyFill="1" applyAlignment="1">
      <alignment horizontal="left" vertical="center" wrapText="1"/>
    </xf>
    <xf numFmtId="0" fontId="3" fillId="0" borderId="1" xfId="0" applyFont="1" applyFill="1" applyBorder="1" applyAlignment="1">
      <alignment horizontal="left" vertical="center" wrapText="1"/>
    </xf>
    <xf numFmtId="44" fontId="8" fillId="0" borderId="0" xfId="1" applyFont="1" applyFill="1" applyAlignment="1">
      <alignment vertical="center"/>
    </xf>
    <xf numFmtId="44" fontId="9" fillId="0" borderId="0" xfId="1" applyFont="1" applyFill="1" applyAlignment="1">
      <alignment vertical="center"/>
    </xf>
    <xf numFmtId="44" fontId="8" fillId="0" borderId="0" xfId="1" applyFont="1" applyFill="1" applyAlignment="1">
      <alignment horizontal="center" vertical="center"/>
    </xf>
    <xf numFmtId="44" fontId="8" fillId="0" borderId="0" xfId="1" applyFont="1" applyFill="1" applyAlignment="1">
      <alignment horizontal="left" vertical="center"/>
    </xf>
    <xf numFmtId="44" fontId="9" fillId="0" borderId="0" xfId="1" applyFont="1" applyFill="1" applyAlignment="1">
      <alignment vertical="center" wrapText="1"/>
    </xf>
    <xf numFmtId="44" fontId="4" fillId="0" borderId="18" xfId="1" applyFont="1" applyFill="1" applyBorder="1" applyAlignment="1">
      <alignment horizontal="center" vertical="center" wrapText="1"/>
    </xf>
    <xf numFmtId="44" fontId="3" fillId="0" borderId="0" xfId="1" applyFont="1" applyFill="1" applyAlignment="1">
      <alignment horizontal="center" vertical="center"/>
    </xf>
    <xf numFmtId="44" fontId="3" fillId="0" borderId="0" xfId="1" applyFont="1" applyFill="1" applyAlignment="1">
      <alignment vertical="center"/>
    </xf>
    <xf numFmtId="44" fontId="4" fillId="0" borderId="19" xfId="1" applyFont="1" applyFill="1" applyBorder="1" applyAlignment="1">
      <alignment horizontal="center" vertical="center" wrapText="1"/>
    </xf>
    <xf numFmtId="44" fontId="3" fillId="0" borderId="7" xfId="1" applyFont="1" applyFill="1" applyBorder="1" applyAlignment="1">
      <alignment horizontal="center" vertical="center"/>
    </xf>
    <xf numFmtId="44" fontId="3" fillId="0" borderId="1" xfId="1" applyFont="1" applyFill="1" applyBorder="1" applyAlignment="1">
      <alignment horizontal="center" vertical="center"/>
    </xf>
    <xf numFmtId="44" fontId="3" fillId="0" borderId="1" xfId="1" applyFont="1" applyFill="1" applyBorder="1" applyAlignment="1">
      <alignment horizontal="center" vertical="center" wrapText="1"/>
    </xf>
    <xf numFmtId="44" fontId="3" fillId="0" borderId="1" xfId="1" applyFont="1" applyFill="1" applyBorder="1" applyAlignment="1">
      <alignment horizontal="center" wrapText="1"/>
    </xf>
    <xf numFmtId="44" fontId="9" fillId="0" borderId="0" xfId="1" applyFont="1" applyFill="1" applyAlignment="1">
      <alignment horizontal="center" vertical="center"/>
    </xf>
    <xf numFmtId="44" fontId="9" fillId="0" borderId="0" xfId="1" applyFont="1" applyFill="1" applyAlignment="1">
      <alignment horizontal="center" vertical="center" wrapText="1"/>
    </xf>
    <xf numFmtId="44" fontId="4" fillId="0" borderId="17" xfId="1" applyFont="1" applyFill="1" applyBorder="1" applyAlignment="1">
      <alignment horizontal="center" vertical="center" wrapText="1"/>
    </xf>
    <xf numFmtId="44" fontId="4" fillId="0" borderId="6" xfId="1" applyFont="1" applyFill="1" applyBorder="1" applyAlignment="1">
      <alignment horizontal="center" vertical="center" wrapText="1"/>
    </xf>
    <xf numFmtId="44" fontId="4" fillId="0" borderId="35" xfId="1" applyFont="1" applyFill="1" applyBorder="1" applyAlignment="1">
      <alignment horizontal="center" vertical="center" wrapText="1"/>
    </xf>
    <xf numFmtId="44" fontId="4" fillId="0" borderId="45" xfId="1" applyFont="1" applyFill="1" applyBorder="1" applyAlignment="1">
      <alignment horizontal="center" vertical="center" wrapText="1"/>
    </xf>
    <xf numFmtId="44" fontId="4" fillId="0" borderId="24" xfId="1" applyFont="1" applyFill="1" applyBorder="1" applyAlignment="1">
      <alignment horizontal="center" vertical="center" wrapText="1"/>
    </xf>
    <xf numFmtId="44" fontId="4" fillId="0" borderId="25" xfId="1" applyFont="1" applyFill="1" applyBorder="1" applyAlignment="1">
      <alignment horizontal="center" vertical="center" wrapText="1"/>
    </xf>
    <xf numFmtId="44" fontId="4" fillId="0" borderId="26" xfId="1" applyFont="1" applyFill="1" applyBorder="1" applyAlignment="1">
      <alignment horizontal="center" vertical="center" wrapText="1"/>
    </xf>
    <xf numFmtId="44" fontId="3" fillId="0" borderId="1" xfId="1" applyFont="1" applyFill="1" applyBorder="1" applyAlignment="1">
      <alignment horizontal="center"/>
    </xf>
    <xf numFmtId="44" fontId="8" fillId="0" borderId="0" xfId="1" applyFont="1" applyFill="1" applyAlignment="1">
      <alignment vertical="center" wrapText="1"/>
    </xf>
    <xf numFmtId="44" fontId="3" fillId="0" borderId="1" xfId="1" applyFont="1" applyFill="1" applyBorder="1" applyAlignment="1">
      <alignment horizontal="center" vertical="center"/>
    </xf>
    <xf numFmtId="0" fontId="3" fillId="0" borderId="12" xfId="0" applyFont="1" applyFill="1" applyBorder="1" applyAlignment="1">
      <alignment horizontal="center" vertical="center" wrapText="1"/>
    </xf>
    <xf numFmtId="0" fontId="3" fillId="0" borderId="12" xfId="0" applyFont="1" applyFill="1" applyBorder="1" applyAlignment="1">
      <alignment horizontal="left" vertical="center" wrapText="1"/>
    </xf>
    <xf numFmtId="3" fontId="3" fillId="0" borderId="12" xfId="0" applyNumberFormat="1" applyFont="1" applyFill="1" applyBorder="1" applyAlignment="1">
      <alignment horizontal="center" vertical="center" wrapText="1"/>
    </xf>
    <xf numFmtId="44" fontId="3" fillId="0" borderId="12" xfId="1" applyFont="1" applyFill="1" applyBorder="1" applyAlignment="1">
      <alignment horizontal="center" vertical="center"/>
    </xf>
    <xf numFmtId="4" fontId="3" fillId="0" borderId="12" xfId="0" applyNumberFormat="1" applyFont="1" applyFill="1" applyBorder="1" applyAlignment="1">
      <alignment horizontal="center" vertical="center"/>
    </xf>
    <xf numFmtId="44" fontId="3" fillId="0" borderId="15" xfId="1" applyFont="1" applyFill="1" applyBorder="1" applyAlignment="1">
      <alignment horizontal="center" vertical="center"/>
    </xf>
    <xf numFmtId="0" fontId="3" fillId="0" borderId="12" xfId="0" applyFont="1" applyFill="1" applyBorder="1"/>
    <xf numFmtId="0" fontId="4" fillId="0" borderId="25" xfId="0" applyFont="1" applyFill="1" applyBorder="1" applyAlignment="1">
      <alignment horizontal="left" vertical="center"/>
    </xf>
    <xf numFmtId="44" fontId="4" fillId="0" borderId="25" xfId="1" applyFont="1" applyFill="1" applyBorder="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0" fontId="4" fillId="0" borderId="0" xfId="0" applyFont="1" applyAlignment="1">
      <alignment vertical="center"/>
    </xf>
    <xf numFmtId="0" fontId="2" fillId="0" borderId="0" xfId="0" applyFont="1" applyAlignment="1">
      <alignment horizontal="left" vertical="center"/>
    </xf>
    <xf numFmtId="44" fontId="2" fillId="0" borderId="0" xfId="1" applyFont="1" applyAlignment="1">
      <alignment horizontal="left" vertical="center"/>
    </xf>
    <xf numFmtId="0" fontId="4" fillId="0" borderId="29"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39" xfId="0" applyFont="1" applyFill="1" applyBorder="1" applyAlignment="1">
      <alignment horizontal="center" vertical="center"/>
    </xf>
    <xf numFmtId="0" fontId="2" fillId="0" borderId="0" xfId="0" applyFont="1" applyAlignment="1">
      <alignment horizontal="left" vertical="center"/>
    </xf>
    <xf numFmtId="49" fontId="3" fillId="0" borderId="1" xfId="0" applyNumberFormat="1" applyFont="1" applyFill="1" applyBorder="1" applyAlignment="1">
      <alignment horizontal="center" vertical="center"/>
    </xf>
    <xf numFmtId="14" fontId="3" fillId="0" borderId="1" xfId="0" applyNumberFormat="1" applyFont="1" applyFill="1" applyBorder="1" applyAlignment="1">
      <alignment horizontal="center" vertical="center"/>
    </xf>
    <xf numFmtId="44" fontId="3" fillId="0" borderId="1" xfId="1" applyFont="1" applyFill="1" applyBorder="1" applyAlignment="1">
      <alignment horizontal="center" vertical="center"/>
    </xf>
    <xf numFmtId="3"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xf>
    <xf numFmtId="0" fontId="3" fillId="0" borderId="1" xfId="0" applyFont="1" applyFill="1" applyBorder="1"/>
    <xf numFmtId="14" fontId="3" fillId="0" borderId="1" xfId="0" applyNumberFormat="1"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47"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52" xfId="0" applyFont="1" applyFill="1" applyBorder="1" applyAlignment="1">
      <alignment horizontal="center" vertical="center" wrapText="1"/>
    </xf>
    <xf numFmtId="44" fontId="3" fillId="0" borderId="1" xfId="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43"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49" fontId="3" fillId="0" borderId="7" xfId="0" applyNumberFormat="1"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16"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43"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40"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37"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20" xfId="0" applyFont="1" applyFill="1" applyBorder="1" applyAlignment="1">
      <alignment horizontal="center" vertical="center" wrapText="1"/>
    </xf>
    <xf numFmtId="44" fontId="4" fillId="0" borderId="11" xfId="1" applyFont="1" applyFill="1" applyBorder="1" applyAlignment="1">
      <alignment horizontal="center" vertical="center" wrapText="1"/>
    </xf>
    <xf numFmtId="44" fontId="4" fillId="0" borderId="9" xfId="1" applyFont="1" applyFill="1" applyBorder="1" applyAlignment="1">
      <alignment horizontal="center" vertical="center" wrapText="1"/>
    </xf>
    <xf numFmtId="44" fontId="4" fillId="0" borderId="20" xfId="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50"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4" fillId="0" borderId="53" xfId="0" applyFont="1" applyFill="1" applyBorder="1" applyAlignment="1">
      <alignment horizontal="center" vertical="center" wrapText="1"/>
    </xf>
    <xf numFmtId="0" fontId="4" fillId="0" borderId="23"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1" xfId="0"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4" fontId="3" fillId="0" borderId="1" xfId="0" applyNumberFormat="1" applyFont="1" applyFill="1" applyBorder="1" applyAlignment="1">
      <alignment horizontal="center" vertical="center" wrapText="1"/>
    </xf>
    <xf numFmtId="44" fontId="3" fillId="0" borderId="7" xfId="1" applyFont="1" applyFill="1" applyBorder="1" applyAlignment="1">
      <alignment horizontal="center" vertical="center" wrapText="1"/>
    </xf>
    <xf numFmtId="3" fontId="3" fillId="0" borderId="7" xfId="0" applyNumberFormat="1" applyFont="1" applyFill="1" applyBorder="1" applyAlignment="1">
      <alignment horizontal="center" vertical="center"/>
    </xf>
    <xf numFmtId="14" fontId="3" fillId="0" borderId="7" xfId="0" applyNumberFormat="1" applyFont="1" applyFill="1" applyBorder="1" applyAlignment="1">
      <alignment horizontal="center" vertical="center"/>
    </xf>
    <xf numFmtId="49" fontId="3" fillId="0" borderId="7" xfId="0" applyNumberFormat="1" applyFont="1" applyFill="1" applyBorder="1" applyAlignment="1">
      <alignment horizontal="center" vertical="center" wrapText="1"/>
    </xf>
    <xf numFmtId="0" fontId="3" fillId="0" borderId="7" xfId="0" applyFont="1" applyFill="1" applyBorder="1" applyAlignment="1">
      <alignment horizontal="left" vertical="center" wrapText="1"/>
    </xf>
    <xf numFmtId="14" fontId="3" fillId="0" borderId="7" xfId="0" applyNumberFormat="1"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48" xfId="0" applyFont="1" applyFill="1" applyBorder="1" applyAlignment="1">
      <alignment horizontal="center" vertical="center" wrapText="1"/>
    </xf>
    <xf numFmtId="44" fontId="4" fillId="0" borderId="29" xfId="1" applyFont="1" applyFill="1" applyBorder="1" applyAlignment="1">
      <alignment horizontal="center" vertical="center" wrapText="1"/>
    </xf>
    <xf numFmtId="44" fontId="4" fillId="0" borderId="30" xfId="1" applyFont="1" applyFill="1" applyBorder="1" applyAlignment="1">
      <alignment horizontal="center" vertical="center" wrapText="1"/>
    </xf>
    <xf numFmtId="0" fontId="3" fillId="0" borderId="7" xfId="0" applyFont="1" applyFill="1" applyBorder="1" applyAlignment="1">
      <alignment horizontal="center" vertical="center"/>
    </xf>
    <xf numFmtId="0" fontId="3" fillId="2" borderId="7" xfId="0" applyFont="1" applyFill="1" applyBorder="1" applyAlignment="1">
      <alignment horizontal="center" vertical="center" wrapText="1"/>
    </xf>
    <xf numFmtId="0" fontId="3" fillId="2" borderId="1" xfId="0" applyFont="1" applyFill="1" applyBorder="1" applyAlignment="1">
      <alignment horizontal="center" vertical="center" wrapText="1"/>
    </xf>
    <xf numFmtId="14" fontId="3" fillId="2" borderId="33" xfId="0" applyNumberFormat="1" applyFont="1" applyFill="1" applyBorder="1" applyAlignment="1">
      <alignment horizontal="center" vertical="center" wrapText="1"/>
    </xf>
    <xf numFmtId="14" fontId="3" fillId="2" borderId="5" xfId="0" applyNumberFormat="1" applyFont="1" applyFill="1" applyBorder="1" applyAlignment="1">
      <alignment horizontal="center" vertical="center" wrapText="1"/>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31" xfId="0" applyFont="1" applyFill="1" applyBorder="1" applyAlignment="1">
      <alignment horizontal="center" vertical="center"/>
    </xf>
    <xf numFmtId="49" fontId="3" fillId="2" borderId="4" xfId="0" applyNumberFormat="1" applyFont="1" applyFill="1" applyBorder="1" applyAlignment="1">
      <alignment horizontal="center" vertical="center" wrapText="1"/>
    </xf>
    <xf numFmtId="49" fontId="3" fillId="2" borderId="8" xfId="0" applyNumberFormat="1"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4" xfId="0" applyFont="1" applyFill="1" applyBorder="1" applyAlignment="1">
      <alignment horizontal="center" vertical="center"/>
    </xf>
    <xf numFmtId="14" fontId="3" fillId="2" borderId="10" xfId="0" applyNumberFormat="1" applyFont="1" applyFill="1" applyBorder="1" applyAlignment="1">
      <alignment horizontal="center" vertical="center" wrapText="1"/>
    </xf>
    <xf numFmtId="14" fontId="3" fillId="2" borderId="5" xfId="0" applyNumberFormat="1" applyFont="1" applyFill="1" applyBorder="1" applyAlignment="1">
      <alignment horizontal="center" vertical="center"/>
    </xf>
    <xf numFmtId="0" fontId="3" fillId="2" borderId="4" xfId="0" applyFont="1" applyFill="1" applyBorder="1" applyAlignment="1">
      <alignment horizontal="center" vertical="center" wrapText="1"/>
    </xf>
    <xf numFmtId="0" fontId="3" fillId="2" borderId="13" xfId="0" applyFont="1" applyFill="1" applyBorder="1" applyAlignment="1">
      <alignment horizontal="center" vertical="center"/>
    </xf>
    <xf numFmtId="49" fontId="3" fillId="2" borderId="32" xfId="0" applyNumberFormat="1" applyFont="1" applyFill="1" applyBorder="1" applyAlignment="1">
      <alignment horizontal="center" vertical="center" wrapText="1"/>
    </xf>
    <xf numFmtId="17" fontId="7" fillId="3" borderId="24" xfId="0" applyNumberFormat="1" applyFont="1" applyFill="1" applyBorder="1" applyAlignment="1">
      <alignment horizontal="center" vertical="center" wrapText="1"/>
    </xf>
    <xf numFmtId="0" fontId="7" fillId="3" borderId="25"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3" fillId="2" borderId="12" xfId="0" applyFont="1" applyFill="1" applyBorder="1" applyAlignment="1">
      <alignment horizontal="center" vertical="center" wrapText="1"/>
    </xf>
    <xf numFmtId="14" fontId="3" fillId="2" borderId="14" xfId="0" applyNumberFormat="1" applyFont="1" applyFill="1" applyBorder="1" applyAlignment="1">
      <alignment horizontal="center" vertical="center" wrapText="1"/>
    </xf>
    <xf numFmtId="17" fontId="7" fillId="3" borderId="34" xfId="0" applyNumberFormat="1"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19" xfId="0" applyFont="1" applyFill="1" applyBorder="1" applyAlignment="1">
      <alignment horizontal="center" vertical="center" wrapText="1"/>
    </xf>
    <xf numFmtId="17" fontId="7" fillId="3" borderId="32" xfId="0" applyNumberFormat="1" applyFont="1" applyFill="1" applyBorder="1" applyAlignment="1">
      <alignment horizontal="center"/>
    </xf>
    <xf numFmtId="0" fontId="7" fillId="3" borderId="7" xfId="0" applyFont="1" applyFill="1" applyBorder="1" applyAlignment="1">
      <alignment horizontal="center"/>
    </xf>
    <xf numFmtId="0" fontId="7" fillId="3" borderId="33" xfId="0" applyFont="1" applyFill="1" applyBorder="1" applyAlignment="1">
      <alignment horizontal="center"/>
    </xf>
    <xf numFmtId="17" fontId="7" fillId="3" borderId="34" xfId="0" applyNumberFormat="1" applyFont="1" applyFill="1" applyBorder="1" applyAlignment="1">
      <alignment horizontal="center"/>
    </xf>
    <xf numFmtId="0" fontId="7" fillId="3" borderId="18" xfId="0" applyFont="1" applyFill="1" applyBorder="1" applyAlignment="1">
      <alignment horizontal="center"/>
    </xf>
    <xf numFmtId="0" fontId="7" fillId="3" borderId="19" xfId="0" applyFont="1" applyFill="1" applyBorder="1" applyAlignment="1">
      <alignment horizontal="center"/>
    </xf>
    <xf numFmtId="0" fontId="3" fillId="2" borderId="13" xfId="0" applyFont="1" applyFill="1" applyBorder="1" applyAlignment="1">
      <alignment horizontal="center" vertical="center" wrapText="1"/>
    </xf>
    <xf numFmtId="44" fontId="3" fillId="0" borderId="7" xfId="1" applyFont="1" applyFill="1" applyBorder="1" applyAlignment="1">
      <alignment horizontal="center" vertical="center"/>
    </xf>
    <xf numFmtId="0" fontId="1" fillId="0" borderId="0" xfId="0" applyFont="1" applyAlignment="1">
      <alignment vertical="center"/>
    </xf>
    <xf numFmtId="0" fontId="9" fillId="0" borderId="0" xfId="0" applyFont="1" applyFill="1" applyAlignment="1">
      <alignment horizontal="center" vertical="center"/>
    </xf>
    <xf numFmtId="44" fontId="9" fillId="0" borderId="0" xfId="1" applyFont="1" applyFill="1" applyAlignment="1">
      <alignment horizontal="left" vertical="center"/>
    </xf>
  </cellXfs>
  <cellStyles count="2">
    <cellStyle name="Mo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152400</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oneCellAnchor>
    <xdr:from>
      <xdr:col>11</xdr:col>
      <xdr:colOff>981075</xdr:colOff>
      <xdr:row>93</xdr:row>
      <xdr:rowOff>0</xdr:rowOff>
    </xdr:from>
    <xdr:ext cx="0" cy="469900"/>
    <xdr:pic>
      <xdr:nvPicPr>
        <xdr:cNvPr id="4" name="Imagem 3" descr="pmrb_evandro">
          <a:extLst>
            <a:ext uri="{FF2B5EF4-FFF2-40B4-BE49-F238E27FC236}">
              <a16:creationId xmlns:a16="http://schemas.microsoft.com/office/drawing/2014/main" id="{303DD5A0-6AC1-4638-8564-A9033DB78CD2}"/>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5" name="Imagem 4" descr="pmrb_evandro">
          <a:extLst>
            <a:ext uri="{FF2B5EF4-FFF2-40B4-BE49-F238E27FC236}">
              <a16:creationId xmlns:a16="http://schemas.microsoft.com/office/drawing/2014/main" id="{5DB04A29-02DD-4091-837C-F270BAE01539}"/>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6" name="Imagem 5" descr="pmrb_evandro">
          <a:extLst>
            <a:ext uri="{FF2B5EF4-FFF2-40B4-BE49-F238E27FC236}">
              <a16:creationId xmlns:a16="http://schemas.microsoft.com/office/drawing/2014/main" id="{CA3FDD7F-853A-4663-BB8F-51AA2050EDB0}"/>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7" name="Imagem 6" descr="pmrb_evandro">
          <a:extLst>
            <a:ext uri="{FF2B5EF4-FFF2-40B4-BE49-F238E27FC236}">
              <a16:creationId xmlns:a16="http://schemas.microsoft.com/office/drawing/2014/main" id="{413A69A9-D27E-471C-9CBF-1EB521A07906}"/>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8" name="Imagem 7" descr="pmrb_evandro">
          <a:extLst>
            <a:ext uri="{FF2B5EF4-FFF2-40B4-BE49-F238E27FC236}">
              <a16:creationId xmlns:a16="http://schemas.microsoft.com/office/drawing/2014/main" id="{C2680518-45CB-460E-A2F9-60895194F5B6}"/>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9" name="Imagem 8" descr="pmrb_evandro">
          <a:extLst>
            <a:ext uri="{FF2B5EF4-FFF2-40B4-BE49-F238E27FC236}">
              <a16:creationId xmlns:a16="http://schemas.microsoft.com/office/drawing/2014/main" id="{08F5B5C2-7C75-4D09-B569-E21D9D1EF9DA}"/>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10" name="Imagem 9" descr="pmrb_evandro">
          <a:extLst>
            <a:ext uri="{FF2B5EF4-FFF2-40B4-BE49-F238E27FC236}">
              <a16:creationId xmlns:a16="http://schemas.microsoft.com/office/drawing/2014/main" id="{C34A7CDA-0A46-4FD2-B5C7-1E65D55D0002}"/>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11" name="Imagem 10" descr="pmrb_evandro">
          <a:extLst>
            <a:ext uri="{FF2B5EF4-FFF2-40B4-BE49-F238E27FC236}">
              <a16:creationId xmlns:a16="http://schemas.microsoft.com/office/drawing/2014/main" id="{83DA6E5C-4CCB-4285-B1FB-84F592A59E4A}"/>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990600</xdr:colOff>
      <xdr:row>93</xdr:row>
      <xdr:rowOff>0</xdr:rowOff>
    </xdr:from>
    <xdr:ext cx="0" cy="469900"/>
    <xdr:pic>
      <xdr:nvPicPr>
        <xdr:cNvPr id="12" name="Imagem 11" descr="pmrb_evandro">
          <a:extLst>
            <a:ext uri="{FF2B5EF4-FFF2-40B4-BE49-F238E27FC236}">
              <a16:creationId xmlns:a16="http://schemas.microsoft.com/office/drawing/2014/main" id="{51F74482-A21A-4C93-854C-B6A07CC2B049}"/>
            </a:ext>
          </a:extLst>
        </xdr:cNvPr>
        <xdr:cNvPicPr/>
      </xdr:nvPicPr>
      <xdr:blipFill>
        <a:blip xmlns:r="http://schemas.openxmlformats.org/officeDocument/2006/relationships" r:embed="rId1" cstate="print"/>
        <a:srcRect/>
        <a:stretch>
          <a:fillRect/>
        </a:stretch>
      </xdr:blipFill>
      <xdr:spPr bwMode="auto">
        <a:xfrm>
          <a:off x="14992350"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13" name="Imagem 12" descr="pmrb_evandro">
          <a:extLst>
            <a:ext uri="{FF2B5EF4-FFF2-40B4-BE49-F238E27FC236}">
              <a16:creationId xmlns:a16="http://schemas.microsoft.com/office/drawing/2014/main" id="{B67351DB-E7BD-433D-BAF0-F7A213EE1002}"/>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14" name="Imagem 13" descr="pmrb_evandro">
          <a:extLst>
            <a:ext uri="{FF2B5EF4-FFF2-40B4-BE49-F238E27FC236}">
              <a16:creationId xmlns:a16="http://schemas.microsoft.com/office/drawing/2014/main" id="{377B8F84-C272-4F9A-B606-18280AA3FC07}"/>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1028700</xdr:colOff>
      <xdr:row>93</xdr:row>
      <xdr:rowOff>0</xdr:rowOff>
    </xdr:from>
    <xdr:ext cx="0" cy="469900"/>
    <xdr:pic>
      <xdr:nvPicPr>
        <xdr:cNvPr id="15" name="Imagem 14" descr="pmrb_evandro">
          <a:extLst>
            <a:ext uri="{FF2B5EF4-FFF2-40B4-BE49-F238E27FC236}">
              <a16:creationId xmlns:a16="http://schemas.microsoft.com/office/drawing/2014/main" id="{E2B3E8D0-A7CF-4E96-8B1E-24A04E641C20}"/>
            </a:ext>
          </a:extLst>
        </xdr:cNvPr>
        <xdr:cNvPicPr/>
      </xdr:nvPicPr>
      <xdr:blipFill>
        <a:blip xmlns:r="http://schemas.openxmlformats.org/officeDocument/2006/relationships" r:embed="rId1" cstate="print"/>
        <a:srcRect/>
        <a:stretch>
          <a:fillRect/>
        </a:stretch>
      </xdr:blipFill>
      <xdr:spPr bwMode="auto">
        <a:xfrm>
          <a:off x="15030450"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16" name="Imagem 15" descr="pmrb_evandro">
          <a:extLst>
            <a:ext uri="{FF2B5EF4-FFF2-40B4-BE49-F238E27FC236}">
              <a16:creationId xmlns:a16="http://schemas.microsoft.com/office/drawing/2014/main" id="{50A4A543-5889-431B-9C38-02E51591C71E}"/>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17" name="Imagem 16" descr="pmrb_evandro">
          <a:extLst>
            <a:ext uri="{FF2B5EF4-FFF2-40B4-BE49-F238E27FC236}">
              <a16:creationId xmlns:a16="http://schemas.microsoft.com/office/drawing/2014/main" id="{653E29A1-C0A5-40AE-89C6-93E6D5F491C8}"/>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18" name="Imagem 17" descr="pmrb_evandro">
          <a:extLst>
            <a:ext uri="{FF2B5EF4-FFF2-40B4-BE49-F238E27FC236}">
              <a16:creationId xmlns:a16="http://schemas.microsoft.com/office/drawing/2014/main" id="{9A53B852-A11F-4B5C-AAB5-D35E6B674135}"/>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19" name="Imagem 18" descr="pmrb_evandro">
          <a:extLst>
            <a:ext uri="{FF2B5EF4-FFF2-40B4-BE49-F238E27FC236}">
              <a16:creationId xmlns:a16="http://schemas.microsoft.com/office/drawing/2014/main" id="{165B1447-497B-4545-A9BB-B9D27444EBAB}"/>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20" name="Imagem 19" descr="pmrb_evandro">
          <a:extLst>
            <a:ext uri="{FF2B5EF4-FFF2-40B4-BE49-F238E27FC236}">
              <a16:creationId xmlns:a16="http://schemas.microsoft.com/office/drawing/2014/main" id="{6DD328EA-A477-4EEF-A83A-B5398556E3B4}"/>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21" name="Imagem 20" descr="pmrb_evandro">
          <a:extLst>
            <a:ext uri="{FF2B5EF4-FFF2-40B4-BE49-F238E27FC236}">
              <a16:creationId xmlns:a16="http://schemas.microsoft.com/office/drawing/2014/main" id="{4DDD429C-94A3-4BB0-931E-BB758380CC5E}"/>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22" name="Imagem 21" descr="pmrb_evandro">
          <a:extLst>
            <a:ext uri="{FF2B5EF4-FFF2-40B4-BE49-F238E27FC236}">
              <a16:creationId xmlns:a16="http://schemas.microsoft.com/office/drawing/2014/main" id="{1E7DB42A-80EC-4D81-A240-3DEEB09D5540}"/>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23" name="Imagem 22" descr="pmrb_evandro">
          <a:extLst>
            <a:ext uri="{FF2B5EF4-FFF2-40B4-BE49-F238E27FC236}">
              <a16:creationId xmlns:a16="http://schemas.microsoft.com/office/drawing/2014/main" id="{C90BA4CE-D1BB-4C52-907D-916B0DDE92AB}"/>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24" name="Imagem 23" descr="pmrb_evandro">
          <a:extLst>
            <a:ext uri="{FF2B5EF4-FFF2-40B4-BE49-F238E27FC236}">
              <a16:creationId xmlns:a16="http://schemas.microsoft.com/office/drawing/2014/main" id="{BEA648FD-7DE9-4248-83F5-3E948D9BC84B}"/>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1093134</xdr:colOff>
      <xdr:row>93</xdr:row>
      <xdr:rowOff>0</xdr:rowOff>
    </xdr:from>
    <xdr:ext cx="0" cy="469900"/>
    <xdr:pic>
      <xdr:nvPicPr>
        <xdr:cNvPr id="25" name="Imagem 24" descr="pmrb_evandro">
          <a:extLst>
            <a:ext uri="{FF2B5EF4-FFF2-40B4-BE49-F238E27FC236}">
              <a16:creationId xmlns:a16="http://schemas.microsoft.com/office/drawing/2014/main" id="{4AFF2017-C8E6-4840-9F67-0A157DF5FF90}"/>
            </a:ext>
          </a:extLst>
        </xdr:cNvPr>
        <xdr:cNvPicPr/>
      </xdr:nvPicPr>
      <xdr:blipFill>
        <a:blip xmlns:r="http://schemas.openxmlformats.org/officeDocument/2006/relationships" r:embed="rId1" cstate="print"/>
        <a:srcRect/>
        <a:stretch>
          <a:fillRect/>
        </a:stretch>
      </xdr:blipFill>
      <xdr:spPr bwMode="auto">
        <a:xfrm>
          <a:off x="15094884"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26" name="Imagem 25" descr="pmrb_evandro">
          <a:extLst>
            <a:ext uri="{FF2B5EF4-FFF2-40B4-BE49-F238E27FC236}">
              <a16:creationId xmlns:a16="http://schemas.microsoft.com/office/drawing/2014/main" id="{C5D80A85-0202-4540-8F43-5BC53431C250}"/>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27" name="Imagem 26" descr="pmrb_evandro">
          <a:extLst>
            <a:ext uri="{FF2B5EF4-FFF2-40B4-BE49-F238E27FC236}">
              <a16:creationId xmlns:a16="http://schemas.microsoft.com/office/drawing/2014/main" id="{B4635397-A9A2-4705-8D25-1A2958831303}"/>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28" name="Imagem 27" descr="pmrb_evandro">
          <a:extLst>
            <a:ext uri="{FF2B5EF4-FFF2-40B4-BE49-F238E27FC236}">
              <a16:creationId xmlns:a16="http://schemas.microsoft.com/office/drawing/2014/main" id="{AA724EB8-6BAE-43D5-BE3B-CBDA989792F9}"/>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29" name="Imagem 28" descr="pmrb_evandro">
          <a:extLst>
            <a:ext uri="{FF2B5EF4-FFF2-40B4-BE49-F238E27FC236}">
              <a16:creationId xmlns:a16="http://schemas.microsoft.com/office/drawing/2014/main" id="{4FA66439-E223-4994-8B17-A6315151D674}"/>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30" name="Imagem 29" descr="pmrb_evandro">
          <a:extLst>
            <a:ext uri="{FF2B5EF4-FFF2-40B4-BE49-F238E27FC236}">
              <a16:creationId xmlns:a16="http://schemas.microsoft.com/office/drawing/2014/main" id="{2E794B81-EB1D-4570-9264-EAE7569F9733}"/>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31" name="Imagem 30" descr="pmrb_evandro">
          <a:extLst>
            <a:ext uri="{FF2B5EF4-FFF2-40B4-BE49-F238E27FC236}">
              <a16:creationId xmlns:a16="http://schemas.microsoft.com/office/drawing/2014/main" id="{D2FB3CF7-3E85-4D18-9867-7A334DA7C631}"/>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1093134</xdr:colOff>
      <xdr:row>93</xdr:row>
      <xdr:rowOff>0</xdr:rowOff>
    </xdr:from>
    <xdr:ext cx="0" cy="469900"/>
    <xdr:pic>
      <xdr:nvPicPr>
        <xdr:cNvPr id="32" name="Imagem 31" descr="pmrb_evandro">
          <a:extLst>
            <a:ext uri="{FF2B5EF4-FFF2-40B4-BE49-F238E27FC236}">
              <a16:creationId xmlns:a16="http://schemas.microsoft.com/office/drawing/2014/main" id="{46226BCA-833C-4859-89FC-8690DAB2BAC4}"/>
            </a:ext>
          </a:extLst>
        </xdr:cNvPr>
        <xdr:cNvPicPr/>
      </xdr:nvPicPr>
      <xdr:blipFill>
        <a:blip xmlns:r="http://schemas.openxmlformats.org/officeDocument/2006/relationships" r:embed="rId1" cstate="print"/>
        <a:srcRect/>
        <a:stretch>
          <a:fillRect/>
        </a:stretch>
      </xdr:blipFill>
      <xdr:spPr bwMode="auto">
        <a:xfrm>
          <a:off x="15094884" y="3724275"/>
          <a:ext cx="0" cy="469900"/>
        </a:xfrm>
        <a:prstGeom prst="rect">
          <a:avLst/>
        </a:prstGeom>
        <a:noFill/>
        <a:ln w="9525">
          <a:noFill/>
          <a:miter lim="800000"/>
          <a:headEnd/>
          <a:tailEnd/>
        </a:ln>
      </xdr:spPr>
    </xdr:pic>
    <xdr:clientData/>
  </xdr:oneCellAnchor>
  <xdr:oneCellAnchor>
    <xdr:from>
      <xdr:col>11</xdr:col>
      <xdr:colOff>981075</xdr:colOff>
      <xdr:row>75</xdr:row>
      <xdr:rowOff>0</xdr:rowOff>
    </xdr:from>
    <xdr:ext cx="0" cy="469900"/>
    <xdr:pic>
      <xdr:nvPicPr>
        <xdr:cNvPr id="33" name="Imagem 32" descr="pmrb_evandro">
          <a:extLst>
            <a:ext uri="{FF2B5EF4-FFF2-40B4-BE49-F238E27FC236}">
              <a16:creationId xmlns:a16="http://schemas.microsoft.com/office/drawing/2014/main" id="{7DB59A55-D394-44A6-B102-DCF58D15E5CC}"/>
            </a:ext>
          </a:extLst>
        </xdr:cNvPr>
        <xdr:cNvPicPr/>
      </xdr:nvPicPr>
      <xdr:blipFill>
        <a:blip xmlns:r="http://schemas.openxmlformats.org/officeDocument/2006/relationships" r:embed="rId1" cstate="print"/>
        <a:srcRect/>
        <a:stretch>
          <a:fillRect/>
        </a:stretch>
      </xdr:blipFill>
      <xdr:spPr bwMode="auto">
        <a:xfrm>
          <a:off x="14982825" y="5181600"/>
          <a:ext cx="0" cy="469900"/>
        </a:xfrm>
        <a:prstGeom prst="rect">
          <a:avLst/>
        </a:prstGeom>
        <a:noFill/>
        <a:ln w="9525">
          <a:noFill/>
          <a:miter lim="800000"/>
          <a:headEnd/>
          <a:tailEnd/>
        </a:ln>
      </xdr:spPr>
    </xdr:pic>
    <xdr:clientData/>
  </xdr:oneCellAnchor>
  <xdr:oneCellAnchor>
    <xdr:from>
      <xdr:col>11</xdr:col>
      <xdr:colOff>981075</xdr:colOff>
      <xdr:row>75</xdr:row>
      <xdr:rowOff>0</xdr:rowOff>
    </xdr:from>
    <xdr:ext cx="0" cy="469900"/>
    <xdr:pic>
      <xdr:nvPicPr>
        <xdr:cNvPr id="34" name="Imagem 33" descr="pmrb_evandro">
          <a:extLst>
            <a:ext uri="{FF2B5EF4-FFF2-40B4-BE49-F238E27FC236}">
              <a16:creationId xmlns:a16="http://schemas.microsoft.com/office/drawing/2014/main" id="{BEB772DE-079B-479E-BC21-8A99FE7A5813}"/>
            </a:ext>
          </a:extLst>
        </xdr:cNvPr>
        <xdr:cNvPicPr/>
      </xdr:nvPicPr>
      <xdr:blipFill>
        <a:blip xmlns:r="http://schemas.openxmlformats.org/officeDocument/2006/relationships" r:embed="rId1" cstate="print"/>
        <a:srcRect/>
        <a:stretch>
          <a:fillRect/>
        </a:stretch>
      </xdr:blipFill>
      <xdr:spPr bwMode="auto">
        <a:xfrm>
          <a:off x="14982825" y="5181600"/>
          <a:ext cx="0" cy="469900"/>
        </a:xfrm>
        <a:prstGeom prst="rect">
          <a:avLst/>
        </a:prstGeom>
        <a:noFill/>
        <a:ln w="9525">
          <a:noFill/>
          <a:miter lim="800000"/>
          <a:headEnd/>
          <a:tailEnd/>
        </a:ln>
      </xdr:spPr>
    </xdr:pic>
    <xdr:clientData/>
  </xdr:oneCellAnchor>
  <xdr:oneCellAnchor>
    <xdr:from>
      <xdr:col>11</xdr:col>
      <xdr:colOff>981075</xdr:colOff>
      <xdr:row>75</xdr:row>
      <xdr:rowOff>0</xdr:rowOff>
    </xdr:from>
    <xdr:ext cx="0" cy="469900"/>
    <xdr:pic>
      <xdr:nvPicPr>
        <xdr:cNvPr id="35" name="Imagem 34" descr="pmrb_evandro">
          <a:extLst>
            <a:ext uri="{FF2B5EF4-FFF2-40B4-BE49-F238E27FC236}">
              <a16:creationId xmlns:a16="http://schemas.microsoft.com/office/drawing/2014/main" id="{E5EB415E-AA7E-435E-9433-4EB8B381D3C0}"/>
            </a:ext>
          </a:extLst>
        </xdr:cNvPr>
        <xdr:cNvPicPr/>
      </xdr:nvPicPr>
      <xdr:blipFill>
        <a:blip xmlns:r="http://schemas.openxmlformats.org/officeDocument/2006/relationships" r:embed="rId1" cstate="print"/>
        <a:srcRect/>
        <a:stretch>
          <a:fillRect/>
        </a:stretch>
      </xdr:blipFill>
      <xdr:spPr bwMode="auto">
        <a:xfrm>
          <a:off x="14982825" y="5181600"/>
          <a:ext cx="0" cy="469900"/>
        </a:xfrm>
        <a:prstGeom prst="rect">
          <a:avLst/>
        </a:prstGeom>
        <a:noFill/>
        <a:ln w="9525">
          <a:noFill/>
          <a:miter lim="800000"/>
          <a:headEnd/>
          <a:tailEnd/>
        </a:ln>
      </xdr:spPr>
    </xdr:pic>
    <xdr:clientData/>
  </xdr:oneCellAnchor>
  <xdr:oneCellAnchor>
    <xdr:from>
      <xdr:col>11</xdr:col>
      <xdr:colOff>1028700</xdr:colOff>
      <xdr:row>75</xdr:row>
      <xdr:rowOff>0</xdr:rowOff>
    </xdr:from>
    <xdr:ext cx="0" cy="469900"/>
    <xdr:pic>
      <xdr:nvPicPr>
        <xdr:cNvPr id="36" name="Imagem 35" descr="pmrb_evandro">
          <a:extLst>
            <a:ext uri="{FF2B5EF4-FFF2-40B4-BE49-F238E27FC236}">
              <a16:creationId xmlns:a16="http://schemas.microsoft.com/office/drawing/2014/main" id="{22FD5771-89AD-42B3-93FE-C962FC4AA88A}"/>
            </a:ext>
          </a:extLst>
        </xdr:cNvPr>
        <xdr:cNvPicPr/>
      </xdr:nvPicPr>
      <xdr:blipFill>
        <a:blip xmlns:r="http://schemas.openxmlformats.org/officeDocument/2006/relationships" r:embed="rId1" cstate="print"/>
        <a:srcRect/>
        <a:stretch>
          <a:fillRect/>
        </a:stretch>
      </xdr:blipFill>
      <xdr:spPr bwMode="auto">
        <a:xfrm>
          <a:off x="15030450" y="5181600"/>
          <a:ext cx="0" cy="469900"/>
        </a:xfrm>
        <a:prstGeom prst="rect">
          <a:avLst/>
        </a:prstGeom>
        <a:noFill/>
        <a:ln w="9525">
          <a:noFill/>
          <a:miter lim="800000"/>
          <a:headEnd/>
          <a:tailEnd/>
        </a:ln>
      </xdr:spPr>
    </xdr:pic>
    <xdr:clientData/>
  </xdr:oneCellAnchor>
  <xdr:oneCellAnchor>
    <xdr:from>
      <xdr:col>11</xdr:col>
      <xdr:colOff>981075</xdr:colOff>
      <xdr:row>75</xdr:row>
      <xdr:rowOff>0</xdr:rowOff>
    </xdr:from>
    <xdr:ext cx="0" cy="469900"/>
    <xdr:pic>
      <xdr:nvPicPr>
        <xdr:cNvPr id="37" name="Imagem 36" descr="pmrb_evandro">
          <a:extLst>
            <a:ext uri="{FF2B5EF4-FFF2-40B4-BE49-F238E27FC236}">
              <a16:creationId xmlns:a16="http://schemas.microsoft.com/office/drawing/2014/main" id="{A94BC646-F1F8-40FC-85CC-97B48E57BE33}"/>
            </a:ext>
          </a:extLst>
        </xdr:cNvPr>
        <xdr:cNvPicPr/>
      </xdr:nvPicPr>
      <xdr:blipFill>
        <a:blip xmlns:r="http://schemas.openxmlformats.org/officeDocument/2006/relationships" r:embed="rId1" cstate="print"/>
        <a:srcRect/>
        <a:stretch>
          <a:fillRect/>
        </a:stretch>
      </xdr:blipFill>
      <xdr:spPr bwMode="auto">
        <a:xfrm>
          <a:off x="14982825" y="5181600"/>
          <a:ext cx="0" cy="469900"/>
        </a:xfrm>
        <a:prstGeom prst="rect">
          <a:avLst/>
        </a:prstGeom>
        <a:noFill/>
        <a:ln w="9525">
          <a:noFill/>
          <a:miter lim="800000"/>
          <a:headEnd/>
          <a:tailEnd/>
        </a:ln>
      </xdr:spPr>
    </xdr:pic>
    <xdr:clientData/>
  </xdr:oneCellAnchor>
  <xdr:oneCellAnchor>
    <xdr:from>
      <xdr:col>11</xdr:col>
      <xdr:colOff>981075</xdr:colOff>
      <xdr:row>75</xdr:row>
      <xdr:rowOff>0</xdr:rowOff>
    </xdr:from>
    <xdr:ext cx="0" cy="469900"/>
    <xdr:pic>
      <xdr:nvPicPr>
        <xdr:cNvPr id="38" name="Imagem 37" descr="pmrb_evandro">
          <a:extLst>
            <a:ext uri="{FF2B5EF4-FFF2-40B4-BE49-F238E27FC236}">
              <a16:creationId xmlns:a16="http://schemas.microsoft.com/office/drawing/2014/main" id="{C0D8D200-9524-414D-B48B-69AA8B957590}"/>
            </a:ext>
          </a:extLst>
        </xdr:cNvPr>
        <xdr:cNvPicPr/>
      </xdr:nvPicPr>
      <xdr:blipFill>
        <a:blip xmlns:r="http://schemas.openxmlformats.org/officeDocument/2006/relationships" r:embed="rId1" cstate="print"/>
        <a:srcRect/>
        <a:stretch>
          <a:fillRect/>
        </a:stretch>
      </xdr:blipFill>
      <xdr:spPr bwMode="auto">
        <a:xfrm>
          <a:off x="14982825" y="5181600"/>
          <a:ext cx="0" cy="469900"/>
        </a:xfrm>
        <a:prstGeom prst="rect">
          <a:avLst/>
        </a:prstGeom>
        <a:noFill/>
        <a:ln w="9525">
          <a:noFill/>
          <a:miter lim="800000"/>
          <a:headEnd/>
          <a:tailEnd/>
        </a:ln>
      </xdr:spPr>
    </xdr:pic>
    <xdr:clientData/>
  </xdr:oneCellAnchor>
  <xdr:oneCellAnchor>
    <xdr:from>
      <xdr:col>11</xdr:col>
      <xdr:colOff>981075</xdr:colOff>
      <xdr:row>75</xdr:row>
      <xdr:rowOff>0</xdr:rowOff>
    </xdr:from>
    <xdr:ext cx="0" cy="469900"/>
    <xdr:pic>
      <xdr:nvPicPr>
        <xdr:cNvPr id="39" name="Imagem 38" descr="pmrb_evandro">
          <a:extLst>
            <a:ext uri="{FF2B5EF4-FFF2-40B4-BE49-F238E27FC236}">
              <a16:creationId xmlns:a16="http://schemas.microsoft.com/office/drawing/2014/main" id="{F074C771-1CB9-4ACD-88B1-0D385D54E8E0}"/>
            </a:ext>
          </a:extLst>
        </xdr:cNvPr>
        <xdr:cNvPicPr/>
      </xdr:nvPicPr>
      <xdr:blipFill>
        <a:blip xmlns:r="http://schemas.openxmlformats.org/officeDocument/2006/relationships" r:embed="rId1" cstate="print"/>
        <a:srcRect/>
        <a:stretch>
          <a:fillRect/>
        </a:stretch>
      </xdr:blipFill>
      <xdr:spPr bwMode="auto">
        <a:xfrm>
          <a:off x="14982825" y="5181600"/>
          <a:ext cx="0" cy="469900"/>
        </a:xfrm>
        <a:prstGeom prst="rect">
          <a:avLst/>
        </a:prstGeom>
        <a:noFill/>
        <a:ln w="9525">
          <a:noFill/>
          <a:miter lim="800000"/>
          <a:headEnd/>
          <a:tailEnd/>
        </a:ln>
      </xdr:spPr>
    </xdr:pic>
    <xdr:clientData/>
  </xdr:oneCellAnchor>
  <xdr:oneCellAnchor>
    <xdr:from>
      <xdr:col>11</xdr:col>
      <xdr:colOff>981075</xdr:colOff>
      <xdr:row>75</xdr:row>
      <xdr:rowOff>0</xdr:rowOff>
    </xdr:from>
    <xdr:ext cx="0" cy="469900"/>
    <xdr:pic>
      <xdr:nvPicPr>
        <xdr:cNvPr id="40" name="Imagem 39" descr="pmrb_evandro">
          <a:extLst>
            <a:ext uri="{FF2B5EF4-FFF2-40B4-BE49-F238E27FC236}">
              <a16:creationId xmlns:a16="http://schemas.microsoft.com/office/drawing/2014/main" id="{B618186F-DB4C-43D5-BDB8-BB7BB29070B7}"/>
            </a:ext>
          </a:extLst>
        </xdr:cNvPr>
        <xdr:cNvPicPr/>
      </xdr:nvPicPr>
      <xdr:blipFill>
        <a:blip xmlns:r="http://schemas.openxmlformats.org/officeDocument/2006/relationships" r:embed="rId1" cstate="print"/>
        <a:srcRect/>
        <a:stretch>
          <a:fillRect/>
        </a:stretch>
      </xdr:blipFill>
      <xdr:spPr bwMode="auto">
        <a:xfrm>
          <a:off x="14982825" y="5181600"/>
          <a:ext cx="0" cy="469900"/>
        </a:xfrm>
        <a:prstGeom prst="rect">
          <a:avLst/>
        </a:prstGeom>
        <a:noFill/>
        <a:ln w="9525">
          <a:noFill/>
          <a:miter lim="800000"/>
          <a:headEnd/>
          <a:tailEnd/>
        </a:ln>
      </xdr:spPr>
    </xdr:pic>
    <xdr:clientData/>
  </xdr:oneCellAnchor>
  <xdr:oneCellAnchor>
    <xdr:from>
      <xdr:col>11</xdr:col>
      <xdr:colOff>981075</xdr:colOff>
      <xdr:row>75</xdr:row>
      <xdr:rowOff>0</xdr:rowOff>
    </xdr:from>
    <xdr:ext cx="0" cy="469900"/>
    <xdr:pic>
      <xdr:nvPicPr>
        <xdr:cNvPr id="41" name="Imagem 40" descr="pmrb_evandro">
          <a:extLst>
            <a:ext uri="{FF2B5EF4-FFF2-40B4-BE49-F238E27FC236}">
              <a16:creationId xmlns:a16="http://schemas.microsoft.com/office/drawing/2014/main" id="{635648E0-67B3-443C-95F6-07D94C01967D}"/>
            </a:ext>
          </a:extLst>
        </xdr:cNvPr>
        <xdr:cNvPicPr/>
      </xdr:nvPicPr>
      <xdr:blipFill>
        <a:blip xmlns:r="http://schemas.openxmlformats.org/officeDocument/2006/relationships" r:embed="rId1" cstate="print"/>
        <a:srcRect/>
        <a:stretch>
          <a:fillRect/>
        </a:stretch>
      </xdr:blipFill>
      <xdr:spPr bwMode="auto">
        <a:xfrm>
          <a:off x="14982825" y="5181600"/>
          <a:ext cx="0" cy="469900"/>
        </a:xfrm>
        <a:prstGeom prst="rect">
          <a:avLst/>
        </a:prstGeom>
        <a:noFill/>
        <a:ln w="9525">
          <a:noFill/>
          <a:miter lim="800000"/>
          <a:headEnd/>
          <a:tailEnd/>
        </a:ln>
      </xdr:spPr>
    </xdr:pic>
    <xdr:clientData/>
  </xdr:oneCellAnchor>
  <xdr:oneCellAnchor>
    <xdr:from>
      <xdr:col>11</xdr:col>
      <xdr:colOff>981075</xdr:colOff>
      <xdr:row>75</xdr:row>
      <xdr:rowOff>0</xdr:rowOff>
    </xdr:from>
    <xdr:ext cx="0" cy="469900"/>
    <xdr:pic>
      <xdr:nvPicPr>
        <xdr:cNvPr id="42" name="Imagem 41" descr="pmrb_evandro">
          <a:extLst>
            <a:ext uri="{FF2B5EF4-FFF2-40B4-BE49-F238E27FC236}">
              <a16:creationId xmlns:a16="http://schemas.microsoft.com/office/drawing/2014/main" id="{0D93E56B-E3D3-4ECD-AA8E-F9A57370AB45}"/>
            </a:ext>
          </a:extLst>
        </xdr:cNvPr>
        <xdr:cNvPicPr/>
      </xdr:nvPicPr>
      <xdr:blipFill>
        <a:blip xmlns:r="http://schemas.openxmlformats.org/officeDocument/2006/relationships" r:embed="rId1" cstate="print"/>
        <a:srcRect/>
        <a:stretch>
          <a:fillRect/>
        </a:stretch>
      </xdr:blipFill>
      <xdr:spPr bwMode="auto">
        <a:xfrm>
          <a:off x="14982825" y="5181600"/>
          <a:ext cx="0" cy="469900"/>
        </a:xfrm>
        <a:prstGeom prst="rect">
          <a:avLst/>
        </a:prstGeom>
        <a:noFill/>
        <a:ln w="9525">
          <a:noFill/>
          <a:miter lim="800000"/>
          <a:headEnd/>
          <a:tailEnd/>
        </a:ln>
      </xdr:spPr>
    </xdr:pic>
    <xdr:clientData/>
  </xdr:oneCellAnchor>
  <xdr:oneCellAnchor>
    <xdr:from>
      <xdr:col>11</xdr:col>
      <xdr:colOff>981075</xdr:colOff>
      <xdr:row>75</xdr:row>
      <xdr:rowOff>0</xdr:rowOff>
    </xdr:from>
    <xdr:ext cx="0" cy="469900"/>
    <xdr:pic>
      <xdr:nvPicPr>
        <xdr:cNvPr id="43" name="Imagem 42" descr="pmrb_evandro">
          <a:extLst>
            <a:ext uri="{FF2B5EF4-FFF2-40B4-BE49-F238E27FC236}">
              <a16:creationId xmlns:a16="http://schemas.microsoft.com/office/drawing/2014/main" id="{295D57B8-2CA0-44FE-9056-4281D87BD2FE}"/>
            </a:ext>
          </a:extLst>
        </xdr:cNvPr>
        <xdr:cNvPicPr/>
      </xdr:nvPicPr>
      <xdr:blipFill>
        <a:blip xmlns:r="http://schemas.openxmlformats.org/officeDocument/2006/relationships" r:embed="rId1" cstate="print"/>
        <a:srcRect/>
        <a:stretch>
          <a:fillRect/>
        </a:stretch>
      </xdr:blipFill>
      <xdr:spPr bwMode="auto">
        <a:xfrm>
          <a:off x="14982825" y="5181600"/>
          <a:ext cx="0" cy="469900"/>
        </a:xfrm>
        <a:prstGeom prst="rect">
          <a:avLst/>
        </a:prstGeom>
        <a:noFill/>
        <a:ln w="9525">
          <a:noFill/>
          <a:miter lim="800000"/>
          <a:headEnd/>
          <a:tailEnd/>
        </a:ln>
      </xdr:spPr>
    </xdr:pic>
    <xdr:clientData/>
  </xdr:oneCellAnchor>
  <xdr:oneCellAnchor>
    <xdr:from>
      <xdr:col>11</xdr:col>
      <xdr:colOff>981075</xdr:colOff>
      <xdr:row>75</xdr:row>
      <xdr:rowOff>0</xdr:rowOff>
    </xdr:from>
    <xdr:ext cx="0" cy="469900"/>
    <xdr:pic>
      <xdr:nvPicPr>
        <xdr:cNvPr id="44" name="Imagem 43" descr="pmrb_evandro">
          <a:extLst>
            <a:ext uri="{FF2B5EF4-FFF2-40B4-BE49-F238E27FC236}">
              <a16:creationId xmlns:a16="http://schemas.microsoft.com/office/drawing/2014/main" id="{58A9890D-41EC-4387-AB89-5DE118913C5C}"/>
            </a:ext>
          </a:extLst>
        </xdr:cNvPr>
        <xdr:cNvPicPr/>
      </xdr:nvPicPr>
      <xdr:blipFill>
        <a:blip xmlns:r="http://schemas.openxmlformats.org/officeDocument/2006/relationships" r:embed="rId1" cstate="print"/>
        <a:srcRect/>
        <a:stretch>
          <a:fillRect/>
        </a:stretch>
      </xdr:blipFill>
      <xdr:spPr bwMode="auto">
        <a:xfrm>
          <a:off x="14982825" y="5181600"/>
          <a:ext cx="0" cy="469900"/>
        </a:xfrm>
        <a:prstGeom prst="rect">
          <a:avLst/>
        </a:prstGeom>
        <a:noFill/>
        <a:ln w="9525">
          <a:noFill/>
          <a:miter lim="800000"/>
          <a:headEnd/>
          <a:tailEnd/>
        </a:ln>
      </xdr:spPr>
    </xdr:pic>
    <xdr:clientData/>
  </xdr:oneCellAnchor>
  <xdr:oneCellAnchor>
    <xdr:from>
      <xdr:col>11</xdr:col>
      <xdr:colOff>1028700</xdr:colOff>
      <xdr:row>75</xdr:row>
      <xdr:rowOff>0</xdr:rowOff>
    </xdr:from>
    <xdr:ext cx="0" cy="469900"/>
    <xdr:pic>
      <xdr:nvPicPr>
        <xdr:cNvPr id="45" name="Imagem 44" descr="pmrb_evandro">
          <a:extLst>
            <a:ext uri="{FF2B5EF4-FFF2-40B4-BE49-F238E27FC236}">
              <a16:creationId xmlns:a16="http://schemas.microsoft.com/office/drawing/2014/main" id="{B66F9E6F-5CD0-4175-B876-E91A04986CA4}"/>
            </a:ext>
          </a:extLst>
        </xdr:cNvPr>
        <xdr:cNvPicPr/>
      </xdr:nvPicPr>
      <xdr:blipFill>
        <a:blip xmlns:r="http://schemas.openxmlformats.org/officeDocument/2006/relationships" r:embed="rId1" cstate="print"/>
        <a:srcRect/>
        <a:stretch>
          <a:fillRect/>
        </a:stretch>
      </xdr:blipFill>
      <xdr:spPr bwMode="auto">
        <a:xfrm>
          <a:off x="15030450" y="5181600"/>
          <a:ext cx="0" cy="469900"/>
        </a:xfrm>
        <a:prstGeom prst="rect">
          <a:avLst/>
        </a:prstGeom>
        <a:noFill/>
        <a:ln w="9525">
          <a:noFill/>
          <a:miter lim="800000"/>
          <a:headEnd/>
          <a:tailEnd/>
        </a:ln>
      </xdr:spPr>
    </xdr:pic>
    <xdr:clientData/>
  </xdr:oneCellAnchor>
  <xdr:oneCellAnchor>
    <xdr:from>
      <xdr:col>11</xdr:col>
      <xdr:colOff>981075</xdr:colOff>
      <xdr:row>75</xdr:row>
      <xdr:rowOff>0</xdr:rowOff>
    </xdr:from>
    <xdr:ext cx="0" cy="469900"/>
    <xdr:pic>
      <xdr:nvPicPr>
        <xdr:cNvPr id="46" name="Imagem 45" descr="pmrb_evandro">
          <a:extLst>
            <a:ext uri="{FF2B5EF4-FFF2-40B4-BE49-F238E27FC236}">
              <a16:creationId xmlns:a16="http://schemas.microsoft.com/office/drawing/2014/main" id="{29064443-4C71-4968-822F-109E8F8AB50D}"/>
            </a:ext>
          </a:extLst>
        </xdr:cNvPr>
        <xdr:cNvPicPr/>
      </xdr:nvPicPr>
      <xdr:blipFill>
        <a:blip xmlns:r="http://schemas.openxmlformats.org/officeDocument/2006/relationships" r:embed="rId1" cstate="print"/>
        <a:srcRect/>
        <a:stretch>
          <a:fillRect/>
        </a:stretch>
      </xdr:blipFill>
      <xdr:spPr bwMode="auto">
        <a:xfrm>
          <a:off x="14982825" y="5181600"/>
          <a:ext cx="0" cy="469900"/>
        </a:xfrm>
        <a:prstGeom prst="rect">
          <a:avLst/>
        </a:prstGeom>
        <a:noFill/>
        <a:ln w="9525">
          <a:noFill/>
          <a:miter lim="800000"/>
          <a:headEnd/>
          <a:tailEnd/>
        </a:ln>
      </xdr:spPr>
    </xdr:pic>
    <xdr:clientData/>
  </xdr:oneCellAnchor>
  <xdr:oneCellAnchor>
    <xdr:from>
      <xdr:col>11</xdr:col>
      <xdr:colOff>981075</xdr:colOff>
      <xdr:row>75</xdr:row>
      <xdr:rowOff>0</xdr:rowOff>
    </xdr:from>
    <xdr:ext cx="0" cy="469900"/>
    <xdr:pic>
      <xdr:nvPicPr>
        <xdr:cNvPr id="47" name="Imagem 46" descr="pmrb_evandro">
          <a:extLst>
            <a:ext uri="{FF2B5EF4-FFF2-40B4-BE49-F238E27FC236}">
              <a16:creationId xmlns:a16="http://schemas.microsoft.com/office/drawing/2014/main" id="{D886434E-1482-4C14-B40C-25F254FCDC93}"/>
            </a:ext>
          </a:extLst>
        </xdr:cNvPr>
        <xdr:cNvPicPr/>
      </xdr:nvPicPr>
      <xdr:blipFill>
        <a:blip xmlns:r="http://schemas.openxmlformats.org/officeDocument/2006/relationships" r:embed="rId1" cstate="print"/>
        <a:srcRect/>
        <a:stretch>
          <a:fillRect/>
        </a:stretch>
      </xdr:blipFill>
      <xdr:spPr bwMode="auto">
        <a:xfrm>
          <a:off x="14982825" y="5181600"/>
          <a:ext cx="0" cy="469900"/>
        </a:xfrm>
        <a:prstGeom prst="rect">
          <a:avLst/>
        </a:prstGeom>
        <a:noFill/>
        <a:ln w="9525">
          <a:noFill/>
          <a:miter lim="800000"/>
          <a:headEnd/>
          <a:tailEnd/>
        </a:ln>
      </xdr:spPr>
    </xdr:pic>
    <xdr:clientData/>
  </xdr:oneCellAnchor>
  <xdr:oneCellAnchor>
    <xdr:from>
      <xdr:col>11</xdr:col>
      <xdr:colOff>981075</xdr:colOff>
      <xdr:row>75</xdr:row>
      <xdr:rowOff>0</xdr:rowOff>
    </xdr:from>
    <xdr:ext cx="0" cy="469900"/>
    <xdr:pic>
      <xdr:nvPicPr>
        <xdr:cNvPr id="48" name="Imagem 47" descr="pmrb_evandro">
          <a:extLst>
            <a:ext uri="{FF2B5EF4-FFF2-40B4-BE49-F238E27FC236}">
              <a16:creationId xmlns:a16="http://schemas.microsoft.com/office/drawing/2014/main" id="{8EFD5000-A1A7-4962-B599-E4868A27753D}"/>
            </a:ext>
          </a:extLst>
        </xdr:cNvPr>
        <xdr:cNvPicPr/>
      </xdr:nvPicPr>
      <xdr:blipFill>
        <a:blip xmlns:r="http://schemas.openxmlformats.org/officeDocument/2006/relationships" r:embed="rId1" cstate="print"/>
        <a:srcRect/>
        <a:stretch>
          <a:fillRect/>
        </a:stretch>
      </xdr:blipFill>
      <xdr:spPr bwMode="auto">
        <a:xfrm>
          <a:off x="14982825" y="5181600"/>
          <a:ext cx="0" cy="469900"/>
        </a:xfrm>
        <a:prstGeom prst="rect">
          <a:avLst/>
        </a:prstGeom>
        <a:noFill/>
        <a:ln w="9525">
          <a:noFill/>
          <a:miter lim="800000"/>
          <a:headEnd/>
          <a:tailEnd/>
        </a:ln>
      </xdr:spPr>
    </xdr:pic>
    <xdr:clientData/>
  </xdr:oneCellAnchor>
  <xdr:oneCellAnchor>
    <xdr:from>
      <xdr:col>11</xdr:col>
      <xdr:colOff>981075</xdr:colOff>
      <xdr:row>75</xdr:row>
      <xdr:rowOff>0</xdr:rowOff>
    </xdr:from>
    <xdr:ext cx="0" cy="469900"/>
    <xdr:pic>
      <xdr:nvPicPr>
        <xdr:cNvPr id="49" name="Imagem 48" descr="pmrb_evandro">
          <a:extLst>
            <a:ext uri="{FF2B5EF4-FFF2-40B4-BE49-F238E27FC236}">
              <a16:creationId xmlns:a16="http://schemas.microsoft.com/office/drawing/2014/main" id="{AD5C19DC-EA88-4CE1-8584-FC67166D87A1}"/>
            </a:ext>
          </a:extLst>
        </xdr:cNvPr>
        <xdr:cNvPicPr/>
      </xdr:nvPicPr>
      <xdr:blipFill>
        <a:blip xmlns:r="http://schemas.openxmlformats.org/officeDocument/2006/relationships" r:embed="rId1" cstate="print"/>
        <a:srcRect/>
        <a:stretch>
          <a:fillRect/>
        </a:stretch>
      </xdr:blipFill>
      <xdr:spPr bwMode="auto">
        <a:xfrm>
          <a:off x="14982825" y="5181600"/>
          <a:ext cx="0" cy="469900"/>
        </a:xfrm>
        <a:prstGeom prst="rect">
          <a:avLst/>
        </a:prstGeom>
        <a:noFill/>
        <a:ln w="9525">
          <a:noFill/>
          <a:miter lim="800000"/>
          <a:headEnd/>
          <a:tailEnd/>
        </a:ln>
      </xdr:spPr>
    </xdr:pic>
    <xdr:clientData/>
  </xdr:oneCellAnchor>
  <xdr:oneCellAnchor>
    <xdr:from>
      <xdr:col>11</xdr:col>
      <xdr:colOff>981075</xdr:colOff>
      <xdr:row>75</xdr:row>
      <xdr:rowOff>0</xdr:rowOff>
    </xdr:from>
    <xdr:ext cx="0" cy="469900"/>
    <xdr:pic>
      <xdr:nvPicPr>
        <xdr:cNvPr id="50" name="Imagem 49" descr="pmrb_evandro">
          <a:extLst>
            <a:ext uri="{FF2B5EF4-FFF2-40B4-BE49-F238E27FC236}">
              <a16:creationId xmlns:a16="http://schemas.microsoft.com/office/drawing/2014/main" id="{7F2FDF94-A36A-496C-9CC2-BBD373B7A490}"/>
            </a:ext>
          </a:extLst>
        </xdr:cNvPr>
        <xdr:cNvPicPr/>
      </xdr:nvPicPr>
      <xdr:blipFill>
        <a:blip xmlns:r="http://schemas.openxmlformats.org/officeDocument/2006/relationships" r:embed="rId1" cstate="print"/>
        <a:srcRect/>
        <a:stretch>
          <a:fillRect/>
        </a:stretch>
      </xdr:blipFill>
      <xdr:spPr bwMode="auto">
        <a:xfrm>
          <a:off x="14982825" y="5181600"/>
          <a:ext cx="0" cy="469900"/>
        </a:xfrm>
        <a:prstGeom prst="rect">
          <a:avLst/>
        </a:prstGeom>
        <a:noFill/>
        <a:ln w="9525">
          <a:noFill/>
          <a:miter lim="800000"/>
          <a:headEnd/>
          <a:tailEnd/>
        </a:ln>
      </xdr:spPr>
    </xdr:pic>
    <xdr:clientData/>
  </xdr:oneCellAnchor>
  <xdr:oneCellAnchor>
    <xdr:from>
      <xdr:col>11</xdr:col>
      <xdr:colOff>981075</xdr:colOff>
      <xdr:row>75</xdr:row>
      <xdr:rowOff>0</xdr:rowOff>
    </xdr:from>
    <xdr:ext cx="0" cy="469900"/>
    <xdr:pic>
      <xdr:nvPicPr>
        <xdr:cNvPr id="51" name="Imagem 50" descr="pmrb_evandro">
          <a:extLst>
            <a:ext uri="{FF2B5EF4-FFF2-40B4-BE49-F238E27FC236}">
              <a16:creationId xmlns:a16="http://schemas.microsoft.com/office/drawing/2014/main" id="{26E4B8D1-1823-40B3-9657-CFC8E2DEE450}"/>
            </a:ext>
          </a:extLst>
        </xdr:cNvPr>
        <xdr:cNvPicPr/>
      </xdr:nvPicPr>
      <xdr:blipFill>
        <a:blip xmlns:r="http://schemas.openxmlformats.org/officeDocument/2006/relationships" r:embed="rId1" cstate="print"/>
        <a:srcRect/>
        <a:stretch>
          <a:fillRect/>
        </a:stretch>
      </xdr:blipFill>
      <xdr:spPr bwMode="auto">
        <a:xfrm>
          <a:off x="14982825" y="5181600"/>
          <a:ext cx="0" cy="469900"/>
        </a:xfrm>
        <a:prstGeom prst="rect">
          <a:avLst/>
        </a:prstGeom>
        <a:noFill/>
        <a:ln w="9525">
          <a:noFill/>
          <a:miter lim="800000"/>
          <a:headEnd/>
          <a:tailEnd/>
        </a:ln>
      </xdr:spPr>
    </xdr:pic>
    <xdr:clientData/>
  </xdr:oneCellAnchor>
  <xdr:oneCellAnchor>
    <xdr:from>
      <xdr:col>11</xdr:col>
      <xdr:colOff>981075</xdr:colOff>
      <xdr:row>75</xdr:row>
      <xdr:rowOff>0</xdr:rowOff>
    </xdr:from>
    <xdr:ext cx="0" cy="469900"/>
    <xdr:pic>
      <xdr:nvPicPr>
        <xdr:cNvPr id="52" name="Imagem 51" descr="pmrb_evandro">
          <a:extLst>
            <a:ext uri="{FF2B5EF4-FFF2-40B4-BE49-F238E27FC236}">
              <a16:creationId xmlns:a16="http://schemas.microsoft.com/office/drawing/2014/main" id="{8A4FBDFB-33F2-4416-AAB9-E5E42C402A23}"/>
            </a:ext>
          </a:extLst>
        </xdr:cNvPr>
        <xdr:cNvPicPr/>
      </xdr:nvPicPr>
      <xdr:blipFill>
        <a:blip xmlns:r="http://schemas.openxmlformats.org/officeDocument/2006/relationships" r:embed="rId1" cstate="print"/>
        <a:srcRect/>
        <a:stretch>
          <a:fillRect/>
        </a:stretch>
      </xdr:blipFill>
      <xdr:spPr bwMode="auto">
        <a:xfrm>
          <a:off x="14982825" y="5181600"/>
          <a:ext cx="0" cy="469900"/>
        </a:xfrm>
        <a:prstGeom prst="rect">
          <a:avLst/>
        </a:prstGeom>
        <a:noFill/>
        <a:ln w="9525">
          <a:noFill/>
          <a:miter lim="800000"/>
          <a:headEnd/>
          <a:tailEnd/>
        </a:ln>
      </xdr:spPr>
    </xdr:pic>
    <xdr:clientData/>
  </xdr:oneCellAnchor>
  <xdr:oneCellAnchor>
    <xdr:from>
      <xdr:col>11</xdr:col>
      <xdr:colOff>981075</xdr:colOff>
      <xdr:row>75</xdr:row>
      <xdr:rowOff>0</xdr:rowOff>
    </xdr:from>
    <xdr:ext cx="0" cy="469900"/>
    <xdr:pic>
      <xdr:nvPicPr>
        <xdr:cNvPr id="53" name="Imagem 52" descr="pmrb_evandro">
          <a:extLst>
            <a:ext uri="{FF2B5EF4-FFF2-40B4-BE49-F238E27FC236}">
              <a16:creationId xmlns:a16="http://schemas.microsoft.com/office/drawing/2014/main" id="{2943A8B4-C4D8-4414-8184-3285C2A27880}"/>
            </a:ext>
          </a:extLst>
        </xdr:cNvPr>
        <xdr:cNvPicPr/>
      </xdr:nvPicPr>
      <xdr:blipFill>
        <a:blip xmlns:r="http://schemas.openxmlformats.org/officeDocument/2006/relationships" r:embed="rId1" cstate="print"/>
        <a:srcRect/>
        <a:stretch>
          <a:fillRect/>
        </a:stretch>
      </xdr:blipFill>
      <xdr:spPr bwMode="auto">
        <a:xfrm>
          <a:off x="14982825" y="5181600"/>
          <a:ext cx="0" cy="469900"/>
        </a:xfrm>
        <a:prstGeom prst="rect">
          <a:avLst/>
        </a:prstGeom>
        <a:noFill/>
        <a:ln w="9525">
          <a:noFill/>
          <a:miter lim="800000"/>
          <a:headEnd/>
          <a:tailEnd/>
        </a:ln>
      </xdr:spPr>
    </xdr:pic>
    <xdr:clientData/>
  </xdr:oneCellAnchor>
  <xdr:oneCellAnchor>
    <xdr:from>
      <xdr:col>11</xdr:col>
      <xdr:colOff>1028700</xdr:colOff>
      <xdr:row>75</xdr:row>
      <xdr:rowOff>0</xdr:rowOff>
    </xdr:from>
    <xdr:ext cx="0" cy="469900"/>
    <xdr:pic>
      <xdr:nvPicPr>
        <xdr:cNvPr id="54" name="Imagem 53" descr="pmrb_evandro">
          <a:extLst>
            <a:ext uri="{FF2B5EF4-FFF2-40B4-BE49-F238E27FC236}">
              <a16:creationId xmlns:a16="http://schemas.microsoft.com/office/drawing/2014/main" id="{5C596EAC-CDC5-4A92-A8D1-5C402C7397F9}"/>
            </a:ext>
          </a:extLst>
        </xdr:cNvPr>
        <xdr:cNvPicPr/>
      </xdr:nvPicPr>
      <xdr:blipFill>
        <a:blip xmlns:r="http://schemas.openxmlformats.org/officeDocument/2006/relationships" r:embed="rId1" cstate="print"/>
        <a:srcRect/>
        <a:stretch>
          <a:fillRect/>
        </a:stretch>
      </xdr:blipFill>
      <xdr:spPr bwMode="auto">
        <a:xfrm>
          <a:off x="15030450" y="5181600"/>
          <a:ext cx="0" cy="469900"/>
        </a:xfrm>
        <a:prstGeom prst="rect">
          <a:avLst/>
        </a:prstGeom>
        <a:noFill/>
        <a:ln w="9525">
          <a:noFill/>
          <a:miter lim="800000"/>
          <a:headEnd/>
          <a:tailEnd/>
        </a:ln>
      </xdr:spPr>
    </xdr:pic>
    <xdr:clientData/>
  </xdr:oneCellAnchor>
  <xdr:oneCellAnchor>
    <xdr:from>
      <xdr:col>11</xdr:col>
      <xdr:colOff>981075</xdr:colOff>
      <xdr:row>75</xdr:row>
      <xdr:rowOff>0</xdr:rowOff>
    </xdr:from>
    <xdr:ext cx="0" cy="469900"/>
    <xdr:pic>
      <xdr:nvPicPr>
        <xdr:cNvPr id="55" name="Imagem 54" descr="pmrb_evandro">
          <a:extLst>
            <a:ext uri="{FF2B5EF4-FFF2-40B4-BE49-F238E27FC236}">
              <a16:creationId xmlns:a16="http://schemas.microsoft.com/office/drawing/2014/main" id="{519538D8-48B5-4247-8C7E-881F17D0FC50}"/>
            </a:ext>
          </a:extLst>
        </xdr:cNvPr>
        <xdr:cNvPicPr/>
      </xdr:nvPicPr>
      <xdr:blipFill>
        <a:blip xmlns:r="http://schemas.openxmlformats.org/officeDocument/2006/relationships" r:embed="rId1" cstate="print"/>
        <a:srcRect/>
        <a:stretch>
          <a:fillRect/>
        </a:stretch>
      </xdr:blipFill>
      <xdr:spPr bwMode="auto">
        <a:xfrm>
          <a:off x="14982825" y="5181600"/>
          <a:ext cx="0" cy="469900"/>
        </a:xfrm>
        <a:prstGeom prst="rect">
          <a:avLst/>
        </a:prstGeom>
        <a:noFill/>
        <a:ln w="9525">
          <a:noFill/>
          <a:miter lim="800000"/>
          <a:headEnd/>
          <a:tailEnd/>
        </a:ln>
      </xdr:spPr>
    </xdr:pic>
    <xdr:clientData/>
  </xdr:oneCellAnchor>
  <xdr:oneCellAnchor>
    <xdr:from>
      <xdr:col>11</xdr:col>
      <xdr:colOff>981075</xdr:colOff>
      <xdr:row>75</xdr:row>
      <xdr:rowOff>0</xdr:rowOff>
    </xdr:from>
    <xdr:ext cx="0" cy="469900"/>
    <xdr:pic>
      <xdr:nvPicPr>
        <xdr:cNvPr id="56" name="Imagem 55" descr="pmrb_evandro">
          <a:extLst>
            <a:ext uri="{FF2B5EF4-FFF2-40B4-BE49-F238E27FC236}">
              <a16:creationId xmlns:a16="http://schemas.microsoft.com/office/drawing/2014/main" id="{EB118797-488B-4AA3-90B2-70498C914039}"/>
            </a:ext>
          </a:extLst>
        </xdr:cNvPr>
        <xdr:cNvPicPr/>
      </xdr:nvPicPr>
      <xdr:blipFill>
        <a:blip xmlns:r="http://schemas.openxmlformats.org/officeDocument/2006/relationships" r:embed="rId1" cstate="print"/>
        <a:srcRect/>
        <a:stretch>
          <a:fillRect/>
        </a:stretch>
      </xdr:blipFill>
      <xdr:spPr bwMode="auto">
        <a:xfrm>
          <a:off x="14982825" y="5181600"/>
          <a:ext cx="0" cy="469900"/>
        </a:xfrm>
        <a:prstGeom prst="rect">
          <a:avLst/>
        </a:prstGeom>
        <a:noFill/>
        <a:ln w="9525">
          <a:noFill/>
          <a:miter lim="800000"/>
          <a:headEnd/>
          <a:tailEnd/>
        </a:ln>
      </xdr:spPr>
    </xdr:pic>
    <xdr:clientData/>
  </xdr:oneCellAnchor>
  <xdr:oneCellAnchor>
    <xdr:from>
      <xdr:col>11</xdr:col>
      <xdr:colOff>981075</xdr:colOff>
      <xdr:row>75</xdr:row>
      <xdr:rowOff>0</xdr:rowOff>
    </xdr:from>
    <xdr:ext cx="0" cy="469900"/>
    <xdr:pic>
      <xdr:nvPicPr>
        <xdr:cNvPr id="57" name="Imagem 56" descr="pmrb_evandro">
          <a:extLst>
            <a:ext uri="{FF2B5EF4-FFF2-40B4-BE49-F238E27FC236}">
              <a16:creationId xmlns:a16="http://schemas.microsoft.com/office/drawing/2014/main" id="{D4110A9A-0F9A-4D14-8BA3-C8964E7101D3}"/>
            </a:ext>
          </a:extLst>
        </xdr:cNvPr>
        <xdr:cNvPicPr/>
      </xdr:nvPicPr>
      <xdr:blipFill>
        <a:blip xmlns:r="http://schemas.openxmlformats.org/officeDocument/2006/relationships" r:embed="rId1" cstate="print"/>
        <a:srcRect/>
        <a:stretch>
          <a:fillRect/>
        </a:stretch>
      </xdr:blipFill>
      <xdr:spPr bwMode="auto">
        <a:xfrm>
          <a:off x="14982825" y="5181600"/>
          <a:ext cx="0" cy="469900"/>
        </a:xfrm>
        <a:prstGeom prst="rect">
          <a:avLst/>
        </a:prstGeom>
        <a:noFill/>
        <a:ln w="9525">
          <a:noFill/>
          <a:miter lim="800000"/>
          <a:headEnd/>
          <a:tailEnd/>
        </a:ln>
      </xdr:spPr>
    </xdr:pic>
    <xdr:clientData/>
  </xdr:oneCellAnchor>
  <xdr:oneCellAnchor>
    <xdr:from>
      <xdr:col>11</xdr:col>
      <xdr:colOff>981075</xdr:colOff>
      <xdr:row>75</xdr:row>
      <xdr:rowOff>0</xdr:rowOff>
    </xdr:from>
    <xdr:ext cx="0" cy="469900"/>
    <xdr:pic>
      <xdr:nvPicPr>
        <xdr:cNvPr id="58" name="Imagem 57" descr="pmrb_evandro">
          <a:extLst>
            <a:ext uri="{FF2B5EF4-FFF2-40B4-BE49-F238E27FC236}">
              <a16:creationId xmlns:a16="http://schemas.microsoft.com/office/drawing/2014/main" id="{299110E5-C1BD-4922-8EDA-8AF4F21E6741}"/>
            </a:ext>
          </a:extLst>
        </xdr:cNvPr>
        <xdr:cNvPicPr/>
      </xdr:nvPicPr>
      <xdr:blipFill>
        <a:blip xmlns:r="http://schemas.openxmlformats.org/officeDocument/2006/relationships" r:embed="rId1" cstate="print"/>
        <a:srcRect/>
        <a:stretch>
          <a:fillRect/>
        </a:stretch>
      </xdr:blipFill>
      <xdr:spPr bwMode="auto">
        <a:xfrm>
          <a:off x="14982825" y="5181600"/>
          <a:ext cx="0" cy="469900"/>
        </a:xfrm>
        <a:prstGeom prst="rect">
          <a:avLst/>
        </a:prstGeom>
        <a:noFill/>
        <a:ln w="9525">
          <a:noFill/>
          <a:miter lim="800000"/>
          <a:headEnd/>
          <a:tailEnd/>
        </a:ln>
      </xdr:spPr>
    </xdr:pic>
    <xdr:clientData/>
  </xdr:oneCellAnchor>
  <xdr:oneCellAnchor>
    <xdr:from>
      <xdr:col>11</xdr:col>
      <xdr:colOff>981075</xdr:colOff>
      <xdr:row>75</xdr:row>
      <xdr:rowOff>0</xdr:rowOff>
    </xdr:from>
    <xdr:ext cx="0" cy="469900"/>
    <xdr:pic>
      <xdr:nvPicPr>
        <xdr:cNvPr id="59" name="Imagem 58" descr="pmrb_evandro">
          <a:extLst>
            <a:ext uri="{FF2B5EF4-FFF2-40B4-BE49-F238E27FC236}">
              <a16:creationId xmlns:a16="http://schemas.microsoft.com/office/drawing/2014/main" id="{E5A6324A-7D40-4166-9988-080C480EC809}"/>
            </a:ext>
          </a:extLst>
        </xdr:cNvPr>
        <xdr:cNvPicPr/>
      </xdr:nvPicPr>
      <xdr:blipFill>
        <a:blip xmlns:r="http://schemas.openxmlformats.org/officeDocument/2006/relationships" r:embed="rId1" cstate="print"/>
        <a:srcRect/>
        <a:stretch>
          <a:fillRect/>
        </a:stretch>
      </xdr:blipFill>
      <xdr:spPr bwMode="auto">
        <a:xfrm>
          <a:off x="14982825" y="5181600"/>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60" name="Imagem 59" descr="pmrb_evandro">
          <a:extLst>
            <a:ext uri="{FF2B5EF4-FFF2-40B4-BE49-F238E27FC236}">
              <a16:creationId xmlns:a16="http://schemas.microsoft.com/office/drawing/2014/main" id="{E269BB30-631B-4087-9782-44D97AED985E}"/>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61" name="Imagem 60" descr="pmrb_evandro">
          <a:extLst>
            <a:ext uri="{FF2B5EF4-FFF2-40B4-BE49-F238E27FC236}">
              <a16:creationId xmlns:a16="http://schemas.microsoft.com/office/drawing/2014/main" id="{B113436D-48AA-4EAD-AA6B-76DB704B6E95}"/>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62" name="Imagem 61" descr="pmrb_evandro">
          <a:extLst>
            <a:ext uri="{FF2B5EF4-FFF2-40B4-BE49-F238E27FC236}">
              <a16:creationId xmlns:a16="http://schemas.microsoft.com/office/drawing/2014/main" id="{209FD25B-AEFF-45F8-B9AC-A11B7D4E8EF1}"/>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63" name="Imagem 62" descr="pmrb_evandro">
          <a:extLst>
            <a:ext uri="{FF2B5EF4-FFF2-40B4-BE49-F238E27FC236}">
              <a16:creationId xmlns:a16="http://schemas.microsoft.com/office/drawing/2014/main" id="{20486E84-97F1-4F76-AC37-3DE195643C27}"/>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64" name="Imagem 63" descr="pmrb_evandro">
          <a:extLst>
            <a:ext uri="{FF2B5EF4-FFF2-40B4-BE49-F238E27FC236}">
              <a16:creationId xmlns:a16="http://schemas.microsoft.com/office/drawing/2014/main" id="{133B2299-CAC2-4D65-92A1-8877DF2BDF0B}"/>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65" name="Imagem 64" descr="pmrb_evandro">
          <a:extLst>
            <a:ext uri="{FF2B5EF4-FFF2-40B4-BE49-F238E27FC236}">
              <a16:creationId xmlns:a16="http://schemas.microsoft.com/office/drawing/2014/main" id="{80256553-69DA-4027-8BAA-D41A0A0D5A4D}"/>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1093134</xdr:colOff>
      <xdr:row>93</xdr:row>
      <xdr:rowOff>0</xdr:rowOff>
    </xdr:from>
    <xdr:ext cx="0" cy="469900"/>
    <xdr:pic>
      <xdr:nvPicPr>
        <xdr:cNvPr id="66" name="Imagem 65" descr="pmrb_evandro">
          <a:extLst>
            <a:ext uri="{FF2B5EF4-FFF2-40B4-BE49-F238E27FC236}">
              <a16:creationId xmlns:a16="http://schemas.microsoft.com/office/drawing/2014/main" id="{19EA5CF9-1763-4606-B495-86BA9D1A6180}"/>
            </a:ext>
          </a:extLst>
        </xdr:cNvPr>
        <xdr:cNvPicPr/>
      </xdr:nvPicPr>
      <xdr:blipFill>
        <a:blip xmlns:r="http://schemas.openxmlformats.org/officeDocument/2006/relationships" r:embed="rId1" cstate="print"/>
        <a:srcRect/>
        <a:stretch>
          <a:fillRect/>
        </a:stretch>
      </xdr:blipFill>
      <xdr:spPr bwMode="auto">
        <a:xfrm>
          <a:off x="15094884"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67" name="Imagem 66" descr="pmrb_evandro">
          <a:extLst>
            <a:ext uri="{FF2B5EF4-FFF2-40B4-BE49-F238E27FC236}">
              <a16:creationId xmlns:a16="http://schemas.microsoft.com/office/drawing/2014/main" id="{3F9318DC-5983-4931-9D38-3E04F86A4E19}"/>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68" name="Imagem 67" descr="pmrb_evandro">
          <a:extLst>
            <a:ext uri="{FF2B5EF4-FFF2-40B4-BE49-F238E27FC236}">
              <a16:creationId xmlns:a16="http://schemas.microsoft.com/office/drawing/2014/main" id="{074DF86F-B22C-469A-9F32-1DE34872309C}"/>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69" name="Imagem 68" descr="pmrb_evandro">
          <a:extLst>
            <a:ext uri="{FF2B5EF4-FFF2-40B4-BE49-F238E27FC236}">
              <a16:creationId xmlns:a16="http://schemas.microsoft.com/office/drawing/2014/main" id="{CBB38F3C-5C96-4BAA-900D-FF489263589F}"/>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70" name="Imagem 69" descr="pmrb_evandro">
          <a:extLst>
            <a:ext uri="{FF2B5EF4-FFF2-40B4-BE49-F238E27FC236}">
              <a16:creationId xmlns:a16="http://schemas.microsoft.com/office/drawing/2014/main" id="{4262F64E-90EC-4A17-A99C-BAB896C962B2}"/>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990600</xdr:colOff>
      <xdr:row>93</xdr:row>
      <xdr:rowOff>0</xdr:rowOff>
    </xdr:from>
    <xdr:ext cx="0" cy="469900"/>
    <xdr:pic>
      <xdr:nvPicPr>
        <xdr:cNvPr id="71" name="Imagem 70" descr="pmrb_evandro">
          <a:extLst>
            <a:ext uri="{FF2B5EF4-FFF2-40B4-BE49-F238E27FC236}">
              <a16:creationId xmlns:a16="http://schemas.microsoft.com/office/drawing/2014/main" id="{44CCD704-4220-4DEA-98B9-B903DFCF1B9C}"/>
            </a:ext>
          </a:extLst>
        </xdr:cNvPr>
        <xdr:cNvPicPr/>
      </xdr:nvPicPr>
      <xdr:blipFill>
        <a:blip xmlns:r="http://schemas.openxmlformats.org/officeDocument/2006/relationships" r:embed="rId1" cstate="print"/>
        <a:srcRect/>
        <a:stretch>
          <a:fillRect/>
        </a:stretch>
      </xdr:blipFill>
      <xdr:spPr bwMode="auto">
        <a:xfrm>
          <a:off x="14992350"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72" name="Imagem 71" descr="pmrb_evandro">
          <a:extLst>
            <a:ext uri="{FF2B5EF4-FFF2-40B4-BE49-F238E27FC236}">
              <a16:creationId xmlns:a16="http://schemas.microsoft.com/office/drawing/2014/main" id="{DDD98D67-B0C2-4C76-82B3-AAECE05BD181}"/>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73" name="Imagem 72" descr="pmrb_evandro">
          <a:extLst>
            <a:ext uri="{FF2B5EF4-FFF2-40B4-BE49-F238E27FC236}">
              <a16:creationId xmlns:a16="http://schemas.microsoft.com/office/drawing/2014/main" id="{CB415D1B-85EC-4025-97CB-2F59940DAB2C}"/>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1028700</xdr:colOff>
      <xdr:row>93</xdr:row>
      <xdr:rowOff>0</xdr:rowOff>
    </xdr:from>
    <xdr:ext cx="0" cy="469900"/>
    <xdr:pic>
      <xdr:nvPicPr>
        <xdr:cNvPr id="74" name="Imagem 73" descr="pmrb_evandro">
          <a:extLst>
            <a:ext uri="{FF2B5EF4-FFF2-40B4-BE49-F238E27FC236}">
              <a16:creationId xmlns:a16="http://schemas.microsoft.com/office/drawing/2014/main" id="{A8052F31-4EC1-4287-952B-AB4E3FC34B02}"/>
            </a:ext>
          </a:extLst>
        </xdr:cNvPr>
        <xdr:cNvPicPr/>
      </xdr:nvPicPr>
      <xdr:blipFill>
        <a:blip xmlns:r="http://schemas.openxmlformats.org/officeDocument/2006/relationships" r:embed="rId1" cstate="print"/>
        <a:srcRect/>
        <a:stretch>
          <a:fillRect/>
        </a:stretch>
      </xdr:blipFill>
      <xdr:spPr bwMode="auto">
        <a:xfrm>
          <a:off x="15030450"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75" name="Imagem 74" descr="pmrb_evandro">
          <a:extLst>
            <a:ext uri="{FF2B5EF4-FFF2-40B4-BE49-F238E27FC236}">
              <a16:creationId xmlns:a16="http://schemas.microsoft.com/office/drawing/2014/main" id="{185B8F17-A1CA-4F80-92CC-15EC8CCAC00C}"/>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76" name="Imagem 75" descr="pmrb_evandro">
          <a:extLst>
            <a:ext uri="{FF2B5EF4-FFF2-40B4-BE49-F238E27FC236}">
              <a16:creationId xmlns:a16="http://schemas.microsoft.com/office/drawing/2014/main" id="{D7037373-9A13-4154-BC8D-B4B69EB5064B}"/>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77" name="Imagem 76" descr="pmrb_evandro">
          <a:extLst>
            <a:ext uri="{FF2B5EF4-FFF2-40B4-BE49-F238E27FC236}">
              <a16:creationId xmlns:a16="http://schemas.microsoft.com/office/drawing/2014/main" id="{C27A459D-ACEA-4014-A0D1-A4B853722409}"/>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78" name="Imagem 77" descr="pmrb_evandro">
          <a:extLst>
            <a:ext uri="{FF2B5EF4-FFF2-40B4-BE49-F238E27FC236}">
              <a16:creationId xmlns:a16="http://schemas.microsoft.com/office/drawing/2014/main" id="{41BBAED5-7223-42B3-A7FE-32BD608CC2A8}"/>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79" name="Imagem 78" descr="pmrb_evandro">
          <a:extLst>
            <a:ext uri="{FF2B5EF4-FFF2-40B4-BE49-F238E27FC236}">
              <a16:creationId xmlns:a16="http://schemas.microsoft.com/office/drawing/2014/main" id="{E42390B3-FD42-4F5C-A14B-25B93F95D93C}"/>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80" name="Imagem 79" descr="pmrb_evandro">
          <a:extLst>
            <a:ext uri="{FF2B5EF4-FFF2-40B4-BE49-F238E27FC236}">
              <a16:creationId xmlns:a16="http://schemas.microsoft.com/office/drawing/2014/main" id="{61FDF5B2-B29D-452E-AA9B-A3A15B4BD301}"/>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81" name="Imagem 80" descr="pmrb_evandro">
          <a:extLst>
            <a:ext uri="{FF2B5EF4-FFF2-40B4-BE49-F238E27FC236}">
              <a16:creationId xmlns:a16="http://schemas.microsoft.com/office/drawing/2014/main" id="{61212773-F09F-4049-AFD5-E2604D6DC093}"/>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93</xdr:row>
      <xdr:rowOff>0</xdr:rowOff>
    </xdr:from>
    <xdr:ext cx="0" cy="469900"/>
    <xdr:pic>
      <xdr:nvPicPr>
        <xdr:cNvPr id="82" name="Imagem 81" descr="pmrb_evandro">
          <a:extLst>
            <a:ext uri="{FF2B5EF4-FFF2-40B4-BE49-F238E27FC236}">
              <a16:creationId xmlns:a16="http://schemas.microsoft.com/office/drawing/2014/main" id="{557627B3-C9DF-4DBF-9993-3E4C5B1935AF}"/>
            </a:ext>
          </a:extLst>
        </xdr:cNvPr>
        <xdr:cNvPicPr/>
      </xdr:nvPicPr>
      <xdr:blipFill>
        <a:blip xmlns:r="http://schemas.openxmlformats.org/officeDocument/2006/relationships" r:embed="rId1" cstate="print"/>
        <a:srcRect/>
        <a:stretch>
          <a:fillRect/>
        </a:stretch>
      </xdr:blipFill>
      <xdr:spPr bwMode="auto">
        <a:xfrm>
          <a:off x="14982825" y="3724275"/>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83" name="Imagem 82" descr="pmrb_evandro">
          <a:extLst>
            <a:ext uri="{FF2B5EF4-FFF2-40B4-BE49-F238E27FC236}">
              <a16:creationId xmlns:a16="http://schemas.microsoft.com/office/drawing/2014/main" id="{1B31E07D-520F-4717-B029-DE2D56E6203E}"/>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84" name="Imagem 83" descr="pmrb_evandro">
          <a:extLst>
            <a:ext uri="{FF2B5EF4-FFF2-40B4-BE49-F238E27FC236}">
              <a16:creationId xmlns:a16="http://schemas.microsoft.com/office/drawing/2014/main" id="{89098C9C-AC14-4E2C-BED9-77F760584779}"/>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85" name="Imagem 84" descr="pmrb_evandro">
          <a:extLst>
            <a:ext uri="{FF2B5EF4-FFF2-40B4-BE49-F238E27FC236}">
              <a16:creationId xmlns:a16="http://schemas.microsoft.com/office/drawing/2014/main" id="{CA9DCF2E-B27B-40B6-A4D2-D40D5061F461}"/>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86" name="Imagem 85" descr="pmrb_evandro">
          <a:extLst>
            <a:ext uri="{FF2B5EF4-FFF2-40B4-BE49-F238E27FC236}">
              <a16:creationId xmlns:a16="http://schemas.microsoft.com/office/drawing/2014/main" id="{AA56D590-16B8-42E8-A8BE-E65B4DC5658B}"/>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87" name="Imagem 86" descr="pmrb_evandro">
          <a:extLst>
            <a:ext uri="{FF2B5EF4-FFF2-40B4-BE49-F238E27FC236}">
              <a16:creationId xmlns:a16="http://schemas.microsoft.com/office/drawing/2014/main" id="{FB23DA45-5F6E-4FAB-A498-CACDF52AD308}"/>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88" name="Imagem 87" descr="pmrb_evandro">
          <a:extLst>
            <a:ext uri="{FF2B5EF4-FFF2-40B4-BE49-F238E27FC236}">
              <a16:creationId xmlns:a16="http://schemas.microsoft.com/office/drawing/2014/main" id="{16136430-046B-47A6-9EC2-ABFF9BEB858F}"/>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89" name="Imagem 88" descr="pmrb_evandro">
          <a:extLst>
            <a:ext uri="{FF2B5EF4-FFF2-40B4-BE49-F238E27FC236}">
              <a16:creationId xmlns:a16="http://schemas.microsoft.com/office/drawing/2014/main" id="{329903FB-59E3-4465-B0ED-CCD9EB0999BD}"/>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90" name="Imagem 89" descr="pmrb_evandro">
          <a:extLst>
            <a:ext uri="{FF2B5EF4-FFF2-40B4-BE49-F238E27FC236}">
              <a16:creationId xmlns:a16="http://schemas.microsoft.com/office/drawing/2014/main" id="{487B21C8-9431-43BF-88E0-E22FC8E75050}"/>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990600</xdr:colOff>
      <xdr:row>94</xdr:row>
      <xdr:rowOff>0</xdr:rowOff>
    </xdr:from>
    <xdr:ext cx="0" cy="469900"/>
    <xdr:pic>
      <xdr:nvPicPr>
        <xdr:cNvPr id="91" name="Imagem 90" descr="pmrb_evandro">
          <a:extLst>
            <a:ext uri="{FF2B5EF4-FFF2-40B4-BE49-F238E27FC236}">
              <a16:creationId xmlns:a16="http://schemas.microsoft.com/office/drawing/2014/main" id="{DBF3D545-64F2-4B31-AA1D-13B282FD5278}"/>
            </a:ext>
          </a:extLst>
        </xdr:cNvPr>
        <xdr:cNvPicPr/>
      </xdr:nvPicPr>
      <xdr:blipFill>
        <a:blip xmlns:r="http://schemas.openxmlformats.org/officeDocument/2006/relationships" r:embed="rId1" cstate="print"/>
        <a:srcRect/>
        <a:stretch>
          <a:fillRect/>
        </a:stretch>
      </xdr:blipFill>
      <xdr:spPr bwMode="auto">
        <a:xfrm>
          <a:off x="14928850"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92" name="Imagem 91" descr="pmrb_evandro">
          <a:extLst>
            <a:ext uri="{FF2B5EF4-FFF2-40B4-BE49-F238E27FC236}">
              <a16:creationId xmlns:a16="http://schemas.microsoft.com/office/drawing/2014/main" id="{ADC3A4A1-0D83-48BA-A311-57EBFB5AF8A9}"/>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93" name="Imagem 92" descr="pmrb_evandro">
          <a:extLst>
            <a:ext uri="{FF2B5EF4-FFF2-40B4-BE49-F238E27FC236}">
              <a16:creationId xmlns:a16="http://schemas.microsoft.com/office/drawing/2014/main" id="{40AB44DC-5024-4DA8-9F49-7DE031650B1D}"/>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1028700</xdr:colOff>
      <xdr:row>94</xdr:row>
      <xdr:rowOff>0</xdr:rowOff>
    </xdr:from>
    <xdr:ext cx="0" cy="469900"/>
    <xdr:pic>
      <xdr:nvPicPr>
        <xdr:cNvPr id="94" name="Imagem 93" descr="pmrb_evandro">
          <a:extLst>
            <a:ext uri="{FF2B5EF4-FFF2-40B4-BE49-F238E27FC236}">
              <a16:creationId xmlns:a16="http://schemas.microsoft.com/office/drawing/2014/main" id="{8F75C4B0-7413-44BE-917F-A7DA637F8BA5}"/>
            </a:ext>
          </a:extLst>
        </xdr:cNvPr>
        <xdr:cNvPicPr/>
      </xdr:nvPicPr>
      <xdr:blipFill>
        <a:blip xmlns:r="http://schemas.openxmlformats.org/officeDocument/2006/relationships" r:embed="rId1" cstate="print"/>
        <a:srcRect/>
        <a:stretch>
          <a:fillRect/>
        </a:stretch>
      </xdr:blipFill>
      <xdr:spPr bwMode="auto">
        <a:xfrm>
          <a:off x="14966950"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95" name="Imagem 94" descr="pmrb_evandro">
          <a:extLst>
            <a:ext uri="{FF2B5EF4-FFF2-40B4-BE49-F238E27FC236}">
              <a16:creationId xmlns:a16="http://schemas.microsoft.com/office/drawing/2014/main" id="{548CFC6D-9FED-4D1C-887D-3A54FA2A6048}"/>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96" name="Imagem 95" descr="pmrb_evandro">
          <a:extLst>
            <a:ext uri="{FF2B5EF4-FFF2-40B4-BE49-F238E27FC236}">
              <a16:creationId xmlns:a16="http://schemas.microsoft.com/office/drawing/2014/main" id="{A929D20C-CAFE-4A17-80FD-24EA17475F23}"/>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97" name="Imagem 96" descr="pmrb_evandro">
          <a:extLst>
            <a:ext uri="{FF2B5EF4-FFF2-40B4-BE49-F238E27FC236}">
              <a16:creationId xmlns:a16="http://schemas.microsoft.com/office/drawing/2014/main" id="{73B28077-97CA-471E-A7A4-6E1D4476B8DB}"/>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98" name="Imagem 97" descr="pmrb_evandro">
          <a:extLst>
            <a:ext uri="{FF2B5EF4-FFF2-40B4-BE49-F238E27FC236}">
              <a16:creationId xmlns:a16="http://schemas.microsoft.com/office/drawing/2014/main" id="{E6F17F97-B8EF-49B6-B5EA-CD818AAAF0C6}"/>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99" name="Imagem 98" descr="pmrb_evandro">
          <a:extLst>
            <a:ext uri="{FF2B5EF4-FFF2-40B4-BE49-F238E27FC236}">
              <a16:creationId xmlns:a16="http://schemas.microsoft.com/office/drawing/2014/main" id="{79D676A1-B2EE-4AF9-945A-32E1E33E266A}"/>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100" name="Imagem 99" descr="pmrb_evandro">
          <a:extLst>
            <a:ext uri="{FF2B5EF4-FFF2-40B4-BE49-F238E27FC236}">
              <a16:creationId xmlns:a16="http://schemas.microsoft.com/office/drawing/2014/main" id="{D9046C33-2BBE-462D-AD9F-4F0FC6F9E45F}"/>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101" name="Imagem 100" descr="pmrb_evandro">
          <a:extLst>
            <a:ext uri="{FF2B5EF4-FFF2-40B4-BE49-F238E27FC236}">
              <a16:creationId xmlns:a16="http://schemas.microsoft.com/office/drawing/2014/main" id="{B6298CB1-7965-4C1C-B19C-ED3E7B8730F0}"/>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102" name="Imagem 101" descr="pmrb_evandro">
          <a:extLst>
            <a:ext uri="{FF2B5EF4-FFF2-40B4-BE49-F238E27FC236}">
              <a16:creationId xmlns:a16="http://schemas.microsoft.com/office/drawing/2014/main" id="{F82C8CF6-A0DA-46C8-98BF-145C6028D275}"/>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103" name="Imagem 102" descr="pmrb_evandro">
          <a:extLst>
            <a:ext uri="{FF2B5EF4-FFF2-40B4-BE49-F238E27FC236}">
              <a16:creationId xmlns:a16="http://schemas.microsoft.com/office/drawing/2014/main" id="{DA54DF65-4D30-41DE-A8F0-F3AB53C3B99B}"/>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1093134</xdr:colOff>
      <xdr:row>94</xdr:row>
      <xdr:rowOff>0</xdr:rowOff>
    </xdr:from>
    <xdr:ext cx="0" cy="469900"/>
    <xdr:pic>
      <xdr:nvPicPr>
        <xdr:cNvPr id="104" name="Imagem 103" descr="pmrb_evandro">
          <a:extLst>
            <a:ext uri="{FF2B5EF4-FFF2-40B4-BE49-F238E27FC236}">
              <a16:creationId xmlns:a16="http://schemas.microsoft.com/office/drawing/2014/main" id="{E5A1121C-C9BC-410F-98E3-4CD0CCF12B42}"/>
            </a:ext>
          </a:extLst>
        </xdr:cNvPr>
        <xdr:cNvPicPr/>
      </xdr:nvPicPr>
      <xdr:blipFill>
        <a:blip xmlns:r="http://schemas.openxmlformats.org/officeDocument/2006/relationships" r:embed="rId1" cstate="print"/>
        <a:srcRect/>
        <a:stretch>
          <a:fillRect/>
        </a:stretch>
      </xdr:blipFill>
      <xdr:spPr bwMode="auto">
        <a:xfrm>
          <a:off x="15031384"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105" name="Imagem 104" descr="pmrb_evandro">
          <a:extLst>
            <a:ext uri="{FF2B5EF4-FFF2-40B4-BE49-F238E27FC236}">
              <a16:creationId xmlns:a16="http://schemas.microsoft.com/office/drawing/2014/main" id="{01A47C8C-A575-4A2D-8264-39FCE12CC88E}"/>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106" name="Imagem 105" descr="pmrb_evandro">
          <a:extLst>
            <a:ext uri="{FF2B5EF4-FFF2-40B4-BE49-F238E27FC236}">
              <a16:creationId xmlns:a16="http://schemas.microsoft.com/office/drawing/2014/main" id="{3E34C015-0DE7-4266-AB47-C94FB9A877A2}"/>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107" name="Imagem 106" descr="pmrb_evandro">
          <a:extLst>
            <a:ext uri="{FF2B5EF4-FFF2-40B4-BE49-F238E27FC236}">
              <a16:creationId xmlns:a16="http://schemas.microsoft.com/office/drawing/2014/main" id="{DF61A5F1-A061-46B6-91F3-EECD5A27EFB6}"/>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108" name="Imagem 107" descr="pmrb_evandro">
          <a:extLst>
            <a:ext uri="{FF2B5EF4-FFF2-40B4-BE49-F238E27FC236}">
              <a16:creationId xmlns:a16="http://schemas.microsoft.com/office/drawing/2014/main" id="{E6795BA2-032E-4F80-B80D-002AB1821D75}"/>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109" name="Imagem 108" descr="pmrb_evandro">
          <a:extLst>
            <a:ext uri="{FF2B5EF4-FFF2-40B4-BE49-F238E27FC236}">
              <a16:creationId xmlns:a16="http://schemas.microsoft.com/office/drawing/2014/main" id="{A7F680D0-FBBD-49BB-8897-C068017C3DED}"/>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110" name="Imagem 109" descr="pmrb_evandro">
          <a:extLst>
            <a:ext uri="{FF2B5EF4-FFF2-40B4-BE49-F238E27FC236}">
              <a16:creationId xmlns:a16="http://schemas.microsoft.com/office/drawing/2014/main" id="{D50487BD-B453-40DD-BD67-7119B4BC042E}"/>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1093134</xdr:colOff>
      <xdr:row>94</xdr:row>
      <xdr:rowOff>0</xdr:rowOff>
    </xdr:from>
    <xdr:ext cx="0" cy="469900"/>
    <xdr:pic>
      <xdr:nvPicPr>
        <xdr:cNvPr id="111" name="Imagem 110" descr="pmrb_evandro">
          <a:extLst>
            <a:ext uri="{FF2B5EF4-FFF2-40B4-BE49-F238E27FC236}">
              <a16:creationId xmlns:a16="http://schemas.microsoft.com/office/drawing/2014/main" id="{F9912D7C-0441-4CCC-B375-004B028E0323}"/>
            </a:ext>
          </a:extLst>
        </xdr:cNvPr>
        <xdr:cNvPicPr/>
      </xdr:nvPicPr>
      <xdr:blipFill>
        <a:blip xmlns:r="http://schemas.openxmlformats.org/officeDocument/2006/relationships" r:embed="rId1" cstate="print"/>
        <a:srcRect/>
        <a:stretch>
          <a:fillRect/>
        </a:stretch>
      </xdr:blipFill>
      <xdr:spPr bwMode="auto">
        <a:xfrm>
          <a:off x="15031384" y="5132917"/>
          <a:ext cx="0" cy="469900"/>
        </a:xfrm>
        <a:prstGeom prst="rect">
          <a:avLst/>
        </a:prstGeom>
        <a:noFill/>
        <a:ln w="9525">
          <a:noFill/>
          <a:miter lim="800000"/>
          <a:headEnd/>
          <a:tailEnd/>
        </a:ln>
      </xdr:spPr>
    </xdr:pic>
    <xdr:clientData/>
  </xdr:oneCellAnchor>
  <xdr:oneCellAnchor>
    <xdr:from>
      <xdr:col>11</xdr:col>
      <xdr:colOff>981075</xdr:colOff>
      <xdr:row>76</xdr:row>
      <xdr:rowOff>0</xdr:rowOff>
    </xdr:from>
    <xdr:ext cx="0" cy="469900"/>
    <xdr:pic>
      <xdr:nvPicPr>
        <xdr:cNvPr id="112" name="Imagem 111" descr="pmrb_evandro">
          <a:extLst>
            <a:ext uri="{FF2B5EF4-FFF2-40B4-BE49-F238E27FC236}">
              <a16:creationId xmlns:a16="http://schemas.microsoft.com/office/drawing/2014/main" id="{6F847D16-5C62-4E51-B8F1-2569CE4CAB41}"/>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76</xdr:row>
      <xdr:rowOff>0</xdr:rowOff>
    </xdr:from>
    <xdr:ext cx="0" cy="469900"/>
    <xdr:pic>
      <xdr:nvPicPr>
        <xdr:cNvPr id="113" name="Imagem 112" descr="pmrb_evandro">
          <a:extLst>
            <a:ext uri="{FF2B5EF4-FFF2-40B4-BE49-F238E27FC236}">
              <a16:creationId xmlns:a16="http://schemas.microsoft.com/office/drawing/2014/main" id="{082BBC5D-1DC6-48BF-B499-B154931CC8C7}"/>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76</xdr:row>
      <xdr:rowOff>0</xdr:rowOff>
    </xdr:from>
    <xdr:ext cx="0" cy="469900"/>
    <xdr:pic>
      <xdr:nvPicPr>
        <xdr:cNvPr id="114" name="Imagem 113" descr="pmrb_evandro">
          <a:extLst>
            <a:ext uri="{FF2B5EF4-FFF2-40B4-BE49-F238E27FC236}">
              <a16:creationId xmlns:a16="http://schemas.microsoft.com/office/drawing/2014/main" id="{14EDEC7C-D67A-49C4-9A13-8D5F2E78C267}"/>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1028700</xdr:colOff>
      <xdr:row>76</xdr:row>
      <xdr:rowOff>0</xdr:rowOff>
    </xdr:from>
    <xdr:ext cx="0" cy="469900"/>
    <xdr:pic>
      <xdr:nvPicPr>
        <xdr:cNvPr id="115" name="Imagem 114" descr="pmrb_evandro">
          <a:extLst>
            <a:ext uri="{FF2B5EF4-FFF2-40B4-BE49-F238E27FC236}">
              <a16:creationId xmlns:a16="http://schemas.microsoft.com/office/drawing/2014/main" id="{73BB00C5-97A3-46D0-A8AA-9B0C56203433}"/>
            </a:ext>
          </a:extLst>
        </xdr:cNvPr>
        <xdr:cNvPicPr/>
      </xdr:nvPicPr>
      <xdr:blipFill>
        <a:blip xmlns:r="http://schemas.openxmlformats.org/officeDocument/2006/relationships" r:embed="rId1" cstate="print"/>
        <a:srcRect/>
        <a:stretch>
          <a:fillRect/>
        </a:stretch>
      </xdr:blipFill>
      <xdr:spPr bwMode="auto">
        <a:xfrm>
          <a:off x="14966950" y="5132917"/>
          <a:ext cx="0" cy="469900"/>
        </a:xfrm>
        <a:prstGeom prst="rect">
          <a:avLst/>
        </a:prstGeom>
        <a:noFill/>
        <a:ln w="9525">
          <a:noFill/>
          <a:miter lim="800000"/>
          <a:headEnd/>
          <a:tailEnd/>
        </a:ln>
      </xdr:spPr>
    </xdr:pic>
    <xdr:clientData/>
  </xdr:oneCellAnchor>
  <xdr:oneCellAnchor>
    <xdr:from>
      <xdr:col>11</xdr:col>
      <xdr:colOff>981075</xdr:colOff>
      <xdr:row>76</xdr:row>
      <xdr:rowOff>0</xdr:rowOff>
    </xdr:from>
    <xdr:ext cx="0" cy="469900"/>
    <xdr:pic>
      <xdr:nvPicPr>
        <xdr:cNvPr id="116" name="Imagem 115" descr="pmrb_evandro">
          <a:extLst>
            <a:ext uri="{FF2B5EF4-FFF2-40B4-BE49-F238E27FC236}">
              <a16:creationId xmlns:a16="http://schemas.microsoft.com/office/drawing/2014/main" id="{87072E73-553F-46B5-8B11-6AF1B91477D2}"/>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76</xdr:row>
      <xdr:rowOff>0</xdr:rowOff>
    </xdr:from>
    <xdr:ext cx="0" cy="469900"/>
    <xdr:pic>
      <xdr:nvPicPr>
        <xdr:cNvPr id="117" name="Imagem 116" descr="pmrb_evandro">
          <a:extLst>
            <a:ext uri="{FF2B5EF4-FFF2-40B4-BE49-F238E27FC236}">
              <a16:creationId xmlns:a16="http://schemas.microsoft.com/office/drawing/2014/main" id="{B6AD8829-C286-441B-A561-F404823A8A51}"/>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76</xdr:row>
      <xdr:rowOff>0</xdr:rowOff>
    </xdr:from>
    <xdr:ext cx="0" cy="469900"/>
    <xdr:pic>
      <xdr:nvPicPr>
        <xdr:cNvPr id="118" name="Imagem 117" descr="pmrb_evandro">
          <a:extLst>
            <a:ext uri="{FF2B5EF4-FFF2-40B4-BE49-F238E27FC236}">
              <a16:creationId xmlns:a16="http://schemas.microsoft.com/office/drawing/2014/main" id="{D546CD8D-1BA1-4AC5-829E-3BC2AE5A86DF}"/>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76</xdr:row>
      <xdr:rowOff>0</xdr:rowOff>
    </xdr:from>
    <xdr:ext cx="0" cy="469900"/>
    <xdr:pic>
      <xdr:nvPicPr>
        <xdr:cNvPr id="119" name="Imagem 118" descr="pmrb_evandro">
          <a:extLst>
            <a:ext uri="{FF2B5EF4-FFF2-40B4-BE49-F238E27FC236}">
              <a16:creationId xmlns:a16="http://schemas.microsoft.com/office/drawing/2014/main" id="{65906E49-0911-488E-8DFA-ABD244435A0F}"/>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76</xdr:row>
      <xdr:rowOff>0</xdr:rowOff>
    </xdr:from>
    <xdr:ext cx="0" cy="469900"/>
    <xdr:pic>
      <xdr:nvPicPr>
        <xdr:cNvPr id="120" name="Imagem 119" descr="pmrb_evandro">
          <a:extLst>
            <a:ext uri="{FF2B5EF4-FFF2-40B4-BE49-F238E27FC236}">
              <a16:creationId xmlns:a16="http://schemas.microsoft.com/office/drawing/2014/main" id="{86124D49-BE1D-4259-9378-8E5C46FF419D}"/>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76</xdr:row>
      <xdr:rowOff>0</xdr:rowOff>
    </xdr:from>
    <xdr:ext cx="0" cy="469900"/>
    <xdr:pic>
      <xdr:nvPicPr>
        <xdr:cNvPr id="121" name="Imagem 120" descr="pmrb_evandro">
          <a:extLst>
            <a:ext uri="{FF2B5EF4-FFF2-40B4-BE49-F238E27FC236}">
              <a16:creationId xmlns:a16="http://schemas.microsoft.com/office/drawing/2014/main" id="{0CFDC327-1532-4211-A5E6-0162993855ED}"/>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76</xdr:row>
      <xdr:rowOff>0</xdr:rowOff>
    </xdr:from>
    <xdr:ext cx="0" cy="469900"/>
    <xdr:pic>
      <xdr:nvPicPr>
        <xdr:cNvPr id="122" name="Imagem 121" descr="pmrb_evandro">
          <a:extLst>
            <a:ext uri="{FF2B5EF4-FFF2-40B4-BE49-F238E27FC236}">
              <a16:creationId xmlns:a16="http://schemas.microsoft.com/office/drawing/2014/main" id="{63321212-0AE5-424A-BB0A-8317F598D5B6}"/>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76</xdr:row>
      <xdr:rowOff>0</xdr:rowOff>
    </xdr:from>
    <xdr:ext cx="0" cy="469900"/>
    <xdr:pic>
      <xdr:nvPicPr>
        <xdr:cNvPr id="123" name="Imagem 122" descr="pmrb_evandro">
          <a:extLst>
            <a:ext uri="{FF2B5EF4-FFF2-40B4-BE49-F238E27FC236}">
              <a16:creationId xmlns:a16="http://schemas.microsoft.com/office/drawing/2014/main" id="{ABC799A6-6A09-447A-9EF6-6A8EA1867DC9}"/>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1028700</xdr:colOff>
      <xdr:row>76</xdr:row>
      <xdr:rowOff>0</xdr:rowOff>
    </xdr:from>
    <xdr:ext cx="0" cy="469900"/>
    <xdr:pic>
      <xdr:nvPicPr>
        <xdr:cNvPr id="124" name="Imagem 123" descr="pmrb_evandro">
          <a:extLst>
            <a:ext uri="{FF2B5EF4-FFF2-40B4-BE49-F238E27FC236}">
              <a16:creationId xmlns:a16="http://schemas.microsoft.com/office/drawing/2014/main" id="{39B4730C-61D8-490D-94A7-AD04466EA50E}"/>
            </a:ext>
          </a:extLst>
        </xdr:cNvPr>
        <xdr:cNvPicPr/>
      </xdr:nvPicPr>
      <xdr:blipFill>
        <a:blip xmlns:r="http://schemas.openxmlformats.org/officeDocument/2006/relationships" r:embed="rId1" cstate="print"/>
        <a:srcRect/>
        <a:stretch>
          <a:fillRect/>
        </a:stretch>
      </xdr:blipFill>
      <xdr:spPr bwMode="auto">
        <a:xfrm>
          <a:off x="14966950" y="5132917"/>
          <a:ext cx="0" cy="469900"/>
        </a:xfrm>
        <a:prstGeom prst="rect">
          <a:avLst/>
        </a:prstGeom>
        <a:noFill/>
        <a:ln w="9525">
          <a:noFill/>
          <a:miter lim="800000"/>
          <a:headEnd/>
          <a:tailEnd/>
        </a:ln>
      </xdr:spPr>
    </xdr:pic>
    <xdr:clientData/>
  </xdr:oneCellAnchor>
  <xdr:oneCellAnchor>
    <xdr:from>
      <xdr:col>11</xdr:col>
      <xdr:colOff>981075</xdr:colOff>
      <xdr:row>76</xdr:row>
      <xdr:rowOff>0</xdr:rowOff>
    </xdr:from>
    <xdr:ext cx="0" cy="469900"/>
    <xdr:pic>
      <xdr:nvPicPr>
        <xdr:cNvPr id="125" name="Imagem 124" descr="pmrb_evandro">
          <a:extLst>
            <a:ext uri="{FF2B5EF4-FFF2-40B4-BE49-F238E27FC236}">
              <a16:creationId xmlns:a16="http://schemas.microsoft.com/office/drawing/2014/main" id="{CE8279B9-AD22-4935-BAD8-E6D2811C2753}"/>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76</xdr:row>
      <xdr:rowOff>0</xdr:rowOff>
    </xdr:from>
    <xdr:ext cx="0" cy="469900"/>
    <xdr:pic>
      <xdr:nvPicPr>
        <xdr:cNvPr id="126" name="Imagem 125" descr="pmrb_evandro">
          <a:extLst>
            <a:ext uri="{FF2B5EF4-FFF2-40B4-BE49-F238E27FC236}">
              <a16:creationId xmlns:a16="http://schemas.microsoft.com/office/drawing/2014/main" id="{837A1473-32CA-42C8-A5BA-F880A1074EDF}"/>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76</xdr:row>
      <xdr:rowOff>0</xdr:rowOff>
    </xdr:from>
    <xdr:ext cx="0" cy="469900"/>
    <xdr:pic>
      <xdr:nvPicPr>
        <xdr:cNvPr id="127" name="Imagem 126" descr="pmrb_evandro">
          <a:extLst>
            <a:ext uri="{FF2B5EF4-FFF2-40B4-BE49-F238E27FC236}">
              <a16:creationId xmlns:a16="http://schemas.microsoft.com/office/drawing/2014/main" id="{3DD50D9A-9CC7-4A76-87B2-9EDD83B070F9}"/>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76</xdr:row>
      <xdr:rowOff>0</xdr:rowOff>
    </xdr:from>
    <xdr:ext cx="0" cy="469900"/>
    <xdr:pic>
      <xdr:nvPicPr>
        <xdr:cNvPr id="128" name="Imagem 127" descr="pmrb_evandro">
          <a:extLst>
            <a:ext uri="{FF2B5EF4-FFF2-40B4-BE49-F238E27FC236}">
              <a16:creationId xmlns:a16="http://schemas.microsoft.com/office/drawing/2014/main" id="{D641081C-B905-4AAE-ADF3-679E543B6F21}"/>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76</xdr:row>
      <xdr:rowOff>0</xdr:rowOff>
    </xdr:from>
    <xdr:ext cx="0" cy="469900"/>
    <xdr:pic>
      <xdr:nvPicPr>
        <xdr:cNvPr id="129" name="Imagem 128" descr="pmrb_evandro">
          <a:extLst>
            <a:ext uri="{FF2B5EF4-FFF2-40B4-BE49-F238E27FC236}">
              <a16:creationId xmlns:a16="http://schemas.microsoft.com/office/drawing/2014/main" id="{45402A59-AC15-4220-8665-B47157D9FEB3}"/>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76</xdr:row>
      <xdr:rowOff>0</xdr:rowOff>
    </xdr:from>
    <xdr:ext cx="0" cy="469900"/>
    <xdr:pic>
      <xdr:nvPicPr>
        <xdr:cNvPr id="130" name="Imagem 129" descr="pmrb_evandro">
          <a:extLst>
            <a:ext uri="{FF2B5EF4-FFF2-40B4-BE49-F238E27FC236}">
              <a16:creationId xmlns:a16="http://schemas.microsoft.com/office/drawing/2014/main" id="{B16F7FF9-493C-46D4-9666-65125171FE42}"/>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76</xdr:row>
      <xdr:rowOff>0</xdr:rowOff>
    </xdr:from>
    <xdr:ext cx="0" cy="469900"/>
    <xdr:pic>
      <xdr:nvPicPr>
        <xdr:cNvPr id="131" name="Imagem 130" descr="pmrb_evandro">
          <a:extLst>
            <a:ext uri="{FF2B5EF4-FFF2-40B4-BE49-F238E27FC236}">
              <a16:creationId xmlns:a16="http://schemas.microsoft.com/office/drawing/2014/main" id="{7082A72F-EAB4-485C-9AE2-689C174D8248}"/>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76</xdr:row>
      <xdr:rowOff>0</xdr:rowOff>
    </xdr:from>
    <xdr:ext cx="0" cy="469900"/>
    <xdr:pic>
      <xdr:nvPicPr>
        <xdr:cNvPr id="132" name="Imagem 131" descr="pmrb_evandro">
          <a:extLst>
            <a:ext uri="{FF2B5EF4-FFF2-40B4-BE49-F238E27FC236}">
              <a16:creationId xmlns:a16="http://schemas.microsoft.com/office/drawing/2014/main" id="{069CA2AF-6881-46B7-B48F-09EB51ADF925}"/>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1028700</xdr:colOff>
      <xdr:row>76</xdr:row>
      <xdr:rowOff>0</xdr:rowOff>
    </xdr:from>
    <xdr:ext cx="0" cy="469900"/>
    <xdr:pic>
      <xdr:nvPicPr>
        <xdr:cNvPr id="133" name="Imagem 132" descr="pmrb_evandro">
          <a:extLst>
            <a:ext uri="{FF2B5EF4-FFF2-40B4-BE49-F238E27FC236}">
              <a16:creationId xmlns:a16="http://schemas.microsoft.com/office/drawing/2014/main" id="{DBCFEEB7-AF78-4096-B91B-0D5C2F73B4ED}"/>
            </a:ext>
          </a:extLst>
        </xdr:cNvPr>
        <xdr:cNvPicPr/>
      </xdr:nvPicPr>
      <xdr:blipFill>
        <a:blip xmlns:r="http://schemas.openxmlformats.org/officeDocument/2006/relationships" r:embed="rId1" cstate="print"/>
        <a:srcRect/>
        <a:stretch>
          <a:fillRect/>
        </a:stretch>
      </xdr:blipFill>
      <xdr:spPr bwMode="auto">
        <a:xfrm>
          <a:off x="14966950" y="5132917"/>
          <a:ext cx="0" cy="469900"/>
        </a:xfrm>
        <a:prstGeom prst="rect">
          <a:avLst/>
        </a:prstGeom>
        <a:noFill/>
        <a:ln w="9525">
          <a:noFill/>
          <a:miter lim="800000"/>
          <a:headEnd/>
          <a:tailEnd/>
        </a:ln>
      </xdr:spPr>
    </xdr:pic>
    <xdr:clientData/>
  </xdr:oneCellAnchor>
  <xdr:oneCellAnchor>
    <xdr:from>
      <xdr:col>11</xdr:col>
      <xdr:colOff>981075</xdr:colOff>
      <xdr:row>76</xdr:row>
      <xdr:rowOff>0</xdr:rowOff>
    </xdr:from>
    <xdr:ext cx="0" cy="469900"/>
    <xdr:pic>
      <xdr:nvPicPr>
        <xdr:cNvPr id="134" name="Imagem 133" descr="pmrb_evandro">
          <a:extLst>
            <a:ext uri="{FF2B5EF4-FFF2-40B4-BE49-F238E27FC236}">
              <a16:creationId xmlns:a16="http://schemas.microsoft.com/office/drawing/2014/main" id="{A53CE078-7967-4B82-9EDD-F24F05787F94}"/>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76</xdr:row>
      <xdr:rowOff>0</xdr:rowOff>
    </xdr:from>
    <xdr:ext cx="0" cy="469900"/>
    <xdr:pic>
      <xdr:nvPicPr>
        <xdr:cNvPr id="135" name="Imagem 134" descr="pmrb_evandro">
          <a:extLst>
            <a:ext uri="{FF2B5EF4-FFF2-40B4-BE49-F238E27FC236}">
              <a16:creationId xmlns:a16="http://schemas.microsoft.com/office/drawing/2014/main" id="{03617296-D663-418D-9935-47C300690781}"/>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76</xdr:row>
      <xdr:rowOff>0</xdr:rowOff>
    </xdr:from>
    <xdr:ext cx="0" cy="469900"/>
    <xdr:pic>
      <xdr:nvPicPr>
        <xdr:cNvPr id="136" name="Imagem 135" descr="pmrb_evandro">
          <a:extLst>
            <a:ext uri="{FF2B5EF4-FFF2-40B4-BE49-F238E27FC236}">
              <a16:creationId xmlns:a16="http://schemas.microsoft.com/office/drawing/2014/main" id="{4A310B1B-663A-4880-8555-3C48F297F3EB}"/>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76</xdr:row>
      <xdr:rowOff>0</xdr:rowOff>
    </xdr:from>
    <xdr:ext cx="0" cy="469900"/>
    <xdr:pic>
      <xdr:nvPicPr>
        <xdr:cNvPr id="137" name="Imagem 136" descr="pmrb_evandro">
          <a:extLst>
            <a:ext uri="{FF2B5EF4-FFF2-40B4-BE49-F238E27FC236}">
              <a16:creationId xmlns:a16="http://schemas.microsoft.com/office/drawing/2014/main" id="{1C4E1702-DBB0-45EC-84D7-65C523E4DB7E}"/>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76</xdr:row>
      <xdr:rowOff>0</xdr:rowOff>
    </xdr:from>
    <xdr:ext cx="0" cy="469900"/>
    <xdr:pic>
      <xdr:nvPicPr>
        <xdr:cNvPr id="138" name="Imagem 137" descr="pmrb_evandro">
          <a:extLst>
            <a:ext uri="{FF2B5EF4-FFF2-40B4-BE49-F238E27FC236}">
              <a16:creationId xmlns:a16="http://schemas.microsoft.com/office/drawing/2014/main" id="{9B496C5B-65E2-4557-BADE-517E15120045}"/>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139" name="Imagem 138" descr="pmrb_evandro">
          <a:extLst>
            <a:ext uri="{FF2B5EF4-FFF2-40B4-BE49-F238E27FC236}">
              <a16:creationId xmlns:a16="http://schemas.microsoft.com/office/drawing/2014/main" id="{E906BA00-4D08-4173-B4FF-919ACB49258B}"/>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140" name="Imagem 139" descr="pmrb_evandro">
          <a:extLst>
            <a:ext uri="{FF2B5EF4-FFF2-40B4-BE49-F238E27FC236}">
              <a16:creationId xmlns:a16="http://schemas.microsoft.com/office/drawing/2014/main" id="{BAD13539-3186-4266-9FA0-EBDE2ABE147A}"/>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141" name="Imagem 140" descr="pmrb_evandro">
          <a:extLst>
            <a:ext uri="{FF2B5EF4-FFF2-40B4-BE49-F238E27FC236}">
              <a16:creationId xmlns:a16="http://schemas.microsoft.com/office/drawing/2014/main" id="{64D9F157-3F2F-46FD-8BBA-B74886B7E933}"/>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142" name="Imagem 141" descr="pmrb_evandro">
          <a:extLst>
            <a:ext uri="{FF2B5EF4-FFF2-40B4-BE49-F238E27FC236}">
              <a16:creationId xmlns:a16="http://schemas.microsoft.com/office/drawing/2014/main" id="{7CF38F5A-BFBE-4C2D-AB30-5E87FA55F0B2}"/>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143" name="Imagem 142" descr="pmrb_evandro">
          <a:extLst>
            <a:ext uri="{FF2B5EF4-FFF2-40B4-BE49-F238E27FC236}">
              <a16:creationId xmlns:a16="http://schemas.microsoft.com/office/drawing/2014/main" id="{083844FF-F135-48EB-87F0-9B9E1EB2C0E0}"/>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144" name="Imagem 143" descr="pmrb_evandro">
          <a:extLst>
            <a:ext uri="{FF2B5EF4-FFF2-40B4-BE49-F238E27FC236}">
              <a16:creationId xmlns:a16="http://schemas.microsoft.com/office/drawing/2014/main" id="{D148BD7C-5FF5-41BB-AB01-4D37E31C75C6}"/>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1093134</xdr:colOff>
      <xdr:row>94</xdr:row>
      <xdr:rowOff>0</xdr:rowOff>
    </xdr:from>
    <xdr:ext cx="0" cy="469900"/>
    <xdr:pic>
      <xdr:nvPicPr>
        <xdr:cNvPr id="145" name="Imagem 144" descr="pmrb_evandro">
          <a:extLst>
            <a:ext uri="{FF2B5EF4-FFF2-40B4-BE49-F238E27FC236}">
              <a16:creationId xmlns:a16="http://schemas.microsoft.com/office/drawing/2014/main" id="{B156D351-F28C-40B0-8F96-FB2877681EF9}"/>
            </a:ext>
          </a:extLst>
        </xdr:cNvPr>
        <xdr:cNvPicPr/>
      </xdr:nvPicPr>
      <xdr:blipFill>
        <a:blip xmlns:r="http://schemas.openxmlformats.org/officeDocument/2006/relationships" r:embed="rId1" cstate="print"/>
        <a:srcRect/>
        <a:stretch>
          <a:fillRect/>
        </a:stretch>
      </xdr:blipFill>
      <xdr:spPr bwMode="auto">
        <a:xfrm>
          <a:off x="15031384"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146" name="Imagem 145" descr="pmrb_evandro">
          <a:extLst>
            <a:ext uri="{FF2B5EF4-FFF2-40B4-BE49-F238E27FC236}">
              <a16:creationId xmlns:a16="http://schemas.microsoft.com/office/drawing/2014/main" id="{0A34BF13-1B69-433B-9C1C-147013621923}"/>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147" name="Imagem 146" descr="pmrb_evandro">
          <a:extLst>
            <a:ext uri="{FF2B5EF4-FFF2-40B4-BE49-F238E27FC236}">
              <a16:creationId xmlns:a16="http://schemas.microsoft.com/office/drawing/2014/main" id="{9C8DE38D-C639-41B0-BB1C-228042596EE7}"/>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148" name="Imagem 147" descr="pmrb_evandro">
          <a:extLst>
            <a:ext uri="{FF2B5EF4-FFF2-40B4-BE49-F238E27FC236}">
              <a16:creationId xmlns:a16="http://schemas.microsoft.com/office/drawing/2014/main" id="{B8E752F0-A757-4D88-9C7E-BC3793930EC9}"/>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149" name="Imagem 148" descr="pmrb_evandro">
          <a:extLst>
            <a:ext uri="{FF2B5EF4-FFF2-40B4-BE49-F238E27FC236}">
              <a16:creationId xmlns:a16="http://schemas.microsoft.com/office/drawing/2014/main" id="{A5D14679-D952-4035-886C-2F32EE03CD8A}"/>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990600</xdr:colOff>
      <xdr:row>94</xdr:row>
      <xdr:rowOff>0</xdr:rowOff>
    </xdr:from>
    <xdr:ext cx="0" cy="469900"/>
    <xdr:pic>
      <xdr:nvPicPr>
        <xdr:cNvPr id="150" name="Imagem 149" descr="pmrb_evandro">
          <a:extLst>
            <a:ext uri="{FF2B5EF4-FFF2-40B4-BE49-F238E27FC236}">
              <a16:creationId xmlns:a16="http://schemas.microsoft.com/office/drawing/2014/main" id="{F63947A8-63EA-496E-A3D0-AE54A8161102}"/>
            </a:ext>
          </a:extLst>
        </xdr:cNvPr>
        <xdr:cNvPicPr/>
      </xdr:nvPicPr>
      <xdr:blipFill>
        <a:blip xmlns:r="http://schemas.openxmlformats.org/officeDocument/2006/relationships" r:embed="rId1" cstate="print"/>
        <a:srcRect/>
        <a:stretch>
          <a:fillRect/>
        </a:stretch>
      </xdr:blipFill>
      <xdr:spPr bwMode="auto">
        <a:xfrm>
          <a:off x="14928850"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151" name="Imagem 150" descr="pmrb_evandro">
          <a:extLst>
            <a:ext uri="{FF2B5EF4-FFF2-40B4-BE49-F238E27FC236}">
              <a16:creationId xmlns:a16="http://schemas.microsoft.com/office/drawing/2014/main" id="{55CD26F5-E159-4148-9E4B-F2749CAA6F05}"/>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152" name="Imagem 151" descr="pmrb_evandro">
          <a:extLst>
            <a:ext uri="{FF2B5EF4-FFF2-40B4-BE49-F238E27FC236}">
              <a16:creationId xmlns:a16="http://schemas.microsoft.com/office/drawing/2014/main" id="{5AF966C4-1723-4B05-9F26-59E4281BD3FE}"/>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1028700</xdr:colOff>
      <xdr:row>94</xdr:row>
      <xdr:rowOff>0</xdr:rowOff>
    </xdr:from>
    <xdr:ext cx="0" cy="469900"/>
    <xdr:pic>
      <xdr:nvPicPr>
        <xdr:cNvPr id="153" name="Imagem 152" descr="pmrb_evandro">
          <a:extLst>
            <a:ext uri="{FF2B5EF4-FFF2-40B4-BE49-F238E27FC236}">
              <a16:creationId xmlns:a16="http://schemas.microsoft.com/office/drawing/2014/main" id="{27DE012B-9640-4561-96DB-77295378BB0A}"/>
            </a:ext>
          </a:extLst>
        </xdr:cNvPr>
        <xdr:cNvPicPr/>
      </xdr:nvPicPr>
      <xdr:blipFill>
        <a:blip xmlns:r="http://schemas.openxmlformats.org/officeDocument/2006/relationships" r:embed="rId1" cstate="print"/>
        <a:srcRect/>
        <a:stretch>
          <a:fillRect/>
        </a:stretch>
      </xdr:blipFill>
      <xdr:spPr bwMode="auto">
        <a:xfrm>
          <a:off x="14966950"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154" name="Imagem 153" descr="pmrb_evandro">
          <a:extLst>
            <a:ext uri="{FF2B5EF4-FFF2-40B4-BE49-F238E27FC236}">
              <a16:creationId xmlns:a16="http://schemas.microsoft.com/office/drawing/2014/main" id="{94462B81-B2AB-404D-A89A-757C46EEE7A4}"/>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155" name="Imagem 154" descr="pmrb_evandro">
          <a:extLst>
            <a:ext uri="{FF2B5EF4-FFF2-40B4-BE49-F238E27FC236}">
              <a16:creationId xmlns:a16="http://schemas.microsoft.com/office/drawing/2014/main" id="{38812602-F027-4B80-B893-F6F9D049DE85}"/>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156" name="Imagem 155" descr="pmrb_evandro">
          <a:extLst>
            <a:ext uri="{FF2B5EF4-FFF2-40B4-BE49-F238E27FC236}">
              <a16:creationId xmlns:a16="http://schemas.microsoft.com/office/drawing/2014/main" id="{84E02C22-9246-4B71-B689-6A3F188BADAE}"/>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157" name="Imagem 156" descr="pmrb_evandro">
          <a:extLst>
            <a:ext uri="{FF2B5EF4-FFF2-40B4-BE49-F238E27FC236}">
              <a16:creationId xmlns:a16="http://schemas.microsoft.com/office/drawing/2014/main" id="{DA580303-B9BE-4FE1-962F-29FCCC288824}"/>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158" name="Imagem 157" descr="pmrb_evandro">
          <a:extLst>
            <a:ext uri="{FF2B5EF4-FFF2-40B4-BE49-F238E27FC236}">
              <a16:creationId xmlns:a16="http://schemas.microsoft.com/office/drawing/2014/main" id="{977B6D06-6A88-49A3-929B-E3DE1E6D4C7A}"/>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159" name="Imagem 158" descr="pmrb_evandro">
          <a:extLst>
            <a:ext uri="{FF2B5EF4-FFF2-40B4-BE49-F238E27FC236}">
              <a16:creationId xmlns:a16="http://schemas.microsoft.com/office/drawing/2014/main" id="{D6555213-F934-4389-B379-F5D6FE078FF9}"/>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160" name="Imagem 159" descr="pmrb_evandro">
          <a:extLst>
            <a:ext uri="{FF2B5EF4-FFF2-40B4-BE49-F238E27FC236}">
              <a16:creationId xmlns:a16="http://schemas.microsoft.com/office/drawing/2014/main" id="{A690379D-00F4-4D92-8C44-9C1B57C55C9D}"/>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oneCellAnchor>
    <xdr:from>
      <xdr:col>11</xdr:col>
      <xdr:colOff>981075</xdr:colOff>
      <xdr:row>94</xdr:row>
      <xdr:rowOff>0</xdr:rowOff>
    </xdr:from>
    <xdr:ext cx="0" cy="469900"/>
    <xdr:pic>
      <xdr:nvPicPr>
        <xdr:cNvPr id="161" name="Imagem 160" descr="pmrb_evandro">
          <a:extLst>
            <a:ext uri="{FF2B5EF4-FFF2-40B4-BE49-F238E27FC236}">
              <a16:creationId xmlns:a16="http://schemas.microsoft.com/office/drawing/2014/main" id="{636F195D-B296-4EA3-9821-ABF01E6804BC}"/>
            </a:ext>
          </a:extLst>
        </xdr:cNvPr>
        <xdr:cNvPicPr/>
      </xdr:nvPicPr>
      <xdr:blipFill>
        <a:blip xmlns:r="http://schemas.openxmlformats.org/officeDocument/2006/relationships" r:embed="rId1" cstate="print"/>
        <a:srcRect/>
        <a:stretch>
          <a:fillRect/>
        </a:stretch>
      </xdr:blipFill>
      <xdr:spPr bwMode="auto">
        <a:xfrm>
          <a:off x="14919325" y="5132917"/>
          <a:ext cx="0" cy="469900"/>
        </a:xfrm>
        <a:prstGeom prst="rect">
          <a:avLst/>
        </a:prstGeom>
        <a:noFill/>
        <a:ln w="9525">
          <a:noFill/>
          <a:miter lim="800000"/>
          <a:headEnd/>
          <a:tailEnd/>
        </a:ln>
      </xdr:spPr>
    </xdr:pic>
    <xdr:clientData/>
  </xdr:oneCellAnchor>
  <xdr:twoCellAnchor editAs="oneCell">
    <xdr:from>
      <xdr:col>1</xdr:col>
      <xdr:colOff>142874</xdr:colOff>
      <xdr:row>0</xdr:row>
      <xdr:rowOff>35720</xdr:rowOff>
    </xdr:from>
    <xdr:to>
      <xdr:col>1</xdr:col>
      <xdr:colOff>714374</xdr:colOff>
      <xdr:row>2</xdr:row>
      <xdr:rowOff>178594</xdr:rowOff>
    </xdr:to>
    <xdr:pic>
      <xdr:nvPicPr>
        <xdr:cNvPr id="163" name="Imagem 162" descr="pmrb_evandro">
          <a:extLst>
            <a:ext uri="{FF2B5EF4-FFF2-40B4-BE49-F238E27FC236}">
              <a16:creationId xmlns:a16="http://schemas.microsoft.com/office/drawing/2014/main" id="{26D92106-21BF-4B5F-BF7F-333173452EE0}"/>
            </a:ext>
          </a:extLst>
        </xdr:cNvPr>
        <xdr:cNvPicPr/>
      </xdr:nvPicPr>
      <xdr:blipFill>
        <a:blip xmlns:r="http://schemas.openxmlformats.org/officeDocument/2006/relationships" r:embed="rId1" cstate="print"/>
        <a:srcRect/>
        <a:stretch>
          <a:fillRect/>
        </a:stretch>
      </xdr:blipFill>
      <xdr:spPr bwMode="auto">
        <a:xfrm>
          <a:off x="595312" y="35720"/>
          <a:ext cx="571500" cy="52387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981075</xdr:colOff>
      <xdr:row>10</xdr:row>
      <xdr:rowOff>85725</xdr:rowOff>
    </xdr:from>
    <xdr:to>
      <xdr:col>1</xdr:col>
      <xdr:colOff>981075</xdr:colOff>
      <xdr:row>21</xdr:row>
      <xdr:rowOff>57150</xdr:rowOff>
    </xdr:to>
    <xdr:pic>
      <xdr:nvPicPr>
        <xdr:cNvPr id="2" name="Imagem 1" descr="pmrb_evandro">
          <a:extLst>
            <a:ext uri="{FF2B5EF4-FFF2-40B4-BE49-F238E27FC236}">
              <a16:creationId xmlns:a16="http://schemas.microsoft.com/office/drawing/2014/main" id="{6AB140F4-F04D-41D7-BD00-1B645EF263E8}"/>
            </a:ext>
          </a:extLst>
        </xdr:cNvPr>
        <xdr:cNvPicPr/>
      </xdr:nvPicPr>
      <xdr:blipFill>
        <a:blip xmlns:r="http://schemas.openxmlformats.org/officeDocument/2006/relationships" r:embed="rId1" cstate="print"/>
        <a:srcRect/>
        <a:stretch>
          <a:fillRect/>
        </a:stretch>
      </xdr:blipFill>
      <xdr:spPr bwMode="auto">
        <a:xfrm>
          <a:off x="14916150" y="0"/>
          <a:ext cx="0" cy="447675"/>
        </a:xfrm>
        <a:prstGeom prst="rect">
          <a:avLst/>
        </a:prstGeom>
        <a:noFill/>
        <a:ln w="9525">
          <a:noFill/>
          <a:miter lim="800000"/>
          <a:headEnd/>
          <a:tailEnd/>
        </a:ln>
      </xdr:spPr>
    </xdr:pic>
    <xdr:clientData/>
  </xdr:twoCellAnchor>
  <xdr:oneCellAnchor>
    <xdr:from>
      <xdr:col>1</xdr:col>
      <xdr:colOff>981075</xdr:colOff>
      <xdr:row>90</xdr:row>
      <xdr:rowOff>0</xdr:rowOff>
    </xdr:from>
    <xdr:ext cx="0" cy="469900"/>
    <xdr:pic>
      <xdr:nvPicPr>
        <xdr:cNvPr id="3" name="Imagem 2" descr="pmrb_evandro">
          <a:extLst>
            <a:ext uri="{FF2B5EF4-FFF2-40B4-BE49-F238E27FC236}">
              <a16:creationId xmlns:a16="http://schemas.microsoft.com/office/drawing/2014/main" id="{4A6AFBF4-9A51-4E7F-BB1B-EAF7B90CF2BD}"/>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4" name="Imagem 3" descr="pmrb_evandro">
          <a:extLst>
            <a:ext uri="{FF2B5EF4-FFF2-40B4-BE49-F238E27FC236}">
              <a16:creationId xmlns:a16="http://schemas.microsoft.com/office/drawing/2014/main" id="{9AD64C00-97BE-4988-8841-51D8822CD307}"/>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5" name="Imagem 4" descr="pmrb_evandro">
          <a:extLst>
            <a:ext uri="{FF2B5EF4-FFF2-40B4-BE49-F238E27FC236}">
              <a16:creationId xmlns:a16="http://schemas.microsoft.com/office/drawing/2014/main" id="{0CC2DADD-CCA7-484F-9353-C64DB55EA609}"/>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6" name="Imagem 5" descr="pmrb_evandro">
          <a:extLst>
            <a:ext uri="{FF2B5EF4-FFF2-40B4-BE49-F238E27FC236}">
              <a16:creationId xmlns:a16="http://schemas.microsoft.com/office/drawing/2014/main" id="{C84F84C7-8E55-44B8-B8E6-8F4EBD562BA7}"/>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7" name="Imagem 6" descr="pmrb_evandro">
          <a:extLst>
            <a:ext uri="{FF2B5EF4-FFF2-40B4-BE49-F238E27FC236}">
              <a16:creationId xmlns:a16="http://schemas.microsoft.com/office/drawing/2014/main" id="{9637131F-3486-45E0-A53F-42574334E627}"/>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8" name="Imagem 7" descr="pmrb_evandro">
          <a:extLst>
            <a:ext uri="{FF2B5EF4-FFF2-40B4-BE49-F238E27FC236}">
              <a16:creationId xmlns:a16="http://schemas.microsoft.com/office/drawing/2014/main" id="{3A3355E9-1CD6-42DF-914F-CE0EA34A8A0E}"/>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9" name="Imagem 8" descr="pmrb_evandro">
          <a:extLst>
            <a:ext uri="{FF2B5EF4-FFF2-40B4-BE49-F238E27FC236}">
              <a16:creationId xmlns:a16="http://schemas.microsoft.com/office/drawing/2014/main" id="{8F02BCAE-8F9E-4861-88E6-FBB760D50D79}"/>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0" name="Imagem 9" descr="pmrb_evandro">
          <a:extLst>
            <a:ext uri="{FF2B5EF4-FFF2-40B4-BE49-F238E27FC236}">
              <a16:creationId xmlns:a16="http://schemas.microsoft.com/office/drawing/2014/main" id="{9319F8C8-4EA1-44CD-A8AB-C3A6D4958A59}"/>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990600</xdr:colOff>
      <xdr:row>90</xdr:row>
      <xdr:rowOff>0</xdr:rowOff>
    </xdr:from>
    <xdr:ext cx="0" cy="469900"/>
    <xdr:pic>
      <xdr:nvPicPr>
        <xdr:cNvPr id="11" name="Imagem 10" descr="pmrb_evandro">
          <a:extLst>
            <a:ext uri="{FF2B5EF4-FFF2-40B4-BE49-F238E27FC236}">
              <a16:creationId xmlns:a16="http://schemas.microsoft.com/office/drawing/2014/main" id="{15DAB238-ACBF-4C53-AF0B-64CEE93DBA2F}"/>
            </a:ext>
          </a:extLst>
        </xdr:cNvPr>
        <xdr:cNvPicPr/>
      </xdr:nvPicPr>
      <xdr:blipFill>
        <a:blip xmlns:r="http://schemas.openxmlformats.org/officeDocument/2006/relationships" r:embed="rId1" cstate="print"/>
        <a:srcRect/>
        <a:stretch>
          <a:fillRect/>
        </a:stretch>
      </xdr:blipFill>
      <xdr:spPr bwMode="auto">
        <a:xfrm>
          <a:off x="14925675"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2" name="Imagem 11" descr="pmrb_evandro">
          <a:extLst>
            <a:ext uri="{FF2B5EF4-FFF2-40B4-BE49-F238E27FC236}">
              <a16:creationId xmlns:a16="http://schemas.microsoft.com/office/drawing/2014/main" id="{160B43EE-63F5-4079-93B3-A5845DD74423}"/>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3" name="Imagem 12" descr="pmrb_evandro">
          <a:extLst>
            <a:ext uri="{FF2B5EF4-FFF2-40B4-BE49-F238E27FC236}">
              <a16:creationId xmlns:a16="http://schemas.microsoft.com/office/drawing/2014/main" id="{16B8348B-044D-4B15-B1E0-FA6B90BEDE62}"/>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1028700</xdr:colOff>
      <xdr:row>90</xdr:row>
      <xdr:rowOff>0</xdr:rowOff>
    </xdr:from>
    <xdr:ext cx="0" cy="469900"/>
    <xdr:pic>
      <xdr:nvPicPr>
        <xdr:cNvPr id="14" name="Imagem 13" descr="pmrb_evandro">
          <a:extLst>
            <a:ext uri="{FF2B5EF4-FFF2-40B4-BE49-F238E27FC236}">
              <a16:creationId xmlns:a16="http://schemas.microsoft.com/office/drawing/2014/main" id="{C3EA7CAC-62B6-4A7E-8B38-A9CD250B3DC2}"/>
            </a:ext>
          </a:extLst>
        </xdr:cNvPr>
        <xdr:cNvPicPr/>
      </xdr:nvPicPr>
      <xdr:blipFill>
        <a:blip xmlns:r="http://schemas.openxmlformats.org/officeDocument/2006/relationships" r:embed="rId1" cstate="print"/>
        <a:srcRect/>
        <a:stretch>
          <a:fillRect/>
        </a:stretch>
      </xdr:blipFill>
      <xdr:spPr bwMode="auto">
        <a:xfrm>
          <a:off x="14963775"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5" name="Imagem 14" descr="pmrb_evandro">
          <a:extLst>
            <a:ext uri="{FF2B5EF4-FFF2-40B4-BE49-F238E27FC236}">
              <a16:creationId xmlns:a16="http://schemas.microsoft.com/office/drawing/2014/main" id="{135F9EEA-EB19-431E-89C6-CF258EE6E91C}"/>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6" name="Imagem 15" descr="pmrb_evandro">
          <a:extLst>
            <a:ext uri="{FF2B5EF4-FFF2-40B4-BE49-F238E27FC236}">
              <a16:creationId xmlns:a16="http://schemas.microsoft.com/office/drawing/2014/main" id="{B74EB708-28BE-4B9B-AE24-63E22FB8A274}"/>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7" name="Imagem 16" descr="pmrb_evandro">
          <a:extLst>
            <a:ext uri="{FF2B5EF4-FFF2-40B4-BE49-F238E27FC236}">
              <a16:creationId xmlns:a16="http://schemas.microsoft.com/office/drawing/2014/main" id="{EAF0795C-875D-4AC5-A98F-C44C38BDACE9}"/>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8" name="Imagem 17" descr="pmrb_evandro">
          <a:extLst>
            <a:ext uri="{FF2B5EF4-FFF2-40B4-BE49-F238E27FC236}">
              <a16:creationId xmlns:a16="http://schemas.microsoft.com/office/drawing/2014/main" id="{52CDB58B-7693-4510-A653-06AE81F431EA}"/>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9" name="Imagem 18" descr="pmrb_evandro">
          <a:extLst>
            <a:ext uri="{FF2B5EF4-FFF2-40B4-BE49-F238E27FC236}">
              <a16:creationId xmlns:a16="http://schemas.microsoft.com/office/drawing/2014/main" id="{4FEE98F5-92BF-4B90-8F02-DE33090F6272}"/>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20" name="Imagem 19" descr="pmrb_evandro">
          <a:extLst>
            <a:ext uri="{FF2B5EF4-FFF2-40B4-BE49-F238E27FC236}">
              <a16:creationId xmlns:a16="http://schemas.microsoft.com/office/drawing/2014/main" id="{885515EF-AE64-4C57-8B96-42401F2B3BB3}"/>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21" name="Imagem 20" descr="pmrb_evandro">
          <a:extLst>
            <a:ext uri="{FF2B5EF4-FFF2-40B4-BE49-F238E27FC236}">
              <a16:creationId xmlns:a16="http://schemas.microsoft.com/office/drawing/2014/main" id="{D6B46A11-E5AC-4D26-97C6-AC07D62CB1E9}"/>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22" name="Imagem 21" descr="pmrb_evandro">
          <a:extLst>
            <a:ext uri="{FF2B5EF4-FFF2-40B4-BE49-F238E27FC236}">
              <a16:creationId xmlns:a16="http://schemas.microsoft.com/office/drawing/2014/main" id="{D6A700EB-CADF-4844-8A16-DDEB31B22C1F}"/>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23" name="Imagem 22" descr="pmrb_evandro">
          <a:extLst>
            <a:ext uri="{FF2B5EF4-FFF2-40B4-BE49-F238E27FC236}">
              <a16:creationId xmlns:a16="http://schemas.microsoft.com/office/drawing/2014/main" id="{ECA3EA32-5636-4FA1-8914-48BC685A5D2A}"/>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1093134</xdr:colOff>
      <xdr:row>90</xdr:row>
      <xdr:rowOff>0</xdr:rowOff>
    </xdr:from>
    <xdr:ext cx="0" cy="469900"/>
    <xdr:pic>
      <xdr:nvPicPr>
        <xdr:cNvPr id="24" name="Imagem 23" descr="pmrb_evandro">
          <a:extLst>
            <a:ext uri="{FF2B5EF4-FFF2-40B4-BE49-F238E27FC236}">
              <a16:creationId xmlns:a16="http://schemas.microsoft.com/office/drawing/2014/main" id="{D973AB98-3156-45EA-A77F-B242D62D5C7E}"/>
            </a:ext>
          </a:extLst>
        </xdr:cNvPr>
        <xdr:cNvPicPr/>
      </xdr:nvPicPr>
      <xdr:blipFill>
        <a:blip xmlns:r="http://schemas.openxmlformats.org/officeDocument/2006/relationships" r:embed="rId1" cstate="print"/>
        <a:srcRect/>
        <a:stretch>
          <a:fillRect/>
        </a:stretch>
      </xdr:blipFill>
      <xdr:spPr bwMode="auto">
        <a:xfrm>
          <a:off x="15028209"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25" name="Imagem 24" descr="pmrb_evandro">
          <a:extLst>
            <a:ext uri="{FF2B5EF4-FFF2-40B4-BE49-F238E27FC236}">
              <a16:creationId xmlns:a16="http://schemas.microsoft.com/office/drawing/2014/main" id="{F5C1F741-1ECF-473D-93FB-8C2D3151755D}"/>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26" name="Imagem 25" descr="pmrb_evandro">
          <a:extLst>
            <a:ext uri="{FF2B5EF4-FFF2-40B4-BE49-F238E27FC236}">
              <a16:creationId xmlns:a16="http://schemas.microsoft.com/office/drawing/2014/main" id="{F4DD9FB7-B36F-411D-87F9-607D86D3CE7C}"/>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27" name="Imagem 26" descr="pmrb_evandro">
          <a:extLst>
            <a:ext uri="{FF2B5EF4-FFF2-40B4-BE49-F238E27FC236}">
              <a16:creationId xmlns:a16="http://schemas.microsoft.com/office/drawing/2014/main" id="{3CB4B19F-CC27-4C6D-8A77-57B0430FC229}"/>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28" name="Imagem 27" descr="pmrb_evandro">
          <a:extLst>
            <a:ext uri="{FF2B5EF4-FFF2-40B4-BE49-F238E27FC236}">
              <a16:creationId xmlns:a16="http://schemas.microsoft.com/office/drawing/2014/main" id="{0B6586D6-25D8-45C1-B999-1A056D42B974}"/>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29" name="Imagem 28" descr="pmrb_evandro">
          <a:extLst>
            <a:ext uri="{FF2B5EF4-FFF2-40B4-BE49-F238E27FC236}">
              <a16:creationId xmlns:a16="http://schemas.microsoft.com/office/drawing/2014/main" id="{0BD7E74F-3FF2-4579-A2D2-DE8FE495A337}"/>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30" name="Imagem 29" descr="pmrb_evandro">
          <a:extLst>
            <a:ext uri="{FF2B5EF4-FFF2-40B4-BE49-F238E27FC236}">
              <a16:creationId xmlns:a16="http://schemas.microsoft.com/office/drawing/2014/main" id="{B1875EE3-4DDF-4E0A-9944-991C8E54364D}"/>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1093134</xdr:colOff>
      <xdr:row>90</xdr:row>
      <xdr:rowOff>0</xdr:rowOff>
    </xdr:from>
    <xdr:ext cx="0" cy="469900"/>
    <xdr:pic>
      <xdr:nvPicPr>
        <xdr:cNvPr id="31" name="Imagem 30" descr="pmrb_evandro">
          <a:extLst>
            <a:ext uri="{FF2B5EF4-FFF2-40B4-BE49-F238E27FC236}">
              <a16:creationId xmlns:a16="http://schemas.microsoft.com/office/drawing/2014/main" id="{D22CE663-23A0-4B18-B479-8F29B0829E1A}"/>
            </a:ext>
          </a:extLst>
        </xdr:cNvPr>
        <xdr:cNvPicPr/>
      </xdr:nvPicPr>
      <xdr:blipFill>
        <a:blip xmlns:r="http://schemas.openxmlformats.org/officeDocument/2006/relationships" r:embed="rId1" cstate="print"/>
        <a:srcRect/>
        <a:stretch>
          <a:fillRect/>
        </a:stretch>
      </xdr:blipFill>
      <xdr:spPr bwMode="auto">
        <a:xfrm>
          <a:off x="15028209"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32" name="Imagem 31" descr="pmrb_evandro">
          <a:extLst>
            <a:ext uri="{FF2B5EF4-FFF2-40B4-BE49-F238E27FC236}">
              <a16:creationId xmlns:a16="http://schemas.microsoft.com/office/drawing/2014/main" id="{08D9CB2E-1C23-4491-B7B0-A33AE9BD69D3}"/>
            </a:ext>
          </a:extLst>
        </xdr:cNvPr>
        <xdr:cNvPicPr/>
      </xdr:nvPicPr>
      <xdr:blipFill>
        <a:blip xmlns:r="http://schemas.openxmlformats.org/officeDocument/2006/relationships" r:embed="rId1" cstate="print"/>
        <a:srcRect/>
        <a:stretch>
          <a:fillRect/>
        </a:stretch>
      </xdr:blipFill>
      <xdr:spPr bwMode="auto">
        <a:xfrm>
          <a:off x="14916150" y="1134427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33" name="Imagem 32" descr="pmrb_evandro">
          <a:extLst>
            <a:ext uri="{FF2B5EF4-FFF2-40B4-BE49-F238E27FC236}">
              <a16:creationId xmlns:a16="http://schemas.microsoft.com/office/drawing/2014/main" id="{10362AA7-8D00-4AE2-98F1-E73C554FA943}"/>
            </a:ext>
          </a:extLst>
        </xdr:cNvPr>
        <xdr:cNvPicPr/>
      </xdr:nvPicPr>
      <xdr:blipFill>
        <a:blip xmlns:r="http://schemas.openxmlformats.org/officeDocument/2006/relationships" r:embed="rId1" cstate="print"/>
        <a:srcRect/>
        <a:stretch>
          <a:fillRect/>
        </a:stretch>
      </xdr:blipFill>
      <xdr:spPr bwMode="auto">
        <a:xfrm>
          <a:off x="14916150" y="1134427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34" name="Imagem 33" descr="pmrb_evandro">
          <a:extLst>
            <a:ext uri="{FF2B5EF4-FFF2-40B4-BE49-F238E27FC236}">
              <a16:creationId xmlns:a16="http://schemas.microsoft.com/office/drawing/2014/main" id="{031A2C4B-AD35-4071-BC2C-F31DDC839674}"/>
            </a:ext>
          </a:extLst>
        </xdr:cNvPr>
        <xdr:cNvPicPr/>
      </xdr:nvPicPr>
      <xdr:blipFill>
        <a:blip xmlns:r="http://schemas.openxmlformats.org/officeDocument/2006/relationships" r:embed="rId1" cstate="print"/>
        <a:srcRect/>
        <a:stretch>
          <a:fillRect/>
        </a:stretch>
      </xdr:blipFill>
      <xdr:spPr bwMode="auto">
        <a:xfrm>
          <a:off x="14916150" y="11344275"/>
          <a:ext cx="0" cy="469900"/>
        </a:xfrm>
        <a:prstGeom prst="rect">
          <a:avLst/>
        </a:prstGeom>
        <a:noFill/>
        <a:ln w="9525">
          <a:noFill/>
          <a:miter lim="800000"/>
          <a:headEnd/>
          <a:tailEnd/>
        </a:ln>
      </xdr:spPr>
    </xdr:pic>
    <xdr:clientData/>
  </xdr:oneCellAnchor>
  <xdr:oneCellAnchor>
    <xdr:from>
      <xdr:col>1</xdr:col>
      <xdr:colOff>1028700</xdr:colOff>
      <xdr:row>90</xdr:row>
      <xdr:rowOff>0</xdr:rowOff>
    </xdr:from>
    <xdr:ext cx="0" cy="469900"/>
    <xdr:pic>
      <xdr:nvPicPr>
        <xdr:cNvPr id="35" name="Imagem 34" descr="pmrb_evandro">
          <a:extLst>
            <a:ext uri="{FF2B5EF4-FFF2-40B4-BE49-F238E27FC236}">
              <a16:creationId xmlns:a16="http://schemas.microsoft.com/office/drawing/2014/main" id="{E5A7914C-EE7F-469F-8822-096F9400150E}"/>
            </a:ext>
          </a:extLst>
        </xdr:cNvPr>
        <xdr:cNvPicPr/>
      </xdr:nvPicPr>
      <xdr:blipFill>
        <a:blip xmlns:r="http://schemas.openxmlformats.org/officeDocument/2006/relationships" r:embed="rId1" cstate="print"/>
        <a:srcRect/>
        <a:stretch>
          <a:fillRect/>
        </a:stretch>
      </xdr:blipFill>
      <xdr:spPr bwMode="auto">
        <a:xfrm>
          <a:off x="14963775" y="1134427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36" name="Imagem 35" descr="pmrb_evandro">
          <a:extLst>
            <a:ext uri="{FF2B5EF4-FFF2-40B4-BE49-F238E27FC236}">
              <a16:creationId xmlns:a16="http://schemas.microsoft.com/office/drawing/2014/main" id="{79C7A9CD-B683-4A73-9A4F-C4F3F9801647}"/>
            </a:ext>
          </a:extLst>
        </xdr:cNvPr>
        <xdr:cNvPicPr/>
      </xdr:nvPicPr>
      <xdr:blipFill>
        <a:blip xmlns:r="http://schemas.openxmlformats.org/officeDocument/2006/relationships" r:embed="rId1" cstate="print"/>
        <a:srcRect/>
        <a:stretch>
          <a:fillRect/>
        </a:stretch>
      </xdr:blipFill>
      <xdr:spPr bwMode="auto">
        <a:xfrm>
          <a:off x="14916150" y="1134427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37" name="Imagem 36" descr="pmrb_evandro">
          <a:extLst>
            <a:ext uri="{FF2B5EF4-FFF2-40B4-BE49-F238E27FC236}">
              <a16:creationId xmlns:a16="http://schemas.microsoft.com/office/drawing/2014/main" id="{89A2B1D1-5C2B-403A-8F54-3031E3B413A6}"/>
            </a:ext>
          </a:extLst>
        </xdr:cNvPr>
        <xdr:cNvPicPr/>
      </xdr:nvPicPr>
      <xdr:blipFill>
        <a:blip xmlns:r="http://schemas.openxmlformats.org/officeDocument/2006/relationships" r:embed="rId1" cstate="print"/>
        <a:srcRect/>
        <a:stretch>
          <a:fillRect/>
        </a:stretch>
      </xdr:blipFill>
      <xdr:spPr bwMode="auto">
        <a:xfrm>
          <a:off x="14916150" y="1134427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38" name="Imagem 37" descr="pmrb_evandro">
          <a:extLst>
            <a:ext uri="{FF2B5EF4-FFF2-40B4-BE49-F238E27FC236}">
              <a16:creationId xmlns:a16="http://schemas.microsoft.com/office/drawing/2014/main" id="{466A03F0-D69E-4DD6-8FB4-103D1EBCEF58}"/>
            </a:ext>
          </a:extLst>
        </xdr:cNvPr>
        <xdr:cNvPicPr/>
      </xdr:nvPicPr>
      <xdr:blipFill>
        <a:blip xmlns:r="http://schemas.openxmlformats.org/officeDocument/2006/relationships" r:embed="rId1" cstate="print"/>
        <a:srcRect/>
        <a:stretch>
          <a:fillRect/>
        </a:stretch>
      </xdr:blipFill>
      <xdr:spPr bwMode="auto">
        <a:xfrm>
          <a:off x="14916150" y="1134427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39" name="Imagem 38" descr="pmrb_evandro">
          <a:extLst>
            <a:ext uri="{FF2B5EF4-FFF2-40B4-BE49-F238E27FC236}">
              <a16:creationId xmlns:a16="http://schemas.microsoft.com/office/drawing/2014/main" id="{F34B00DC-0242-48E5-BEEA-6A24EE0401DF}"/>
            </a:ext>
          </a:extLst>
        </xdr:cNvPr>
        <xdr:cNvPicPr/>
      </xdr:nvPicPr>
      <xdr:blipFill>
        <a:blip xmlns:r="http://schemas.openxmlformats.org/officeDocument/2006/relationships" r:embed="rId1" cstate="print"/>
        <a:srcRect/>
        <a:stretch>
          <a:fillRect/>
        </a:stretch>
      </xdr:blipFill>
      <xdr:spPr bwMode="auto">
        <a:xfrm>
          <a:off x="14916150" y="1134427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40" name="Imagem 39" descr="pmrb_evandro">
          <a:extLst>
            <a:ext uri="{FF2B5EF4-FFF2-40B4-BE49-F238E27FC236}">
              <a16:creationId xmlns:a16="http://schemas.microsoft.com/office/drawing/2014/main" id="{9AC13715-DC31-40BC-A563-86BE626691A9}"/>
            </a:ext>
          </a:extLst>
        </xdr:cNvPr>
        <xdr:cNvPicPr/>
      </xdr:nvPicPr>
      <xdr:blipFill>
        <a:blip xmlns:r="http://schemas.openxmlformats.org/officeDocument/2006/relationships" r:embed="rId1" cstate="print"/>
        <a:srcRect/>
        <a:stretch>
          <a:fillRect/>
        </a:stretch>
      </xdr:blipFill>
      <xdr:spPr bwMode="auto">
        <a:xfrm>
          <a:off x="14916150" y="1134427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41" name="Imagem 40" descr="pmrb_evandro">
          <a:extLst>
            <a:ext uri="{FF2B5EF4-FFF2-40B4-BE49-F238E27FC236}">
              <a16:creationId xmlns:a16="http://schemas.microsoft.com/office/drawing/2014/main" id="{8FAD41A3-A40C-43FC-A3D0-040F5CCACDDE}"/>
            </a:ext>
          </a:extLst>
        </xdr:cNvPr>
        <xdr:cNvPicPr/>
      </xdr:nvPicPr>
      <xdr:blipFill>
        <a:blip xmlns:r="http://schemas.openxmlformats.org/officeDocument/2006/relationships" r:embed="rId1" cstate="print"/>
        <a:srcRect/>
        <a:stretch>
          <a:fillRect/>
        </a:stretch>
      </xdr:blipFill>
      <xdr:spPr bwMode="auto">
        <a:xfrm>
          <a:off x="14916150" y="1134427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42" name="Imagem 41" descr="pmrb_evandro">
          <a:extLst>
            <a:ext uri="{FF2B5EF4-FFF2-40B4-BE49-F238E27FC236}">
              <a16:creationId xmlns:a16="http://schemas.microsoft.com/office/drawing/2014/main" id="{760F08C7-44D7-4EC6-8D17-27E0C4F1D237}"/>
            </a:ext>
          </a:extLst>
        </xdr:cNvPr>
        <xdr:cNvPicPr/>
      </xdr:nvPicPr>
      <xdr:blipFill>
        <a:blip xmlns:r="http://schemas.openxmlformats.org/officeDocument/2006/relationships" r:embed="rId1" cstate="print"/>
        <a:srcRect/>
        <a:stretch>
          <a:fillRect/>
        </a:stretch>
      </xdr:blipFill>
      <xdr:spPr bwMode="auto">
        <a:xfrm>
          <a:off x="14916150" y="1134427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43" name="Imagem 42" descr="pmrb_evandro">
          <a:extLst>
            <a:ext uri="{FF2B5EF4-FFF2-40B4-BE49-F238E27FC236}">
              <a16:creationId xmlns:a16="http://schemas.microsoft.com/office/drawing/2014/main" id="{5F6F15F0-154D-4073-9001-C4DEB10DAB1B}"/>
            </a:ext>
          </a:extLst>
        </xdr:cNvPr>
        <xdr:cNvPicPr/>
      </xdr:nvPicPr>
      <xdr:blipFill>
        <a:blip xmlns:r="http://schemas.openxmlformats.org/officeDocument/2006/relationships" r:embed="rId1" cstate="print"/>
        <a:srcRect/>
        <a:stretch>
          <a:fillRect/>
        </a:stretch>
      </xdr:blipFill>
      <xdr:spPr bwMode="auto">
        <a:xfrm>
          <a:off x="14916150" y="11344275"/>
          <a:ext cx="0" cy="469900"/>
        </a:xfrm>
        <a:prstGeom prst="rect">
          <a:avLst/>
        </a:prstGeom>
        <a:noFill/>
        <a:ln w="9525">
          <a:noFill/>
          <a:miter lim="800000"/>
          <a:headEnd/>
          <a:tailEnd/>
        </a:ln>
      </xdr:spPr>
    </xdr:pic>
    <xdr:clientData/>
  </xdr:oneCellAnchor>
  <xdr:oneCellAnchor>
    <xdr:from>
      <xdr:col>1</xdr:col>
      <xdr:colOff>1028700</xdr:colOff>
      <xdr:row>90</xdr:row>
      <xdr:rowOff>0</xdr:rowOff>
    </xdr:from>
    <xdr:ext cx="0" cy="469900"/>
    <xdr:pic>
      <xdr:nvPicPr>
        <xdr:cNvPr id="44" name="Imagem 43" descr="pmrb_evandro">
          <a:extLst>
            <a:ext uri="{FF2B5EF4-FFF2-40B4-BE49-F238E27FC236}">
              <a16:creationId xmlns:a16="http://schemas.microsoft.com/office/drawing/2014/main" id="{F79B180D-D34B-49DB-B21C-CE94D6A06FE1}"/>
            </a:ext>
          </a:extLst>
        </xdr:cNvPr>
        <xdr:cNvPicPr/>
      </xdr:nvPicPr>
      <xdr:blipFill>
        <a:blip xmlns:r="http://schemas.openxmlformats.org/officeDocument/2006/relationships" r:embed="rId1" cstate="print"/>
        <a:srcRect/>
        <a:stretch>
          <a:fillRect/>
        </a:stretch>
      </xdr:blipFill>
      <xdr:spPr bwMode="auto">
        <a:xfrm>
          <a:off x="14963775" y="1134427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45" name="Imagem 44" descr="pmrb_evandro">
          <a:extLst>
            <a:ext uri="{FF2B5EF4-FFF2-40B4-BE49-F238E27FC236}">
              <a16:creationId xmlns:a16="http://schemas.microsoft.com/office/drawing/2014/main" id="{67321837-4E6B-4A73-92A5-BEBCA490328B}"/>
            </a:ext>
          </a:extLst>
        </xdr:cNvPr>
        <xdr:cNvPicPr/>
      </xdr:nvPicPr>
      <xdr:blipFill>
        <a:blip xmlns:r="http://schemas.openxmlformats.org/officeDocument/2006/relationships" r:embed="rId1" cstate="print"/>
        <a:srcRect/>
        <a:stretch>
          <a:fillRect/>
        </a:stretch>
      </xdr:blipFill>
      <xdr:spPr bwMode="auto">
        <a:xfrm>
          <a:off x="14916150" y="1134427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46" name="Imagem 45" descr="pmrb_evandro">
          <a:extLst>
            <a:ext uri="{FF2B5EF4-FFF2-40B4-BE49-F238E27FC236}">
              <a16:creationId xmlns:a16="http://schemas.microsoft.com/office/drawing/2014/main" id="{95CABE21-39ED-41DF-A7B7-BED53CC5C3F9}"/>
            </a:ext>
          </a:extLst>
        </xdr:cNvPr>
        <xdr:cNvPicPr/>
      </xdr:nvPicPr>
      <xdr:blipFill>
        <a:blip xmlns:r="http://schemas.openxmlformats.org/officeDocument/2006/relationships" r:embed="rId1" cstate="print"/>
        <a:srcRect/>
        <a:stretch>
          <a:fillRect/>
        </a:stretch>
      </xdr:blipFill>
      <xdr:spPr bwMode="auto">
        <a:xfrm>
          <a:off x="14916150" y="1134427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47" name="Imagem 46" descr="pmrb_evandro">
          <a:extLst>
            <a:ext uri="{FF2B5EF4-FFF2-40B4-BE49-F238E27FC236}">
              <a16:creationId xmlns:a16="http://schemas.microsoft.com/office/drawing/2014/main" id="{947458DE-085A-4A41-8C54-83A0B6D4961B}"/>
            </a:ext>
          </a:extLst>
        </xdr:cNvPr>
        <xdr:cNvPicPr/>
      </xdr:nvPicPr>
      <xdr:blipFill>
        <a:blip xmlns:r="http://schemas.openxmlformats.org/officeDocument/2006/relationships" r:embed="rId1" cstate="print"/>
        <a:srcRect/>
        <a:stretch>
          <a:fillRect/>
        </a:stretch>
      </xdr:blipFill>
      <xdr:spPr bwMode="auto">
        <a:xfrm>
          <a:off x="14916150" y="1134427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48" name="Imagem 47" descr="pmrb_evandro">
          <a:extLst>
            <a:ext uri="{FF2B5EF4-FFF2-40B4-BE49-F238E27FC236}">
              <a16:creationId xmlns:a16="http://schemas.microsoft.com/office/drawing/2014/main" id="{94C1D842-8869-4D9E-AEB3-BADE303A5813}"/>
            </a:ext>
          </a:extLst>
        </xdr:cNvPr>
        <xdr:cNvPicPr/>
      </xdr:nvPicPr>
      <xdr:blipFill>
        <a:blip xmlns:r="http://schemas.openxmlformats.org/officeDocument/2006/relationships" r:embed="rId1" cstate="print"/>
        <a:srcRect/>
        <a:stretch>
          <a:fillRect/>
        </a:stretch>
      </xdr:blipFill>
      <xdr:spPr bwMode="auto">
        <a:xfrm>
          <a:off x="14916150" y="1134427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49" name="Imagem 48" descr="pmrb_evandro">
          <a:extLst>
            <a:ext uri="{FF2B5EF4-FFF2-40B4-BE49-F238E27FC236}">
              <a16:creationId xmlns:a16="http://schemas.microsoft.com/office/drawing/2014/main" id="{7B74B257-C0F0-46DF-A201-15902B34755D}"/>
            </a:ext>
          </a:extLst>
        </xdr:cNvPr>
        <xdr:cNvPicPr/>
      </xdr:nvPicPr>
      <xdr:blipFill>
        <a:blip xmlns:r="http://schemas.openxmlformats.org/officeDocument/2006/relationships" r:embed="rId1" cstate="print"/>
        <a:srcRect/>
        <a:stretch>
          <a:fillRect/>
        </a:stretch>
      </xdr:blipFill>
      <xdr:spPr bwMode="auto">
        <a:xfrm>
          <a:off x="14916150" y="1134427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50" name="Imagem 49" descr="pmrb_evandro">
          <a:extLst>
            <a:ext uri="{FF2B5EF4-FFF2-40B4-BE49-F238E27FC236}">
              <a16:creationId xmlns:a16="http://schemas.microsoft.com/office/drawing/2014/main" id="{2A95C08B-B1D4-47C0-9993-371C022D1A12}"/>
            </a:ext>
          </a:extLst>
        </xdr:cNvPr>
        <xdr:cNvPicPr/>
      </xdr:nvPicPr>
      <xdr:blipFill>
        <a:blip xmlns:r="http://schemas.openxmlformats.org/officeDocument/2006/relationships" r:embed="rId1" cstate="print"/>
        <a:srcRect/>
        <a:stretch>
          <a:fillRect/>
        </a:stretch>
      </xdr:blipFill>
      <xdr:spPr bwMode="auto">
        <a:xfrm>
          <a:off x="14916150" y="1134427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51" name="Imagem 50" descr="pmrb_evandro">
          <a:extLst>
            <a:ext uri="{FF2B5EF4-FFF2-40B4-BE49-F238E27FC236}">
              <a16:creationId xmlns:a16="http://schemas.microsoft.com/office/drawing/2014/main" id="{46DF4B87-631C-404C-998E-229CD2B835FA}"/>
            </a:ext>
          </a:extLst>
        </xdr:cNvPr>
        <xdr:cNvPicPr/>
      </xdr:nvPicPr>
      <xdr:blipFill>
        <a:blip xmlns:r="http://schemas.openxmlformats.org/officeDocument/2006/relationships" r:embed="rId1" cstate="print"/>
        <a:srcRect/>
        <a:stretch>
          <a:fillRect/>
        </a:stretch>
      </xdr:blipFill>
      <xdr:spPr bwMode="auto">
        <a:xfrm>
          <a:off x="14916150" y="1134427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52" name="Imagem 51" descr="pmrb_evandro">
          <a:extLst>
            <a:ext uri="{FF2B5EF4-FFF2-40B4-BE49-F238E27FC236}">
              <a16:creationId xmlns:a16="http://schemas.microsoft.com/office/drawing/2014/main" id="{56F9BFFB-3874-4152-9549-46468E26CC1C}"/>
            </a:ext>
          </a:extLst>
        </xdr:cNvPr>
        <xdr:cNvPicPr/>
      </xdr:nvPicPr>
      <xdr:blipFill>
        <a:blip xmlns:r="http://schemas.openxmlformats.org/officeDocument/2006/relationships" r:embed="rId1" cstate="print"/>
        <a:srcRect/>
        <a:stretch>
          <a:fillRect/>
        </a:stretch>
      </xdr:blipFill>
      <xdr:spPr bwMode="auto">
        <a:xfrm>
          <a:off x="14916150" y="11344275"/>
          <a:ext cx="0" cy="469900"/>
        </a:xfrm>
        <a:prstGeom prst="rect">
          <a:avLst/>
        </a:prstGeom>
        <a:noFill/>
        <a:ln w="9525">
          <a:noFill/>
          <a:miter lim="800000"/>
          <a:headEnd/>
          <a:tailEnd/>
        </a:ln>
      </xdr:spPr>
    </xdr:pic>
    <xdr:clientData/>
  </xdr:oneCellAnchor>
  <xdr:oneCellAnchor>
    <xdr:from>
      <xdr:col>1</xdr:col>
      <xdr:colOff>1028700</xdr:colOff>
      <xdr:row>90</xdr:row>
      <xdr:rowOff>0</xdr:rowOff>
    </xdr:from>
    <xdr:ext cx="0" cy="469900"/>
    <xdr:pic>
      <xdr:nvPicPr>
        <xdr:cNvPr id="53" name="Imagem 52" descr="pmrb_evandro">
          <a:extLst>
            <a:ext uri="{FF2B5EF4-FFF2-40B4-BE49-F238E27FC236}">
              <a16:creationId xmlns:a16="http://schemas.microsoft.com/office/drawing/2014/main" id="{453D4DA3-FE89-452E-8BB4-0CA7A2D01C2E}"/>
            </a:ext>
          </a:extLst>
        </xdr:cNvPr>
        <xdr:cNvPicPr/>
      </xdr:nvPicPr>
      <xdr:blipFill>
        <a:blip xmlns:r="http://schemas.openxmlformats.org/officeDocument/2006/relationships" r:embed="rId1" cstate="print"/>
        <a:srcRect/>
        <a:stretch>
          <a:fillRect/>
        </a:stretch>
      </xdr:blipFill>
      <xdr:spPr bwMode="auto">
        <a:xfrm>
          <a:off x="14963775" y="1134427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54" name="Imagem 53" descr="pmrb_evandro">
          <a:extLst>
            <a:ext uri="{FF2B5EF4-FFF2-40B4-BE49-F238E27FC236}">
              <a16:creationId xmlns:a16="http://schemas.microsoft.com/office/drawing/2014/main" id="{3F20458D-F5FF-4B61-978A-CAB90F903CAA}"/>
            </a:ext>
          </a:extLst>
        </xdr:cNvPr>
        <xdr:cNvPicPr/>
      </xdr:nvPicPr>
      <xdr:blipFill>
        <a:blip xmlns:r="http://schemas.openxmlformats.org/officeDocument/2006/relationships" r:embed="rId1" cstate="print"/>
        <a:srcRect/>
        <a:stretch>
          <a:fillRect/>
        </a:stretch>
      </xdr:blipFill>
      <xdr:spPr bwMode="auto">
        <a:xfrm>
          <a:off x="14916150" y="1134427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55" name="Imagem 54" descr="pmrb_evandro">
          <a:extLst>
            <a:ext uri="{FF2B5EF4-FFF2-40B4-BE49-F238E27FC236}">
              <a16:creationId xmlns:a16="http://schemas.microsoft.com/office/drawing/2014/main" id="{887D6997-1BC7-4E46-9218-B4359DC09F26}"/>
            </a:ext>
          </a:extLst>
        </xdr:cNvPr>
        <xdr:cNvPicPr/>
      </xdr:nvPicPr>
      <xdr:blipFill>
        <a:blip xmlns:r="http://schemas.openxmlformats.org/officeDocument/2006/relationships" r:embed="rId1" cstate="print"/>
        <a:srcRect/>
        <a:stretch>
          <a:fillRect/>
        </a:stretch>
      </xdr:blipFill>
      <xdr:spPr bwMode="auto">
        <a:xfrm>
          <a:off x="14916150" y="1134427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56" name="Imagem 55" descr="pmrb_evandro">
          <a:extLst>
            <a:ext uri="{FF2B5EF4-FFF2-40B4-BE49-F238E27FC236}">
              <a16:creationId xmlns:a16="http://schemas.microsoft.com/office/drawing/2014/main" id="{766EA0F7-10DB-42A4-A664-E24F577C6D54}"/>
            </a:ext>
          </a:extLst>
        </xdr:cNvPr>
        <xdr:cNvPicPr/>
      </xdr:nvPicPr>
      <xdr:blipFill>
        <a:blip xmlns:r="http://schemas.openxmlformats.org/officeDocument/2006/relationships" r:embed="rId1" cstate="print"/>
        <a:srcRect/>
        <a:stretch>
          <a:fillRect/>
        </a:stretch>
      </xdr:blipFill>
      <xdr:spPr bwMode="auto">
        <a:xfrm>
          <a:off x="14916150" y="1134427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57" name="Imagem 56" descr="pmrb_evandro">
          <a:extLst>
            <a:ext uri="{FF2B5EF4-FFF2-40B4-BE49-F238E27FC236}">
              <a16:creationId xmlns:a16="http://schemas.microsoft.com/office/drawing/2014/main" id="{4FCBC50A-5B21-4C9B-B338-F50C8977ED34}"/>
            </a:ext>
          </a:extLst>
        </xdr:cNvPr>
        <xdr:cNvPicPr/>
      </xdr:nvPicPr>
      <xdr:blipFill>
        <a:blip xmlns:r="http://schemas.openxmlformats.org/officeDocument/2006/relationships" r:embed="rId1" cstate="print"/>
        <a:srcRect/>
        <a:stretch>
          <a:fillRect/>
        </a:stretch>
      </xdr:blipFill>
      <xdr:spPr bwMode="auto">
        <a:xfrm>
          <a:off x="14916150" y="1134427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58" name="Imagem 57" descr="pmrb_evandro">
          <a:extLst>
            <a:ext uri="{FF2B5EF4-FFF2-40B4-BE49-F238E27FC236}">
              <a16:creationId xmlns:a16="http://schemas.microsoft.com/office/drawing/2014/main" id="{88E9619E-6720-4F13-9002-41CF8B1DF18C}"/>
            </a:ext>
          </a:extLst>
        </xdr:cNvPr>
        <xdr:cNvPicPr/>
      </xdr:nvPicPr>
      <xdr:blipFill>
        <a:blip xmlns:r="http://schemas.openxmlformats.org/officeDocument/2006/relationships" r:embed="rId1" cstate="print"/>
        <a:srcRect/>
        <a:stretch>
          <a:fillRect/>
        </a:stretch>
      </xdr:blipFill>
      <xdr:spPr bwMode="auto">
        <a:xfrm>
          <a:off x="14916150" y="1134427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59" name="Imagem 58" descr="pmrb_evandro">
          <a:extLst>
            <a:ext uri="{FF2B5EF4-FFF2-40B4-BE49-F238E27FC236}">
              <a16:creationId xmlns:a16="http://schemas.microsoft.com/office/drawing/2014/main" id="{94417644-30DD-40E4-8627-E2957160D8E8}"/>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60" name="Imagem 59" descr="pmrb_evandro">
          <a:extLst>
            <a:ext uri="{FF2B5EF4-FFF2-40B4-BE49-F238E27FC236}">
              <a16:creationId xmlns:a16="http://schemas.microsoft.com/office/drawing/2014/main" id="{41E98C32-F421-4FF7-A6CB-14BBEBE4ADFE}"/>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61" name="Imagem 60" descr="pmrb_evandro">
          <a:extLst>
            <a:ext uri="{FF2B5EF4-FFF2-40B4-BE49-F238E27FC236}">
              <a16:creationId xmlns:a16="http://schemas.microsoft.com/office/drawing/2014/main" id="{7C3A723A-E102-4BAE-92DD-F74E2198CC4D}"/>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62" name="Imagem 61" descr="pmrb_evandro">
          <a:extLst>
            <a:ext uri="{FF2B5EF4-FFF2-40B4-BE49-F238E27FC236}">
              <a16:creationId xmlns:a16="http://schemas.microsoft.com/office/drawing/2014/main" id="{67C4B089-5D67-41E1-B50B-D2447424A130}"/>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63" name="Imagem 62" descr="pmrb_evandro">
          <a:extLst>
            <a:ext uri="{FF2B5EF4-FFF2-40B4-BE49-F238E27FC236}">
              <a16:creationId xmlns:a16="http://schemas.microsoft.com/office/drawing/2014/main" id="{BB5DCC14-9135-4828-8702-A86920D6DE60}"/>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64" name="Imagem 63" descr="pmrb_evandro">
          <a:extLst>
            <a:ext uri="{FF2B5EF4-FFF2-40B4-BE49-F238E27FC236}">
              <a16:creationId xmlns:a16="http://schemas.microsoft.com/office/drawing/2014/main" id="{4EC2E544-E965-4B14-889B-D509C64127AC}"/>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1093134</xdr:colOff>
      <xdr:row>90</xdr:row>
      <xdr:rowOff>0</xdr:rowOff>
    </xdr:from>
    <xdr:ext cx="0" cy="469900"/>
    <xdr:pic>
      <xdr:nvPicPr>
        <xdr:cNvPr id="65" name="Imagem 64" descr="pmrb_evandro">
          <a:extLst>
            <a:ext uri="{FF2B5EF4-FFF2-40B4-BE49-F238E27FC236}">
              <a16:creationId xmlns:a16="http://schemas.microsoft.com/office/drawing/2014/main" id="{835FDCF8-E59B-4676-A156-970C42482F80}"/>
            </a:ext>
          </a:extLst>
        </xdr:cNvPr>
        <xdr:cNvPicPr/>
      </xdr:nvPicPr>
      <xdr:blipFill>
        <a:blip xmlns:r="http://schemas.openxmlformats.org/officeDocument/2006/relationships" r:embed="rId1" cstate="print"/>
        <a:srcRect/>
        <a:stretch>
          <a:fillRect/>
        </a:stretch>
      </xdr:blipFill>
      <xdr:spPr bwMode="auto">
        <a:xfrm>
          <a:off x="15028209"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66" name="Imagem 65" descr="pmrb_evandro">
          <a:extLst>
            <a:ext uri="{FF2B5EF4-FFF2-40B4-BE49-F238E27FC236}">
              <a16:creationId xmlns:a16="http://schemas.microsoft.com/office/drawing/2014/main" id="{A6955EC9-6BF7-4C3B-9F1B-83B119F17263}"/>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67" name="Imagem 66" descr="pmrb_evandro">
          <a:extLst>
            <a:ext uri="{FF2B5EF4-FFF2-40B4-BE49-F238E27FC236}">
              <a16:creationId xmlns:a16="http://schemas.microsoft.com/office/drawing/2014/main" id="{15D81227-A546-41A3-B526-484B2A467A60}"/>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68" name="Imagem 67" descr="pmrb_evandro">
          <a:extLst>
            <a:ext uri="{FF2B5EF4-FFF2-40B4-BE49-F238E27FC236}">
              <a16:creationId xmlns:a16="http://schemas.microsoft.com/office/drawing/2014/main" id="{E5861BC8-82A9-4AB0-B894-4CC66FDF83F1}"/>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69" name="Imagem 68" descr="pmrb_evandro">
          <a:extLst>
            <a:ext uri="{FF2B5EF4-FFF2-40B4-BE49-F238E27FC236}">
              <a16:creationId xmlns:a16="http://schemas.microsoft.com/office/drawing/2014/main" id="{53950213-4BD1-44D1-AAD1-ACEE61479E32}"/>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990600</xdr:colOff>
      <xdr:row>90</xdr:row>
      <xdr:rowOff>0</xdr:rowOff>
    </xdr:from>
    <xdr:ext cx="0" cy="469900"/>
    <xdr:pic>
      <xdr:nvPicPr>
        <xdr:cNvPr id="70" name="Imagem 69" descr="pmrb_evandro">
          <a:extLst>
            <a:ext uri="{FF2B5EF4-FFF2-40B4-BE49-F238E27FC236}">
              <a16:creationId xmlns:a16="http://schemas.microsoft.com/office/drawing/2014/main" id="{61CD7429-8E23-46A7-9E9A-654AD33537AF}"/>
            </a:ext>
          </a:extLst>
        </xdr:cNvPr>
        <xdr:cNvPicPr/>
      </xdr:nvPicPr>
      <xdr:blipFill>
        <a:blip xmlns:r="http://schemas.openxmlformats.org/officeDocument/2006/relationships" r:embed="rId1" cstate="print"/>
        <a:srcRect/>
        <a:stretch>
          <a:fillRect/>
        </a:stretch>
      </xdr:blipFill>
      <xdr:spPr bwMode="auto">
        <a:xfrm>
          <a:off x="14925675"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71" name="Imagem 70" descr="pmrb_evandro">
          <a:extLst>
            <a:ext uri="{FF2B5EF4-FFF2-40B4-BE49-F238E27FC236}">
              <a16:creationId xmlns:a16="http://schemas.microsoft.com/office/drawing/2014/main" id="{D15C72FD-5197-4D32-B05C-D38751953876}"/>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72" name="Imagem 71" descr="pmrb_evandro">
          <a:extLst>
            <a:ext uri="{FF2B5EF4-FFF2-40B4-BE49-F238E27FC236}">
              <a16:creationId xmlns:a16="http://schemas.microsoft.com/office/drawing/2014/main" id="{203282FB-DD34-4088-96AC-100DEAAF932B}"/>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1028700</xdr:colOff>
      <xdr:row>90</xdr:row>
      <xdr:rowOff>0</xdr:rowOff>
    </xdr:from>
    <xdr:ext cx="0" cy="469900"/>
    <xdr:pic>
      <xdr:nvPicPr>
        <xdr:cNvPr id="73" name="Imagem 72" descr="pmrb_evandro">
          <a:extLst>
            <a:ext uri="{FF2B5EF4-FFF2-40B4-BE49-F238E27FC236}">
              <a16:creationId xmlns:a16="http://schemas.microsoft.com/office/drawing/2014/main" id="{084B7AFC-3511-497B-B661-682151EAB730}"/>
            </a:ext>
          </a:extLst>
        </xdr:cNvPr>
        <xdr:cNvPicPr/>
      </xdr:nvPicPr>
      <xdr:blipFill>
        <a:blip xmlns:r="http://schemas.openxmlformats.org/officeDocument/2006/relationships" r:embed="rId1" cstate="print"/>
        <a:srcRect/>
        <a:stretch>
          <a:fillRect/>
        </a:stretch>
      </xdr:blipFill>
      <xdr:spPr bwMode="auto">
        <a:xfrm>
          <a:off x="14963775"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74" name="Imagem 73" descr="pmrb_evandro">
          <a:extLst>
            <a:ext uri="{FF2B5EF4-FFF2-40B4-BE49-F238E27FC236}">
              <a16:creationId xmlns:a16="http://schemas.microsoft.com/office/drawing/2014/main" id="{F2D55DE9-4B98-478F-8D27-AF0B8E66B3FF}"/>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75" name="Imagem 74" descr="pmrb_evandro">
          <a:extLst>
            <a:ext uri="{FF2B5EF4-FFF2-40B4-BE49-F238E27FC236}">
              <a16:creationId xmlns:a16="http://schemas.microsoft.com/office/drawing/2014/main" id="{9785BDC5-9970-4546-82C4-A26A786BDE3B}"/>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76" name="Imagem 75" descr="pmrb_evandro">
          <a:extLst>
            <a:ext uri="{FF2B5EF4-FFF2-40B4-BE49-F238E27FC236}">
              <a16:creationId xmlns:a16="http://schemas.microsoft.com/office/drawing/2014/main" id="{05CE5AF1-2EE0-47CA-B64B-635E5A699DE4}"/>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77" name="Imagem 76" descr="pmrb_evandro">
          <a:extLst>
            <a:ext uri="{FF2B5EF4-FFF2-40B4-BE49-F238E27FC236}">
              <a16:creationId xmlns:a16="http://schemas.microsoft.com/office/drawing/2014/main" id="{C38BBC67-A7BE-4847-9F20-3E3035FDBFC2}"/>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78" name="Imagem 77" descr="pmrb_evandro">
          <a:extLst>
            <a:ext uri="{FF2B5EF4-FFF2-40B4-BE49-F238E27FC236}">
              <a16:creationId xmlns:a16="http://schemas.microsoft.com/office/drawing/2014/main" id="{0C9AFA7B-2CB5-4C5E-BCB1-046EC6A150B4}"/>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79" name="Imagem 78" descr="pmrb_evandro">
          <a:extLst>
            <a:ext uri="{FF2B5EF4-FFF2-40B4-BE49-F238E27FC236}">
              <a16:creationId xmlns:a16="http://schemas.microsoft.com/office/drawing/2014/main" id="{94DF79D9-6917-4572-858D-C735322FC048}"/>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80" name="Imagem 79" descr="pmrb_evandro">
          <a:extLst>
            <a:ext uri="{FF2B5EF4-FFF2-40B4-BE49-F238E27FC236}">
              <a16:creationId xmlns:a16="http://schemas.microsoft.com/office/drawing/2014/main" id="{0B6853DB-CD91-4103-87A6-62ECAA684FEF}"/>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81" name="Imagem 80" descr="pmrb_evandro">
          <a:extLst>
            <a:ext uri="{FF2B5EF4-FFF2-40B4-BE49-F238E27FC236}">
              <a16:creationId xmlns:a16="http://schemas.microsoft.com/office/drawing/2014/main" id="{FF40C3B4-B31F-455D-B5D9-1C3CB5DD2D64}"/>
            </a:ext>
          </a:extLst>
        </xdr:cNvPr>
        <xdr:cNvPicPr/>
      </xdr:nvPicPr>
      <xdr:blipFill>
        <a:blip xmlns:r="http://schemas.openxmlformats.org/officeDocument/2006/relationships" r:embed="rId1" cstate="print"/>
        <a:srcRect/>
        <a:stretch>
          <a:fillRect/>
        </a:stretch>
      </xdr:blipFill>
      <xdr:spPr bwMode="auto">
        <a:xfrm>
          <a:off x="14916150" y="14449425"/>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82" name="Imagem 81" descr="pmrb_evandro">
          <a:extLst>
            <a:ext uri="{FF2B5EF4-FFF2-40B4-BE49-F238E27FC236}">
              <a16:creationId xmlns:a16="http://schemas.microsoft.com/office/drawing/2014/main" id="{4BB49E2F-54B8-4BBE-8F76-38B1B21F6116}"/>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83" name="Imagem 82" descr="pmrb_evandro">
          <a:extLst>
            <a:ext uri="{FF2B5EF4-FFF2-40B4-BE49-F238E27FC236}">
              <a16:creationId xmlns:a16="http://schemas.microsoft.com/office/drawing/2014/main" id="{F8BE4197-AFF9-47B4-BF7B-40956640E50E}"/>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84" name="Imagem 83" descr="pmrb_evandro">
          <a:extLst>
            <a:ext uri="{FF2B5EF4-FFF2-40B4-BE49-F238E27FC236}">
              <a16:creationId xmlns:a16="http://schemas.microsoft.com/office/drawing/2014/main" id="{11425BFF-5E56-4CF1-9BA5-F1F4D503A0D5}"/>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85" name="Imagem 84" descr="pmrb_evandro">
          <a:extLst>
            <a:ext uri="{FF2B5EF4-FFF2-40B4-BE49-F238E27FC236}">
              <a16:creationId xmlns:a16="http://schemas.microsoft.com/office/drawing/2014/main" id="{AEFD3801-2753-40FF-AA52-4F60E4BB568C}"/>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86" name="Imagem 85" descr="pmrb_evandro">
          <a:extLst>
            <a:ext uri="{FF2B5EF4-FFF2-40B4-BE49-F238E27FC236}">
              <a16:creationId xmlns:a16="http://schemas.microsoft.com/office/drawing/2014/main" id="{4DB3E8F5-B281-417C-BA71-7DB6AF08A2DB}"/>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87" name="Imagem 86" descr="pmrb_evandro">
          <a:extLst>
            <a:ext uri="{FF2B5EF4-FFF2-40B4-BE49-F238E27FC236}">
              <a16:creationId xmlns:a16="http://schemas.microsoft.com/office/drawing/2014/main" id="{656EB5AC-EEEA-403A-BBFE-B8A2655252D7}"/>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88" name="Imagem 87" descr="pmrb_evandro">
          <a:extLst>
            <a:ext uri="{FF2B5EF4-FFF2-40B4-BE49-F238E27FC236}">
              <a16:creationId xmlns:a16="http://schemas.microsoft.com/office/drawing/2014/main" id="{20487AAB-AF58-4EED-9209-BC24C7CB15A5}"/>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89" name="Imagem 88" descr="pmrb_evandro">
          <a:extLst>
            <a:ext uri="{FF2B5EF4-FFF2-40B4-BE49-F238E27FC236}">
              <a16:creationId xmlns:a16="http://schemas.microsoft.com/office/drawing/2014/main" id="{684FEE54-A671-46A5-8990-9F3CAE314F7A}"/>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990600</xdr:colOff>
      <xdr:row>90</xdr:row>
      <xdr:rowOff>0</xdr:rowOff>
    </xdr:from>
    <xdr:ext cx="0" cy="469900"/>
    <xdr:pic>
      <xdr:nvPicPr>
        <xdr:cNvPr id="90" name="Imagem 89" descr="pmrb_evandro">
          <a:extLst>
            <a:ext uri="{FF2B5EF4-FFF2-40B4-BE49-F238E27FC236}">
              <a16:creationId xmlns:a16="http://schemas.microsoft.com/office/drawing/2014/main" id="{7DEEA5D4-0DF9-4896-B4A0-E5AC40874F64}"/>
            </a:ext>
          </a:extLst>
        </xdr:cNvPr>
        <xdr:cNvPicPr/>
      </xdr:nvPicPr>
      <xdr:blipFill>
        <a:blip xmlns:r="http://schemas.openxmlformats.org/officeDocument/2006/relationships" r:embed="rId1" cstate="print"/>
        <a:srcRect/>
        <a:stretch>
          <a:fillRect/>
        </a:stretch>
      </xdr:blipFill>
      <xdr:spPr bwMode="auto">
        <a:xfrm>
          <a:off x="14925675"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91" name="Imagem 90" descr="pmrb_evandro">
          <a:extLst>
            <a:ext uri="{FF2B5EF4-FFF2-40B4-BE49-F238E27FC236}">
              <a16:creationId xmlns:a16="http://schemas.microsoft.com/office/drawing/2014/main" id="{63CB3896-A6AC-4FF2-8C70-C331FE75EDD4}"/>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92" name="Imagem 91" descr="pmrb_evandro">
          <a:extLst>
            <a:ext uri="{FF2B5EF4-FFF2-40B4-BE49-F238E27FC236}">
              <a16:creationId xmlns:a16="http://schemas.microsoft.com/office/drawing/2014/main" id="{39858F4E-152E-4A31-BAFC-278E99FC905D}"/>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1028700</xdr:colOff>
      <xdr:row>90</xdr:row>
      <xdr:rowOff>0</xdr:rowOff>
    </xdr:from>
    <xdr:ext cx="0" cy="469900"/>
    <xdr:pic>
      <xdr:nvPicPr>
        <xdr:cNvPr id="93" name="Imagem 92" descr="pmrb_evandro">
          <a:extLst>
            <a:ext uri="{FF2B5EF4-FFF2-40B4-BE49-F238E27FC236}">
              <a16:creationId xmlns:a16="http://schemas.microsoft.com/office/drawing/2014/main" id="{481F1F5D-9A4C-4D9C-AD1C-9BA3A69079CD}"/>
            </a:ext>
          </a:extLst>
        </xdr:cNvPr>
        <xdr:cNvPicPr/>
      </xdr:nvPicPr>
      <xdr:blipFill>
        <a:blip xmlns:r="http://schemas.openxmlformats.org/officeDocument/2006/relationships" r:embed="rId1" cstate="print"/>
        <a:srcRect/>
        <a:stretch>
          <a:fillRect/>
        </a:stretch>
      </xdr:blipFill>
      <xdr:spPr bwMode="auto">
        <a:xfrm>
          <a:off x="14963775"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94" name="Imagem 93" descr="pmrb_evandro">
          <a:extLst>
            <a:ext uri="{FF2B5EF4-FFF2-40B4-BE49-F238E27FC236}">
              <a16:creationId xmlns:a16="http://schemas.microsoft.com/office/drawing/2014/main" id="{99937837-73B3-4DD0-90F5-F091D00835FA}"/>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95" name="Imagem 94" descr="pmrb_evandro">
          <a:extLst>
            <a:ext uri="{FF2B5EF4-FFF2-40B4-BE49-F238E27FC236}">
              <a16:creationId xmlns:a16="http://schemas.microsoft.com/office/drawing/2014/main" id="{9A46AD49-5BCA-4161-BB9D-4E0D08AFCB27}"/>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96" name="Imagem 95" descr="pmrb_evandro">
          <a:extLst>
            <a:ext uri="{FF2B5EF4-FFF2-40B4-BE49-F238E27FC236}">
              <a16:creationId xmlns:a16="http://schemas.microsoft.com/office/drawing/2014/main" id="{E4E9A418-9DD7-4193-9F3D-CEBFE18A0DA9}"/>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97" name="Imagem 96" descr="pmrb_evandro">
          <a:extLst>
            <a:ext uri="{FF2B5EF4-FFF2-40B4-BE49-F238E27FC236}">
              <a16:creationId xmlns:a16="http://schemas.microsoft.com/office/drawing/2014/main" id="{2A309FE9-E6D5-474C-9AD3-885720910738}"/>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98" name="Imagem 97" descr="pmrb_evandro">
          <a:extLst>
            <a:ext uri="{FF2B5EF4-FFF2-40B4-BE49-F238E27FC236}">
              <a16:creationId xmlns:a16="http://schemas.microsoft.com/office/drawing/2014/main" id="{E1FCC974-C09B-42E3-AC1C-3D2799C23E89}"/>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99" name="Imagem 98" descr="pmrb_evandro">
          <a:extLst>
            <a:ext uri="{FF2B5EF4-FFF2-40B4-BE49-F238E27FC236}">
              <a16:creationId xmlns:a16="http://schemas.microsoft.com/office/drawing/2014/main" id="{F3F1CEEF-9A4E-41A8-802B-15388F48FE1C}"/>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00" name="Imagem 99" descr="pmrb_evandro">
          <a:extLst>
            <a:ext uri="{FF2B5EF4-FFF2-40B4-BE49-F238E27FC236}">
              <a16:creationId xmlns:a16="http://schemas.microsoft.com/office/drawing/2014/main" id="{FC2E1E6A-56CB-40E3-8CE5-40446258779D}"/>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01" name="Imagem 100" descr="pmrb_evandro">
          <a:extLst>
            <a:ext uri="{FF2B5EF4-FFF2-40B4-BE49-F238E27FC236}">
              <a16:creationId xmlns:a16="http://schemas.microsoft.com/office/drawing/2014/main" id="{0C05AC8D-04E9-46D3-A200-907F068610C6}"/>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02" name="Imagem 101" descr="pmrb_evandro">
          <a:extLst>
            <a:ext uri="{FF2B5EF4-FFF2-40B4-BE49-F238E27FC236}">
              <a16:creationId xmlns:a16="http://schemas.microsoft.com/office/drawing/2014/main" id="{2D7C8301-C4C5-4EB2-9A1F-69CF6227AE37}"/>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1093134</xdr:colOff>
      <xdr:row>90</xdr:row>
      <xdr:rowOff>0</xdr:rowOff>
    </xdr:from>
    <xdr:ext cx="0" cy="469900"/>
    <xdr:pic>
      <xdr:nvPicPr>
        <xdr:cNvPr id="103" name="Imagem 102" descr="pmrb_evandro">
          <a:extLst>
            <a:ext uri="{FF2B5EF4-FFF2-40B4-BE49-F238E27FC236}">
              <a16:creationId xmlns:a16="http://schemas.microsoft.com/office/drawing/2014/main" id="{7646B162-B593-44E1-915E-814B41E15506}"/>
            </a:ext>
          </a:extLst>
        </xdr:cNvPr>
        <xdr:cNvPicPr/>
      </xdr:nvPicPr>
      <xdr:blipFill>
        <a:blip xmlns:r="http://schemas.openxmlformats.org/officeDocument/2006/relationships" r:embed="rId1" cstate="print"/>
        <a:srcRect/>
        <a:stretch>
          <a:fillRect/>
        </a:stretch>
      </xdr:blipFill>
      <xdr:spPr bwMode="auto">
        <a:xfrm>
          <a:off x="15028209"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04" name="Imagem 103" descr="pmrb_evandro">
          <a:extLst>
            <a:ext uri="{FF2B5EF4-FFF2-40B4-BE49-F238E27FC236}">
              <a16:creationId xmlns:a16="http://schemas.microsoft.com/office/drawing/2014/main" id="{7E1D4D6F-9E4B-4930-B1A4-6745539653C6}"/>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05" name="Imagem 104" descr="pmrb_evandro">
          <a:extLst>
            <a:ext uri="{FF2B5EF4-FFF2-40B4-BE49-F238E27FC236}">
              <a16:creationId xmlns:a16="http://schemas.microsoft.com/office/drawing/2014/main" id="{1FC6FE60-8B36-4415-8965-465384F260E7}"/>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06" name="Imagem 105" descr="pmrb_evandro">
          <a:extLst>
            <a:ext uri="{FF2B5EF4-FFF2-40B4-BE49-F238E27FC236}">
              <a16:creationId xmlns:a16="http://schemas.microsoft.com/office/drawing/2014/main" id="{A9E2AE04-C01B-4A2F-A472-AC292AE163AD}"/>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07" name="Imagem 106" descr="pmrb_evandro">
          <a:extLst>
            <a:ext uri="{FF2B5EF4-FFF2-40B4-BE49-F238E27FC236}">
              <a16:creationId xmlns:a16="http://schemas.microsoft.com/office/drawing/2014/main" id="{B9BBFC55-A3DE-4C94-AD5B-9EB7D7D4C326}"/>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08" name="Imagem 107" descr="pmrb_evandro">
          <a:extLst>
            <a:ext uri="{FF2B5EF4-FFF2-40B4-BE49-F238E27FC236}">
              <a16:creationId xmlns:a16="http://schemas.microsoft.com/office/drawing/2014/main" id="{D4055C46-B735-4EB2-841E-D6B3F9FF59D3}"/>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09" name="Imagem 108" descr="pmrb_evandro">
          <a:extLst>
            <a:ext uri="{FF2B5EF4-FFF2-40B4-BE49-F238E27FC236}">
              <a16:creationId xmlns:a16="http://schemas.microsoft.com/office/drawing/2014/main" id="{03E1AF97-6B87-4962-8DD6-3E71DACB45D2}"/>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1093134</xdr:colOff>
      <xdr:row>90</xdr:row>
      <xdr:rowOff>0</xdr:rowOff>
    </xdr:from>
    <xdr:ext cx="0" cy="469900"/>
    <xdr:pic>
      <xdr:nvPicPr>
        <xdr:cNvPr id="110" name="Imagem 109" descr="pmrb_evandro">
          <a:extLst>
            <a:ext uri="{FF2B5EF4-FFF2-40B4-BE49-F238E27FC236}">
              <a16:creationId xmlns:a16="http://schemas.microsoft.com/office/drawing/2014/main" id="{70257A88-B0AB-45B1-9C49-373B9D52C0E1}"/>
            </a:ext>
          </a:extLst>
        </xdr:cNvPr>
        <xdr:cNvPicPr/>
      </xdr:nvPicPr>
      <xdr:blipFill>
        <a:blip xmlns:r="http://schemas.openxmlformats.org/officeDocument/2006/relationships" r:embed="rId1" cstate="print"/>
        <a:srcRect/>
        <a:stretch>
          <a:fillRect/>
        </a:stretch>
      </xdr:blipFill>
      <xdr:spPr bwMode="auto">
        <a:xfrm>
          <a:off x="15028209"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11" name="Imagem 110" descr="pmrb_evandro">
          <a:extLst>
            <a:ext uri="{FF2B5EF4-FFF2-40B4-BE49-F238E27FC236}">
              <a16:creationId xmlns:a16="http://schemas.microsoft.com/office/drawing/2014/main" id="{2E943F6A-FC12-472A-A56A-F03A692F5F81}"/>
            </a:ext>
          </a:extLst>
        </xdr:cNvPr>
        <xdr:cNvPicPr/>
      </xdr:nvPicPr>
      <xdr:blipFill>
        <a:blip xmlns:r="http://schemas.openxmlformats.org/officeDocument/2006/relationships" r:embed="rId1" cstate="print"/>
        <a:srcRect/>
        <a:stretch>
          <a:fillRect/>
        </a:stretch>
      </xdr:blipFill>
      <xdr:spPr bwMode="auto">
        <a:xfrm>
          <a:off x="14916150" y="1150620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12" name="Imagem 111" descr="pmrb_evandro">
          <a:extLst>
            <a:ext uri="{FF2B5EF4-FFF2-40B4-BE49-F238E27FC236}">
              <a16:creationId xmlns:a16="http://schemas.microsoft.com/office/drawing/2014/main" id="{C1521F57-D0B1-4FFE-9529-6FA2B9445F15}"/>
            </a:ext>
          </a:extLst>
        </xdr:cNvPr>
        <xdr:cNvPicPr/>
      </xdr:nvPicPr>
      <xdr:blipFill>
        <a:blip xmlns:r="http://schemas.openxmlformats.org/officeDocument/2006/relationships" r:embed="rId1" cstate="print"/>
        <a:srcRect/>
        <a:stretch>
          <a:fillRect/>
        </a:stretch>
      </xdr:blipFill>
      <xdr:spPr bwMode="auto">
        <a:xfrm>
          <a:off x="14916150" y="1150620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13" name="Imagem 112" descr="pmrb_evandro">
          <a:extLst>
            <a:ext uri="{FF2B5EF4-FFF2-40B4-BE49-F238E27FC236}">
              <a16:creationId xmlns:a16="http://schemas.microsoft.com/office/drawing/2014/main" id="{ABBAC07F-98A8-4CCD-B36C-7C47246EF0A1}"/>
            </a:ext>
          </a:extLst>
        </xdr:cNvPr>
        <xdr:cNvPicPr/>
      </xdr:nvPicPr>
      <xdr:blipFill>
        <a:blip xmlns:r="http://schemas.openxmlformats.org/officeDocument/2006/relationships" r:embed="rId1" cstate="print"/>
        <a:srcRect/>
        <a:stretch>
          <a:fillRect/>
        </a:stretch>
      </xdr:blipFill>
      <xdr:spPr bwMode="auto">
        <a:xfrm>
          <a:off x="14916150" y="11506200"/>
          <a:ext cx="0" cy="469900"/>
        </a:xfrm>
        <a:prstGeom prst="rect">
          <a:avLst/>
        </a:prstGeom>
        <a:noFill/>
        <a:ln w="9525">
          <a:noFill/>
          <a:miter lim="800000"/>
          <a:headEnd/>
          <a:tailEnd/>
        </a:ln>
      </xdr:spPr>
    </xdr:pic>
    <xdr:clientData/>
  </xdr:oneCellAnchor>
  <xdr:oneCellAnchor>
    <xdr:from>
      <xdr:col>1</xdr:col>
      <xdr:colOff>1028700</xdr:colOff>
      <xdr:row>90</xdr:row>
      <xdr:rowOff>0</xdr:rowOff>
    </xdr:from>
    <xdr:ext cx="0" cy="469900"/>
    <xdr:pic>
      <xdr:nvPicPr>
        <xdr:cNvPr id="114" name="Imagem 113" descr="pmrb_evandro">
          <a:extLst>
            <a:ext uri="{FF2B5EF4-FFF2-40B4-BE49-F238E27FC236}">
              <a16:creationId xmlns:a16="http://schemas.microsoft.com/office/drawing/2014/main" id="{7D74D567-930D-473A-9A68-B082483E6DEF}"/>
            </a:ext>
          </a:extLst>
        </xdr:cNvPr>
        <xdr:cNvPicPr/>
      </xdr:nvPicPr>
      <xdr:blipFill>
        <a:blip xmlns:r="http://schemas.openxmlformats.org/officeDocument/2006/relationships" r:embed="rId1" cstate="print"/>
        <a:srcRect/>
        <a:stretch>
          <a:fillRect/>
        </a:stretch>
      </xdr:blipFill>
      <xdr:spPr bwMode="auto">
        <a:xfrm>
          <a:off x="14963775" y="1150620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15" name="Imagem 114" descr="pmrb_evandro">
          <a:extLst>
            <a:ext uri="{FF2B5EF4-FFF2-40B4-BE49-F238E27FC236}">
              <a16:creationId xmlns:a16="http://schemas.microsoft.com/office/drawing/2014/main" id="{15EE7AA7-00AE-4825-ADF4-C2A5F0BCFEFC}"/>
            </a:ext>
          </a:extLst>
        </xdr:cNvPr>
        <xdr:cNvPicPr/>
      </xdr:nvPicPr>
      <xdr:blipFill>
        <a:blip xmlns:r="http://schemas.openxmlformats.org/officeDocument/2006/relationships" r:embed="rId1" cstate="print"/>
        <a:srcRect/>
        <a:stretch>
          <a:fillRect/>
        </a:stretch>
      </xdr:blipFill>
      <xdr:spPr bwMode="auto">
        <a:xfrm>
          <a:off x="14916150" y="1150620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16" name="Imagem 115" descr="pmrb_evandro">
          <a:extLst>
            <a:ext uri="{FF2B5EF4-FFF2-40B4-BE49-F238E27FC236}">
              <a16:creationId xmlns:a16="http://schemas.microsoft.com/office/drawing/2014/main" id="{974FEA3E-AF20-46B4-BA69-24402A072B29}"/>
            </a:ext>
          </a:extLst>
        </xdr:cNvPr>
        <xdr:cNvPicPr/>
      </xdr:nvPicPr>
      <xdr:blipFill>
        <a:blip xmlns:r="http://schemas.openxmlformats.org/officeDocument/2006/relationships" r:embed="rId1" cstate="print"/>
        <a:srcRect/>
        <a:stretch>
          <a:fillRect/>
        </a:stretch>
      </xdr:blipFill>
      <xdr:spPr bwMode="auto">
        <a:xfrm>
          <a:off x="14916150" y="1150620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17" name="Imagem 116" descr="pmrb_evandro">
          <a:extLst>
            <a:ext uri="{FF2B5EF4-FFF2-40B4-BE49-F238E27FC236}">
              <a16:creationId xmlns:a16="http://schemas.microsoft.com/office/drawing/2014/main" id="{4E52070C-348C-4BAD-848B-CD3FFB449B0D}"/>
            </a:ext>
          </a:extLst>
        </xdr:cNvPr>
        <xdr:cNvPicPr/>
      </xdr:nvPicPr>
      <xdr:blipFill>
        <a:blip xmlns:r="http://schemas.openxmlformats.org/officeDocument/2006/relationships" r:embed="rId1" cstate="print"/>
        <a:srcRect/>
        <a:stretch>
          <a:fillRect/>
        </a:stretch>
      </xdr:blipFill>
      <xdr:spPr bwMode="auto">
        <a:xfrm>
          <a:off x="14916150" y="1150620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18" name="Imagem 117" descr="pmrb_evandro">
          <a:extLst>
            <a:ext uri="{FF2B5EF4-FFF2-40B4-BE49-F238E27FC236}">
              <a16:creationId xmlns:a16="http://schemas.microsoft.com/office/drawing/2014/main" id="{6564AEB3-48A9-4B1B-8CEF-FF39AA9D4DF5}"/>
            </a:ext>
          </a:extLst>
        </xdr:cNvPr>
        <xdr:cNvPicPr/>
      </xdr:nvPicPr>
      <xdr:blipFill>
        <a:blip xmlns:r="http://schemas.openxmlformats.org/officeDocument/2006/relationships" r:embed="rId1" cstate="print"/>
        <a:srcRect/>
        <a:stretch>
          <a:fillRect/>
        </a:stretch>
      </xdr:blipFill>
      <xdr:spPr bwMode="auto">
        <a:xfrm>
          <a:off x="14916150" y="1150620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19" name="Imagem 118" descr="pmrb_evandro">
          <a:extLst>
            <a:ext uri="{FF2B5EF4-FFF2-40B4-BE49-F238E27FC236}">
              <a16:creationId xmlns:a16="http://schemas.microsoft.com/office/drawing/2014/main" id="{0D830886-FF8C-4DD4-8884-04C61822D3B9}"/>
            </a:ext>
          </a:extLst>
        </xdr:cNvPr>
        <xdr:cNvPicPr/>
      </xdr:nvPicPr>
      <xdr:blipFill>
        <a:blip xmlns:r="http://schemas.openxmlformats.org/officeDocument/2006/relationships" r:embed="rId1" cstate="print"/>
        <a:srcRect/>
        <a:stretch>
          <a:fillRect/>
        </a:stretch>
      </xdr:blipFill>
      <xdr:spPr bwMode="auto">
        <a:xfrm>
          <a:off x="14916150" y="1150620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20" name="Imagem 119" descr="pmrb_evandro">
          <a:extLst>
            <a:ext uri="{FF2B5EF4-FFF2-40B4-BE49-F238E27FC236}">
              <a16:creationId xmlns:a16="http://schemas.microsoft.com/office/drawing/2014/main" id="{5EEA8F87-7836-4DE4-BA82-8983829D98D7}"/>
            </a:ext>
          </a:extLst>
        </xdr:cNvPr>
        <xdr:cNvPicPr/>
      </xdr:nvPicPr>
      <xdr:blipFill>
        <a:blip xmlns:r="http://schemas.openxmlformats.org/officeDocument/2006/relationships" r:embed="rId1" cstate="print"/>
        <a:srcRect/>
        <a:stretch>
          <a:fillRect/>
        </a:stretch>
      </xdr:blipFill>
      <xdr:spPr bwMode="auto">
        <a:xfrm>
          <a:off x="14916150" y="1150620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21" name="Imagem 120" descr="pmrb_evandro">
          <a:extLst>
            <a:ext uri="{FF2B5EF4-FFF2-40B4-BE49-F238E27FC236}">
              <a16:creationId xmlns:a16="http://schemas.microsoft.com/office/drawing/2014/main" id="{3E4E7264-CADD-4A4A-9E54-47E7E78FBF0A}"/>
            </a:ext>
          </a:extLst>
        </xdr:cNvPr>
        <xdr:cNvPicPr/>
      </xdr:nvPicPr>
      <xdr:blipFill>
        <a:blip xmlns:r="http://schemas.openxmlformats.org/officeDocument/2006/relationships" r:embed="rId1" cstate="print"/>
        <a:srcRect/>
        <a:stretch>
          <a:fillRect/>
        </a:stretch>
      </xdr:blipFill>
      <xdr:spPr bwMode="auto">
        <a:xfrm>
          <a:off x="14916150" y="1150620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22" name="Imagem 121" descr="pmrb_evandro">
          <a:extLst>
            <a:ext uri="{FF2B5EF4-FFF2-40B4-BE49-F238E27FC236}">
              <a16:creationId xmlns:a16="http://schemas.microsoft.com/office/drawing/2014/main" id="{D7B5C485-1578-4162-B4E7-6F6F4B1753BF}"/>
            </a:ext>
          </a:extLst>
        </xdr:cNvPr>
        <xdr:cNvPicPr/>
      </xdr:nvPicPr>
      <xdr:blipFill>
        <a:blip xmlns:r="http://schemas.openxmlformats.org/officeDocument/2006/relationships" r:embed="rId1" cstate="print"/>
        <a:srcRect/>
        <a:stretch>
          <a:fillRect/>
        </a:stretch>
      </xdr:blipFill>
      <xdr:spPr bwMode="auto">
        <a:xfrm>
          <a:off x="14916150" y="11506200"/>
          <a:ext cx="0" cy="469900"/>
        </a:xfrm>
        <a:prstGeom prst="rect">
          <a:avLst/>
        </a:prstGeom>
        <a:noFill/>
        <a:ln w="9525">
          <a:noFill/>
          <a:miter lim="800000"/>
          <a:headEnd/>
          <a:tailEnd/>
        </a:ln>
      </xdr:spPr>
    </xdr:pic>
    <xdr:clientData/>
  </xdr:oneCellAnchor>
  <xdr:oneCellAnchor>
    <xdr:from>
      <xdr:col>1</xdr:col>
      <xdr:colOff>1028700</xdr:colOff>
      <xdr:row>90</xdr:row>
      <xdr:rowOff>0</xdr:rowOff>
    </xdr:from>
    <xdr:ext cx="0" cy="469900"/>
    <xdr:pic>
      <xdr:nvPicPr>
        <xdr:cNvPr id="123" name="Imagem 122" descr="pmrb_evandro">
          <a:extLst>
            <a:ext uri="{FF2B5EF4-FFF2-40B4-BE49-F238E27FC236}">
              <a16:creationId xmlns:a16="http://schemas.microsoft.com/office/drawing/2014/main" id="{3FAC4DB5-218A-4476-8230-A26182B7ACB3}"/>
            </a:ext>
          </a:extLst>
        </xdr:cNvPr>
        <xdr:cNvPicPr/>
      </xdr:nvPicPr>
      <xdr:blipFill>
        <a:blip xmlns:r="http://schemas.openxmlformats.org/officeDocument/2006/relationships" r:embed="rId1" cstate="print"/>
        <a:srcRect/>
        <a:stretch>
          <a:fillRect/>
        </a:stretch>
      </xdr:blipFill>
      <xdr:spPr bwMode="auto">
        <a:xfrm>
          <a:off x="14963775" y="1150620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24" name="Imagem 123" descr="pmrb_evandro">
          <a:extLst>
            <a:ext uri="{FF2B5EF4-FFF2-40B4-BE49-F238E27FC236}">
              <a16:creationId xmlns:a16="http://schemas.microsoft.com/office/drawing/2014/main" id="{F3AE0F52-CEBA-4685-9C2A-04381C1A74D9}"/>
            </a:ext>
          </a:extLst>
        </xdr:cNvPr>
        <xdr:cNvPicPr/>
      </xdr:nvPicPr>
      <xdr:blipFill>
        <a:blip xmlns:r="http://schemas.openxmlformats.org/officeDocument/2006/relationships" r:embed="rId1" cstate="print"/>
        <a:srcRect/>
        <a:stretch>
          <a:fillRect/>
        </a:stretch>
      </xdr:blipFill>
      <xdr:spPr bwMode="auto">
        <a:xfrm>
          <a:off x="14916150" y="1150620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25" name="Imagem 124" descr="pmrb_evandro">
          <a:extLst>
            <a:ext uri="{FF2B5EF4-FFF2-40B4-BE49-F238E27FC236}">
              <a16:creationId xmlns:a16="http://schemas.microsoft.com/office/drawing/2014/main" id="{2A285EF9-73F4-4256-B90A-F77DD469646A}"/>
            </a:ext>
          </a:extLst>
        </xdr:cNvPr>
        <xdr:cNvPicPr/>
      </xdr:nvPicPr>
      <xdr:blipFill>
        <a:blip xmlns:r="http://schemas.openxmlformats.org/officeDocument/2006/relationships" r:embed="rId1" cstate="print"/>
        <a:srcRect/>
        <a:stretch>
          <a:fillRect/>
        </a:stretch>
      </xdr:blipFill>
      <xdr:spPr bwMode="auto">
        <a:xfrm>
          <a:off x="14916150" y="1150620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26" name="Imagem 125" descr="pmrb_evandro">
          <a:extLst>
            <a:ext uri="{FF2B5EF4-FFF2-40B4-BE49-F238E27FC236}">
              <a16:creationId xmlns:a16="http://schemas.microsoft.com/office/drawing/2014/main" id="{09474194-323C-43CD-A318-8DA5984AA8AD}"/>
            </a:ext>
          </a:extLst>
        </xdr:cNvPr>
        <xdr:cNvPicPr/>
      </xdr:nvPicPr>
      <xdr:blipFill>
        <a:blip xmlns:r="http://schemas.openxmlformats.org/officeDocument/2006/relationships" r:embed="rId1" cstate="print"/>
        <a:srcRect/>
        <a:stretch>
          <a:fillRect/>
        </a:stretch>
      </xdr:blipFill>
      <xdr:spPr bwMode="auto">
        <a:xfrm>
          <a:off x="14916150" y="1150620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27" name="Imagem 126" descr="pmrb_evandro">
          <a:extLst>
            <a:ext uri="{FF2B5EF4-FFF2-40B4-BE49-F238E27FC236}">
              <a16:creationId xmlns:a16="http://schemas.microsoft.com/office/drawing/2014/main" id="{F72689E6-E47B-4261-8BA5-CC94A06D4625}"/>
            </a:ext>
          </a:extLst>
        </xdr:cNvPr>
        <xdr:cNvPicPr/>
      </xdr:nvPicPr>
      <xdr:blipFill>
        <a:blip xmlns:r="http://schemas.openxmlformats.org/officeDocument/2006/relationships" r:embed="rId1" cstate="print"/>
        <a:srcRect/>
        <a:stretch>
          <a:fillRect/>
        </a:stretch>
      </xdr:blipFill>
      <xdr:spPr bwMode="auto">
        <a:xfrm>
          <a:off x="14916150" y="1150620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28" name="Imagem 127" descr="pmrb_evandro">
          <a:extLst>
            <a:ext uri="{FF2B5EF4-FFF2-40B4-BE49-F238E27FC236}">
              <a16:creationId xmlns:a16="http://schemas.microsoft.com/office/drawing/2014/main" id="{72A5AB1F-91B9-46B3-9F12-DC30C922FC88}"/>
            </a:ext>
          </a:extLst>
        </xdr:cNvPr>
        <xdr:cNvPicPr/>
      </xdr:nvPicPr>
      <xdr:blipFill>
        <a:blip xmlns:r="http://schemas.openxmlformats.org/officeDocument/2006/relationships" r:embed="rId1" cstate="print"/>
        <a:srcRect/>
        <a:stretch>
          <a:fillRect/>
        </a:stretch>
      </xdr:blipFill>
      <xdr:spPr bwMode="auto">
        <a:xfrm>
          <a:off x="14916150" y="1150620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29" name="Imagem 128" descr="pmrb_evandro">
          <a:extLst>
            <a:ext uri="{FF2B5EF4-FFF2-40B4-BE49-F238E27FC236}">
              <a16:creationId xmlns:a16="http://schemas.microsoft.com/office/drawing/2014/main" id="{7C2D1BD7-5FEE-4FE2-A1CB-4DEF95E90DA2}"/>
            </a:ext>
          </a:extLst>
        </xdr:cNvPr>
        <xdr:cNvPicPr/>
      </xdr:nvPicPr>
      <xdr:blipFill>
        <a:blip xmlns:r="http://schemas.openxmlformats.org/officeDocument/2006/relationships" r:embed="rId1" cstate="print"/>
        <a:srcRect/>
        <a:stretch>
          <a:fillRect/>
        </a:stretch>
      </xdr:blipFill>
      <xdr:spPr bwMode="auto">
        <a:xfrm>
          <a:off x="14916150" y="1150620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30" name="Imagem 129" descr="pmrb_evandro">
          <a:extLst>
            <a:ext uri="{FF2B5EF4-FFF2-40B4-BE49-F238E27FC236}">
              <a16:creationId xmlns:a16="http://schemas.microsoft.com/office/drawing/2014/main" id="{6BD30B26-D7E8-4C94-B799-ECF7B804FC29}"/>
            </a:ext>
          </a:extLst>
        </xdr:cNvPr>
        <xdr:cNvPicPr/>
      </xdr:nvPicPr>
      <xdr:blipFill>
        <a:blip xmlns:r="http://schemas.openxmlformats.org/officeDocument/2006/relationships" r:embed="rId1" cstate="print"/>
        <a:srcRect/>
        <a:stretch>
          <a:fillRect/>
        </a:stretch>
      </xdr:blipFill>
      <xdr:spPr bwMode="auto">
        <a:xfrm>
          <a:off x="14916150" y="1150620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31" name="Imagem 130" descr="pmrb_evandro">
          <a:extLst>
            <a:ext uri="{FF2B5EF4-FFF2-40B4-BE49-F238E27FC236}">
              <a16:creationId xmlns:a16="http://schemas.microsoft.com/office/drawing/2014/main" id="{40E2402D-EB78-4250-9AC9-A3313EC5E096}"/>
            </a:ext>
          </a:extLst>
        </xdr:cNvPr>
        <xdr:cNvPicPr/>
      </xdr:nvPicPr>
      <xdr:blipFill>
        <a:blip xmlns:r="http://schemas.openxmlformats.org/officeDocument/2006/relationships" r:embed="rId1" cstate="print"/>
        <a:srcRect/>
        <a:stretch>
          <a:fillRect/>
        </a:stretch>
      </xdr:blipFill>
      <xdr:spPr bwMode="auto">
        <a:xfrm>
          <a:off x="14916150" y="11506200"/>
          <a:ext cx="0" cy="469900"/>
        </a:xfrm>
        <a:prstGeom prst="rect">
          <a:avLst/>
        </a:prstGeom>
        <a:noFill/>
        <a:ln w="9525">
          <a:noFill/>
          <a:miter lim="800000"/>
          <a:headEnd/>
          <a:tailEnd/>
        </a:ln>
      </xdr:spPr>
    </xdr:pic>
    <xdr:clientData/>
  </xdr:oneCellAnchor>
  <xdr:oneCellAnchor>
    <xdr:from>
      <xdr:col>1</xdr:col>
      <xdr:colOff>1028700</xdr:colOff>
      <xdr:row>90</xdr:row>
      <xdr:rowOff>0</xdr:rowOff>
    </xdr:from>
    <xdr:ext cx="0" cy="469900"/>
    <xdr:pic>
      <xdr:nvPicPr>
        <xdr:cNvPr id="132" name="Imagem 131" descr="pmrb_evandro">
          <a:extLst>
            <a:ext uri="{FF2B5EF4-FFF2-40B4-BE49-F238E27FC236}">
              <a16:creationId xmlns:a16="http://schemas.microsoft.com/office/drawing/2014/main" id="{F0267184-1028-40A8-912A-14BF3A7871B4}"/>
            </a:ext>
          </a:extLst>
        </xdr:cNvPr>
        <xdr:cNvPicPr/>
      </xdr:nvPicPr>
      <xdr:blipFill>
        <a:blip xmlns:r="http://schemas.openxmlformats.org/officeDocument/2006/relationships" r:embed="rId1" cstate="print"/>
        <a:srcRect/>
        <a:stretch>
          <a:fillRect/>
        </a:stretch>
      </xdr:blipFill>
      <xdr:spPr bwMode="auto">
        <a:xfrm>
          <a:off x="14963775" y="1150620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33" name="Imagem 132" descr="pmrb_evandro">
          <a:extLst>
            <a:ext uri="{FF2B5EF4-FFF2-40B4-BE49-F238E27FC236}">
              <a16:creationId xmlns:a16="http://schemas.microsoft.com/office/drawing/2014/main" id="{D76FCE42-5AD3-45CA-A4A3-C73EB070FA4C}"/>
            </a:ext>
          </a:extLst>
        </xdr:cNvPr>
        <xdr:cNvPicPr/>
      </xdr:nvPicPr>
      <xdr:blipFill>
        <a:blip xmlns:r="http://schemas.openxmlformats.org/officeDocument/2006/relationships" r:embed="rId1" cstate="print"/>
        <a:srcRect/>
        <a:stretch>
          <a:fillRect/>
        </a:stretch>
      </xdr:blipFill>
      <xdr:spPr bwMode="auto">
        <a:xfrm>
          <a:off x="14916150" y="1150620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34" name="Imagem 133" descr="pmrb_evandro">
          <a:extLst>
            <a:ext uri="{FF2B5EF4-FFF2-40B4-BE49-F238E27FC236}">
              <a16:creationId xmlns:a16="http://schemas.microsoft.com/office/drawing/2014/main" id="{6D3DCC5E-A4E4-49FA-990D-7A60B1C185AF}"/>
            </a:ext>
          </a:extLst>
        </xdr:cNvPr>
        <xdr:cNvPicPr/>
      </xdr:nvPicPr>
      <xdr:blipFill>
        <a:blip xmlns:r="http://schemas.openxmlformats.org/officeDocument/2006/relationships" r:embed="rId1" cstate="print"/>
        <a:srcRect/>
        <a:stretch>
          <a:fillRect/>
        </a:stretch>
      </xdr:blipFill>
      <xdr:spPr bwMode="auto">
        <a:xfrm>
          <a:off x="14916150" y="1150620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35" name="Imagem 134" descr="pmrb_evandro">
          <a:extLst>
            <a:ext uri="{FF2B5EF4-FFF2-40B4-BE49-F238E27FC236}">
              <a16:creationId xmlns:a16="http://schemas.microsoft.com/office/drawing/2014/main" id="{2970D3A5-EECB-4E6A-8C30-E83D0AAF3010}"/>
            </a:ext>
          </a:extLst>
        </xdr:cNvPr>
        <xdr:cNvPicPr/>
      </xdr:nvPicPr>
      <xdr:blipFill>
        <a:blip xmlns:r="http://schemas.openxmlformats.org/officeDocument/2006/relationships" r:embed="rId1" cstate="print"/>
        <a:srcRect/>
        <a:stretch>
          <a:fillRect/>
        </a:stretch>
      </xdr:blipFill>
      <xdr:spPr bwMode="auto">
        <a:xfrm>
          <a:off x="14916150" y="1150620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36" name="Imagem 135" descr="pmrb_evandro">
          <a:extLst>
            <a:ext uri="{FF2B5EF4-FFF2-40B4-BE49-F238E27FC236}">
              <a16:creationId xmlns:a16="http://schemas.microsoft.com/office/drawing/2014/main" id="{3E19D86C-6377-4407-BDD3-4D0572FABF48}"/>
            </a:ext>
          </a:extLst>
        </xdr:cNvPr>
        <xdr:cNvPicPr/>
      </xdr:nvPicPr>
      <xdr:blipFill>
        <a:blip xmlns:r="http://schemas.openxmlformats.org/officeDocument/2006/relationships" r:embed="rId1" cstate="print"/>
        <a:srcRect/>
        <a:stretch>
          <a:fillRect/>
        </a:stretch>
      </xdr:blipFill>
      <xdr:spPr bwMode="auto">
        <a:xfrm>
          <a:off x="14916150" y="1150620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37" name="Imagem 136" descr="pmrb_evandro">
          <a:extLst>
            <a:ext uri="{FF2B5EF4-FFF2-40B4-BE49-F238E27FC236}">
              <a16:creationId xmlns:a16="http://schemas.microsoft.com/office/drawing/2014/main" id="{E98A18F4-4BBD-4633-B3BC-6312D4565FFB}"/>
            </a:ext>
          </a:extLst>
        </xdr:cNvPr>
        <xdr:cNvPicPr/>
      </xdr:nvPicPr>
      <xdr:blipFill>
        <a:blip xmlns:r="http://schemas.openxmlformats.org/officeDocument/2006/relationships" r:embed="rId1" cstate="print"/>
        <a:srcRect/>
        <a:stretch>
          <a:fillRect/>
        </a:stretch>
      </xdr:blipFill>
      <xdr:spPr bwMode="auto">
        <a:xfrm>
          <a:off x="14916150" y="1150620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38" name="Imagem 137" descr="pmrb_evandro">
          <a:extLst>
            <a:ext uri="{FF2B5EF4-FFF2-40B4-BE49-F238E27FC236}">
              <a16:creationId xmlns:a16="http://schemas.microsoft.com/office/drawing/2014/main" id="{8BDDBBA3-0615-4A27-9C24-F3749E10A08B}"/>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39" name="Imagem 138" descr="pmrb_evandro">
          <a:extLst>
            <a:ext uri="{FF2B5EF4-FFF2-40B4-BE49-F238E27FC236}">
              <a16:creationId xmlns:a16="http://schemas.microsoft.com/office/drawing/2014/main" id="{A9B5C9FE-A973-45FE-A982-BA40E627E2BC}"/>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40" name="Imagem 139" descr="pmrb_evandro">
          <a:extLst>
            <a:ext uri="{FF2B5EF4-FFF2-40B4-BE49-F238E27FC236}">
              <a16:creationId xmlns:a16="http://schemas.microsoft.com/office/drawing/2014/main" id="{62129116-2229-4F3A-9F85-4A4EE17F06AA}"/>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41" name="Imagem 140" descr="pmrb_evandro">
          <a:extLst>
            <a:ext uri="{FF2B5EF4-FFF2-40B4-BE49-F238E27FC236}">
              <a16:creationId xmlns:a16="http://schemas.microsoft.com/office/drawing/2014/main" id="{197ACA63-CB5E-4300-86F1-4A3D237512BE}"/>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42" name="Imagem 141" descr="pmrb_evandro">
          <a:extLst>
            <a:ext uri="{FF2B5EF4-FFF2-40B4-BE49-F238E27FC236}">
              <a16:creationId xmlns:a16="http://schemas.microsoft.com/office/drawing/2014/main" id="{7AA47364-3D9A-4CCB-BCD0-3D17D9F174B6}"/>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43" name="Imagem 142" descr="pmrb_evandro">
          <a:extLst>
            <a:ext uri="{FF2B5EF4-FFF2-40B4-BE49-F238E27FC236}">
              <a16:creationId xmlns:a16="http://schemas.microsoft.com/office/drawing/2014/main" id="{5B077425-9792-411B-B10C-C6331B2F3C9D}"/>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1093134</xdr:colOff>
      <xdr:row>90</xdr:row>
      <xdr:rowOff>0</xdr:rowOff>
    </xdr:from>
    <xdr:ext cx="0" cy="469900"/>
    <xdr:pic>
      <xdr:nvPicPr>
        <xdr:cNvPr id="144" name="Imagem 143" descr="pmrb_evandro">
          <a:extLst>
            <a:ext uri="{FF2B5EF4-FFF2-40B4-BE49-F238E27FC236}">
              <a16:creationId xmlns:a16="http://schemas.microsoft.com/office/drawing/2014/main" id="{F2E8A1B8-ABE9-466C-89B0-45D2D8F2B53B}"/>
            </a:ext>
          </a:extLst>
        </xdr:cNvPr>
        <xdr:cNvPicPr/>
      </xdr:nvPicPr>
      <xdr:blipFill>
        <a:blip xmlns:r="http://schemas.openxmlformats.org/officeDocument/2006/relationships" r:embed="rId1" cstate="print"/>
        <a:srcRect/>
        <a:stretch>
          <a:fillRect/>
        </a:stretch>
      </xdr:blipFill>
      <xdr:spPr bwMode="auto">
        <a:xfrm>
          <a:off x="15028209"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45" name="Imagem 144" descr="pmrb_evandro">
          <a:extLst>
            <a:ext uri="{FF2B5EF4-FFF2-40B4-BE49-F238E27FC236}">
              <a16:creationId xmlns:a16="http://schemas.microsoft.com/office/drawing/2014/main" id="{0783CEA7-DFEC-41AD-99C9-92F42B8E30C4}"/>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46" name="Imagem 145" descr="pmrb_evandro">
          <a:extLst>
            <a:ext uri="{FF2B5EF4-FFF2-40B4-BE49-F238E27FC236}">
              <a16:creationId xmlns:a16="http://schemas.microsoft.com/office/drawing/2014/main" id="{03937A19-1C0C-432D-A6C5-69FF4BC7848B}"/>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47" name="Imagem 146" descr="pmrb_evandro">
          <a:extLst>
            <a:ext uri="{FF2B5EF4-FFF2-40B4-BE49-F238E27FC236}">
              <a16:creationId xmlns:a16="http://schemas.microsoft.com/office/drawing/2014/main" id="{44390512-90DE-40CE-B63A-969B050DD3D4}"/>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48" name="Imagem 147" descr="pmrb_evandro">
          <a:extLst>
            <a:ext uri="{FF2B5EF4-FFF2-40B4-BE49-F238E27FC236}">
              <a16:creationId xmlns:a16="http://schemas.microsoft.com/office/drawing/2014/main" id="{21CE2E3C-EB6B-4C2E-948E-57A11BDFCA97}"/>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990600</xdr:colOff>
      <xdr:row>90</xdr:row>
      <xdr:rowOff>0</xdr:rowOff>
    </xdr:from>
    <xdr:ext cx="0" cy="469900"/>
    <xdr:pic>
      <xdr:nvPicPr>
        <xdr:cNvPr id="149" name="Imagem 148" descr="pmrb_evandro">
          <a:extLst>
            <a:ext uri="{FF2B5EF4-FFF2-40B4-BE49-F238E27FC236}">
              <a16:creationId xmlns:a16="http://schemas.microsoft.com/office/drawing/2014/main" id="{194F8A9A-7765-4474-B264-23406EC9A530}"/>
            </a:ext>
          </a:extLst>
        </xdr:cNvPr>
        <xdr:cNvPicPr/>
      </xdr:nvPicPr>
      <xdr:blipFill>
        <a:blip xmlns:r="http://schemas.openxmlformats.org/officeDocument/2006/relationships" r:embed="rId1" cstate="print"/>
        <a:srcRect/>
        <a:stretch>
          <a:fillRect/>
        </a:stretch>
      </xdr:blipFill>
      <xdr:spPr bwMode="auto">
        <a:xfrm>
          <a:off x="14925675"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50" name="Imagem 149" descr="pmrb_evandro">
          <a:extLst>
            <a:ext uri="{FF2B5EF4-FFF2-40B4-BE49-F238E27FC236}">
              <a16:creationId xmlns:a16="http://schemas.microsoft.com/office/drawing/2014/main" id="{F2314ADD-5ED0-420A-91B3-D7409CF6E7A8}"/>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51" name="Imagem 150" descr="pmrb_evandro">
          <a:extLst>
            <a:ext uri="{FF2B5EF4-FFF2-40B4-BE49-F238E27FC236}">
              <a16:creationId xmlns:a16="http://schemas.microsoft.com/office/drawing/2014/main" id="{B1B11DC8-40F0-4106-96B5-8B478CB2AC6B}"/>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1028700</xdr:colOff>
      <xdr:row>90</xdr:row>
      <xdr:rowOff>0</xdr:rowOff>
    </xdr:from>
    <xdr:ext cx="0" cy="469900"/>
    <xdr:pic>
      <xdr:nvPicPr>
        <xdr:cNvPr id="152" name="Imagem 151" descr="pmrb_evandro">
          <a:extLst>
            <a:ext uri="{FF2B5EF4-FFF2-40B4-BE49-F238E27FC236}">
              <a16:creationId xmlns:a16="http://schemas.microsoft.com/office/drawing/2014/main" id="{F3DAB2DD-3EF6-448C-A61D-48CE4AE2A8A2}"/>
            </a:ext>
          </a:extLst>
        </xdr:cNvPr>
        <xdr:cNvPicPr/>
      </xdr:nvPicPr>
      <xdr:blipFill>
        <a:blip xmlns:r="http://schemas.openxmlformats.org/officeDocument/2006/relationships" r:embed="rId1" cstate="print"/>
        <a:srcRect/>
        <a:stretch>
          <a:fillRect/>
        </a:stretch>
      </xdr:blipFill>
      <xdr:spPr bwMode="auto">
        <a:xfrm>
          <a:off x="14963775"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53" name="Imagem 152" descr="pmrb_evandro">
          <a:extLst>
            <a:ext uri="{FF2B5EF4-FFF2-40B4-BE49-F238E27FC236}">
              <a16:creationId xmlns:a16="http://schemas.microsoft.com/office/drawing/2014/main" id="{0A03E380-C65C-4E4A-A252-FA2D5AE404B9}"/>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54" name="Imagem 153" descr="pmrb_evandro">
          <a:extLst>
            <a:ext uri="{FF2B5EF4-FFF2-40B4-BE49-F238E27FC236}">
              <a16:creationId xmlns:a16="http://schemas.microsoft.com/office/drawing/2014/main" id="{A3B918AC-5974-4CFA-BBEB-D6F0471E3C59}"/>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55" name="Imagem 154" descr="pmrb_evandro">
          <a:extLst>
            <a:ext uri="{FF2B5EF4-FFF2-40B4-BE49-F238E27FC236}">
              <a16:creationId xmlns:a16="http://schemas.microsoft.com/office/drawing/2014/main" id="{1F401DAE-B8E6-4D92-B1ED-D44C7E79B417}"/>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56" name="Imagem 155" descr="pmrb_evandro">
          <a:extLst>
            <a:ext uri="{FF2B5EF4-FFF2-40B4-BE49-F238E27FC236}">
              <a16:creationId xmlns:a16="http://schemas.microsoft.com/office/drawing/2014/main" id="{9D4F9C37-86AC-41DC-9860-60B9AB70B165}"/>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57" name="Imagem 156" descr="pmrb_evandro">
          <a:extLst>
            <a:ext uri="{FF2B5EF4-FFF2-40B4-BE49-F238E27FC236}">
              <a16:creationId xmlns:a16="http://schemas.microsoft.com/office/drawing/2014/main" id="{1FCBBD7B-6480-4813-A538-6D1AE0101D7D}"/>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58" name="Imagem 157" descr="pmrb_evandro">
          <a:extLst>
            <a:ext uri="{FF2B5EF4-FFF2-40B4-BE49-F238E27FC236}">
              <a16:creationId xmlns:a16="http://schemas.microsoft.com/office/drawing/2014/main" id="{9556CC70-588D-4CB8-852D-3E436FFC7D2B}"/>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59" name="Imagem 158" descr="pmrb_evandro">
          <a:extLst>
            <a:ext uri="{FF2B5EF4-FFF2-40B4-BE49-F238E27FC236}">
              <a16:creationId xmlns:a16="http://schemas.microsoft.com/office/drawing/2014/main" id="{8DB231A9-B126-4C97-99EC-824D3F764DB8}"/>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oneCellAnchor>
    <xdr:from>
      <xdr:col>1</xdr:col>
      <xdr:colOff>981075</xdr:colOff>
      <xdr:row>90</xdr:row>
      <xdr:rowOff>0</xdr:rowOff>
    </xdr:from>
    <xdr:ext cx="0" cy="469900"/>
    <xdr:pic>
      <xdr:nvPicPr>
        <xdr:cNvPr id="160" name="Imagem 159" descr="pmrb_evandro">
          <a:extLst>
            <a:ext uri="{FF2B5EF4-FFF2-40B4-BE49-F238E27FC236}">
              <a16:creationId xmlns:a16="http://schemas.microsoft.com/office/drawing/2014/main" id="{13FDCB07-2F77-4691-9109-72E6F094FFD8}"/>
            </a:ext>
          </a:extLst>
        </xdr:cNvPr>
        <xdr:cNvPicPr/>
      </xdr:nvPicPr>
      <xdr:blipFill>
        <a:blip xmlns:r="http://schemas.openxmlformats.org/officeDocument/2006/relationships" r:embed="rId1" cstate="print"/>
        <a:srcRect/>
        <a:stretch>
          <a:fillRect/>
        </a:stretch>
      </xdr:blipFill>
      <xdr:spPr bwMode="auto">
        <a:xfrm>
          <a:off x="14916150" y="14611350"/>
          <a:ext cx="0" cy="469900"/>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Z568"/>
  <sheetViews>
    <sheetView tabSelected="1" zoomScale="80" zoomScaleNormal="80" zoomScaleSheetLayoutView="50" workbookViewId="0">
      <selection activeCell="A9" sqref="A9"/>
    </sheetView>
  </sheetViews>
  <sheetFormatPr defaultRowHeight="12.75" x14ac:dyDescent="0.25"/>
  <cols>
    <col min="1" max="1" width="6.85546875" style="41" customWidth="1"/>
    <col min="2" max="2" width="16.140625" style="41" customWidth="1"/>
    <col min="3" max="3" width="22.7109375" style="41" customWidth="1"/>
    <col min="4" max="4" width="25" style="41" customWidth="1"/>
    <col min="5" max="5" width="15" style="41" customWidth="1"/>
    <col min="6" max="6" width="66.28515625" style="66" customWidth="1"/>
    <col min="7" max="7" width="16.5703125" style="41" customWidth="1"/>
    <col min="8" max="8" width="20.5703125" style="41" customWidth="1"/>
    <col min="9" max="10" width="10.85546875" style="41" bestFit="1" customWidth="1"/>
    <col min="11" max="11" width="11.28515625" style="41" bestFit="1" customWidth="1"/>
    <col min="12" max="12" width="51" style="68" customWidth="1"/>
    <col min="13" max="13" width="18.85546875" style="41" bestFit="1" customWidth="1"/>
    <col min="14" max="14" width="12.5703125" style="41" customWidth="1"/>
    <col min="15" max="15" width="18.140625" style="122" bestFit="1" customWidth="1"/>
    <col min="16" max="16" width="15.5703125" style="41" customWidth="1"/>
    <col min="17" max="17" width="10.85546875" style="41" bestFit="1" customWidth="1"/>
    <col min="18" max="18" width="12.7109375" style="41" customWidth="1"/>
    <col min="19" max="19" width="15.140625" style="41" customWidth="1"/>
    <col min="20" max="20" width="12" style="41" customWidth="1"/>
    <col min="21" max="21" width="14.5703125" style="41" customWidth="1"/>
    <col min="22" max="22" width="16.140625" style="41" customWidth="1"/>
    <col min="23" max="23" width="18.5703125" style="41" customWidth="1"/>
    <col min="24" max="24" width="12.85546875" style="41" bestFit="1" customWidth="1"/>
    <col min="25" max="25" width="10.140625" style="41" customWidth="1"/>
    <col min="26" max="26" width="13.28515625" style="41" customWidth="1"/>
    <col min="27" max="27" width="14" style="41" bestFit="1" customWidth="1"/>
    <col min="28" max="28" width="47.85546875" style="41" bestFit="1" customWidth="1"/>
    <col min="29" max="29" width="10.85546875" style="41" bestFit="1" customWidth="1"/>
    <col min="30" max="30" width="13.42578125" style="41" customWidth="1"/>
    <col min="31" max="31" width="13.28515625" style="41" bestFit="1" customWidth="1"/>
    <col min="32" max="32" width="12.140625" style="41" customWidth="1"/>
    <col min="33" max="33" width="17" style="122" bestFit="1" customWidth="1"/>
    <col min="34" max="34" width="12" style="122" bestFit="1" customWidth="1"/>
    <col min="35" max="35" width="15.28515625" style="41" customWidth="1"/>
    <col min="36" max="36" width="10.85546875" style="41" customWidth="1"/>
    <col min="37" max="37" width="14.28515625" style="122" bestFit="1" customWidth="1"/>
    <col min="38" max="38" width="27" style="122" customWidth="1"/>
    <col min="39" max="39" width="18.85546875" style="122" bestFit="1" customWidth="1"/>
    <col min="40" max="40" width="20.85546875" style="121" customWidth="1"/>
    <col min="41" max="41" width="18.42578125" style="121" bestFit="1" customWidth="1"/>
    <col min="42" max="42" width="11.42578125" style="41" customWidth="1"/>
    <col min="43" max="44" width="10.85546875" style="41" bestFit="1" customWidth="1"/>
    <col min="45" max="45" width="15" style="41" customWidth="1"/>
    <col min="46" max="46" width="25.28515625" style="41" customWidth="1"/>
    <col min="47" max="47" width="16.140625" style="41" customWidth="1"/>
    <col min="48" max="48" width="20.5703125" style="41" bestFit="1" customWidth="1"/>
    <col min="49" max="49" width="17.85546875" style="41" customWidth="1"/>
    <col min="50" max="50" width="15.7109375" style="41" customWidth="1"/>
    <col min="51" max="51" width="12.7109375" style="41" bestFit="1" customWidth="1"/>
    <col min="52" max="52" width="15.5703125" style="41" customWidth="1"/>
    <col min="53" max="53" width="8.42578125" style="41" customWidth="1"/>
    <col min="54" max="54" width="9.140625" style="41"/>
    <col min="55" max="55" width="10.85546875" style="41" customWidth="1"/>
    <col min="56" max="59" width="9.140625" style="41"/>
    <col min="60" max="60" width="16.7109375" style="41" customWidth="1"/>
    <col min="61" max="61" width="17.5703125" style="41" customWidth="1"/>
    <col min="62" max="62" width="15.28515625" style="41" customWidth="1"/>
    <col min="63" max="63" width="9.140625" style="41"/>
    <col min="64" max="64" width="9.5703125" style="41" customWidth="1"/>
    <col min="65" max="65" width="10.28515625" style="41" customWidth="1"/>
    <col min="66" max="16384" width="9.140625" style="41"/>
  </cols>
  <sheetData>
    <row r="1" spans="1:94" s="98" customFormat="1" ht="15" x14ac:dyDescent="0.25">
      <c r="F1" s="100"/>
      <c r="L1" s="103"/>
      <c r="O1" s="115"/>
      <c r="Y1" s="99"/>
      <c r="Z1" s="99"/>
      <c r="AA1" s="99"/>
      <c r="AB1" s="99"/>
      <c r="AC1" s="99"/>
      <c r="AD1" s="99"/>
      <c r="AE1" s="99"/>
      <c r="AF1" s="99"/>
      <c r="AG1" s="116"/>
      <c r="AH1" s="116"/>
      <c r="AI1" s="99"/>
      <c r="AJ1" s="99"/>
      <c r="AK1" s="116"/>
      <c r="AL1" s="115"/>
      <c r="AM1" s="116"/>
      <c r="AN1" s="128"/>
      <c r="AO1" s="117"/>
      <c r="AP1" s="100"/>
      <c r="AQ1" s="100"/>
      <c r="AR1" s="100"/>
      <c r="AS1" s="100"/>
      <c r="AT1" s="100"/>
      <c r="AU1" s="100"/>
      <c r="AV1" s="100"/>
      <c r="AW1" s="100"/>
      <c r="AX1" s="100"/>
      <c r="AY1" s="100"/>
      <c r="AZ1" s="100"/>
      <c r="BA1" s="100"/>
    </row>
    <row r="2" spans="1:94" s="98" customFormat="1" ht="15" x14ac:dyDescent="0.25">
      <c r="F2" s="100"/>
      <c r="L2" s="103"/>
      <c r="O2" s="115"/>
      <c r="Y2" s="101"/>
      <c r="Z2" s="101"/>
      <c r="AA2" s="101"/>
      <c r="AB2" s="101"/>
      <c r="AC2" s="101"/>
      <c r="AD2" s="101"/>
      <c r="AE2" s="101"/>
      <c r="AF2" s="101"/>
      <c r="AG2" s="117"/>
      <c r="AH2" s="117"/>
      <c r="AI2" s="101"/>
      <c r="AJ2" s="101"/>
      <c r="AK2" s="117"/>
      <c r="AL2" s="116"/>
      <c r="AM2" s="117"/>
      <c r="AN2" s="117"/>
      <c r="AO2" s="117"/>
      <c r="AP2" s="100"/>
      <c r="AQ2" s="100"/>
      <c r="AR2" s="100"/>
      <c r="AS2" s="100"/>
      <c r="AT2" s="100"/>
      <c r="AU2" s="99"/>
      <c r="AV2" s="99"/>
      <c r="AW2" s="99"/>
      <c r="AX2" s="99"/>
      <c r="AY2" s="99"/>
      <c r="AZ2" s="99"/>
      <c r="BA2" s="99"/>
      <c r="BB2" s="99"/>
      <c r="BC2" s="99"/>
      <c r="BD2" s="99"/>
      <c r="BE2" s="99"/>
      <c r="BF2" s="99"/>
      <c r="BG2" s="99"/>
      <c r="BH2" s="99"/>
      <c r="BI2" s="99"/>
      <c r="BJ2" s="99"/>
      <c r="BK2" s="99"/>
      <c r="BL2" s="99"/>
      <c r="BM2" s="99"/>
    </row>
    <row r="3" spans="1:94" s="98" customFormat="1" ht="15" x14ac:dyDescent="0.25">
      <c r="F3" s="100"/>
      <c r="L3" s="103"/>
      <c r="O3" s="115"/>
      <c r="Y3" s="99"/>
      <c r="Z3" s="99"/>
      <c r="AA3" s="99"/>
      <c r="AB3" s="99"/>
      <c r="AC3" s="99"/>
      <c r="AD3" s="99"/>
      <c r="AE3" s="99"/>
      <c r="AF3" s="99"/>
      <c r="AG3" s="116"/>
      <c r="AH3" s="116"/>
      <c r="AI3" s="99"/>
      <c r="AJ3" s="99"/>
      <c r="AK3" s="116"/>
      <c r="AL3" s="117"/>
      <c r="AM3" s="116"/>
      <c r="AN3" s="128"/>
      <c r="AO3" s="117"/>
      <c r="AP3" s="100"/>
      <c r="AQ3" s="100"/>
      <c r="AR3" s="100"/>
      <c r="AS3" s="100"/>
      <c r="AT3" s="100"/>
      <c r="AU3" s="101"/>
      <c r="AV3" s="101"/>
      <c r="AW3" s="101"/>
      <c r="AX3" s="101"/>
      <c r="AY3" s="101"/>
      <c r="AZ3" s="101"/>
      <c r="BA3" s="101"/>
    </row>
    <row r="4" spans="1:94" s="99" customFormat="1" ht="15" x14ac:dyDescent="0.25">
      <c r="A4" s="99" t="s">
        <v>50</v>
      </c>
      <c r="F4" s="112"/>
      <c r="L4" s="103"/>
      <c r="O4" s="115"/>
      <c r="Y4" s="100"/>
      <c r="Z4" s="100"/>
      <c r="AA4" s="100"/>
      <c r="AB4" s="100"/>
      <c r="AC4" s="100"/>
      <c r="AD4" s="100"/>
      <c r="AE4" s="100"/>
      <c r="AF4" s="100"/>
      <c r="AG4" s="118"/>
      <c r="AH4" s="118"/>
      <c r="AI4" s="100"/>
      <c r="AJ4" s="100"/>
      <c r="AK4" s="118"/>
      <c r="AL4" s="116"/>
      <c r="AM4" s="118"/>
      <c r="AN4" s="117"/>
      <c r="AO4" s="117"/>
      <c r="BD4" s="98"/>
      <c r="BE4" s="98"/>
      <c r="BF4" s="98"/>
      <c r="BG4" s="98"/>
      <c r="BH4" s="98"/>
      <c r="BK4" s="98"/>
      <c r="BL4" s="98"/>
      <c r="BM4" s="98"/>
    </row>
    <row r="5" spans="1:94" s="98" customFormat="1" ht="14.25" x14ac:dyDescent="0.25">
      <c r="B5" s="101"/>
      <c r="C5" s="101"/>
      <c r="D5" s="101"/>
      <c r="E5" s="101"/>
      <c r="F5" s="100"/>
      <c r="G5" s="101"/>
      <c r="H5" s="101"/>
      <c r="I5" s="101"/>
      <c r="J5" s="101"/>
      <c r="K5" s="101"/>
      <c r="L5" s="103"/>
      <c r="M5" s="101"/>
      <c r="N5" s="101"/>
      <c r="O5" s="117"/>
      <c r="P5" s="101"/>
      <c r="Q5" s="101"/>
      <c r="R5" s="101"/>
      <c r="S5" s="101"/>
      <c r="T5" s="101"/>
      <c r="U5" s="101"/>
      <c r="V5" s="101"/>
      <c r="W5" s="101"/>
      <c r="X5" s="101"/>
      <c r="Y5" s="100"/>
      <c r="Z5" s="100"/>
      <c r="AA5" s="100"/>
      <c r="AB5" s="100"/>
      <c r="AC5" s="100"/>
      <c r="AD5" s="100"/>
      <c r="AE5" s="100"/>
      <c r="AF5" s="100"/>
      <c r="AG5" s="118"/>
      <c r="AH5" s="118"/>
      <c r="AI5" s="100"/>
      <c r="AJ5" s="100"/>
      <c r="AK5" s="118"/>
      <c r="AL5" s="118"/>
      <c r="AM5" s="118"/>
      <c r="AN5" s="117"/>
      <c r="AO5" s="117"/>
      <c r="AP5" s="101"/>
      <c r="AQ5" s="101"/>
      <c r="AR5" s="101"/>
      <c r="AS5" s="101"/>
      <c r="AT5" s="101"/>
      <c r="AU5" s="100"/>
      <c r="AV5" s="100"/>
      <c r="AW5" s="100"/>
      <c r="AX5" s="100"/>
      <c r="AY5" s="100"/>
      <c r="AZ5" s="100"/>
      <c r="BA5" s="100"/>
      <c r="BB5" s="100"/>
    </row>
    <row r="6" spans="1:94" s="99" customFormat="1" ht="15" x14ac:dyDescent="0.25">
      <c r="A6" s="99" t="s">
        <v>138</v>
      </c>
      <c r="F6" s="112"/>
      <c r="L6" s="113"/>
      <c r="O6" s="116"/>
      <c r="Y6" s="264"/>
      <c r="Z6" s="264"/>
      <c r="AA6" s="264"/>
      <c r="AB6" s="264"/>
      <c r="AC6" s="264"/>
      <c r="AD6" s="264"/>
      <c r="AE6" s="264"/>
      <c r="AF6" s="264"/>
      <c r="AG6" s="128"/>
      <c r="AH6" s="128"/>
      <c r="AI6" s="264"/>
      <c r="AJ6" s="264"/>
      <c r="AK6" s="128"/>
      <c r="AL6" s="265"/>
      <c r="AM6" s="128"/>
      <c r="AN6" s="128"/>
      <c r="AO6" s="128"/>
      <c r="AU6" s="112"/>
      <c r="AV6" s="112"/>
      <c r="AW6" s="112"/>
      <c r="AX6" s="112"/>
      <c r="AY6" s="112"/>
      <c r="AZ6" s="112"/>
      <c r="BA6" s="112"/>
      <c r="BB6" s="112"/>
    </row>
    <row r="7" spans="1:94" s="99" customFormat="1" ht="15" x14ac:dyDescent="0.25">
      <c r="A7" s="99" t="s">
        <v>103</v>
      </c>
      <c r="F7" s="112"/>
      <c r="L7" s="113"/>
      <c r="N7" s="112"/>
      <c r="O7" s="265"/>
      <c r="P7" s="112"/>
      <c r="Q7" s="112"/>
      <c r="R7" s="112"/>
      <c r="S7" s="112"/>
      <c r="T7" s="112"/>
      <c r="U7" s="112"/>
      <c r="V7" s="112"/>
      <c r="W7" s="112"/>
      <c r="X7" s="112"/>
      <c r="AG7" s="116"/>
      <c r="AH7" s="116"/>
      <c r="AK7" s="116"/>
      <c r="AL7" s="128"/>
      <c r="AM7" s="116"/>
      <c r="AN7" s="128"/>
      <c r="AO7" s="128"/>
      <c r="AP7" s="112"/>
      <c r="AQ7" s="112"/>
      <c r="AR7" s="112"/>
      <c r="AS7" s="112"/>
      <c r="AT7" s="112"/>
      <c r="AU7" s="264"/>
      <c r="AV7" s="264"/>
      <c r="AW7" s="264"/>
      <c r="AX7" s="264"/>
      <c r="AY7" s="264"/>
      <c r="AZ7" s="264"/>
      <c r="BA7" s="264"/>
      <c r="BB7" s="264"/>
    </row>
    <row r="8" spans="1:94" s="99" customFormat="1" ht="15" x14ac:dyDescent="0.25">
      <c r="A8" s="99" t="s">
        <v>137</v>
      </c>
      <c r="F8" s="112"/>
      <c r="G8" s="112"/>
      <c r="H8" s="112"/>
      <c r="I8" s="112"/>
      <c r="J8" s="112"/>
      <c r="K8" s="112"/>
      <c r="L8" s="113"/>
      <c r="M8" s="112"/>
      <c r="N8" s="112"/>
      <c r="O8" s="265"/>
      <c r="P8" s="112"/>
      <c r="Q8" s="112"/>
      <c r="R8" s="112"/>
      <c r="S8" s="112"/>
      <c r="T8" s="112"/>
      <c r="U8" s="112"/>
      <c r="V8" s="112"/>
      <c r="W8" s="112"/>
      <c r="X8" s="112"/>
      <c r="AG8" s="116"/>
      <c r="AH8" s="116"/>
      <c r="AK8" s="116"/>
      <c r="AL8" s="116"/>
      <c r="AM8" s="116"/>
      <c r="AN8" s="128"/>
      <c r="AO8" s="128"/>
      <c r="AP8" s="112"/>
      <c r="AQ8" s="112"/>
      <c r="AR8" s="112"/>
      <c r="AS8" s="112"/>
      <c r="AT8" s="112"/>
    </row>
    <row r="9" spans="1:94" s="99" customFormat="1" ht="15" x14ac:dyDescent="0.25">
      <c r="B9" s="264"/>
      <c r="C9" s="264"/>
      <c r="D9" s="264"/>
      <c r="E9" s="264"/>
      <c r="F9" s="112"/>
      <c r="G9" s="264"/>
      <c r="H9" s="264"/>
      <c r="I9" s="264"/>
      <c r="J9" s="264"/>
      <c r="K9" s="264"/>
      <c r="L9" s="113"/>
      <c r="M9" s="264"/>
      <c r="N9" s="264"/>
      <c r="O9" s="128"/>
      <c r="P9" s="264"/>
      <c r="Q9" s="264"/>
      <c r="R9" s="264"/>
      <c r="S9" s="264"/>
      <c r="T9" s="264"/>
      <c r="U9" s="264"/>
      <c r="V9" s="264"/>
      <c r="W9" s="264"/>
      <c r="X9" s="264"/>
      <c r="Y9" s="264"/>
      <c r="Z9" s="264"/>
      <c r="AA9" s="264"/>
      <c r="AB9" s="264"/>
      <c r="AC9" s="264"/>
      <c r="AD9" s="264"/>
      <c r="AE9" s="264"/>
      <c r="AF9" s="264"/>
      <c r="AG9" s="128"/>
      <c r="AH9" s="128"/>
      <c r="AI9" s="264"/>
      <c r="AJ9" s="264"/>
      <c r="AK9" s="128"/>
      <c r="AL9" s="116"/>
      <c r="AM9" s="128"/>
      <c r="AN9" s="128"/>
      <c r="AO9" s="128"/>
      <c r="AP9" s="264"/>
      <c r="AQ9" s="264"/>
      <c r="AR9" s="264"/>
      <c r="AS9" s="264"/>
      <c r="AT9" s="264"/>
      <c r="BD9" s="102"/>
      <c r="BE9" s="102"/>
      <c r="BF9" s="102"/>
      <c r="BG9" s="102"/>
      <c r="BH9" s="102"/>
      <c r="BK9" s="102"/>
      <c r="BL9" s="102"/>
      <c r="BM9" s="102"/>
    </row>
    <row r="10" spans="1:94" s="99" customFormat="1" ht="15" x14ac:dyDescent="0.25">
      <c r="A10" s="99" t="s">
        <v>139</v>
      </c>
      <c r="F10" s="112"/>
      <c r="L10" s="113"/>
      <c r="O10" s="116"/>
      <c r="Y10" s="102"/>
      <c r="Z10" s="102"/>
      <c r="AA10" s="102"/>
      <c r="AB10" s="102"/>
      <c r="AC10" s="102"/>
      <c r="AD10" s="102"/>
      <c r="AE10" s="102"/>
      <c r="AF10" s="102"/>
      <c r="AG10" s="119"/>
      <c r="AH10" s="119"/>
      <c r="AI10" s="102"/>
      <c r="AJ10" s="102"/>
      <c r="AK10" s="119"/>
      <c r="AL10" s="128"/>
      <c r="AM10" s="119"/>
      <c r="AN10" s="129"/>
      <c r="AO10" s="129"/>
      <c r="AU10" s="264"/>
      <c r="AV10" s="264"/>
      <c r="AW10" s="264"/>
      <c r="AX10" s="264"/>
      <c r="AY10" s="264"/>
      <c r="AZ10" s="264"/>
      <c r="BA10" s="264"/>
    </row>
    <row r="11" spans="1:94" s="99" customFormat="1" ht="15" x14ac:dyDescent="0.25">
      <c r="A11" s="99" t="s">
        <v>727</v>
      </c>
      <c r="F11" s="112"/>
      <c r="L11" s="113"/>
      <c r="O11" s="116"/>
      <c r="AG11" s="116"/>
      <c r="AH11" s="116"/>
      <c r="AK11" s="116"/>
      <c r="AL11" s="116"/>
      <c r="AM11" s="116"/>
      <c r="AN11" s="116"/>
      <c r="AO11" s="116"/>
    </row>
    <row r="12" spans="1:94" s="98" customFormat="1" ht="14.25" x14ac:dyDescent="0.25">
      <c r="B12" s="101"/>
      <c r="C12" s="101"/>
      <c r="D12" s="101"/>
      <c r="E12" s="101"/>
      <c r="F12" s="100"/>
      <c r="G12" s="101"/>
      <c r="H12" s="101"/>
      <c r="I12" s="101"/>
      <c r="J12" s="101"/>
      <c r="K12" s="101"/>
      <c r="L12" s="103"/>
      <c r="M12" s="101"/>
      <c r="N12" s="101"/>
      <c r="O12" s="117"/>
      <c r="P12" s="101"/>
      <c r="Q12" s="101"/>
      <c r="R12" s="101"/>
      <c r="S12" s="101"/>
      <c r="T12" s="101"/>
      <c r="U12" s="101"/>
      <c r="V12" s="101"/>
      <c r="W12" s="101"/>
      <c r="X12" s="101"/>
      <c r="Y12" s="101"/>
      <c r="Z12" s="101"/>
      <c r="AA12" s="101"/>
      <c r="AB12" s="101"/>
      <c r="AC12" s="101"/>
      <c r="AD12" s="101"/>
      <c r="AE12" s="101"/>
      <c r="AF12" s="101"/>
      <c r="AG12" s="117"/>
      <c r="AH12" s="117"/>
      <c r="AI12" s="101"/>
      <c r="AJ12" s="101"/>
      <c r="AK12" s="117"/>
      <c r="AL12" s="117"/>
      <c r="AM12" s="117"/>
      <c r="AN12" s="117"/>
      <c r="AO12" s="117"/>
      <c r="AP12" s="101"/>
      <c r="AQ12" s="101"/>
      <c r="AR12" s="101"/>
      <c r="AS12" s="101"/>
      <c r="AT12" s="101"/>
      <c r="AU12" s="101"/>
      <c r="AV12" s="101"/>
      <c r="AW12" s="101"/>
      <c r="AX12" s="101"/>
      <c r="AY12" s="101"/>
      <c r="AZ12" s="101"/>
      <c r="BA12" s="101"/>
      <c r="BB12" s="101"/>
      <c r="BC12" s="101"/>
      <c r="BD12" s="101"/>
      <c r="BE12" s="101"/>
      <c r="BF12" s="101"/>
      <c r="BG12" s="101"/>
      <c r="BH12" s="101"/>
      <c r="BI12" s="101"/>
      <c r="BJ12" s="101"/>
      <c r="BK12" s="101"/>
      <c r="BL12" s="101"/>
      <c r="BM12" s="101"/>
      <c r="BN12" s="101"/>
      <c r="BO12" s="101"/>
      <c r="BP12" s="101"/>
      <c r="BQ12" s="101"/>
      <c r="BR12" s="101"/>
      <c r="BS12" s="101"/>
      <c r="BT12" s="101"/>
      <c r="BU12" s="101"/>
      <c r="BV12" s="101"/>
      <c r="BW12" s="101"/>
      <c r="BX12" s="101"/>
      <c r="BY12" s="101"/>
      <c r="BZ12" s="101"/>
      <c r="CA12" s="101"/>
      <c r="CB12" s="101"/>
      <c r="CC12" s="101"/>
      <c r="CD12" s="101"/>
      <c r="CE12" s="101"/>
      <c r="CF12" s="101"/>
      <c r="CG12" s="101"/>
      <c r="CH12" s="101"/>
      <c r="CI12" s="101"/>
      <c r="CJ12" s="101"/>
      <c r="CK12" s="101"/>
      <c r="CL12" s="101"/>
      <c r="CM12" s="101"/>
      <c r="CN12" s="101"/>
      <c r="CO12" s="101"/>
      <c r="CP12" s="101"/>
    </row>
    <row r="13" spans="1:94" s="98" customFormat="1" ht="15.75" thickBot="1" x14ac:dyDescent="0.3">
      <c r="A13" s="99" t="s">
        <v>77</v>
      </c>
      <c r="B13" s="102"/>
      <c r="C13" s="102"/>
      <c r="D13" s="102"/>
      <c r="E13" s="102"/>
      <c r="F13" s="113"/>
      <c r="G13" s="102"/>
      <c r="H13" s="102"/>
      <c r="I13" s="102"/>
      <c r="J13" s="102"/>
      <c r="K13" s="102"/>
      <c r="L13" s="103"/>
      <c r="M13" s="102"/>
      <c r="N13" s="102"/>
      <c r="O13" s="138"/>
      <c r="P13" s="102"/>
      <c r="Q13" s="102"/>
      <c r="R13" s="102"/>
      <c r="S13" s="102"/>
      <c r="T13" s="102"/>
      <c r="U13" s="102"/>
      <c r="V13" s="102"/>
      <c r="W13" s="102"/>
      <c r="X13" s="102"/>
      <c r="Y13" s="102"/>
      <c r="Z13" s="102"/>
      <c r="AA13" s="102"/>
      <c r="AB13" s="102"/>
      <c r="AC13" s="102"/>
      <c r="AD13" s="102"/>
      <c r="AE13" s="102"/>
      <c r="AF13" s="102"/>
      <c r="AG13" s="119"/>
      <c r="AH13" s="119"/>
      <c r="AI13" s="102"/>
      <c r="AJ13" s="102"/>
      <c r="AK13" s="119"/>
      <c r="AL13" s="119"/>
      <c r="AM13" s="119"/>
      <c r="AN13" s="119"/>
      <c r="AO13" s="138"/>
      <c r="AP13" s="102"/>
      <c r="AQ13" s="102"/>
      <c r="AR13" s="102"/>
      <c r="AS13" s="102"/>
      <c r="AT13" s="102"/>
      <c r="AU13" s="102"/>
      <c r="AV13" s="102"/>
      <c r="AW13" s="102"/>
      <c r="AX13" s="102"/>
      <c r="AY13" s="102"/>
      <c r="AZ13" s="102"/>
      <c r="BA13" s="102"/>
      <c r="BB13" s="102"/>
      <c r="BC13" s="102"/>
      <c r="BD13" s="102"/>
      <c r="BE13" s="102"/>
      <c r="BF13" s="102"/>
      <c r="BG13" s="102"/>
      <c r="BH13" s="102"/>
      <c r="BI13" s="102"/>
      <c r="BJ13" s="102"/>
      <c r="BK13" s="102"/>
      <c r="BL13" s="102"/>
      <c r="BM13" s="102"/>
      <c r="BN13" s="102"/>
      <c r="BO13" s="102"/>
      <c r="BP13" s="102"/>
      <c r="BQ13" s="102"/>
      <c r="BR13" s="102"/>
      <c r="BS13" s="102"/>
      <c r="BT13" s="102"/>
      <c r="BU13" s="102"/>
      <c r="BV13" s="102"/>
      <c r="BW13" s="102"/>
      <c r="BX13" s="102"/>
      <c r="BY13" s="102"/>
      <c r="BZ13" s="102"/>
      <c r="CA13" s="102"/>
      <c r="CB13" s="102"/>
      <c r="CC13" s="102"/>
      <c r="CD13" s="102"/>
      <c r="CE13" s="102"/>
      <c r="CF13" s="102"/>
      <c r="CG13" s="102"/>
      <c r="CH13" s="102"/>
      <c r="CI13" s="102"/>
      <c r="CJ13" s="102"/>
      <c r="CK13" s="102"/>
      <c r="CL13" s="102"/>
      <c r="CM13" s="102"/>
      <c r="CN13" s="102"/>
      <c r="CO13" s="102"/>
      <c r="CP13" s="102"/>
    </row>
    <row r="14" spans="1:94" ht="13.5" thickBot="1" x14ac:dyDescent="0.3">
      <c r="A14" s="197" t="s">
        <v>656</v>
      </c>
      <c r="B14" s="191" t="s">
        <v>21</v>
      </c>
      <c r="C14" s="192"/>
      <c r="D14" s="192"/>
      <c r="E14" s="192"/>
      <c r="F14" s="192"/>
      <c r="G14" s="200"/>
      <c r="H14" s="171" t="s">
        <v>122</v>
      </c>
      <c r="I14" s="172"/>
      <c r="J14" s="173"/>
      <c r="K14" s="168" t="s">
        <v>78</v>
      </c>
      <c r="L14" s="169"/>
      <c r="M14" s="169"/>
      <c r="N14" s="169"/>
      <c r="O14" s="169"/>
      <c r="P14" s="169"/>
      <c r="Q14" s="169"/>
      <c r="R14" s="169"/>
      <c r="S14" s="169"/>
      <c r="T14" s="169"/>
      <c r="U14" s="169"/>
      <c r="V14" s="169"/>
      <c r="W14" s="169"/>
      <c r="X14" s="169"/>
      <c r="Y14" s="169"/>
      <c r="Z14" s="169"/>
      <c r="AA14" s="169"/>
      <c r="AB14" s="169"/>
      <c r="AC14" s="169"/>
      <c r="AD14" s="169"/>
      <c r="AE14" s="169"/>
      <c r="AF14" s="169"/>
      <c r="AG14" s="169"/>
      <c r="AH14" s="169"/>
      <c r="AI14" s="169"/>
      <c r="AJ14" s="169"/>
      <c r="AK14" s="169"/>
      <c r="AL14" s="169"/>
      <c r="AM14" s="169"/>
      <c r="AN14" s="169"/>
      <c r="AO14" s="170"/>
      <c r="AP14" s="207" t="s">
        <v>82</v>
      </c>
      <c r="AQ14" s="208"/>
      <c r="AR14" s="208"/>
      <c r="AS14" s="208"/>
      <c r="AT14" s="208"/>
      <c r="AU14" s="209"/>
      <c r="AV14" s="206" t="s">
        <v>102</v>
      </c>
      <c r="AW14" s="192"/>
      <c r="AX14" s="192"/>
      <c r="AY14" s="192"/>
      <c r="AZ14" s="192"/>
      <c r="BA14" s="193"/>
      <c r="BB14" s="191" t="s">
        <v>79</v>
      </c>
      <c r="BC14" s="192"/>
      <c r="BD14" s="192"/>
      <c r="BE14" s="192"/>
      <c r="BF14" s="192"/>
      <c r="BG14" s="192"/>
      <c r="BH14" s="192"/>
      <c r="BI14" s="192"/>
      <c r="BJ14" s="192"/>
      <c r="BK14" s="192"/>
      <c r="BL14" s="192"/>
      <c r="BM14" s="193"/>
    </row>
    <row r="15" spans="1:94" ht="13.5" thickBot="1" x14ac:dyDescent="0.3">
      <c r="A15" s="198"/>
      <c r="B15" s="194"/>
      <c r="C15" s="188"/>
      <c r="D15" s="188"/>
      <c r="E15" s="188"/>
      <c r="F15" s="188"/>
      <c r="G15" s="204"/>
      <c r="H15" s="174"/>
      <c r="I15" s="175"/>
      <c r="J15" s="176"/>
      <c r="K15" s="206" t="s">
        <v>51</v>
      </c>
      <c r="L15" s="192"/>
      <c r="M15" s="192"/>
      <c r="N15" s="192"/>
      <c r="O15" s="192"/>
      <c r="P15" s="192"/>
      <c r="Q15" s="192"/>
      <c r="R15" s="192"/>
      <c r="S15" s="192"/>
      <c r="T15" s="192"/>
      <c r="U15" s="192"/>
      <c r="V15" s="192"/>
      <c r="W15" s="200"/>
      <c r="X15" s="191" t="s">
        <v>113</v>
      </c>
      <c r="Y15" s="192"/>
      <c r="Z15" s="192"/>
      <c r="AA15" s="192"/>
      <c r="AB15" s="192"/>
      <c r="AC15" s="192"/>
      <c r="AD15" s="192"/>
      <c r="AE15" s="192"/>
      <c r="AF15" s="192"/>
      <c r="AG15" s="192"/>
      <c r="AH15" s="200"/>
      <c r="AI15" s="171" t="s">
        <v>105</v>
      </c>
      <c r="AJ15" s="172"/>
      <c r="AK15" s="172"/>
      <c r="AL15" s="173"/>
      <c r="AM15" s="228" t="s">
        <v>52</v>
      </c>
      <c r="AN15" s="229"/>
      <c r="AO15" s="229"/>
      <c r="AP15" s="194" t="s">
        <v>84</v>
      </c>
      <c r="AQ15" s="188" t="s">
        <v>121</v>
      </c>
      <c r="AR15" s="188"/>
      <c r="AS15" s="188" t="s">
        <v>85</v>
      </c>
      <c r="AT15" s="188" t="s">
        <v>83</v>
      </c>
      <c r="AU15" s="182" t="s">
        <v>86</v>
      </c>
      <c r="AV15" s="185" t="s">
        <v>91</v>
      </c>
      <c r="AW15" s="188" t="s">
        <v>92</v>
      </c>
      <c r="AX15" s="188" t="s">
        <v>93</v>
      </c>
      <c r="AY15" s="188" t="s">
        <v>95</v>
      </c>
      <c r="AZ15" s="188" t="s">
        <v>94</v>
      </c>
      <c r="BA15" s="182" t="s">
        <v>95</v>
      </c>
      <c r="BB15" s="194" t="s">
        <v>1</v>
      </c>
      <c r="BC15" s="188" t="s">
        <v>57</v>
      </c>
      <c r="BD15" s="180" t="s">
        <v>61</v>
      </c>
      <c r="BE15" s="180"/>
      <c r="BF15" s="180"/>
      <c r="BG15" s="180" t="s">
        <v>64</v>
      </c>
      <c r="BH15" s="180"/>
      <c r="BI15" s="188" t="s">
        <v>134</v>
      </c>
      <c r="BJ15" s="188" t="s">
        <v>135</v>
      </c>
      <c r="BK15" s="180" t="s">
        <v>67</v>
      </c>
      <c r="BL15" s="180"/>
      <c r="BM15" s="210"/>
    </row>
    <row r="16" spans="1:94" ht="13.5" thickBot="1" x14ac:dyDescent="0.3">
      <c r="A16" s="198"/>
      <c r="B16" s="195"/>
      <c r="C16" s="189"/>
      <c r="D16" s="189"/>
      <c r="E16" s="189"/>
      <c r="F16" s="189"/>
      <c r="G16" s="205"/>
      <c r="H16" s="211" t="s">
        <v>121</v>
      </c>
      <c r="I16" s="212"/>
      <c r="J16" s="213"/>
      <c r="K16" s="186"/>
      <c r="L16" s="189"/>
      <c r="M16" s="189"/>
      <c r="N16" s="189"/>
      <c r="O16" s="189"/>
      <c r="P16" s="189"/>
      <c r="Q16" s="189"/>
      <c r="R16" s="189"/>
      <c r="S16" s="189"/>
      <c r="T16" s="189"/>
      <c r="U16" s="189"/>
      <c r="V16" s="189"/>
      <c r="W16" s="205"/>
      <c r="X16" s="195"/>
      <c r="Y16" s="189"/>
      <c r="Z16" s="189"/>
      <c r="AA16" s="189"/>
      <c r="AB16" s="189"/>
      <c r="AC16" s="189" t="s">
        <v>104</v>
      </c>
      <c r="AD16" s="189"/>
      <c r="AE16" s="189" t="s">
        <v>107</v>
      </c>
      <c r="AF16" s="189"/>
      <c r="AG16" s="189"/>
      <c r="AH16" s="205"/>
      <c r="AI16" s="225" t="s">
        <v>106</v>
      </c>
      <c r="AJ16" s="226"/>
      <c r="AK16" s="226"/>
      <c r="AL16" s="227"/>
      <c r="AM16" s="201" t="s">
        <v>114</v>
      </c>
      <c r="AN16" s="202"/>
      <c r="AO16" s="203"/>
      <c r="AP16" s="194"/>
      <c r="AQ16" s="188"/>
      <c r="AR16" s="188"/>
      <c r="AS16" s="188"/>
      <c r="AT16" s="188"/>
      <c r="AU16" s="182"/>
      <c r="AV16" s="186"/>
      <c r="AW16" s="189"/>
      <c r="AX16" s="189"/>
      <c r="AY16" s="189"/>
      <c r="AZ16" s="189"/>
      <c r="BA16" s="183"/>
      <c r="BB16" s="195"/>
      <c r="BC16" s="189"/>
      <c r="BD16" s="180"/>
      <c r="BE16" s="180"/>
      <c r="BF16" s="180"/>
      <c r="BG16" s="180"/>
      <c r="BH16" s="180"/>
      <c r="BI16" s="189"/>
      <c r="BJ16" s="189"/>
      <c r="BK16" s="180"/>
      <c r="BL16" s="180"/>
      <c r="BM16" s="210"/>
    </row>
    <row r="17" spans="1:126" ht="39" thickBot="1" x14ac:dyDescent="0.3">
      <c r="A17" s="198"/>
      <c r="B17" s="69" t="s">
        <v>6</v>
      </c>
      <c r="C17" s="70" t="s">
        <v>7</v>
      </c>
      <c r="D17" s="70" t="s">
        <v>0</v>
      </c>
      <c r="E17" s="70" t="s">
        <v>1</v>
      </c>
      <c r="F17" s="70" t="s">
        <v>2</v>
      </c>
      <c r="G17" s="71" t="s">
        <v>8</v>
      </c>
      <c r="H17" s="38" t="s">
        <v>120</v>
      </c>
      <c r="I17" s="39" t="s">
        <v>58</v>
      </c>
      <c r="J17" s="40" t="s">
        <v>59</v>
      </c>
      <c r="K17" s="72" t="s">
        <v>9</v>
      </c>
      <c r="L17" s="62" t="s">
        <v>3</v>
      </c>
      <c r="M17" s="70" t="s">
        <v>19</v>
      </c>
      <c r="N17" s="70" t="s">
        <v>10</v>
      </c>
      <c r="O17" s="120" t="s">
        <v>48</v>
      </c>
      <c r="P17" s="70" t="s">
        <v>14</v>
      </c>
      <c r="Q17" s="70" t="s">
        <v>13</v>
      </c>
      <c r="R17" s="70" t="s">
        <v>12</v>
      </c>
      <c r="S17" s="70" t="s">
        <v>4</v>
      </c>
      <c r="T17" s="70" t="s">
        <v>81</v>
      </c>
      <c r="U17" s="70" t="s">
        <v>53</v>
      </c>
      <c r="V17" s="70" t="s">
        <v>54</v>
      </c>
      <c r="W17" s="73" t="s">
        <v>5</v>
      </c>
      <c r="X17" s="69" t="s">
        <v>1</v>
      </c>
      <c r="Y17" s="70" t="s">
        <v>117</v>
      </c>
      <c r="Z17" s="70" t="s">
        <v>10</v>
      </c>
      <c r="AA17" s="70" t="s">
        <v>14</v>
      </c>
      <c r="AB17" s="70" t="s">
        <v>11</v>
      </c>
      <c r="AC17" s="70" t="s">
        <v>13</v>
      </c>
      <c r="AD17" s="70" t="s">
        <v>12</v>
      </c>
      <c r="AE17" s="70" t="s">
        <v>15</v>
      </c>
      <c r="AF17" s="70" t="s">
        <v>16</v>
      </c>
      <c r="AG17" s="120" t="s">
        <v>17</v>
      </c>
      <c r="AH17" s="123" t="s">
        <v>18</v>
      </c>
      <c r="AI17" s="62" t="s">
        <v>112</v>
      </c>
      <c r="AJ17" s="70" t="s">
        <v>111</v>
      </c>
      <c r="AK17" s="120" t="s">
        <v>110</v>
      </c>
      <c r="AL17" s="123" t="s">
        <v>22</v>
      </c>
      <c r="AM17" s="130" t="s">
        <v>132</v>
      </c>
      <c r="AN17" s="131" t="s">
        <v>133</v>
      </c>
      <c r="AO17" s="132" t="s">
        <v>20</v>
      </c>
      <c r="AP17" s="195"/>
      <c r="AQ17" s="74" t="s">
        <v>58</v>
      </c>
      <c r="AR17" s="74" t="s">
        <v>59</v>
      </c>
      <c r="AS17" s="189"/>
      <c r="AT17" s="189"/>
      <c r="AU17" s="214"/>
      <c r="AV17" s="187"/>
      <c r="AW17" s="190"/>
      <c r="AX17" s="190"/>
      <c r="AY17" s="190"/>
      <c r="AZ17" s="190"/>
      <c r="BA17" s="184"/>
      <c r="BB17" s="196"/>
      <c r="BC17" s="190"/>
      <c r="BD17" s="36" t="s">
        <v>58</v>
      </c>
      <c r="BE17" s="36" t="s">
        <v>59</v>
      </c>
      <c r="BF17" s="36" t="s">
        <v>60</v>
      </c>
      <c r="BG17" s="36" t="s">
        <v>62</v>
      </c>
      <c r="BH17" s="36" t="s">
        <v>63</v>
      </c>
      <c r="BI17" s="190"/>
      <c r="BJ17" s="190"/>
      <c r="BK17" s="36" t="s">
        <v>58</v>
      </c>
      <c r="BL17" s="36" t="s">
        <v>66</v>
      </c>
      <c r="BM17" s="37" t="s">
        <v>65</v>
      </c>
    </row>
    <row r="18" spans="1:126" ht="13.5" thickBot="1" x14ac:dyDescent="0.3">
      <c r="A18" s="199"/>
      <c r="B18" s="69" t="s">
        <v>23</v>
      </c>
      <c r="C18" s="70" t="s">
        <v>24</v>
      </c>
      <c r="D18" s="104" t="s">
        <v>47</v>
      </c>
      <c r="E18" s="70" t="s">
        <v>25</v>
      </c>
      <c r="F18" s="70" t="s">
        <v>26</v>
      </c>
      <c r="G18" s="71" t="s">
        <v>27</v>
      </c>
      <c r="H18" s="105" t="s">
        <v>28</v>
      </c>
      <c r="I18" s="106" t="s">
        <v>29</v>
      </c>
      <c r="J18" s="107" t="s">
        <v>30</v>
      </c>
      <c r="K18" s="72" t="s">
        <v>31</v>
      </c>
      <c r="L18" s="62" t="s">
        <v>32</v>
      </c>
      <c r="M18" s="70" t="s">
        <v>33</v>
      </c>
      <c r="N18" s="70" t="s">
        <v>34</v>
      </c>
      <c r="O18" s="120" t="s">
        <v>35</v>
      </c>
      <c r="P18" s="70" t="s">
        <v>36</v>
      </c>
      <c r="Q18" s="70" t="s">
        <v>37</v>
      </c>
      <c r="R18" s="70" t="s">
        <v>38</v>
      </c>
      <c r="S18" s="70" t="s">
        <v>49</v>
      </c>
      <c r="T18" s="70" t="s">
        <v>39</v>
      </c>
      <c r="U18" s="70" t="s">
        <v>116</v>
      </c>
      <c r="V18" s="70" t="s">
        <v>40</v>
      </c>
      <c r="W18" s="73" t="s">
        <v>41</v>
      </c>
      <c r="X18" s="69" t="s">
        <v>42</v>
      </c>
      <c r="Y18" s="70" t="s">
        <v>43</v>
      </c>
      <c r="Z18" s="70" t="s">
        <v>44</v>
      </c>
      <c r="AA18" s="70" t="s">
        <v>45</v>
      </c>
      <c r="AB18" s="70" t="s">
        <v>55</v>
      </c>
      <c r="AC18" s="70" t="s">
        <v>46</v>
      </c>
      <c r="AD18" s="70" t="s">
        <v>118</v>
      </c>
      <c r="AE18" s="70" t="s">
        <v>108</v>
      </c>
      <c r="AF18" s="70" t="s">
        <v>56</v>
      </c>
      <c r="AG18" s="120" t="s">
        <v>109</v>
      </c>
      <c r="AH18" s="123" t="s">
        <v>119</v>
      </c>
      <c r="AI18" s="62" t="s">
        <v>68</v>
      </c>
      <c r="AJ18" s="70" t="s">
        <v>69</v>
      </c>
      <c r="AK18" s="120" t="s">
        <v>70</v>
      </c>
      <c r="AL18" s="133" t="s">
        <v>136</v>
      </c>
      <c r="AM18" s="134" t="s">
        <v>71</v>
      </c>
      <c r="AN18" s="135" t="s">
        <v>72</v>
      </c>
      <c r="AO18" s="136" t="s">
        <v>123</v>
      </c>
      <c r="AP18" s="62" t="s">
        <v>73</v>
      </c>
      <c r="AQ18" s="70" t="s">
        <v>74</v>
      </c>
      <c r="AR18" s="70" t="s">
        <v>75</v>
      </c>
      <c r="AS18" s="70" t="s">
        <v>76</v>
      </c>
      <c r="AT18" s="70" t="s">
        <v>80</v>
      </c>
      <c r="AU18" s="108" t="s">
        <v>87</v>
      </c>
      <c r="AV18" s="109" t="s">
        <v>88</v>
      </c>
      <c r="AW18" s="110" t="s">
        <v>89</v>
      </c>
      <c r="AX18" s="110" t="s">
        <v>96</v>
      </c>
      <c r="AY18" s="110" t="s">
        <v>90</v>
      </c>
      <c r="AZ18" s="110" t="s">
        <v>97</v>
      </c>
      <c r="BA18" s="111" t="s">
        <v>98</v>
      </c>
      <c r="BB18" s="109" t="s">
        <v>99</v>
      </c>
      <c r="BC18" s="110" t="s">
        <v>100</v>
      </c>
      <c r="BD18" s="110" t="s">
        <v>101</v>
      </c>
      <c r="BE18" s="110" t="s">
        <v>115</v>
      </c>
      <c r="BF18" s="110" t="s">
        <v>124</v>
      </c>
      <c r="BG18" s="110" t="s">
        <v>125</v>
      </c>
      <c r="BH18" s="110" t="s">
        <v>126</v>
      </c>
      <c r="BI18" s="110" t="s">
        <v>127</v>
      </c>
      <c r="BJ18" s="110" t="s">
        <v>128</v>
      </c>
      <c r="BK18" s="110" t="s">
        <v>129</v>
      </c>
      <c r="BL18" s="64" t="s">
        <v>130</v>
      </c>
      <c r="BM18" s="91" t="s">
        <v>131</v>
      </c>
    </row>
    <row r="19" spans="1:126" s="75" customFormat="1" x14ac:dyDescent="0.2">
      <c r="A19" s="215">
        <v>1</v>
      </c>
      <c r="B19" s="215" t="s">
        <v>254</v>
      </c>
      <c r="C19" s="215" t="s">
        <v>255</v>
      </c>
      <c r="D19" s="215" t="s">
        <v>245</v>
      </c>
      <c r="E19" s="215" t="s">
        <v>143</v>
      </c>
      <c r="F19" s="223" t="s">
        <v>579</v>
      </c>
      <c r="G19" s="220">
        <v>12486</v>
      </c>
      <c r="H19" s="220"/>
      <c r="I19" s="220"/>
      <c r="J19" s="220"/>
      <c r="K19" s="222" t="s">
        <v>256</v>
      </c>
      <c r="L19" s="223" t="s">
        <v>257</v>
      </c>
      <c r="M19" s="215" t="s">
        <v>258</v>
      </c>
      <c r="N19" s="221">
        <v>43525</v>
      </c>
      <c r="O19" s="219">
        <v>268147.20000000001</v>
      </c>
      <c r="P19" s="220">
        <v>12505</v>
      </c>
      <c r="Q19" s="221">
        <v>43525</v>
      </c>
      <c r="R19" s="221">
        <v>43891</v>
      </c>
      <c r="S19" s="215" t="s">
        <v>496</v>
      </c>
      <c r="T19" s="224"/>
      <c r="U19" s="224"/>
      <c r="V19" s="224"/>
      <c r="W19" s="215" t="s">
        <v>634</v>
      </c>
      <c r="X19" s="44"/>
      <c r="Y19" s="59"/>
      <c r="Z19" s="60"/>
      <c r="AA19" s="61"/>
      <c r="AB19" s="59"/>
      <c r="AC19" s="61"/>
      <c r="AD19" s="59"/>
      <c r="AE19" s="61"/>
      <c r="AF19" s="61"/>
      <c r="AG19" s="124"/>
      <c r="AH19" s="124"/>
      <c r="AI19" s="61"/>
      <c r="AJ19" s="80"/>
      <c r="AK19" s="124"/>
      <c r="AL19" s="124">
        <f>O19-AH19+AG19+AK19</f>
        <v>268147.20000000001</v>
      </c>
      <c r="AM19" s="124">
        <f>136022.9+23209.08</f>
        <v>159231.97999999998</v>
      </c>
      <c r="AN19" s="124"/>
      <c r="AO19" s="262">
        <f>AM19+AM20+AM21+AM22+AM24+AN24</f>
        <v>1152311.05</v>
      </c>
      <c r="AP19" s="181" t="s">
        <v>259</v>
      </c>
      <c r="AQ19" s="181"/>
      <c r="AR19" s="181"/>
      <c r="AS19" s="181" t="s">
        <v>260</v>
      </c>
      <c r="AT19" s="222" t="s">
        <v>261</v>
      </c>
      <c r="AU19" s="181"/>
      <c r="AV19" s="181"/>
      <c r="AW19" s="181"/>
      <c r="AX19" s="181"/>
      <c r="AY19" s="181"/>
      <c r="AZ19" s="181"/>
      <c r="BA19" s="181"/>
      <c r="BB19" s="181"/>
      <c r="BC19" s="181"/>
      <c r="BD19" s="181"/>
      <c r="BE19" s="181"/>
      <c r="BF19" s="181"/>
      <c r="BG19" s="181"/>
      <c r="BH19" s="181"/>
      <c r="BI19" s="181"/>
      <c r="BJ19" s="181"/>
      <c r="BK19" s="181"/>
      <c r="BL19" s="230"/>
      <c r="BM19" s="230"/>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c r="DI19" s="41"/>
      <c r="DJ19" s="41"/>
      <c r="DK19" s="41"/>
      <c r="DL19" s="41"/>
      <c r="DM19" s="41"/>
      <c r="DN19" s="41"/>
      <c r="DO19" s="41"/>
      <c r="DP19" s="41"/>
      <c r="DQ19" s="41"/>
      <c r="DR19" s="41"/>
      <c r="DS19" s="41"/>
      <c r="DT19" s="41"/>
      <c r="DU19" s="41"/>
      <c r="DV19" s="41"/>
    </row>
    <row r="20" spans="1:126" s="75" customFormat="1" x14ac:dyDescent="0.2">
      <c r="A20" s="162"/>
      <c r="B20" s="162"/>
      <c r="C20" s="162"/>
      <c r="D20" s="162"/>
      <c r="E20" s="162"/>
      <c r="F20" s="216"/>
      <c r="G20" s="161"/>
      <c r="H20" s="161"/>
      <c r="I20" s="161"/>
      <c r="J20" s="161"/>
      <c r="K20" s="164"/>
      <c r="L20" s="216"/>
      <c r="M20" s="162"/>
      <c r="N20" s="159"/>
      <c r="O20" s="177"/>
      <c r="P20" s="161"/>
      <c r="Q20" s="159"/>
      <c r="R20" s="159"/>
      <c r="S20" s="162"/>
      <c r="T20" s="167"/>
      <c r="U20" s="167"/>
      <c r="V20" s="167"/>
      <c r="W20" s="162"/>
      <c r="X20" s="46" t="s">
        <v>168</v>
      </c>
      <c r="Y20" s="42" t="s">
        <v>161</v>
      </c>
      <c r="Z20" s="43">
        <v>43888</v>
      </c>
      <c r="AA20" s="76">
        <v>12749</v>
      </c>
      <c r="AB20" s="42" t="s">
        <v>262</v>
      </c>
      <c r="AC20" s="77">
        <v>43892</v>
      </c>
      <c r="AD20" s="42">
        <v>44257</v>
      </c>
      <c r="AE20" s="58"/>
      <c r="AF20" s="58"/>
      <c r="AG20" s="125"/>
      <c r="AH20" s="125"/>
      <c r="AI20" s="58"/>
      <c r="AJ20" s="78"/>
      <c r="AK20" s="125"/>
      <c r="AL20" s="124">
        <f t="shared" ref="AL20:AL83" si="0">O20-AH20+AG20+AK20</f>
        <v>0</v>
      </c>
      <c r="AM20" s="125">
        <v>125879.96</v>
      </c>
      <c r="AN20" s="125"/>
      <c r="AO20" s="160"/>
      <c r="AP20" s="158"/>
      <c r="AQ20" s="158"/>
      <c r="AR20" s="158"/>
      <c r="AS20" s="158"/>
      <c r="AT20" s="164"/>
      <c r="AU20" s="158"/>
      <c r="AV20" s="158"/>
      <c r="AW20" s="158"/>
      <c r="AX20" s="158"/>
      <c r="AY20" s="158"/>
      <c r="AZ20" s="158"/>
      <c r="BA20" s="158"/>
      <c r="BB20" s="158"/>
      <c r="BC20" s="158"/>
      <c r="BD20" s="158"/>
      <c r="BE20" s="158"/>
      <c r="BF20" s="158"/>
      <c r="BG20" s="158"/>
      <c r="BH20" s="158"/>
      <c r="BI20" s="158"/>
      <c r="BJ20" s="158"/>
      <c r="BK20" s="158"/>
      <c r="BL20" s="163"/>
      <c r="BM20" s="163"/>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41"/>
      <c r="DL20" s="41"/>
      <c r="DM20" s="41"/>
      <c r="DN20" s="41"/>
      <c r="DO20" s="41"/>
      <c r="DP20" s="41"/>
      <c r="DQ20" s="41"/>
      <c r="DR20" s="41"/>
      <c r="DS20" s="41"/>
      <c r="DT20" s="41"/>
      <c r="DU20" s="41"/>
      <c r="DV20" s="41"/>
    </row>
    <row r="21" spans="1:126" s="75" customFormat="1" x14ac:dyDescent="0.2">
      <c r="A21" s="162"/>
      <c r="B21" s="162"/>
      <c r="C21" s="162"/>
      <c r="D21" s="162"/>
      <c r="E21" s="162"/>
      <c r="F21" s="216"/>
      <c r="G21" s="161"/>
      <c r="H21" s="161"/>
      <c r="I21" s="161"/>
      <c r="J21" s="161"/>
      <c r="K21" s="164"/>
      <c r="L21" s="216"/>
      <c r="M21" s="162"/>
      <c r="N21" s="159"/>
      <c r="O21" s="177"/>
      <c r="P21" s="161"/>
      <c r="Q21" s="159"/>
      <c r="R21" s="159"/>
      <c r="S21" s="162"/>
      <c r="T21" s="167"/>
      <c r="U21" s="167"/>
      <c r="V21" s="167"/>
      <c r="W21" s="162"/>
      <c r="X21" s="46" t="s">
        <v>168</v>
      </c>
      <c r="Y21" s="42" t="s">
        <v>561</v>
      </c>
      <c r="Z21" s="43">
        <v>44251</v>
      </c>
      <c r="AA21" s="76">
        <v>12990</v>
      </c>
      <c r="AB21" s="42" t="s">
        <v>263</v>
      </c>
      <c r="AC21" s="77">
        <v>44258</v>
      </c>
      <c r="AD21" s="42">
        <v>44622</v>
      </c>
      <c r="AE21" s="79"/>
      <c r="AF21" s="58"/>
      <c r="AG21" s="125"/>
      <c r="AH21" s="125"/>
      <c r="AI21" s="58"/>
      <c r="AJ21" s="78"/>
      <c r="AK21" s="125"/>
      <c r="AL21" s="124">
        <f t="shared" si="0"/>
        <v>0</v>
      </c>
      <c r="AM21" s="125">
        <f>17220.09+198401.81</f>
        <v>215621.9</v>
      </c>
      <c r="AN21" s="125"/>
      <c r="AO21" s="160"/>
      <c r="AP21" s="158"/>
      <c r="AQ21" s="158"/>
      <c r="AR21" s="158"/>
      <c r="AS21" s="158"/>
      <c r="AT21" s="164"/>
      <c r="AU21" s="158"/>
      <c r="AV21" s="158"/>
      <c r="AW21" s="158"/>
      <c r="AX21" s="158"/>
      <c r="AY21" s="158"/>
      <c r="AZ21" s="158"/>
      <c r="BA21" s="158"/>
      <c r="BB21" s="158"/>
      <c r="BC21" s="158"/>
      <c r="BD21" s="158"/>
      <c r="BE21" s="158"/>
      <c r="BF21" s="158"/>
      <c r="BG21" s="158"/>
      <c r="BH21" s="158"/>
      <c r="BI21" s="158"/>
      <c r="BJ21" s="158"/>
      <c r="BK21" s="158"/>
      <c r="BL21" s="163"/>
      <c r="BM21" s="163"/>
      <c r="BN21" s="41"/>
      <c r="BO21" s="41"/>
      <c r="BP21" s="41"/>
      <c r="BQ21" s="41"/>
      <c r="BR21" s="41"/>
      <c r="BS21" s="41"/>
      <c r="BT21" s="41"/>
      <c r="BU21" s="41"/>
      <c r="BV21" s="41"/>
      <c r="BW21" s="41"/>
      <c r="BX21" s="41"/>
      <c r="BY21" s="41"/>
      <c r="BZ21" s="41"/>
      <c r="CA21" s="41"/>
      <c r="CB21" s="41"/>
      <c r="CC21" s="41"/>
      <c r="CD21" s="41"/>
      <c r="CE21" s="41"/>
      <c r="CF21" s="41"/>
      <c r="CG21" s="41"/>
      <c r="CH21" s="41"/>
      <c r="CI21" s="41"/>
      <c r="CJ21" s="41"/>
      <c r="CK21" s="41"/>
      <c r="CL21" s="41"/>
      <c r="CM21" s="41"/>
      <c r="CN21" s="41"/>
      <c r="CO21" s="41"/>
      <c r="CP21" s="41"/>
      <c r="CQ21" s="41"/>
      <c r="CR21" s="41"/>
      <c r="CS21" s="41"/>
      <c r="CT21" s="41"/>
      <c r="CU21" s="41"/>
      <c r="CV21" s="41"/>
      <c r="CW21" s="41"/>
      <c r="CX21" s="41"/>
      <c r="CY21" s="41"/>
      <c r="CZ21" s="41"/>
      <c r="DA21" s="41"/>
      <c r="DB21" s="41"/>
      <c r="DC21" s="41"/>
      <c r="DD21" s="41"/>
      <c r="DE21" s="41"/>
      <c r="DF21" s="41"/>
      <c r="DG21" s="41"/>
      <c r="DH21" s="41"/>
      <c r="DI21" s="41"/>
      <c r="DJ21" s="41"/>
      <c r="DK21" s="41"/>
      <c r="DL21" s="41"/>
      <c r="DM21" s="41"/>
      <c r="DN21" s="41"/>
      <c r="DO21" s="41"/>
      <c r="DP21" s="41"/>
      <c r="DQ21" s="41"/>
      <c r="DR21" s="41"/>
      <c r="DS21" s="41"/>
      <c r="DT21" s="41"/>
      <c r="DU21" s="41"/>
      <c r="DV21" s="41"/>
    </row>
    <row r="22" spans="1:126" s="75" customFormat="1" x14ac:dyDescent="0.2">
      <c r="A22" s="162"/>
      <c r="B22" s="162"/>
      <c r="C22" s="162"/>
      <c r="D22" s="162"/>
      <c r="E22" s="162"/>
      <c r="F22" s="216"/>
      <c r="G22" s="161"/>
      <c r="H22" s="161"/>
      <c r="I22" s="161"/>
      <c r="J22" s="161"/>
      <c r="K22" s="164"/>
      <c r="L22" s="216"/>
      <c r="M22" s="162"/>
      <c r="N22" s="159"/>
      <c r="O22" s="177"/>
      <c r="P22" s="161"/>
      <c r="Q22" s="159"/>
      <c r="R22" s="159"/>
      <c r="S22" s="162"/>
      <c r="T22" s="167"/>
      <c r="U22" s="167"/>
      <c r="V22" s="167"/>
      <c r="W22" s="162"/>
      <c r="X22" s="46" t="s">
        <v>168</v>
      </c>
      <c r="Y22" s="42" t="s">
        <v>562</v>
      </c>
      <c r="Z22" s="43">
        <v>44614</v>
      </c>
      <c r="AA22" s="76">
        <v>13231</v>
      </c>
      <c r="AB22" s="42" t="s">
        <v>264</v>
      </c>
      <c r="AC22" s="77">
        <v>44623</v>
      </c>
      <c r="AD22" s="42">
        <v>44987</v>
      </c>
      <c r="AE22" s="79"/>
      <c r="AF22" s="58"/>
      <c r="AG22" s="125"/>
      <c r="AH22" s="125"/>
      <c r="AI22" s="58"/>
      <c r="AJ22" s="78"/>
      <c r="AK22" s="125"/>
      <c r="AL22" s="124">
        <f t="shared" si="0"/>
        <v>0</v>
      </c>
      <c r="AM22" s="125">
        <f>23517.7+288510.9</f>
        <v>312028.60000000003</v>
      </c>
      <c r="AN22" s="125"/>
      <c r="AO22" s="160"/>
      <c r="AP22" s="158"/>
      <c r="AQ22" s="158"/>
      <c r="AR22" s="158"/>
      <c r="AS22" s="158"/>
      <c r="AT22" s="164"/>
      <c r="AU22" s="158"/>
      <c r="AV22" s="158"/>
      <c r="AW22" s="158"/>
      <c r="AX22" s="158"/>
      <c r="AY22" s="158"/>
      <c r="AZ22" s="158"/>
      <c r="BA22" s="158"/>
      <c r="BB22" s="158"/>
      <c r="BC22" s="158"/>
      <c r="BD22" s="158"/>
      <c r="BE22" s="158"/>
      <c r="BF22" s="158"/>
      <c r="BG22" s="158"/>
      <c r="BH22" s="158"/>
      <c r="BI22" s="158"/>
      <c r="BJ22" s="158"/>
      <c r="BK22" s="158"/>
      <c r="BL22" s="163"/>
      <c r="BM22" s="163"/>
      <c r="BN22" s="41"/>
      <c r="BO22" s="41"/>
      <c r="BP22" s="41"/>
      <c r="BQ22" s="41"/>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41"/>
      <c r="CR22" s="41"/>
      <c r="CS22" s="41"/>
      <c r="CT22" s="41"/>
      <c r="CU22" s="41"/>
      <c r="CV22" s="41"/>
      <c r="CW22" s="41"/>
      <c r="CX22" s="41"/>
      <c r="CY22" s="41"/>
      <c r="CZ22" s="41"/>
      <c r="DA22" s="41"/>
      <c r="DB22" s="41"/>
      <c r="DC22" s="41"/>
      <c r="DD22" s="41"/>
      <c r="DE22" s="41"/>
      <c r="DF22" s="41"/>
      <c r="DG22" s="41"/>
      <c r="DH22" s="41"/>
      <c r="DI22" s="41"/>
      <c r="DJ22" s="41"/>
      <c r="DK22" s="41"/>
      <c r="DL22" s="41"/>
      <c r="DM22" s="41"/>
      <c r="DN22" s="41"/>
      <c r="DO22" s="41"/>
      <c r="DP22" s="41"/>
      <c r="DQ22" s="41"/>
      <c r="DR22" s="41"/>
      <c r="DS22" s="41"/>
      <c r="DT22" s="41"/>
      <c r="DU22" s="41"/>
      <c r="DV22" s="41"/>
    </row>
    <row r="23" spans="1:126" s="75" customFormat="1" x14ac:dyDescent="0.2">
      <c r="A23" s="162"/>
      <c r="B23" s="162"/>
      <c r="C23" s="162"/>
      <c r="D23" s="162"/>
      <c r="E23" s="162"/>
      <c r="F23" s="216"/>
      <c r="G23" s="161"/>
      <c r="H23" s="161"/>
      <c r="I23" s="161"/>
      <c r="J23" s="161"/>
      <c r="K23" s="164"/>
      <c r="L23" s="216"/>
      <c r="M23" s="162"/>
      <c r="N23" s="159"/>
      <c r="O23" s="177"/>
      <c r="P23" s="161"/>
      <c r="Q23" s="159"/>
      <c r="R23" s="159"/>
      <c r="S23" s="162"/>
      <c r="T23" s="167"/>
      <c r="U23" s="167"/>
      <c r="V23" s="167"/>
      <c r="W23" s="162"/>
      <c r="X23" s="46" t="s">
        <v>168</v>
      </c>
      <c r="Y23" s="42" t="s">
        <v>563</v>
      </c>
      <c r="Z23" s="43">
        <v>44859</v>
      </c>
      <c r="AA23" s="76">
        <v>13399</v>
      </c>
      <c r="AB23" s="42" t="s">
        <v>264</v>
      </c>
      <c r="AC23" s="77">
        <v>44623</v>
      </c>
      <c r="AD23" s="42">
        <v>44987</v>
      </c>
      <c r="AE23" s="79"/>
      <c r="AF23" s="58"/>
      <c r="AG23" s="125"/>
      <c r="AH23" s="125"/>
      <c r="AI23" s="58"/>
      <c r="AJ23" s="78"/>
      <c r="AK23" s="125"/>
      <c r="AL23" s="124">
        <f t="shared" si="0"/>
        <v>0</v>
      </c>
      <c r="AM23" s="125"/>
      <c r="AN23" s="125"/>
      <c r="AO23" s="160"/>
      <c r="AP23" s="158"/>
      <c r="AQ23" s="158"/>
      <c r="AR23" s="158"/>
      <c r="AS23" s="158"/>
      <c r="AT23" s="164"/>
      <c r="AU23" s="158"/>
      <c r="AV23" s="158"/>
      <c r="AW23" s="158"/>
      <c r="AX23" s="158"/>
      <c r="AY23" s="158"/>
      <c r="AZ23" s="158"/>
      <c r="BA23" s="158"/>
      <c r="BB23" s="158"/>
      <c r="BC23" s="158"/>
      <c r="BD23" s="158"/>
      <c r="BE23" s="158"/>
      <c r="BF23" s="158"/>
      <c r="BG23" s="158"/>
      <c r="BH23" s="158"/>
      <c r="BI23" s="158"/>
      <c r="BJ23" s="158"/>
      <c r="BK23" s="158"/>
      <c r="BL23" s="163"/>
      <c r="BM23" s="163"/>
      <c r="BN23" s="41"/>
      <c r="BO23" s="41"/>
      <c r="BP23" s="41"/>
      <c r="BQ23" s="41"/>
      <c r="BR23" s="41"/>
      <c r="BS23" s="41"/>
      <c r="BT23" s="41"/>
      <c r="BU23" s="41"/>
      <c r="BV23" s="41"/>
      <c r="BW23" s="41"/>
      <c r="BX23" s="41"/>
      <c r="BY23" s="41"/>
      <c r="BZ23" s="41"/>
      <c r="CA23" s="41"/>
      <c r="CB23" s="41"/>
      <c r="CC23" s="41"/>
      <c r="CD23" s="41"/>
      <c r="CE23" s="41"/>
      <c r="CF23" s="41"/>
      <c r="CG23" s="41"/>
      <c r="CH23" s="41"/>
      <c r="CI23" s="41"/>
      <c r="CJ23" s="41"/>
      <c r="CK23" s="41"/>
      <c r="CL23" s="41"/>
      <c r="CM23" s="41"/>
      <c r="CN23" s="41"/>
      <c r="CO23" s="41"/>
      <c r="CP23" s="41"/>
      <c r="CQ23" s="41"/>
      <c r="CR23" s="41"/>
      <c r="CS23" s="41"/>
      <c r="CT23" s="41"/>
      <c r="CU23" s="41"/>
      <c r="CV23" s="41"/>
      <c r="CW23" s="41"/>
      <c r="CX23" s="41"/>
      <c r="CY23" s="41"/>
      <c r="CZ23" s="41"/>
      <c r="DA23" s="41"/>
      <c r="DB23" s="41"/>
      <c r="DC23" s="41"/>
      <c r="DD23" s="41"/>
      <c r="DE23" s="41"/>
      <c r="DF23" s="41"/>
      <c r="DG23" s="41"/>
      <c r="DH23" s="41"/>
      <c r="DI23" s="41"/>
      <c r="DJ23" s="41"/>
      <c r="DK23" s="41"/>
      <c r="DL23" s="41"/>
      <c r="DM23" s="41"/>
      <c r="DN23" s="41"/>
      <c r="DO23" s="41"/>
      <c r="DP23" s="41"/>
      <c r="DQ23" s="41"/>
      <c r="DR23" s="41"/>
      <c r="DS23" s="41"/>
      <c r="DT23" s="41"/>
      <c r="DU23" s="41"/>
      <c r="DV23" s="41"/>
    </row>
    <row r="24" spans="1:126" s="75" customFormat="1" x14ac:dyDescent="0.2">
      <c r="A24" s="162"/>
      <c r="B24" s="162"/>
      <c r="C24" s="162"/>
      <c r="D24" s="162"/>
      <c r="E24" s="162"/>
      <c r="F24" s="216"/>
      <c r="G24" s="161"/>
      <c r="H24" s="161"/>
      <c r="I24" s="161"/>
      <c r="J24" s="161"/>
      <c r="K24" s="164"/>
      <c r="L24" s="216"/>
      <c r="M24" s="162"/>
      <c r="N24" s="159"/>
      <c r="O24" s="177"/>
      <c r="P24" s="161"/>
      <c r="Q24" s="159"/>
      <c r="R24" s="159"/>
      <c r="S24" s="162"/>
      <c r="T24" s="167"/>
      <c r="U24" s="167"/>
      <c r="V24" s="167"/>
      <c r="W24" s="162"/>
      <c r="X24" s="46" t="s">
        <v>168</v>
      </c>
      <c r="Y24" s="42" t="s">
        <v>165</v>
      </c>
      <c r="Z24" s="43">
        <v>44985</v>
      </c>
      <c r="AA24" s="76">
        <v>13485</v>
      </c>
      <c r="AB24" s="42" t="s">
        <v>265</v>
      </c>
      <c r="AC24" s="77">
        <v>44988</v>
      </c>
      <c r="AD24" s="42">
        <v>45353</v>
      </c>
      <c r="AE24" s="79"/>
      <c r="AF24" s="58"/>
      <c r="AG24" s="125"/>
      <c r="AH24" s="125"/>
      <c r="AI24" s="58"/>
      <c r="AJ24" s="78"/>
      <c r="AK24" s="125"/>
      <c r="AL24" s="124">
        <f t="shared" si="0"/>
        <v>0</v>
      </c>
      <c r="AM24" s="125">
        <v>306639.83</v>
      </c>
      <c r="AN24" s="125">
        <f>31236.72+1672.06</f>
        <v>32908.78</v>
      </c>
      <c r="AO24" s="160"/>
      <c r="AP24" s="158"/>
      <c r="AQ24" s="158"/>
      <c r="AR24" s="158"/>
      <c r="AS24" s="158"/>
      <c r="AT24" s="164"/>
      <c r="AU24" s="158"/>
      <c r="AV24" s="158"/>
      <c r="AW24" s="158"/>
      <c r="AX24" s="158"/>
      <c r="AY24" s="158"/>
      <c r="AZ24" s="158"/>
      <c r="BA24" s="158"/>
      <c r="BB24" s="158"/>
      <c r="BC24" s="158"/>
      <c r="BD24" s="158"/>
      <c r="BE24" s="158"/>
      <c r="BF24" s="158"/>
      <c r="BG24" s="158"/>
      <c r="BH24" s="158"/>
      <c r="BI24" s="158"/>
      <c r="BJ24" s="158"/>
      <c r="BK24" s="158"/>
      <c r="BL24" s="163"/>
      <c r="BM24" s="163"/>
      <c r="BN24" s="41"/>
      <c r="BO24" s="41"/>
      <c r="BP24" s="41"/>
      <c r="BQ24" s="41"/>
      <c r="BR24" s="41"/>
      <c r="BS24" s="41"/>
      <c r="BT24" s="41"/>
      <c r="BU24" s="41"/>
      <c r="BV24" s="41"/>
      <c r="BW24" s="41"/>
      <c r="BX24" s="41"/>
      <c r="BY24" s="41"/>
      <c r="BZ24" s="41"/>
      <c r="CA24" s="41"/>
      <c r="CB24" s="41"/>
      <c r="CC24" s="41"/>
      <c r="CD24" s="41"/>
      <c r="CE24" s="41"/>
      <c r="CF24" s="41"/>
      <c r="CG24" s="41"/>
      <c r="CH24" s="41"/>
      <c r="CI24" s="41"/>
      <c r="CJ24" s="41"/>
      <c r="CK24" s="41"/>
      <c r="CL24" s="41"/>
      <c r="CM24" s="41"/>
      <c r="CN24" s="41"/>
      <c r="CO24" s="41"/>
      <c r="CP24" s="41"/>
      <c r="CQ24" s="41"/>
      <c r="CR24" s="41"/>
      <c r="CS24" s="41"/>
      <c r="CT24" s="41"/>
      <c r="CU24" s="41"/>
      <c r="CV24" s="41"/>
      <c r="CW24" s="41"/>
      <c r="CX24" s="41"/>
      <c r="CY24" s="41"/>
      <c r="CZ24" s="41"/>
      <c r="DA24" s="41"/>
      <c r="DB24" s="41"/>
      <c r="DC24" s="41"/>
      <c r="DD24" s="41"/>
      <c r="DE24" s="41"/>
      <c r="DF24" s="41"/>
      <c r="DG24" s="41"/>
      <c r="DH24" s="41"/>
      <c r="DI24" s="41"/>
      <c r="DJ24" s="41"/>
      <c r="DK24" s="41"/>
      <c r="DL24" s="41"/>
      <c r="DM24" s="41"/>
      <c r="DN24" s="41"/>
      <c r="DO24" s="41"/>
      <c r="DP24" s="41"/>
      <c r="DQ24" s="41"/>
      <c r="DR24" s="41"/>
      <c r="DS24" s="41"/>
      <c r="DT24" s="41"/>
      <c r="DU24" s="41"/>
      <c r="DV24" s="41"/>
    </row>
    <row r="25" spans="1:126" s="75" customFormat="1" x14ac:dyDescent="0.2">
      <c r="A25" s="162"/>
      <c r="B25" s="162"/>
      <c r="C25" s="162"/>
      <c r="D25" s="162"/>
      <c r="E25" s="162"/>
      <c r="F25" s="216"/>
      <c r="G25" s="161"/>
      <c r="H25" s="161"/>
      <c r="I25" s="161"/>
      <c r="J25" s="161"/>
      <c r="K25" s="164"/>
      <c r="L25" s="216"/>
      <c r="M25" s="162"/>
      <c r="N25" s="159"/>
      <c r="O25" s="177"/>
      <c r="P25" s="161"/>
      <c r="Q25" s="159"/>
      <c r="R25" s="159"/>
      <c r="S25" s="162"/>
      <c r="T25" s="167"/>
      <c r="U25" s="167"/>
      <c r="V25" s="167"/>
      <c r="W25" s="162"/>
      <c r="X25" s="46"/>
      <c r="Y25" s="42"/>
      <c r="Z25" s="43"/>
      <c r="AA25" s="76"/>
      <c r="AB25" s="42"/>
      <c r="AC25" s="77"/>
      <c r="AD25" s="42"/>
      <c r="AE25" s="79"/>
      <c r="AF25" s="58"/>
      <c r="AG25" s="125"/>
      <c r="AH25" s="125"/>
      <c r="AI25" s="58"/>
      <c r="AJ25" s="78"/>
      <c r="AK25" s="125"/>
      <c r="AL25" s="124">
        <f t="shared" si="0"/>
        <v>0</v>
      </c>
      <c r="AM25" s="125"/>
      <c r="AN25" s="125"/>
      <c r="AO25" s="160"/>
      <c r="AP25" s="158"/>
      <c r="AQ25" s="158"/>
      <c r="AR25" s="158"/>
      <c r="AS25" s="158"/>
      <c r="AT25" s="164"/>
      <c r="AU25" s="158"/>
      <c r="AV25" s="158"/>
      <c r="AW25" s="158"/>
      <c r="AX25" s="158"/>
      <c r="AY25" s="158"/>
      <c r="AZ25" s="158"/>
      <c r="BA25" s="158"/>
      <c r="BB25" s="158"/>
      <c r="BC25" s="158"/>
      <c r="BD25" s="158"/>
      <c r="BE25" s="158"/>
      <c r="BF25" s="158"/>
      <c r="BG25" s="158"/>
      <c r="BH25" s="158"/>
      <c r="BI25" s="158"/>
      <c r="BJ25" s="158"/>
      <c r="BK25" s="158"/>
      <c r="BL25" s="163"/>
      <c r="BM25" s="163"/>
      <c r="BN25" s="41"/>
      <c r="BO25" s="41"/>
      <c r="BP25" s="41"/>
      <c r="BQ25" s="41"/>
      <c r="BR25" s="41"/>
      <c r="BS25" s="41"/>
      <c r="BT25" s="41"/>
      <c r="BU25" s="41"/>
      <c r="BV25" s="41"/>
      <c r="BW25" s="41"/>
      <c r="BX25" s="41"/>
      <c r="BY25" s="41"/>
      <c r="BZ25" s="41"/>
      <c r="CA25" s="41"/>
      <c r="CB25" s="41"/>
      <c r="CC25" s="41"/>
      <c r="CD25" s="41"/>
      <c r="CE25" s="41"/>
      <c r="CF25" s="41"/>
      <c r="CG25" s="41"/>
      <c r="CH25" s="41"/>
      <c r="CI25" s="41"/>
      <c r="CJ25" s="41"/>
      <c r="CK25" s="41"/>
      <c r="CL25" s="41"/>
      <c r="CM25" s="41"/>
      <c r="CN25" s="41"/>
      <c r="CO25" s="41"/>
      <c r="CP25" s="41"/>
      <c r="CQ25" s="41"/>
      <c r="CR25" s="41"/>
      <c r="CS25" s="41"/>
      <c r="CT25" s="41"/>
      <c r="CU25" s="41"/>
      <c r="CV25" s="41"/>
      <c r="CW25" s="41"/>
      <c r="CX25" s="41"/>
      <c r="CY25" s="41"/>
      <c r="CZ25" s="41"/>
      <c r="DA25" s="41"/>
      <c r="DB25" s="41"/>
      <c r="DC25" s="41"/>
      <c r="DD25" s="41"/>
      <c r="DE25" s="41"/>
      <c r="DF25" s="41"/>
      <c r="DG25" s="41"/>
      <c r="DH25" s="41"/>
      <c r="DI25" s="41"/>
      <c r="DJ25" s="41"/>
      <c r="DK25" s="41"/>
      <c r="DL25" s="41"/>
      <c r="DM25" s="41"/>
      <c r="DN25" s="41"/>
      <c r="DO25" s="41"/>
      <c r="DP25" s="41"/>
      <c r="DQ25" s="41"/>
      <c r="DR25" s="41"/>
      <c r="DS25" s="41"/>
      <c r="DT25" s="41"/>
      <c r="DU25" s="41"/>
      <c r="DV25" s="41"/>
    </row>
    <row r="26" spans="1:126" s="75" customFormat="1" x14ac:dyDescent="0.2">
      <c r="A26" s="162"/>
      <c r="B26" s="162"/>
      <c r="C26" s="162"/>
      <c r="D26" s="162"/>
      <c r="E26" s="162"/>
      <c r="F26" s="216"/>
      <c r="G26" s="161"/>
      <c r="H26" s="161"/>
      <c r="I26" s="161"/>
      <c r="J26" s="161"/>
      <c r="K26" s="164"/>
      <c r="L26" s="216"/>
      <c r="M26" s="162"/>
      <c r="N26" s="159"/>
      <c r="O26" s="177"/>
      <c r="P26" s="161"/>
      <c r="Q26" s="159"/>
      <c r="R26" s="159"/>
      <c r="S26" s="162"/>
      <c r="T26" s="167"/>
      <c r="U26" s="167"/>
      <c r="V26" s="167"/>
      <c r="W26" s="162"/>
      <c r="X26" s="46"/>
      <c r="Y26" s="42"/>
      <c r="Z26" s="43"/>
      <c r="AA26" s="76"/>
      <c r="AB26" s="42"/>
      <c r="AC26" s="77"/>
      <c r="AD26" s="42"/>
      <c r="AE26" s="79"/>
      <c r="AF26" s="58"/>
      <c r="AG26" s="125"/>
      <c r="AH26" s="125"/>
      <c r="AI26" s="58"/>
      <c r="AJ26" s="78"/>
      <c r="AK26" s="125"/>
      <c r="AL26" s="124">
        <f t="shared" si="0"/>
        <v>0</v>
      </c>
      <c r="AM26" s="125"/>
      <c r="AN26" s="125"/>
      <c r="AO26" s="160"/>
      <c r="AP26" s="158"/>
      <c r="AQ26" s="158"/>
      <c r="AR26" s="158"/>
      <c r="AS26" s="158"/>
      <c r="AT26" s="164"/>
      <c r="AU26" s="158"/>
      <c r="AV26" s="158"/>
      <c r="AW26" s="158"/>
      <c r="AX26" s="158"/>
      <c r="AY26" s="158"/>
      <c r="AZ26" s="158"/>
      <c r="BA26" s="158"/>
      <c r="BB26" s="158"/>
      <c r="BC26" s="158"/>
      <c r="BD26" s="158"/>
      <c r="BE26" s="158"/>
      <c r="BF26" s="158"/>
      <c r="BG26" s="158"/>
      <c r="BH26" s="158"/>
      <c r="BI26" s="158"/>
      <c r="BJ26" s="158"/>
      <c r="BK26" s="158"/>
      <c r="BL26" s="163"/>
      <c r="BM26" s="163"/>
      <c r="BN26" s="41"/>
      <c r="BO26" s="41"/>
      <c r="BP26" s="41"/>
      <c r="BQ26" s="41"/>
      <c r="BR26" s="41"/>
      <c r="BS26" s="41"/>
      <c r="BT26" s="41"/>
      <c r="BU26" s="41"/>
      <c r="BV26" s="41"/>
      <c r="BW26" s="41"/>
      <c r="BX26" s="41"/>
      <c r="BY26" s="41"/>
      <c r="BZ26" s="41"/>
      <c r="CA26" s="41"/>
      <c r="CB26" s="41"/>
      <c r="CC26" s="41"/>
      <c r="CD26" s="41"/>
      <c r="CE26" s="41"/>
      <c r="CF26" s="41"/>
      <c r="CG26" s="41"/>
      <c r="CH26" s="41"/>
      <c r="CI26" s="41"/>
      <c r="CJ26" s="41"/>
      <c r="CK26" s="41"/>
      <c r="CL26" s="41"/>
      <c r="CM26" s="41"/>
      <c r="CN26" s="41"/>
      <c r="CO26" s="41"/>
      <c r="CP26" s="41"/>
      <c r="CQ26" s="41"/>
      <c r="CR26" s="41"/>
      <c r="CS26" s="41"/>
      <c r="CT26" s="41"/>
      <c r="CU26" s="41"/>
      <c r="CV26" s="41"/>
      <c r="CW26" s="41"/>
      <c r="CX26" s="41"/>
      <c r="CY26" s="41"/>
      <c r="CZ26" s="41"/>
      <c r="DA26" s="41"/>
      <c r="DB26" s="41"/>
      <c r="DC26" s="41"/>
      <c r="DD26" s="41"/>
      <c r="DE26" s="41"/>
      <c r="DF26" s="41"/>
      <c r="DG26" s="41"/>
      <c r="DH26" s="41"/>
      <c r="DI26" s="41"/>
      <c r="DJ26" s="41"/>
      <c r="DK26" s="41"/>
      <c r="DL26" s="41"/>
      <c r="DM26" s="41"/>
      <c r="DN26" s="41"/>
      <c r="DO26" s="41"/>
      <c r="DP26" s="41"/>
      <c r="DQ26" s="41"/>
      <c r="DR26" s="41"/>
      <c r="DS26" s="41"/>
      <c r="DT26" s="41"/>
      <c r="DU26" s="41"/>
      <c r="DV26" s="41"/>
    </row>
    <row r="27" spans="1:126" s="75" customFormat="1" x14ac:dyDescent="0.2">
      <c r="A27" s="162"/>
      <c r="B27" s="162"/>
      <c r="C27" s="162"/>
      <c r="D27" s="162"/>
      <c r="E27" s="162"/>
      <c r="F27" s="216"/>
      <c r="G27" s="161"/>
      <c r="H27" s="161"/>
      <c r="I27" s="161"/>
      <c r="J27" s="161"/>
      <c r="K27" s="164"/>
      <c r="L27" s="216"/>
      <c r="M27" s="162"/>
      <c r="N27" s="159"/>
      <c r="O27" s="177"/>
      <c r="P27" s="161"/>
      <c r="Q27" s="159"/>
      <c r="R27" s="159"/>
      <c r="S27" s="162"/>
      <c r="T27" s="167"/>
      <c r="U27" s="167"/>
      <c r="V27" s="167"/>
      <c r="W27" s="162"/>
      <c r="X27" s="46"/>
      <c r="Y27" s="42"/>
      <c r="Z27" s="43"/>
      <c r="AA27" s="76"/>
      <c r="AB27" s="42"/>
      <c r="AC27" s="77"/>
      <c r="AD27" s="42"/>
      <c r="AE27" s="42"/>
      <c r="AF27" s="42"/>
      <c r="AG27" s="126"/>
      <c r="AH27" s="126"/>
      <c r="AI27" s="43"/>
      <c r="AJ27" s="43"/>
      <c r="AK27" s="127"/>
      <c r="AL27" s="124">
        <f t="shared" si="0"/>
        <v>0</v>
      </c>
      <c r="AM27" s="125"/>
      <c r="AN27" s="125"/>
      <c r="AO27" s="160"/>
      <c r="AP27" s="158"/>
      <c r="AQ27" s="158"/>
      <c r="AR27" s="158"/>
      <c r="AS27" s="158"/>
      <c r="AT27" s="164"/>
      <c r="AU27" s="158"/>
      <c r="AV27" s="158"/>
      <c r="AW27" s="158"/>
      <c r="AX27" s="158"/>
      <c r="AY27" s="158"/>
      <c r="AZ27" s="158"/>
      <c r="BA27" s="158"/>
      <c r="BB27" s="158"/>
      <c r="BC27" s="158"/>
      <c r="BD27" s="158"/>
      <c r="BE27" s="158"/>
      <c r="BF27" s="158"/>
      <c r="BG27" s="158"/>
      <c r="BH27" s="158"/>
      <c r="BI27" s="158"/>
      <c r="BJ27" s="158"/>
      <c r="BK27" s="162"/>
      <c r="BL27" s="163"/>
      <c r="BM27" s="163"/>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1"/>
      <c r="DC27" s="41"/>
      <c r="DD27" s="41"/>
      <c r="DE27" s="41"/>
      <c r="DF27" s="41"/>
      <c r="DG27" s="41"/>
      <c r="DH27" s="41"/>
      <c r="DI27" s="41"/>
      <c r="DJ27" s="41"/>
      <c r="DK27" s="41"/>
      <c r="DL27" s="41"/>
      <c r="DM27" s="41"/>
      <c r="DN27" s="41"/>
      <c r="DO27" s="41"/>
      <c r="DP27" s="41"/>
      <c r="DQ27" s="41"/>
      <c r="DR27" s="41"/>
      <c r="DS27" s="41"/>
      <c r="DT27" s="41"/>
      <c r="DU27" s="41"/>
      <c r="DV27" s="41"/>
    </row>
    <row r="28" spans="1:126" x14ac:dyDescent="0.2">
      <c r="A28" s="162">
        <v>2</v>
      </c>
      <c r="B28" s="162" t="s">
        <v>273</v>
      </c>
      <c r="C28" s="162" t="s">
        <v>274</v>
      </c>
      <c r="D28" s="162" t="s">
        <v>245</v>
      </c>
      <c r="E28" s="162" t="s">
        <v>143</v>
      </c>
      <c r="F28" s="216" t="s">
        <v>275</v>
      </c>
      <c r="G28" s="161">
        <v>12437</v>
      </c>
      <c r="H28" s="161"/>
      <c r="I28" s="161"/>
      <c r="J28" s="161"/>
      <c r="K28" s="164" t="s">
        <v>276</v>
      </c>
      <c r="L28" s="216" t="s">
        <v>277</v>
      </c>
      <c r="M28" s="162" t="s">
        <v>278</v>
      </c>
      <c r="N28" s="159">
        <v>43642</v>
      </c>
      <c r="O28" s="177">
        <v>528229.62</v>
      </c>
      <c r="P28" s="161">
        <v>12589</v>
      </c>
      <c r="Q28" s="159">
        <v>43647</v>
      </c>
      <c r="R28" s="159">
        <v>43830</v>
      </c>
      <c r="S28" s="162" t="s">
        <v>608</v>
      </c>
      <c r="T28" s="167"/>
      <c r="U28" s="167"/>
      <c r="V28" s="167"/>
      <c r="W28" s="162" t="s">
        <v>634</v>
      </c>
      <c r="X28" s="46"/>
      <c r="Y28" s="46"/>
      <c r="Z28" s="50"/>
      <c r="AA28" s="46"/>
      <c r="AB28" s="46"/>
      <c r="AC28" s="46"/>
      <c r="AD28" s="46"/>
      <c r="AE28" s="46"/>
      <c r="AF28" s="46"/>
      <c r="AG28" s="125"/>
      <c r="AH28" s="125"/>
      <c r="AI28" s="58"/>
      <c r="AJ28" s="58"/>
      <c r="AK28" s="125"/>
      <c r="AL28" s="124">
        <f t="shared" si="0"/>
        <v>528229.62</v>
      </c>
      <c r="AM28" s="125">
        <v>528229.62</v>
      </c>
      <c r="AN28" s="125"/>
      <c r="AO28" s="160">
        <f>SUM(AM28+AM32+AM33+AM34+AM35+AM36+AM37+AM39+AN40)</f>
        <v>6719099.0700000003</v>
      </c>
      <c r="AP28" s="158" t="s">
        <v>279</v>
      </c>
      <c r="AQ28" s="158"/>
      <c r="AR28" s="164"/>
      <c r="AS28" s="158" t="s">
        <v>280</v>
      </c>
      <c r="AT28" s="164" t="s">
        <v>574</v>
      </c>
      <c r="AU28" s="158"/>
      <c r="AV28" s="158"/>
      <c r="AW28" s="158"/>
      <c r="AX28" s="158"/>
      <c r="AY28" s="158"/>
      <c r="AZ28" s="158"/>
      <c r="BA28" s="158"/>
      <c r="BB28" s="158"/>
      <c r="BC28" s="158"/>
      <c r="BD28" s="158"/>
      <c r="BE28" s="158"/>
      <c r="BF28" s="158"/>
      <c r="BG28" s="158"/>
      <c r="BH28" s="158"/>
      <c r="BI28" s="158"/>
      <c r="BJ28" s="158"/>
      <c r="BK28" s="162"/>
      <c r="BL28" s="163"/>
      <c r="BM28" s="163"/>
    </row>
    <row r="29" spans="1:126" x14ac:dyDescent="0.2">
      <c r="A29" s="162"/>
      <c r="B29" s="162"/>
      <c r="C29" s="162"/>
      <c r="D29" s="162"/>
      <c r="E29" s="162"/>
      <c r="F29" s="216"/>
      <c r="G29" s="161"/>
      <c r="H29" s="161"/>
      <c r="I29" s="161"/>
      <c r="J29" s="161"/>
      <c r="K29" s="164"/>
      <c r="L29" s="216"/>
      <c r="M29" s="162"/>
      <c r="N29" s="159"/>
      <c r="O29" s="177"/>
      <c r="P29" s="161"/>
      <c r="Q29" s="159"/>
      <c r="R29" s="159"/>
      <c r="S29" s="162"/>
      <c r="T29" s="167"/>
      <c r="U29" s="167"/>
      <c r="V29" s="167"/>
      <c r="W29" s="162"/>
      <c r="X29" s="46" t="s">
        <v>168</v>
      </c>
      <c r="Y29" s="42" t="s">
        <v>161</v>
      </c>
      <c r="Z29" s="43">
        <v>43829</v>
      </c>
      <c r="AA29" s="45">
        <v>12713</v>
      </c>
      <c r="AB29" s="46" t="s">
        <v>281</v>
      </c>
      <c r="AC29" s="42">
        <v>43831</v>
      </c>
      <c r="AD29" s="42">
        <v>44012</v>
      </c>
      <c r="AE29" s="46"/>
      <c r="AF29" s="46"/>
      <c r="AG29" s="125"/>
      <c r="AH29" s="125"/>
      <c r="AI29" s="58"/>
      <c r="AJ29" s="58"/>
      <c r="AK29" s="125"/>
      <c r="AL29" s="124">
        <f t="shared" si="0"/>
        <v>0</v>
      </c>
      <c r="AM29" s="125"/>
      <c r="AN29" s="125"/>
      <c r="AO29" s="160"/>
      <c r="AP29" s="158"/>
      <c r="AQ29" s="158"/>
      <c r="AR29" s="164"/>
      <c r="AS29" s="158"/>
      <c r="AT29" s="164"/>
      <c r="AU29" s="158"/>
      <c r="AV29" s="158"/>
      <c r="AW29" s="158"/>
      <c r="AX29" s="158"/>
      <c r="AY29" s="158"/>
      <c r="AZ29" s="158"/>
      <c r="BA29" s="158"/>
      <c r="BB29" s="158"/>
      <c r="BC29" s="158"/>
      <c r="BD29" s="158"/>
      <c r="BE29" s="158"/>
      <c r="BF29" s="158"/>
      <c r="BG29" s="158"/>
      <c r="BH29" s="158"/>
      <c r="BI29" s="158"/>
      <c r="BJ29" s="158"/>
      <c r="BK29" s="162"/>
      <c r="BL29" s="163"/>
      <c r="BM29" s="163"/>
    </row>
    <row r="30" spans="1:126" x14ac:dyDescent="0.2">
      <c r="A30" s="162"/>
      <c r="B30" s="162"/>
      <c r="C30" s="162"/>
      <c r="D30" s="162"/>
      <c r="E30" s="162"/>
      <c r="F30" s="216"/>
      <c r="G30" s="161"/>
      <c r="H30" s="161"/>
      <c r="I30" s="161"/>
      <c r="J30" s="161"/>
      <c r="K30" s="164"/>
      <c r="L30" s="216"/>
      <c r="M30" s="162"/>
      <c r="N30" s="159"/>
      <c r="O30" s="177"/>
      <c r="P30" s="161"/>
      <c r="Q30" s="159"/>
      <c r="R30" s="159"/>
      <c r="S30" s="162"/>
      <c r="T30" s="167"/>
      <c r="U30" s="167"/>
      <c r="V30" s="167"/>
      <c r="W30" s="162"/>
      <c r="X30" s="46" t="s">
        <v>168</v>
      </c>
      <c r="Y30" s="42" t="s">
        <v>561</v>
      </c>
      <c r="Z30" s="43">
        <v>44011</v>
      </c>
      <c r="AA30" s="45">
        <v>12831</v>
      </c>
      <c r="AB30" s="46" t="s">
        <v>282</v>
      </c>
      <c r="AC30" s="42">
        <v>44013</v>
      </c>
      <c r="AD30" s="42">
        <v>44196</v>
      </c>
      <c r="AE30" s="46"/>
      <c r="AF30" s="46"/>
      <c r="AG30" s="125"/>
      <c r="AH30" s="125"/>
      <c r="AI30" s="58"/>
      <c r="AJ30" s="58"/>
      <c r="AK30" s="125"/>
      <c r="AL30" s="124">
        <f t="shared" si="0"/>
        <v>0</v>
      </c>
      <c r="AM30" s="125"/>
      <c r="AN30" s="125"/>
      <c r="AO30" s="160"/>
      <c r="AP30" s="158"/>
      <c r="AQ30" s="158"/>
      <c r="AR30" s="164"/>
      <c r="AS30" s="158"/>
      <c r="AT30" s="164"/>
      <c r="AU30" s="158"/>
      <c r="AV30" s="158"/>
      <c r="AW30" s="158"/>
      <c r="AX30" s="158"/>
      <c r="AY30" s="158"/>
      <c r="AZ30" s="158"/>
      <c r="BA30" s="158"/>
      <c r="BB30" s="158"/>
      <c r="BC30" s="158"/>
      <c r="BD30" s="158"/>
      <c r="BE30" s="158"/>
      <c r="BF30" s="158"/>
      <c r="BG30" s="158"/>
      <c r="BH30" s="158"/>
      <c r="BI30" s="158"/>
      <c r="BJ30" s="158"/>
      <c r="BK30" s="162"/>
      <c r="BL30" s="163"/>
      <c r="BM30" s="163"/>
    </row>
    <row r="31" spans="1:126" x14ac:dyDescent="0.2">
      <c r="A31" s="162"/>
      <c r="B31" s="162"/>
      <c r="C31" s="162"/>
      <c r="D31" s="162"/>
      <c r="E31" s="162"/>
      <c r="F31" s="216"/>
      <c r="G31" s="161"/>
      <c r="H31" s="161"/>
      <c r="I31" s="161"/>
      <c r="J31" s="161"/>
      <c r="K31" s="164"/>
      <c r="L31" s="216"/>
      <c r="M31" s="162"/>
      <c r="N31" s="159"/>
      <c r="O31" s="177"/>
      <c r="P31" s="161"/>
      <c r="Q31" s="159"/>
      <c r="R31" s="159"/>
      <c r="S31" s="162"/>
      <c r="T31" s="167"/>
      <c r="U31" s="167"/>
      <c r="V31" s="167"/>
      <c r="W31" s="162"/>
      <c r="X31" s="46" t="s">
        <v>168</v>
      </c>
      <c r="Y31" s="42" t="s">
        <v>562</v>
      </c>
      <c r="Z31" s="43">
        <v>44091</v>
      </c>
      <c r="AA31" s="45">
        <v>12887</v>
      </c>
      <c r="AB31" s="46" t="s">
        <v>187</v>
      </c>
      <c r="AC31" s="42">
        <v>44105</v>
      </c>
      <c r="AD31" s="42">
        <v>44196</v>
      </c>
      <c r="AE31" s="47" t="s">
        <v>283</v>
      </c>
      <c r="AF31" s="46"/>
      <c r="AG31" s="125">
        <v>4264.8</v>
      </c>
      <c r="AH31" s="125">
        <v>0</v>
      </c>
      <c r="AI31" s="58"/>
      <c r="AJ31" s="58"/>
      <c r="AK31" s="125">
        <v>0</v>
      </c>
      <c r="AL31" s="124">
        <f t="shared" si="0"/>
        <v>4264.8</v>
      </c>
      <c r="AM31" s="125"/>
      <c r="AN31" s="125"/>
      <c r="AO31" s="160"/>
      <c r="AP31" s="158"/>
      <c r="AQ31" s="158"/>
      <c r="AR31" s="164"/>
      <c r="AS31" s="158"/>
      <c r="AT31" s="164"/>
      <c r="AU31" s="158"/>
      <c r="AV31" s="158"/>
      <c r="AW31" s="158"/>
      <c r="AX31" s="158"/>
      <c r="AY31" s="158"/>
      <c r="AZ31" s="158"/>
      <c r="BA31" s="158"/>
      <c r="BB31" s="158"/>
      <c r="BC31" s="158"/>
      <c r="BD31" s="158"/>
      <c r="BE31" s="158"/>
      <c r="BF31" s="158"/>
      <c r="BG31" s="158"/>
      <c r="BH31" s="158"/>
      <c r="BI31" s="158"/>
      <c r="BJ31" s="158"/>
      <c r="BK31" s="162"/>
      <c r="BL31" s="163"/>
      <c r="BM31" s="163"/>
    </row>
    <row r="32" spans="1:126" x14ac:dyDescent="0.2">
      <c r="A32" s="162"/>
      <c r="B32" s="162"/>
      <c r="C32" s="162"/>
      <c r="D32" s="162"/>
      <c r="E32" s="162"/>
      <c r="F32" s="216"/>
      <c r="G32" s="161"/>
      <c r="H32" s="161"/>
      <c r="I32" s="161"/>
      <c r="J32" s="161"/>
      <c r="K32" s="164"/>
      <c r="L32" s="216"/>
      <c r="M32" s="162"/>
      <c r="N32" s="159"/>
      <c r="O32" s="177"/>
      <c r="P32" s="161"/>
      <c r="Q32" s="159"/>
      <c r="R32" s="159"/>
      <c r="S32" s="162"/>
      <c r="T32" s="167"/>
      <c r="U32" s="167"/>
      <c r="V32" s="167"/>
      <c r="W32" s="162"/>
      <c r="X32" s="46" t="s">
        <v>168</v>
      </c>
      <c r="Y32" s="42" t="s">
        <v>563</v>
      </c>
      <c r="Z32" s="43">
        <v>44095</v>
      </c>
      <c r="AA32" s="45">
        <v>12894</v>
      </c>
      <c r="AB32" s="46" t="s">
        <v>284</v>
      </c>
      <c r="AC32" s="42">
        <v>44013</v>
      </c>
      <c r="AD32" s="42">
        <v>44196</v>
      </c>
      <c r="AE32" s="47" t="s">
        <v>285</v>
      </c>
      <c r="AF32" s="46"/>
      <c r="AG32" s="125">
        <v>15622.06</v>
      </c>
      <c r="AH32" s="125">
        <v>0</v>
      </c>
      <c r="AI32" s="77">
        <v>44169</v>
      </c>
      <c r="AJ32" s="58"/>
      <c r="AK32" s="125">
        <v>64418.27</v>
      </c>
      <c r="AL32" s="124">
        <f t="shared" si="0"/>
        <v>80040.33</v>
      </c>
      <c r="AM32" s="125">
        <v>1223608.0900000001</v>
      </c>
      <c r="AN32" s="125"/>
      <c r="AO32" s="160"/>
      <c r="AP32" s="158"/>
      <c r="AQ32" s="158"/>
      <c r="AR32" s="164"/>
      <c r="AS32" s="158"/>
      <c r="AT32" s="164"/>
      <c r="AU32" s="158"/>
      <c r="AV32" s="158"/>
      <c r="AW32" s="158"/>
      <c r="AX32" s="158"/>
      <c r="AY32" s="158"/>
      <c r="AZ32" s="158"/>
      <c r="BA32" s="158"/>
      <c r="BB32" s="158"/>
      <c r="BC32" s="158"/>
      <c r="BD32" s="158"/>
      <c r="BE32" s="158"/>
      <c r="BF32" s="158"/>
      <c r="BG32" s="158"/>
      <c r="BH32" s="158"/>
      <c r="BI32" s="158"/>
      <c r="BJ32" s="158"/>
      <c r="BK32" s="162"/>
      <c r="BL32" s="163"/>
      <c r="BM32" s="163"/>
    </row>
    <row r="33" spans="1:65" x14ac:dyDescent="0.2">
      <c r="A33" s="162"/>
      <c r="B33" s="162"/>
      <c r="C33" s="162"/>
      <c r="D33" s="162"/>
      <c r="E33" s="162"/>
      <c r="F33" s="216"/>
      <c r="G33" s="161"/>
      <c r="H33" s="161"/>
      <c r="I33" s="161"/>
      <c r="J33" s="161"/>
      <c r="K33" s="164"/>
      <c r="L33" s="216"/>
      <c r="M33" s="162"/>
      <c r="N33" s="159"/>
      <c r="O33" s="177"/>
      <c r="P33" s="161"/>
      <c r="Q33" s="159"/>
      <c r="R33" s="159"/>
      <c r="S33" s="162"/>
      <c r="T33" s="167"/>
      <c r="U33" s="167"/>
      <c r="V33" s="167"/>
      <c r="W33" s="162"/>
      <c r="X33" s="46" t="s">
        <v>168</v>
      </c>
      <c r="Y33" s="42" t="s">
        <v>165</v>
      </c>
      <c r="Z33" s="43">
        <v>44197</v>
      </c>
      <c r="AA33" s="45">
        <v>12954</v>
      </c>
      <c r="AB33" s="46" t="s">
        <v>155</v>
      </c>
      <c r="AC33" s="42">
        <v>44197</v>
      </c>
      <c r="AD33" s="42">
        <v>44377</v>
      </c>
      <c r="AE33" s="47"/>
      <c r="AF33" s="46"/>
      <c r="AG33" s="125"/>
      <c r="AH33" s="125"/>
      <c r="AI33" s="77"/>
      <c r="AJ33" s="58"/>
      <c r="AK33" s="125"/>
      <c r="AL33" s="124">
        <f t="shared" si="0"/>
        <v>0</v>
      </c>
      <c r="AM33" s="125">
        <v>536475.65</v>
      </c>
      <c r="AN33" s="125"/>
      <c r="AO33" s="160"/>
      <c r="AP33" s="158"/>
      <c r="AQ33" s="158"/>
      <c r="AR33" s="164"/>
      <c r="AS33" s="158"/>
      <c r="AT33" s="164"/>
      <c r="AU33" s="158"/>
      <c r="AV33" s="158"/>
      <c r="AW33" s="158"/>
      <c r="AX33" s="158"/>
      <c r="AY33" s="158"/>
      <c r="AZ33" s="158"/>
      <c r="BA33" s="158"/>
      <c r="BB33" s="158"/>
      <c r="BC33" s="158"/>
      <c r="BD33" s="158"/>
      <c r="BE33" s="158"/>
      <c r="BF33" s="158"/>
      <c r="BG33" s="158"/>
      <c r="BH33" s="158"/>
      <c r="BI33" s="158"/>
      <c r="BJ33" s="158"/>
      <c r="BK33" s="162"/>
      <c r="BL33" s="163"/>
      <c r="BM33" s="163"/>
    </row>
    <row r="34" spans="1:65" x14ac:dyDescent="0.2">
      <c r="A34" s="162"/>
      <c r="B34" s="162"/>
      <c r="C34" s="162"/>
      <c r="D34" s="162"/>
      <c r="E34" s="162"/>
      <c r="F34" s="216"/>
      <c r="G34" s="161"/>
      <c r="H34" s="161"/>
      <c r="I34" s="161"/>
      <c r="J34" s="161"/>
      <c r="K34" s="164"/>
      <c r="L34" s="216"/>
      <c r="M34" s="162"/>
      <c r="N34" s="159"/>
      <c r="O34" s="177"/>
      <c r="P34" s="161"/>
      <c r="Q34" s="159"/>
      <c r="R34" s="159"/>
      <c r="S34" s="162"/>
      <c r="T34" s="167"/>
      <c r="U34" s="167"/>
      <c r="V34" s="167"/>
      <c r="W34" s="162"/>
      <c r="X34" s="46" t="s">
        <v>168</v>
      </c>
      <c r="Y34" s="46" t="s">
        <v>166</v>
      </c>
      <c r="Z34" s="43">
        <v>44369</v>
      </c>
      <c r="AA34" s="45">
        <v>13071</v>
      </c>
      <c r="AB34" s="46" t="s">
        <v>155</v>
      </c>
      <c r="AC34" s="42">
        <v>44378</v>
      </c>
      <c r="AD34" s="42">
        <v>44561</v>
      </c>
      <c r="AE34" s="47"/>
      <c r="AF34" s="46"/>
      <c r="AG34" s="125"/>
      <c r="AH34" s="125"/>
      <c r="AI34" s="58"/>
      <c r="AJ34" s="58"/>
      <c r="AK34" s="125"/>
      <c r="AL34" s="124">
        <f t="shared" si="0"/>
        <v>0</v>
      </c>
      <c r="AM34" s="125">
        <v>751065.91</v>
      </c>
      <c r="AN34" s="125"/>
      <c r="AO34" s="160"/>
      <c r="AP34" s="158"/>
      <c r="AQ34" s="158"/>
      <c r="AR34" s="164"/>
      <c r="AS34" s="158"/>
      <c r="AT34" s="164"/>
      <c r="AU34" s="158"/>
      <c r="AV34" s="158"/>
      <c r="AW34" s="158"/>
      <c r="AX34" s="158"/>
      <c r="AY34" s="158"/>
      <c r="AZ34" s="158"/>
      <c r="BA34" s="158"/>
      <c r="BB34" s="158"/>
      <c r="BC34" s="158"/>
      <c r="BD34" s="158"/>
      <c r="BE34" s="158"/>
      <c r="BF34" s="158"/>
      <c r="BG34" s="158"/>
      <c r="BH34" s="158"/>
      <c r="BI34" s="158"/>
      <c r="BJ34" s="158"/>
      <c r="BK34" s="162"/>
      <c r="BL34" s="163"/>
      <c r="BM34" s="163"/>
    </row>
    <row r="35" spans="1:65" x14ac:dyDescent="0.2">
      <c r="A35" s="162"/>
      <c r="B35" s="162"/>
      <c r="C35" s="162"/>
      <c r="D35" s="162"/>
      <c r="E35" s="162"/>
      <c r="F35" s="216"/>
      <c r="G35" s="161"/>
      <c r="H35" s="161"/>
      <c r="I35" s="161"/>
      <c r="J35" s="161"/>
      <c r="K35" s="164"/>
      <c r="L35" s="216"/>
      <c r="M35" s="162"/>
      <c r="N35" s="159"/>
      <c r="O35" s="177"/>
      <c r="P35" s="161"/>
      <c r="Q35" s="159"/>
      <c r="R35" s="159"/>
      <c r="S35" s="162"/>
      <c r="T35" s="167"/>
      <c r="U35" s="167"/>
      <c r="V35" s="167"/>
      <c r="W35" s="162"/>
      <c r="X35" s="46" t="s">
        <v>168</v>
      </c>
      <c r="Y35" s="46" t="s">
        <v>167</v>
      </c>
      <c r="Z35" s="43">
        <v>44559</v>
      </c>
      <c r="AA35" s="45">
        <v>13195</v>
      </c>
      <c r="AB35" s="46" t="s">
        <v>212</v>
      </c>
      <c r="AC35" s="42">
        <v>44562</v>
      </c>
      <c r="AD35" s="42">
        <v>44742</v>
      </c>
      <c r="AE35" s="47"/>
      <c r="AF35" s="46"/>
      <c r="AG35" s="125"/>
      <c r="AH35" s="125"/>
      <c r="AI35" s="58"/>
      <c r="AJ35" s="58"/>
      <c r="AK35" s="125"/>
      <c r="AL35" s="124">
        <f t="shared" si="0"/>
        <v>0</v>
      </c>
      <c r="AM35" s="125">
        <v>579002.68000000005</v>
      </c>
      <c r="AN35" s="125"/>
      <c r="AO35" s="160"/>
      <c r="AP35" s="158"/>
      <c r="AQ35" s="158"/>
      <c r="AR35" s="164"/>
      <c r="AS35" s="158"/>
      <c r="AT35" s="164"/>
      <c r="AU35" s="158"/>
      <c r="AV35" s="158"/>
      <c r="AW35" s="158"/>
      <c r="AX35" s="158"/>
      <c r="AY35" s="158"/>
      <c r="AZ35" s="158"/>
      <c r="BA35" s="158"/>
      <c r="BB35" s="158"/>
      <c r="BC35" s="158"/>
      <c r="BD35" s="158"/>
      <c r="BE35" s="158"/>
      <c r="BF35" s="158"/>
      <c r="BG35" s="158"/>
      <c r="BH35" s="158"/>
      <c r="BI35" s="158"/>
      <c r="BJ35" s="158"/>
      <c r="BK35" s="162"/>
      <c r="BL35" s="163"/>
      <c r="BM35" s="163"/>
    </row>
    <row r="36" spans="1:65" x14ac:dyDescent="0.2">
      <c r="A36" s="162"/>
      <c r="B36" s="162"/>
      <c r="C36" s="162"/>
      <c r="D36" s="162"/>
      <c r="E36" s="162"/>
      <c r="F36" s="216"/>
      <c r="G36" s="161"/>
      <c r="H36" s="161"/>
      <c r="I36" s="161"/>
      <c r="J36" s="161"/>
      <c r="K36" s="164"/>
      <c r="L36" s="216"/>
      <c r="M36" s="162"/>
      <c r="N36" s="159"/>
      <c r="O36" s="177"/>
      <c r="P36" s="161"/>
      <c r="Q36" s="159"/>
      <c r="R36" s="159"/>
      <c r="S36" s="162"/>
      <c r="T36" s="167"/>
      <c r="U36" s="167"/>
      <c r="V36" s="167"/>
      <c r="W36" s="162"/>
      <c r="X36" s="46" t="s">
        <v>168</v>
      </c>
      <c r="Y36" s="46" t="s">
        <v>567</v>
      </c>
      <c r="Z36" s="43">
        <v>44650</v>
      </c>
      <c r="AA36" s="45">
        <v>13272</v>
      </c>
      <c r="AB36" s="46" t="s">
        <v>187</v>
      </c>
      <c r="AC36" s="42">
        <v>44562</v>
      </c>
      <c r="AD36" s="42">
        <v>44742</v>
      </c>
      <c r="AE36" s="47" t="s">
        <v>286</v>
      </c>
      <c r="AF36" s="46"/>
      <c r="AG36" s="125">
        <v>6858.87</v>
      </c>
      <c r="AH36" s="125">
        <v>0</v>
      </c>
      <c r="AI36" s="58"/>
      <c r="AJ36" s="58"/>
      <c r="AK36" s="125">
        <v>0</v>
      </c>
      <c r="AL36" s="124">
        <f t="shared" si="0"/>
        <v>6858.87</v>
      </c>
      <c r="AM36" s="125">
        <v>212900.92</v>
      </c>
      <c r="AN36" s="125"/>
      <c r="AO36" s="160"/>
      <c r="AP36" s="158"/>
      <c r="AQ36" s="158"/>
      <c r="AR36" s="164"/>
      <c r="AS36" s="158"/>
      <c r="AT36" s="164"/>
      <c r="AU36" s="158"/>
      <c r="AV36" s="158"/>
      <c r="AW36" s="158"/>
      <c r="AX36" s="158"/>
      <c r="AY36" s="158"/>
      <c r="AZ36" s="158"/>
      <c r="BA36" s="158"/>
      <c r="BB36" s="158"/>
      <c r="BC36" s="158"/>
      <c r="BD36" s="158"/>
      <c r="BE36" s="158"/>
      <c r="BF36" s="158"/>
      <c r="BG36" s="158"/>
      <c r="BH36" s="158"/>
      <c r="BI36" s="158"/>
      <c r="BJ36" s="158"/>
      <c r="BK36" s="162"/>
      <c r="BL36" s="163"/>
      <c r="BM36" s="163"/>
    </row>
    <row r="37" spans="1:65" x14ac:dyDescent="0.2">
      <c r="A37" s="162"/>
      <c r="B37" s="162"/>
      <c r="C37" s="162"/>
      <c r="D37" s="162"/>
      <c r="E37" s="162"/>
      <c r="F37" s="216"/>
      <c r="G37" s="161"/>
      <c r="H37" s="161"/>
      <c r="I37" s="161"/>
      <c r="J37" s="161"/>
      <c r="K37" s="164"/>
      <c r="L37" s="216"/>
      <c r="M37" s="162"/>
      <c r="N37" s="159"/>
      <c r="O37" s="177"/>
      <c r="P37" s="161"/>
      <c r="Q37" s="159"/>
      <c r="R37" s="159"/>
      <c r="S37" s="162"/>
      <c r="T37" s="167"/>
      <c r="U37" s="167"/>
      <c r="V37" s="167"/>
      <c r="W37" s="162"/>
      <c r="X37" s="46" t="s">
        <v>168</v>
      </c>
      <c r="Y37" s="46" t="s">
        <v>570</v>
      </c>
      <c r="Z37" s="43">
        <v>44739</v>
      </c>
      <c r="AA37" s="45">
        <v>13317</v>
      </c>
      <c r="AB37" s="46" t="s">
        <v>155</v>
      </c>
      <c r="AC37" s="42">
        <v>44743</v>
      </c>
      <c r="AD37" s="42">
        <v>44926</v>
      </c>
      <c r="AE37" s="47"/>
      <c r="AF37" s="46"/>
      <c r="AG37" s="125"/>
      <c r="AH37" s="125"/>
      <c r="AI37" s="58"/>
      <c r="AJ37" s="58"/>
      <c r="AK37" s="125"/>
      <c r="AL37" s="124">
        <f t="shared" si="0"/>
        <v>0</v>
      </c>
      <c r="AM37" s="125">
        <v>684924</v>
      </c>
      <c r="AN37" s="125"/>
      <c r="AO37" s="160"/>
      <c r="AP37" s="158"/>
      <c r="AQ37" s="158"/>
      <c r="AR37" s="164"/>
      <c r="AS37" s="158"/>
      <c r="AT37" s="164"/>
      <c r="AU37" s="158"/>
      <c r="AV37" s="158"/>
      <c r="AW37" s="158"/>
      <c r="AX37" s="158"/>
      <c r="AY37" s="158"/>
      <c r="AZ37" s="158"/>
      <c r="BA37" s="158"/>
      <c r="BB37" s="158"/>
      <c r="BC37" s="158"/>
      <c r="BD37" s="158"/>
      <c r="BE37" s="158"/>
      <c r="BF37" s="158"/>
      <c r="BG37" s="158"/>
      <c r="BH37" s="158"/>
      <c r="BI37" s="158"/>
      <c r="BJ37" s="158"/>
      <c r="BK37" s="162"/>
      <c r="BL37" s="163"/>
      <c r="BM37" s="163"/>
    </row>
    <row r="38" spans="1:65" x14ac:dyDescent="0.2">
      <c r="A38" s="162"/>
      <c r="B38" s="162"/>
      <c r="C38" s="162"/>
      <c r="D38" s="162"/>
      <c r="E38" s="162"/>
      <c r="F38" s="216"/>
      <c r="G38" s="161"/>
      <c r="H38" s="161"/>
      <c r="I38" s="161"/>
      <c r="J38" s="161"/>
      <c r="K38" s="164"/>
      <c r="L38" s="216"/>
      <c r="M38" s="162"/>
      <c r="N38" s="159"/>
      <c r="O38" s="177"/>
      <c r="P38" s="161"/>
      <c r="Q38" s="159"/>
      <c r="R38" s="159"/>
      <c r="S38" s="162"/>
      <c r="T38" s="167"/>
      <c r="U38" s="167"/>
      <c r="V38" s="167"/>
      <c r="W38" s="162"/>
      <c r="X38" s="46" t="s">
        <v>168</v>
      </c>
      <c r="Y38" s="46" t="s">
        <v>571</v>
      </c>
      <c r="Z38" s="43">
        <v>44861</v>
      </c>
      <c r="AA38" s="45">
        <v>13403</v>
      </c>
      <c r="AB38" s="46" t="s">
        <v>187</v>
      </c>
      <c r="AC38" s="42">
        <v>44743</v>
      </c>
      <c r="AD38" s="42">
        <v>44926</v>
      </c>
      <c r="AE38" s="47"/>
      <c r="AF38" s="46"/>
      <c r="AG38" s="125"/>
      <c r="AH38" s="125"/>
      <c r="AI38" s="58"/>
      <c r="AJ38" s="58"/>
      <c r="AK38" s="125"/>
      <c r="AL38" s="124">
        <f t="shared" si="0"/>
        <v>0</v>
      </c>
      <c r="AM38" s="125"/>
      <c r="AN38" s="125"/>
      <c r="AO38" s="160"/>
      <c r="AP38" s="158"/>
      <c r="AQ38" s="158"/>
      <c r="AR38" s="164"/>
      <c r="AS38" s="158"/>
      <c r="AT38" s="164"/>
      <c r="AU38" s="158"/>
      <c r="AV38" s="158"/>
      <c r="AW38" s="158"/>
      <c r="AX38" s="158"/>
      <c r="AY38" s="158"/>
      <c r="AZ38" s="158"/>
      <c r="BA38" s="158"/>
      <c r="BB38" s="158"/>
      <c r="BC38" s="158"/>
      <c r="BD38" s="158"/>
      <c r="BE38" s="158"/>
      <c r="BF38" s="158"/>
      <c r="BG38" s="158"/>
      <c r="BH38" s="158"/>
      <c r="BI38" s="158"/>
      <c r="BJ38" s="158"/>
      <c r="BK38" s="162"/>
      <c r="BL38" s="163"/>
      <c r="BM38" s="163"/>
    </row>
    <row r="39" spans="1:65" x14ac:dyDescent="0.2">
      <c r="A39" s="162"/>
      <c r="B39" s="162"/>
      <c r="C39" s="162"/>
      <c r="D39" s="162"/>
      <c r="E39" s="162"/>
      <c r="F39" s="216"/>
      <c r="G39" s="161"/>
      <c r="H39" s="161"/>
      <c r="I39" s="161"/>
      <c r="J39" s="161"/>
      <c r="K39" s="164"/>
      <c r="L39" s="216"/>
      <c r="M39" s="162"/>
      <c r="N39" s="159"/>
      <c r="O39" s="177"/>
      <c r="P39" s="161"/>
      <c r="Q39" s="159"/>
      <c r="R39" s="159"/>
      <c r="S39" s="162"/>
      <c r="T39" s="167"/>
      <c r="U39" s="167"/>
      <c r="V39" s="167"/>
      <c r="W39" s="162"/>
      <c r="X39" s="46" t="s">
        <v>168</v>
      </c>
      <c r="Y39" s="46" t="s">
        <v>572</v>
      </c>
      <c r="Z39" s="43">
        <v>44911</v>
      </c>
      <c r="AA39" s="45">
        <v>13435</v>
      </c>
      <c r="AB39" s="46" t="s">
        <v>155</v>
      </c>
      <c r="AC39" s="42">
        <v>44927</v>
      </c>
      <c r="AD39" s="42">
        <v>45291</v>
      </c>
      <c r="AE39" s="47"/>
      <c r="AF39" s="46"/>
      <c r="AG39" s="125"/>
      <c r="AH39" s="125"/>
      <c r="AI39" s="58"/>
      <c r="AJ39" s="58"/>
      <c r="AK39" s="125"/>
      <c r="AL39" s="124">
        <f t="shared" si="0"/>
        <v>0</v>
      </c>
      <c r="AM39" s="125">
        <v>1468594.8</v>
      </c>
      <c r="AN39" s="125"/>
      <c r="AO39" s="160"/>
      <c r="AP39" s="158"/>
      <c r="AQ39" s="158"/>
      <c r="AR39" s="164"/>
      <c r="AS39" s="158"/>
      <c r="AT39" s="164"/>
      <c r="AU39" s="158"/>
      <c r="AV39" s="158"/>
      <c r="AW39" s="158"/>
      <c r="AX39" s="158"/>
      <c r="AY39" s="158"/>
      <c r="AZ39" s="158"/>
      <c r="BA39" s="158"/>
      <c r="BB39" s="158"/>
      <c r="BC39" s="158"/>
      <c r="BD39" s="158"/>
      <c r="BE39" s="158"/>
      <c r="BF39" s="158"/>
      <c r="BG39" s="158"/>
      <c r="BH39" s="158"/>
      <c r="BI39" s="158"/>
      <c r="BJ39" s="158"/>
      <c r="BK39" s="162"/>
      <c r="BL39" s="163"/>
      <c r="BM39" s="163"/>
    </row>
    <row r="40" spans="1:65" x14ac:dyDescent="0.2">
      <c r="A40" s="162"/>
      <c r="B40" s="162"/>
      <c r="C40" s="162"/>
      <c r="D40" s="162"/>
      <c r="E40" s="162"/>
      <c r="F40" s="216"/>
      <c r="G40" s="161"/>
      <c r="H40" s="161"/>
      <c r="I40" s="161"/>
      <c r="J40" s="161"/>
      <c r="K40" s="164"/>
      <c r="L40" s="216"/>
      <c r="M40" s="162"/>
      <c r="N40" s="159"/>
      <c r="O40" s="177"/>
      <c r="P40" s="161"/>
      <c r="Q40" s="159"/>
      <c r="R40" s="159"/>
      <c r="S40" s="162"/>
      <c r="T40" s="167"/>
      <c r="U40" s="167"/>
      <c r="V40" s="167"/>
      <c r="W40" s="162"/>
      <c r="X40" s="46" t="s">
        <v>168</v>
      </c>
      <c r="Y40" s="46" t="s">
        <v>573</v>
      </c>
      <c r="Z40" s="43">
        <v>45287</v>
      </c>
      <c r="AA40" s="45">
        <v>13684</v>
      </c>
      <c r="AB40" s="46" t="s">
        <v>287</v>
      </c>
      <c r="AC40" s="42">
        <v>45292</v>
      </c>
      <c r="AD40" s="42">
        <v>45473</v>
      </c>
      <c r="AE40" s="47"/>
      <c r="AF40" s="46"/>
      <c r="AG40" s="125"/>
      <c r="AH40" s="125"/>
      <c r="AI40" s="58"/>
      <c r="AJ40" s="58"/>
      <c r="AK40" s="125"/>
      <c r="AL40" s="124">
        <f t="shared" si="0"/>
        <v>0</v>
      </c>
      <c r="AM40" s="125"/>
      <c r="AN40" s="125">
        <f>122382.9+122382.9+122382.9+122382.9+122382.9+122382.9</f>
        <v>734297.4</v>
      </c>
      <c r="AO40" s="160"/>
      <c r="AP40" s="158"/>
      <c r="AQ40" s="158"/>
      <c r="AR40" s="164"/>
      <c r="AS40" s="158"/>
      <c r="AT40" s="164"/>
      <c r="AU40" s="158"/>
      <c r="AV40" s="158"/>
      <c r="AW40" s="158"/>
      <c r="AX40" s="158"/>
      <c r="AY40" s="158"/>
      <c r="AZ40" s="158"/>
      <c r="BA40" s="158"/>
      <c r="BB40" s="158"/>
      <c r="BC40" s="158"/>
      <c r="BD40" s="158"/>
      <c r="BE40" s="158"/>
      <c r="BF40" s="158"/>
      <c r="BG40" s="158"/>
      <c r="BH40" s="158"/>
      <c r="BI40" s="158"/>
      <c r="BJ40" s="158"/>
      <c r="BK40" s="162"/>
      <c r="BL40" s="163"/>
      <c r="BM40" s="163"/>
    </row>
    <row r="41" spans="1:65" x14ac:dyDescent="0.2">
      <c r="A41" s="162"/>
      <c r="B41" s="162"/>
      <c r="C41" s="162"/>
      <c r="D41" s="162"/>
      <c r="E41" s="162"/>
      <c r="F41" s="216"/>
      <c r="G41" s="161"/>
      <c r="H41" s="161"/>
      <c r="I41" s="161"/>
      <c r="J41" s="161"/>
      <c r="K41" s="164"/>
      <c r="L41" s="216"/>
      <c r="M41" s="162"/>
      <c r="N41" s="159"/>
      <c r="O41" s="177"/>
      <c r="P41" s="161"/>
      <c r="Q41" s="159"/>
      <c r="R41" s="159"/>
      <c r="S41" s="162"/>
      <c r="T41" s="167"/>
      <c r="U41" s="167"/>
      <c r="V41" s="167"/>
      <c r="W41" s="162"/>
      <c r="X41" s="46"/>
      <c r="Y41" s="46"/>
      <c r="Z41" s="43"/>
      <c r="AA41" s="45"/>
      <c r="AB41" s="46"/>
      <c r="AC41" s="42"/>
      <c r="AD41" s="42"/>
      <c r="AE41" s="47"/>
      <c r="AF41" s="46"/>
      <c r="AG41" s="125"/>
      <c r="AH41" s="125"/>
      <c r="AI41" s="58"/>
      <c r="AJ41" s="58"/>
      <c r="AK41" s="125"/>
      <c r="AL41" s="124">
        <f t="shared" si="0"/>
        <v>0</v>
      </c>
      <c r="AM41" s="125"/>
      <c r="AN41" s="125"/>
      <c r="AO41" s="160"/>
      <c r="AP41" s="158"/>
      <c r="AQ41" s="158"/>
      <c r="AR41" s="164"/>
      <c r="AS41" s="158"/>
      <c r="AT41" s="164"/>
      <c r="AU41" s="158"/>
      <c r="AV41" s="158"/>
      <c r="AW41" s="158"/>
      <c r="AX41" s="158"/>
      <c r="AY41" s="158"/>
      <c r="AZ41" s="158"/>
      <c r="BA41" s="158"/>
      <c r="BB41" s="158"/>
      <c r="BC41" s="158"/>
      <c r="BD41" s="158"/>
      <c r="BE41" s="158"/>
      <c r="BF41" s="158"/>
      <c r="BG41" s="158"/>
      <c r="BH41" s="158"/>
      <c r="BI41" s="158"/>
      <c r="BJ41" s="158"/>
      <c r="BK41" s="162"/>
      <c r="BL41" s="163"/>
      <c r="BM41" s="163"/>
    </row>
    <row r="42" spans="1:65" x14ac:dyDescent="0.2">
      <c r="A42" s="162"/>
      <c r="B42" s="162"/>
      <c r="C42" s="162"/>
      <c r="D42" s="162"/>
      <c r="E42" s="162"/>
      <c r="F42" s="216"/>
      <c r="G42" s="161"/>
      <c r="H42" s="161"/>
      <c r="I42" s="161"/>
      <c r="J42" s="161"/>
      <c r="K42" s="164"/>
      <c r="L42" s="216"/>
      <c r="M42" s="162"/>
      <c r="N42" s="159"/>
      <c r="O42" s="177"/>
      <c r="P42" s="161"/>
      <c r="Q42" s="159"/>
      <c r="R42" s="159"/>
      <c r="S42" s="162"/>
      <c r="T42" s="167"/>
      <c r="U42" s="167"/>
      <c r="V42" s="167"/>
      <c r="W42" s="162"/>
      <c r="X42" s="46"/>
      <c r="Y42" s="87"/>
      <c r="Z42" s="87"/>
      <c r="AA42" s="87"/>
      <c r="AB42" s="87"/>
      <c r="AC42" s="58"/>
      <c r="AD42" s="87"/>
      <c r="AE42" s="42"/>
      <c r="AF42" s="42"/>
      <c r="AG42" s="126"/>
      <c r="AH42" s="126"/>
      <c r="AI42" s="43"/>
      <c r="AJ42" s="43"/>
      <c r="AK42" s="127"/>
      <c r="AL42" s="124">
        <f t="shared" si="0"/>
        <v>0</v>
      </c>
      <c r="AM42" s="137"/>
      <c r="AN42" s="125"/>
      <c r="AO42" s="160"/>
      <c r="AP42" s="158"/>
      <c r="AQ42" s="158"/>
      <c r="AR42" s="164"/>
      <c r="AS42" s="158"/>
      <c r="AT42" s="164"/>
      <c r="AU42" s="158"/>
      <c r="AV42" s="158"/>
      <c r="AW42" s="158"/>
      <c r="AX42" s="158"/>
      <c r="AY42" s="158"/>
      <c r="AZ42" s="158"/>
      <c r="BA42" s="158"/>
      <c r="BB42" s="158"/>
      <c r="BC42" s="158"/>
      <c r="BD42" s="158"/>
      <c r="BE42" s="158"/>
      <c r="BF42" s="158"/>
      <c r="BG42" s="158"/>
      <c r="BH42" s="158"/>
      <c r="BI42" s="158"/>
      <c r="BJ42" s="158"/>
      <c r="BK42" s="162"/>
      <c r="BL42" s="180"/>
      <c r="BM42" s="180"/>
    </row>
    <row r="43" spans="1:65" x14ac:dyDescent="0.2">
      <c r="A43" s="162">
        <v>3</v>
      </c>
      <c r="B43" s="162" t="s">
        <v>296</v>
      </c>
      <c r="C43" s="162" t="s">
        <v>297</v>
      </c>
      <c r="D43" s="162" t="s">
        <v>142</v>
      </c>
      <c r="E43" s="162" t="s">
        <v>143</v>
      </c>
      <c r="F43" s="216" t="s">
        <v>298</v>
      </c>
      <c r="G43" s="161">
        <v>12639</v>
      </c>
      <c r="H43" s="161"/>
      <c r="I43" s="161"/>
      <c r="J43" s="161"/>
      <c r="K43" s="164" t="s">
        <v>299</v>
      </c>
      <c r="L43" s="216" t="s">
        <v>300</v>
      </c>
      <c r="M43" s="162" t="s">
        <v>301</v>
      </c>
      <c r="N43" s="159">
        <v>43731</v>
      </c>
      <c r="O43" s="177">
        <v>489840</v>
      </c>
      <c r="P43" s="161">
        <v>12645</v>
      </c>
      <c r="Q43" s="159">
        <v>43731</v>
      </c>
      <c r="R43" s="159">
        <v>44097</v>
      </c>
      <c r="S43" s="162" t="s">
        <v>496</v>
      </c>
      <c r="T43" s="167"/>
      <c r="U43" s="167"/>
      <c r="V43" s="167"/>
      <c r="W43" s="162" t="s">
        <v>634</v>
      </c>
      <c r="X43" s="46"/>
      <c r="Y43" s="46"/>
      <c r="Z43" s="50"/>
      <c r="AA43" s="46"/>
      <c r="AB43" s="46"/>
      <c r="AC43" s="46"/>
      <c r="AD43" s="46"/>
      <c r="AE43" s="46"/>
      <c r="AF43" s="46"/>
      <c r="AG43" s="125"/>
      <c r="AH43" s="125"/>
      <c r="AI43" s="58"/>
      <c r="AJ43" s="58"/>
      <c r="AK43" s="125"/>
      <c r="AL43" s="124">
        <f t="shared" si="0"/>
        <v>489840</v>
      </c>
      <c r="AM43" s="125">
        <v>44836.55</v>
      </c>
      <c r="AN43" s="125"/>
      <c r="AO43" s="160">
        <f>AM43+AM44+AM46+AM47+AN48</f>
        <v>608020.17000000004</v>
      </c>
      <c r="AP43" s="158"/>
      <c r="AQ43" s="158"/>
      <c r="AR43" s="158"/>
      <c r="AS43" s="158"/>
      <c r="AT43" s="158"/>
      <c r="AU43" s="158"/>
      <c r="AV43" s="158"/>
      <c r="AW43" s="158"/>
      <c r="AX43" s="158"/>
      <c r="AY43" s="158"/>
      <c r="AZ43" s="158"/>
      <c r="BA43" s="158"/>
      <c r="BB43" s="158"/>
      <c r="BC43" s="158"/>
      <c r="BD43" s="158"/>
      <c r="BE43" s="158"/>
      <c r="BF43" s="158"/>
      <c r="BG43" s="158"/>
      <c r="BH43" s="158"/>
      <c r="BI43" s="158"/>
      <c r="BJ43" s="158"/>
      <c r="BK43" s="162"/>
      <c r="BL43" s="180"/>
      <c r="BM43" s="180"/>
    </row>
    <row r="44" spans="1:65" x14ac:dyDescent="0.2">
      <c r="A44" s="162"/>
      <c r="B44" s="162"/>
      <c r="C44" s="162"/>
      <c r="D44" s="162"/>
      <c r="E44" s="162"/>
      <c r="F44" s="216"/>
      <c r="G44" s="161"/>
      <c r="H44" s="161"/>
      <c r="I44" s="161"/>
      <c r="J44" s="161"/>
      <c r="K44" s="164"/>
      <c r="L44" s="216"/>
      <c r="M44" s="162"/>
      <c r="N44" s="159"/>
      <c r="O44" s="177"/>
      <c r="P44" s="161"/>
      <c r="Q44" s="159"/>
      <c r="R44" s="159"/>
      <c r="S44" s="162"/>
      <c r="T44" s="167"/>
      <c r="U44" s="167"/>
      <c r="V44" s="167"/>
      <c r="W44" s="162"/>
      <c r="X44" s="46" t="s">
        <v>168</v>
      </c>
      <c r="Y44" s="42" t="s">
        <v>161</v>
      </c>
      <c r="Z44" s="43">
        <v>44098</v>
      </c>
      <c r="AA44" s="45">
        <v>12894</v>
      </c>
      <c r="AB44" s="46" t="s">
        <v>302</v>
      </c>
      <c r="AC44" s="42">
        <v>44098</v>
      </c>
      <c r="AD44" s="42">
        <v>44463</v>
      </c>
      <c r="AE44" s="46"/>
      <c r="AF44" s="46"/>
      <c r="AG44" s="125"/>
      <c r="AH44" s="125"/>
      <c r="AI44" s="58"/>
      <c r="AJ44" s="58"/>
      <c r="AK44" s="125"/>
      <c r="AL44" s="124">
        <f t="shared" si="0"/>
        <v>0</v>
      </c>
      <c r="AM44" s="125">
        <v>123142.49</v>
      </c>
      <c r="AN44" s="125"/>
      <c r="AO44" s="160"/>
      <c r="AP44" s="158"/>
      <c r="AQ44" s="158"/>
      <c r="AR44" s="158"/>
      <c r="AS44" s="158"/>
      <c r="AT44" s="158"/>
      <c r="AU44" s="158"/>
      <c r="AV44" s="158"/>
      <c r="AW44" s="158"/>
      <c r="AX44" s="158"/>
      <c r="AY44" s="158"/>
      <c r="AZ44" s="158"/>
      <c r="BA44" s="158"/>
      <c r="BB44" s="158"/>
      <c r="BC44" s="158"/>
      <c r="BD44" s="158"/>
      <c r="BE44" s="158"/>
      <c r="BF44" s="158"/>
      <c r="BG44" s="158"/>
      <c r="BH44" s="158"/>
      <c r="BI44" s="158"/>
      <c r="BJ44" s="158"/>
      <c r="BK44" s="162"/>
      <c r="BL44" s="180"/>
      <c r="BM44" s="180"/>
    </row>
    <row r="45" spans="1:65" x14ac:dyDescent="0.2">
      <c r="A45" s="162"/>
      <c r="B45" s="162"/>
      <c r="C45" s="162"/>
      <c r="D45" s="162"/>
      <c r="E45" s="162"/>
      <c r="F45" s="216"/>
      <c r="G45" s="161"/>
      <c r="H45" s="161"/>
      <c r="I45" s="161"/>
      <c r="J45" s="161"/>
      <c r="K45" s="164"/>
      <c r="L45" s="216"/>
      <c r="M45" s="162"/>
      <c r="N45" s="159"/>
      <c r="O45" s="177"/>
      <c r="P45" s="161"/>
      <c r="Q45" s="159"/>
      <c r="R45" s="159"/>
      <c r="S45" s="162"/>
      <c r="T45" s="167"/>
      <c r="U45" s="167"/>
      <c r="V45" s="167"/>
      <c r="W45" s="162"/>
      <c r="X45" s="46" t="s">
        <v>168</v>
      </c>
      <c r="Y45" s="42" t="s">
        <v>561</v>
      </c>
      <c r="Z45" s="43">
        <v>44441</v>
      </c>
      <c r="AA45" s="45">
        <v>13124</v>
      </c>
      <c r="AB45" s="46" t="s">
        <v>303</v>
      </c>
      <c r="AC45" s="42">
        <v>44464</v>
      </c>
      <c r="AD45" s="42">
        <v>44829</v>
      </c>
      <c r="AE45" s="46"/>
      <c r="AF45" s="46"/>
      <c r="AG45" s="125"/>
      <c r="AH45" s="125"/>
      <c r="AI45" s="58"/>
      <c r="AJ45" s="58"/>
      <c r="AK45" s="125"/>
      <c r="AL45" s="124">
        <f t="shared" si="0"/>
        <v>0</v>
      </c>
      <c r="AM45" s="125"/>
      <c r="AN45" s="125"/>
      <c r="AO45" s="160"/>
      <c r="AP45" s="158"/>
      <c r="AQ45" s="158"/>
      <c r="AR45" s="158"/>
      <c r="AS45" s="158"/>
      <c r="AT45" s="158"/>
      <c r="AU45" s="158"/>
      <c r="AV45" s="158"/>
      <c r="AW45" s="158"/>
      <c r="AX45" s="158"/>
      <c r="AY45" s="158"/>
      <c r="AZ45" s="158"/>
      <c r="BA45" s="158"/>
      <c r="BB45" s="158"/>
      <c r="BC45" s="158"/>
      <c r="BD45" s="158"/>
      <c r="BE45" s="158"/>
      <c r="BF45" s="158"/>
      <c r="BG45" s="158"/>
      <c r="BH45" s="158"/>
      <c r="BI45" s="158"/>
      <c r="BJ45" s="158"/>
      <c r="BK45" s="162"/>
      <c r="BL45" s="180"/>
      <c r="BM45" s="180"/>
    </row>
    <row r="46" spans="1:65" x14ac:dyDescent="0.2">
      <c r="A46" s="162"/>
      <c r="B46" s="162"/>
      <c r="C46" s="162"/>
      <c r="D46" s="162"/>
      <c r="E46" s="162"/>
      <c r="F46" s="216"/>
      <c r="G46" s="161"/>
      <c r="H46" s="161"/>
      <c r="I46" s="161"/>
      <c r="J46" s="161"/>
      <c r="K46" s="164"/>
      <c r="L46" s="216"/>
      <c r="M46" s="162"/>
      <c r="N46" s="159"/>
      <c r="O46" s="177"/>
      <c r="P46" s="161"/>
      <c r="Q46" s="159"/>
      <c r="R46" s="159"/>
      <c r="S46" s="162"/>
      <c r="T46" s="167"/>
      <c r="U46" s="167"/>
      <c r="V46" s="167"/>
      <c r="W46" s="162"/>
      <c r="X46" s="46" t="s">
        <v>168</v>
      </c>
      <c r="Y46" s="42" t="s">
        <v>562</v>
      </c>
      <c r="Z46" s="43">
        <v>44806</v>
      </c>
      <c r="AA46" s="45">
        <v>13366</v>
      </c>
      <c r="AB46" s="46" t="s">
        <v>304</v>
      </c>
      <c r="AC46" s="42">
        <v>44830</v>
      </c>
      <c r="AD46" s="42">
        <v>45194</v>
      </c>
      <c r="AE46" s="46"/>
      <c r="AF46" s="46"/>
      <c r="AG46" s="125"/>
      <c r="AH46" s="125"/>
      <c r="AI46" s="58"/>
      <c r="AJ46" s="58"/>
      <c r="AK46" s="125"/>
      <c r="AL46" s="124">
        <f t="shared" si="0"/>
        <v>0</v>
      </c>
      <c r="AM46" s="125">
        <v>231064.52</v>
      </c>
      <c r="AN46" s="125"/>
      <c r="AO46" s="160"/>
      <c r="AP46" s="158"/>
      <c r="AQ46" s="158"/>
      <c r="AR46" s="158"/>
      <c r="AS46" s="158"/>
      <c r="AT46" s="158"/>
      <c r="AU46" s="158"/>
      <c r="AV46" s="158"/>
      <c r="AW46" s="158"/>
      <c r="AX46" s="158"/>
      <c r="AY46" s="158"/>
      <c r="AZ46" s="158"/>
      <c r="BA46" s="158"/>
      <c r="BB46" s="158"/>
      <c r="BC46" s="158"/>
      <c r="BD46" s="158"/>
      <c r="BE46" s="158"/>
      <c r="BF46" s="158"/>
      <c r="BG46" s="158"/>
      <c r="BH46" s="158"/>
      <c r="BI46" s="158"/>
      <c r="BJ46" s="158"/>
      <c r="BK46" s="162"/>
      <c r="BL46" s="180"/>
      <c r="BM46" s="180"/>
    </row>
    <row r="47" spans="1:65" x14ac:dyDescent="0.2">
      <c r="A47" s="162"/>
      <c r="B47" s="162"/>
      <c r="C47" s="162"/>
      <c r="D47" s="162"/>
      <c r="E47" s="162"/>
      <c r="F47" s="216"/>
      <c r="G47" s="161"/>
      <c r="H47" s="161"/>
      <c r="I47" s="161"/>
      <c r="J47" s="161"/>
      <c r="K47" s="164"/>
      <c r="L47" s="216"/>
      <c r="M47" s="162"/>
      <c r="N47" s="159"/>
      <c r="O47" s="177"/>
      <c r="P47" s="161"/>
      <c r="Q47" s="159"/>
      <c r="R47" s="159"/>
      <c r="S47" s="162"/>
      <c r="T47" s="167"/>
      <c r="U47" s="167"/>
      <c r="V47" s="167"/>
      <c r="W47" s="162"/>
      <c r="X47" s="46" t="s">
        <v>168</v>
      </c>
      <c r="Y47" s="42" t="s">
        <v>563</v>
      </c>
      <c r="Z47" s="43">
        <v>45194</v>
      </c>
      <c r="AA47" s="45">
        <v>13623</v>
      </c>
      <c r="AB47" s="46" t="s">
        <v>305</v>
      </c>
      <c r="AC47" s="42">
        <v>45194</v>
      </c>
      <c r="AD47" s="42">
        <v>45561</v>
      </c>
      <c r="AE47" s="46"/>
      <c r="AF47" s="46"/>
      <c r="AG47" s="125"/>
      <c r="AH47" s="125"/>
      <c r="AI47" s="58"/>
      <c r="AJ47" s="58"/>
      <c r="AK47" s="125"/>
      <c r="AL47" s="124">
        <f t="shared" si="0"/>
        <v>0</v>
      </c>
      <c r="AM47" s="125">
        <v>128392.95</v>
      </c>
      <c r="AN47" s="125"/>
      <c r="AO47" s="160"/>
      <c r="AP47" s="158"/>
      <c r="AQ47" s="158"/>
      <c r="AR47" s="158"/>
      <c r="AS47" s="158"/>
      <c r="AT47" s="158"/>
      <c r="AU47" s="158"/>
      <c r="AV47" s="158"/>
      <c r="AW47" s="158"/>
      <c r="AX47" s="158"/>
      <c r="AY47" s="158"/>
      <c r="AZ47" s="158"/>
      <c r="BA47" s="158"/>
      <c r="BB47" s="158"/>
      <c r="BC47" s="158"/>
      <c r="BD47" s="158"/>
      <c r="BE47" s="158"/>
      <c r="BF47" s="158"/>
      <c r="BG47" s="158"/>
      <c r="BH47" s="158"/>
      <c r="BI47" s="158"/>
      <c r="BJ47" s="158"/>
      <c r="BK47" s="162"/>
      <c r="BL47" s="180"/>
      <c r="BM47" s="180"/>
    </row>
    <row r="48" spans="1:65" x14ac:dyDescent="0.2">
      <c r="A48" s="162"/>
      <c r="B48" s="162"/>
      <c r="C48" s="162"/>
      <c r="D48" s="162"/>
      <c r="E48" s="162"/>
      <c r="F48" s="216"/>
      <c r="G48" s="161"/>
      <c r="H48" s="161"/>
      <c r="I48" s="161"/>
      <c r="J48" s="161"/>
      <c r="K48" s="164"/>
      <c r="L48" s="216"/>
      <c r="M48" s="162"/>
      <c r="N48" s="159"/>
      <c r="O48" s="177"/>
      <c r="P48" s="161"/>
      <c r="Q48" s="159"/>
      <c r="R48" s="159"/>
      <c r="S48" s="162"/>
      <c r="T48" s="167"/>
      <c r="U48" s="167"/>
      <c r="V48" s="167"/>
      <c r="W48" s="162"/>
      <c r="X48" s="46"/>
      <c r="Y48" s="46"/>
      <c r="Z48" s="43"/>
      <c r="AA48" s="45"/>
      <c r="AB48" s="46"/>
      <c r="AC48" s="42"/>
      <c r="AD48" s="42"/>
      <c r="AE48" s="46"/>
      <c r="AF48" s="46"/>
      <c r="AG48" s="125"/>
      <c r="AH48" s="125"/>
      <c r="AI48" s="58"/>
      <c r="AJ48" s="58"/>
      <c r="AK48" s="125"/>
      <c r="AL48" s="124">
        <f t="shared" si="0"/>
        <v>0</v>
      </c>
      <c r="AM48" s="125"/>
      <c r="AN48" s="125">
        <f>10832.1+9861.75+11400.89+12448.35+12614.67+23425.9</f>
        <v>80583.66</v>
      </c>
      <c r="AO48" s="160"/>
      <c r="AP48" s="158"/>
      <c r="AQ48" s="158"/>
      <c r="AR48" s="158"/>
      <c r="AS48" s="158"/>
      <c r="AT48" s="158"/>
      <c r="AU48" s="158"/>
      <c r="AV48" s="158"/>
      <c r="AW48" s="158"/>
      <c r="AX48" s="158"/>
      <c r="AY48" s="158"/>
      <c r="AZ48" s="158"/>
      <c r="BA48" s="158"/>
      <c r="BB48" s="158"/>
      <c r="BC48" s="158"/>
      <c r="BD48" s="158"/>
      <c r="BE48" s="158"/>
      <c r="BF48" s="158"/>
      <c r="BG48" s="158"/>
      <c r="BH48" s="158"/>
      <c r="BI48" s="158"/>
      <c r="BJ48" s="158"/>
      <c r="BK48" s="162"/>
      <c r="BL48" s="180"/>
      <c r="BM48" s="180"/>
    </row>
    <row r="49" spans="1:65" x14ac:dyDescent="0.2">
      <c r="A49" s="162"/>
      <c r="B49" s="162"/>
      <c r="C49" s="162"/>
      <c r="D49" s="162"/>
      <c r="E49" s="162"/>
      <c r="F49" s="216"/>
      <c r="G49" s="161"/>
      <c r="H49" s="161"/>
      <c r="I49" s="161"/>
      <c r="J49" s="161"/>
      <c r="K49" s="164"/>
      <c r="L49" s="216"/>
      <c r="M49" s="162"/>
      <c r="N49" s="159"/>
      <c r="O49" s="177"/>
      <c r="P49" s="161"/>
      <c r="Q49" s="159"/>
      <c r="R49" s="159"/>
      <c r="S49" s="162"/>
      <c r="T49" s="167"/>
      <c r="U49" s="167"/>
      <c r="V49" s="167"/>
      <c r="W49" s="162"/>
      <c r="X49" s="46"/>
      <c r="Y49" s="46"/>
      <c r="Z49" s="43"/>
      <c r="AA49" s="45"/>
      <c r="AB49" s="46"/>
      <c r="AC49" s="42"/>
      <c r="AD49" s="42"/>
      <c r="AE49" s="46"/>
      <c r="AF49" s="46"/>
      <c r="AG49" s="125"/>
      <c r="AH49" s="125"/>
      <c r="AI49" s="58"/>
      <c r="AJ49" s="58"/>
      <c r="AK49" s="125"/>
      <c r="AL49" s="124">
        <f t="shared" si="0"/>
        <v>0</v>
      </c>
      <c r="AM49" s="125"/>
      <c r="AN49" s="125"/>
      <c r="AO49" s="160"/>
      <c r="AP49" s="158"/>
      <c r="AQ49" s="158"/>
      <c r="AR49" s="158"/>
      <c r="AS49" s="158"/>
      <c r="AT49" s="158"/>
      <c r="AU49" s="158"/>
      <c r="AV49" s="158"/>
      <c r="AW49" s="158"/>
      <c r="AX49" s="158"/>
      <c r="AY49" s="158"/>
      <c r="AZ49" s="158"/>
      <c r="BA49" s="158"/>
      <c r="BB49" s="158"/>
      <c r="BC49" s="158"/>
      <c r="BD49" s="158"/>
      <c r="BE49" s="158"/>
      <c r="BF49" s="158"/>
      <c r="BG49" s="158"/>
      <c r="BH49" s="158"/>
      <c r="BI49" s="158"/>
      <c r="BJ49" s="158"/>
      <c r="BK49" s="162"/>
      <c r="BL49" s="180"/>
      <c r="BM49" s="180"/>
    </row>
    <row r="50" spans="1:65" x14ac:dyDescent="0.2">
      <c r="A50" s="162"/>
      <c r="B50" s="162"/>
      <c r="C50" s="162"/>
      <c r="D50" s="162"/>
      <c r="E50" s="162"/>
      <c r="F50" s="216"/>
      <c r="G50" s="161"/>
      <c r="H50" s="161"/>
      <c r="I50" s="161"/>
      <c r="J50" s="161"/>
      <c r="K50" s="164"/>
      <c r="L50" s="216"/>
      <c r="M50" s="162"/>
      <c r="N50" s="159"/>
      <c r="O50" s="177"/>
      <c r="P50" s="161"/>
      <c r="Q50" s="159"/>
      <c r="R50" s="159"/>
      <c r="S50" s="162"/>
      <c r="T50" s="167"/>
      <c r="U50" s="167"/>
      <c r="V50" s="167"/>
      <c r="W50" s="162"/>
      <c r="X50" s="46"/>
      <c r="Y50" s="87"/>
      <c r="Z50" s="87"/>
      <c r="AA50" s="87"/>
      <c r="AB50" s="87"/>
      <c r="AC50" s="58"/>
      <c r="AD50" s="87"/>
      <c r="AE50" s="42"/>
      <c r="AF50" s="42"/>
      <c r="AG50" s="125"/>
      <c r="AH50" s="126"/>
      <c r="AI50" s="43"/>
      <c r="AJ50" s="43"/>
      <c r="AK50" s="127"/>
      <c r="AL50" s="124">
        <f t="shared" si="0"/>
        <v>0</v>
      </c>
      <c r="AM50" s="125"/>
      <c r="AN50" s="125"/>
      <c r="AO50" s="160"/>
      <c r="AP50" s="158"/>
      <c r="AQ50" s="158"/>
      <c r="AR50" s="158"/>
      <c r="AS50" s="158"/>
      <c r="AT50" s="158"/>
      <c r="AU50" s="158"/>
      <c r="AV50" s="158"/>
      <c r="AW50" s="158"/>
      <c r="AX50" s="158"/>
      <c r="AY50" s="158"/>
      <c r="AZ50" s="158"/>
      <c r="BA50" s="158"/>
      <c r="BB50" s="158"/>
      <c r="BC50" s="158"/>
      <c r="BD50" s="158"/>
      <c r="BE50" s="158"/>
      <c r="BF50" s="158"/>
      <c r="BG50" s="158"/>
      <c r="BH50" s="158"/>
      <c r="BI50" s="158"/>
      <c r="BJ50" s="158"/>
      <c r="BK50" s="162"/>
      <c r="BL50" s="180"/>
      <c r="BM50" s="180"/>
    </row>
    <row r="51" spans="1:65" x14ac:dyDescent="0.2">
      <c r="A51" s="162">
        <v>4</v>
      </c>
      <c r="B51" s="162" t="s">
        <v>327</v>
      </c>
      <c r="C51" s="162" t="s">
        <v>328</v>
      </c>
      <c r="D51" s="162" t="s">
        <v>142</v>
      </c>
      <c r="E51" s="162" t="s">
        <v>143</v>
      </c>
      <c r="F51" s="216" t="s">
        <v>329</v>
      </c>
      <c r="G51" s="178">
        <v>12686</v>
      </c>
      <c r="H51" s="178"/>
      <c r="I51" s="178"/>
      <c r="J51" s="178"/>
      <c r="K51" s="164" t="s">
        <v>330</v>
      </c>
      <c r="L51" s="216" t="s">
        <v>331</v>
      </c>
      <c r="M51" s="162" t="s">
        <v>332</v>
      </c>
      <c r="N51" s="159">
        <v>43789</v>
      </c>
      <c r="O51" s="177">
        <v>26700</v>
      </c>
      <c r="P51" s="161">
        <v>12686</v>
      </c>
      <c r="Q51" s="159">
        <v>43789</v>
      </c>
      <c r="R51" s="159">
        <v>44155</v>
      </c>
      <c r="S51" s="162" t="s">
        <v>496</v>
      </c>
      <c r="T51" s="167"/>
      <c r="U51" s="167"/>
      <c r="V51" s="167"/>
      <c r="W51" s="162" t="s">
        <v>634</v>
      </c>
      <c r="X51" s="46"/>
      <c r="Y51" s="46"/>
      <c r="Z51" s="50"/>
      <c r="AA51" s="46"/>
      <c r="AB51" s="46"/>
      <c r="AC51" s="46"/>
      <c r="AD51" s="46"/>
      <c r="AE51" s="46"/>
      <c r="AF51" s="46"/>
      <c r="AG51" s="125"/>
      <c r="AH51" s="125"/>
      <c r="AI51" s="58"/>
      <c r="AJ51" s="58"/>
      <c r="AK51" s="125"/>
      <c r="AL51" s="124">
        <f t="shared" si="0"/>
        <v>26700</v>
      </c>
      <c r="AM51" s="125">
        <f>667.5+22250</f>
        <v>22917.5</v>
      </c>
      <c r="AN51" s="125"/>
      <c r="AO51" s="160">
        <f>SUM(AM51+AM52+AM53+AM54+AM55+AN56)</f>
        <v>111917.5</v>
      </c>
      <c r="AP51" s="158"/>
      <c r="AQ51" s="158"/>
      <c r="AR51" s="158"/>
      <c r="AS51" s="158"/>
      <c r="AT51" s="158"/>
      <c r="AU51" s="158"/>
      <c r="AV51" s="158"/>
      <c r="AW51" s="158"/>
      <c r="AX51" s="158"/>
      <c r="AY51" s="158"/>
      <c r="AZ51" s="158"/>
      <c r="BA51" s="158"/>
      <c r="BB51" s="158"/>
      <c r="BC51" s="158"/>
      <c r="BD51" s="158"/>
      <c r="BE51" s="158"/>
      <c r="BF51" s="158"/>
      <c r="BG51" s="158"/>
      <c r="BH51" s="158"/>
      <c r="BI51" s="158"/>
      <c r="BJ51" s="158"/>
      <c r="BK51" s="162"/>
      <c r="BL51" s="180"/>
      <c r="BM51" s="180"/>
    </row>
    <row r="52" spans="1:65" x14ac:dyDescent="0.2">
      <c r="A52" s="162"/>
      <c r="B52" s="162"/>
      <c r="C52" s="162"/>
      <c r="D52" s="162"/>
      <c r="E52" s="162"/>
      <c r="F52" s="216"/>
      <c r="G52" s="178"/>
      <c r="H52" s="178"/>
      <c r="I52" s="178"/>
      <c r="J52" s="178"/>
      <c r="K52" s="164"/>
      <c r="L52" s="216"/>
      <c r="M52" s="162"/>
      <c r="N52" s="159"/>
      <c r="O52" s="177"/>
      <c r="P52" s="161"/>
      <c r="Q52" s="159"/>
      <c r="R52" s="159"/>
      <c r="S52" s="162"/>
      <c r="T52" s="167"/>
      <c r="U52" s="167"/>
      <c r="V52" s="167"/>
      <c r="W52" s="162"/>
      <c r="X52" s="46" t="s">
        <v>168</v>
      </c>
      <c r="Y52" s="42" t="s">
        <v>161</v>
      </c>
      <c r="Z52" s="43">
        <v>44154</v>
      </c>
      <c r="AA52" s="45">
        <v>12950</v>
      </c>
      <c r="AB52" s="46" t="s">
        <v>333</v>
      </c>
      <c r="AC52" s="42">
        <v>44156</v>
      </c>
      <c r="AD52" s="42">
        <v>44520</v>
      </c>
      <c r="AE52" s="46"/>
      <c r="AF52" s="46"/>
      <c r="AG52" s="125"/>
      <c r="AH52" s="125"/>
      <c r="AI52" s="58"/>
      <c r="AJ52" s="58"/>
      <c r="AK52" s="125"/>
      <c r="AL52" s="124">
        <f t="shared" si="0"/>
        <v>0</v>
      </c>
      <c r="AM52" s="125">
        <v>4450</v>
      </c>
      <c r="AN52" s="125"/>
      <c r="AO52" s="160"/>
      <c r="AP52" s="158"/>
      <c r="AQ52" s="158"/>
      <c r="AR52" s="158"/>
      <c r="AS52" s="158"/>
      <c r="AT52" s="158"/>
      <c r="AU52" s="158"/>
      <c r="AV52" s="158"/>
      <c r="AW52" s="158"/>
      <c r="AX52" s="158"/>
      <c r="AY52" s="158"/>
      <c r="AZ52" s="158"/>
      <c r="BA52" s="158"/>
      <c r="BB52" s="158"/>
      <c r="BC52" s="158"/>
      <c r="BD52" s="158"/>
      <c r="BE52" s="158"/>
      <c r="BF52" s="158"/>
      <c r="BG52" s="158"/>
      <c r="BH52" s="158"/>
      <c r="BI52" s="158"/>
      <c r="BJ52" s="158"/>
      <c r="BK52" s="162"/>
      <c r="BL52" s="180"/>
      <c r="BM52" s="180"/>
    </row>
    <row r="53" spans="1:65" x14ac:dyDescent="0.2">
      <c r="A53" s="162"/>
      <c r="B53" s="162"/>
      <c r="C53" s="162"/>
      <c r="D53" s="162"/>
      <c r="E53" s="162"/>
      <c r="F53" s="216"/>
      <c r="G53" s="178"/>
      <c r="H53" s="178"/>
      <c r="I53" s="178"/>
      <c r="J53" s="178"/>
      <c r="K53" s="164"/>
      <c r="L53" s="216"/>
      <c r="M53" s="162"/>
      <c r="N53" s="159"/>
      <c r="O53" s="177"/>
      <c r="P53" s="161"/>
      <c r="Q53" s="159"/>
      <c r="R53" s="159"/>
      <c r="S53" s="162"/>
      <c r="T53" s="167"/>
      <c r="U53" s="167"/>
      <c r="V53" s="167"/>
      <c r="W53" s="162"/>
      <c r="X53" s="46" t="s">
        <v>168</v>
      </c>
      <c r="Y53" s="42" t="s">
        <v>561</v>
      </c>
      <c r="Z53" s="43">
        <v>44509</v>
      </c>
      <c r="AA53" s="45">
        <v>13165</v>
      </c>
      <c r="AB53" s="46" t="s">
        <v>334</v>
      </c>
      <c r="AC53" s="42">
        <v>44521</v>
      </c>
      <c r="AD53" s="42">
        <v>44885</v>
      </c>
      <c r="AE53" s="46"/>
      <c r="AF53" s="46"/>
      <c r="AG53" s="125"/>
      <c r="AH53" s="125"/>
      <c r="AI53" s="58"/>
      <c r="AJ53" s="58"/>
      <c r="AK53" s="125"/>
      <c r="AL53" s="124">
        <f t="shared" si="0"/>
        <v>0</v>
      </c>
      <c r="AM53" s="125">
        <f>22250+4450</f>
        <v>26700</v>
      </c>
      <c r="AN53" s="125"/>
      <c r="AO53" s="160"/>
      <c r="AP53" s="158"/>
      <c r="AQ53" s="158"/>
      <c r="AR53" s="158"/>
      <c r="AS53" s="158"/>
      <c r="AT53" s="158"/>
      <c r="AU53" s="158"/>
      <c r="AV53" s="158"/>
      <c r="AW53" s="158"/>
      <c r="AX53" s="158"/>
      <c r="AY53" s="158"/>
      <c r="AZ53" s="158"/>
      <c r="BA53" s="158"/>
      <c r="BB53" s="158"/>
      <c r="BC53" s="158"/>
      <c r="BD53" s="158"/>
      <c r="BE53" s="158"/>
      <c r="BF53" s="158"/>
      <c r="BG53" s="158"/>
      <c r="BH53" s="158"/>
      <c r="BI53" s="158"/>
      <c r="BJ53" s="158"/>
      <c r="BK53" s="162"/>
      <c r="BL53" s="180"/>
      <c r="BM53" s="180"/>
    </row>
    <row r="54" spans="1:65" x14ac:dyDescent="0.2">
      <c r="A54" s="162"/>
      <c r="B54" s="162"/>
      <c r="C54" s="162"/>
      <c r="D54" s="162"/>
      <c r="E54" s="162"/>
      <c r="F54" s="216"/>
      <c r="G54" s="178"/>
      <c r="H54" s="178"/>
      <c r="I54" s="178"/>
      <c r="J54" s="178"/>
      <c r="K54" s="164"/>
      <c r="L54" s="216"/>
      <c r="M54" s="162"/>
      <c r="N54" s="159"/>
      <c r="O54" s="177"/>
      <c r="P54" s="161"/>
      <c r="Q54" s="159"/>
      <c r="R54" s="159"/>
      <c r="S54" s="162"/>
      <c r="T54" s="167"/>
      <c r="U54" s="167"/>
      <c r="V54" s="167"/>
      <c r="W54" s="162"/>
      <c r="X54" s="46" t="s">
        <v>168</v>
      </c>
      <c r="Y54" s="42" t="s">
        <v>562</v>
      </c>
      <c r="Z54" s="43">
        <v>44806</v>
      </c>
      <c r="AA54" s="45">
        <v>13366</v>
      </c>
      <c r="AB54" s="46" t="s">
        <v>335</v>
      </c>
      <c r="AC54" s="42">
        <v>44886</v>
      </c>
      <c r="AD54" s="42">
        <v>45250</v>
      </c>
      <c r="AE54" s="46"/>
      <c r="AF54" s="46"/>
      <c r="AG54" s="125"/>
      <c r="AH54" s="125"/>
      <c r="AI54" s="58"/>
      <c r="AJ54" s="58"/>
      <c r="AK54" s="125"/>
      <c r="AL54" s="124">
        <f t="shared" si="0"/>
        <v>0</v>
      </c>
      <c r="AM54" s="125">
        <f>4450+22250</f>
        <v>26700</v>
      </c>
      <c r="AN54" s="125"/>
      <c r="AO54" s="160"/>
      <c r="AP54" s="158"/>
      <c r="AQ54" s="158"/>
      <c r="AR54" s="158"/>
      <c r="AS54" s="158"/>
      <c r="AT54" s="158"/>
      <c r="AU54" s="158"/>
      <c r="AV54" s="158"/>
      <c r="AW54" s="158"/>
      <c r="AX54" s="158"/>
      <c r="AY54" s="158"/>
      <c r="AZ54" s="158"/>
      <c r="BA54" s="158"/>
      <c r="BB54" s="158"/>
      <c r="BC54" s="158"/>
      <c r="BD54" s="158"/>
      <c r="BE54" s="158"/>
      <c r="BF54" s="158"/>
      <c r="BG54" s="158"/>
      <c r="BH54" s="158"/>
      <c r="BI54" s="158"/>
      <c r="BJ54" s="158"/>
      <c r="BK54" s="162"/>
      <c r="BL54" s="180"/>
      <c r="BM54" s="180"/>
    </row>
    <row r="55" spans="1:65" x14ac:dyDescent="0.2">
      <c r="A55" s="162"/>
      <c r="B55" s="162"/>
      <c r="C55" s="162"/>
      <c r="D55" s="162"/>
      <c r="E55" s="162"/>
      <c r="F55" s="216"/>
      <c r="G55" s="178"/>
      <c r="H55" s="178"/>
      <c r="I55" s="178"/>
      <c r="J55" s="178"/>
      <c r="K55" s="164"/>
      <c r="L55" s="216"/>
      <c r="M55" s="162"/>
      <c r="N55" s="159"/>
      <c r="O55" s="177"/>
      <c r="P55" s="161"/>
      <c r="Q55" s="159"/>
      <c r="R55" s="159"/>
      <c r="S55" s="162"/>
      <c r="T55" s="167"/>
      <c r="U55" s="167"/>
      <c r="V55" s="167"/>
      <c r="W55" s="162"/>
      <c r="X55" s="46" t="s">
        <v>168</v>
      </c>
      <c r="Y55" s="42" t="s">
        <v>563</v>
      </c>
      <c r="Z55" s="43">
        <v>44514</v>
      </c>
      <c r="AA55" s="45">
        <v>13656</v>
      </c>
      <c r="AB55" s="46" t="s">
        <v>336</v>
      </c>
      <c r="AC55" s="42">
        <v>45251</v>
      </c>
      <c r="AD55" s="42">
        <v>45618</v>
      </c>
      <c r="AE55" s="46"/>
      <c r="AF55" s="46"/>
      <c r="AG55" s="125"/>
      <c r="AH55" s="125"/>
      <c r="AI55" s="58"/>
      <c r="AJ55" s="58"/>
      <c r="AK55" s="125"/>
      <c r="AL55" s="124">
        <f t="shared" si="0"/>
        <v>0</v>
      </c>
      <c r="AM55" s="125">
        <v>26700</v>
      </c>
      <c r="AN55" s="125"/>
      <c r="AO55" s="160"/>
      <c r="AP55" s="158"/>
      <c r="AQ55" s="158"/>
      <c r="AR55" s="158"/>
      <c r="AS55" s="158"/>
      <c r="AT55" s="158"/>
      <c r="AU55" s="158"/>
      <c r="AV55" s="158"/>
      <c r="AW55" s="158"/>
      <c r="AX55" s="158"/>
      <c r="AY55" s="158"/>
      <c r="AZ55" s="158"/>
      <c r="BA55" s="158"/>
      <c r="BB55" s="158"/>
      <c r="BC55" s="158"/>
      <c r="BD55" s="158"/>
      <c r="BE55" s="158"/>
      <c r="BF55" s="158"/>
      <c r="BG55" s="158"/>
      <c r="BH55" s="158"/>
      <c r="BI55" s="158"/>
      <c r="BJ55" s="158"/>
      <c r="BK55" s="162"/>
      <c r="BL55" s="180"/>
      <c r="BM55" s="180"/>
    </row>
    <row r="56" spans="1:65" x14ac:dyDescent="0.2">
      <c r="A56" s="162"/>
      <c r="B56" s="162"/>
      <c r="C56" s="162"/>
      <c r="D56" s="162"/>
      <c r="E56" s="162"/>
      <c r="F56" s="216"/>
      <c r="G56" s="178"/>
      <c r="H56" s="178"/>
      <c r="I56" s="178"/>
      <c r="J56" s="178"/>
      <c r="K56" s="164"/>
      <c r="L56" s="216"/>
      <c r="M56" s="162"/>
      <c r="N56" s="159"/>
      <c r="O56" s="177"/>
      <c r="P56" s="161"/>
      <c r="Q56" s="159"/>
      <c r="R56" s="159"/>
      <c r="S56" s="162"/>
      <c r="T56" s="167"/>
      <c r="U56" s="167"/>
      <c r="V56" s="167"/>
      <c r="W56" s="162"/>
      <c r="X56" s="46"/>
      <c r="Y56" s="46"/>
      <c r="Z56" s="43"/>
      <c r="AA56" s="45"/>
      <c r="AB56" s="46"/>
      <c r="AC56" s="42"/>
      <c r="AD56" s="42"/>
      <c r="AE56" s="46"/>
      <c r="AF56" s="46"/>
      <c r="AG56" s="125"/>
      <c r="AH56" s="125"/>
      <c r="AI56" s="58"/>
      <c r="AJ56" s="58"/>
      <c r="AK56" s="125"/>
      <c r="AL56" s="124">
        <f t="shared" si="0"/>
        <v>0</v>
      </c>
      <c r="AM56" s="125"/>
      <c r="AN56" s="125">
        <f>4450</f>
        <v>4450</v>
      </c>
      <c r="AO56" s="160"/>
      <c r="AP56" s="158"/>
      <c r="AQ56" s="158"/>
      <c r="AR56" s="158"/>
      <c r="AS56" s="158"/>
      <c r="AT56" s="158"/>
      <c r="AU56" s="158"/>
      <c r="AV56" s="158"/>
      <c r="AW56" s="158"/>
      <c r="AX56" s="158"/>
      <c r="AY56" s="158"/>
      <c r="AZ56" s="158"/>
      <c r="BA56" s="158"/>
      <c r="BB56" s="158"/>
      <c r="BC56" s="158"/>
      <c r="BD56" s="158"/>
      <c r="BE56" s="158"/>
      <c r="BF56" s="158"/>
      <c r="BG56" s="158"/>
      <c r="BH56" s="158"/>
      <c r="BI56" s="158"/>
      <c r="BJ56" s="158"/>
      <c r="BK56" s="162"/>
      <c r="BL56" s="180"/>
      <c r="BM56" s="180"/>
    </row>
    <row r="57" spans="1:65" x14ac:dyDescent="0.2">
      <c r="A57" s="162"/>
      <c r="B57" s="162"/>
      <c r="C57" s="162"/>
      <c r="D57" s="162"/>
      <c r="E57" s="162"/>
      <c r="F57" s="216"/>
      <c r="G57" s="178"/>
      <c r="H57" s="178"/>
      <c r="I57" s="178"/>
      <c r="J57" s="178"/>
      <c r="K57" s="164"/>
      <c r="L57" s="216"/>
      <c r="M57" s="162"/>
      <c r="N57" s="159"/>
      <c r="O57" s="177"/>
      <c r="P57" s="161"/>
      <c r="Q57" s="159"/>
      <c r="R57" s="159"/>
      <c r="S57" s="162"/>
      <c r="T57" s="167"/>
      <c r="U57" s="167"/>
      <c r="V57" s="167"/>
      <c r="W57" s="162"/>
      <c r="X57" s="46"/>
      <c r="Y57" s="46"/>
      <c r="Z57" s="43"/>
      <c r="AA57" s="45"/>
      <c r="AB57" s="46"/>
      <c r="AC57" s="42"/>
      <c r="AD57" s="42"/>
      <c r="AE57" s="46"/>
      <c r="AF57" s="46"/>
      <c r="AG57" s="125"/>
      <c r="AH57" s="125"/>
      <c r="AI57" s="58"/>
      <c r="AJ57" s="58"/>
      <c r="AK57" s="125"/>
      <c r="AL57" s="124">
        <f t="shared" si="0"/>
        <v>0</v>
      </c>
      <c r="AM57" s="125"/>
      <c r="AN57" s="125"/>
      <c r="AO57" s="160"/>
      <c r="AP57" s="158"/>
      <c r="AQ57" s="158"/>
      <c r="AR57" s="158"/>
      <c r="AS57" s="158"/>
      <c r="AT57" s="158"/>
      <c r="AU57" s="158"/>
      <c r="AV57" s="158"/>
      <c r="AW57" s="158"/>
      <c r="AX57" s="158"/>
      <c r="AY57" s="158"/>
      <c r="AZ57" s="158"/>
      <c r="BA57" s="158"/>
      <c r="BB57" s="158"/>
      <c r="BC57" s="158"/>
      <c r="BD57" s="158"/>
      <c r="BE57" s="158"/>
      <c r="BF57" s="158"/>
      <c r="BG57" s="158"/>
      <c r="BH57" s="158"/>
      <c r="BI57" s="158"/>
      <c r="BJ57" s="158"/>
      <c r="BK57" s="162"/>
      <c r="BL57" s="180"/>
      <c r="BM57" s="180"/>
    </row>
    <row r="58" spans="1:65" x14ac:dyDescent="0.2">
      <c r="A58" s="162"/>
      <c r="B58" s="162"/>
      <c r="C58" s="162"/>
      <c r="D58" s="162"/>
      <c r="E58" s="162"/>
      <c r="F58" s="216"/>
      <c r="G58" s="178"/>
      <c r="H58" s="178"/>
      <c r="I58" s="178"/>
      <c r="J58" s="178"/>
      <c r="K58" s="164"/>
      <c r="L58" s="216"/>
      <c r="M58" s="162"/>
      <c r="N58" s="159"/>
      <c r="O58" s="177"/>
      <c r="P58" s="161"/>
      <c r="Q58" s="159"/>
      <c r="R58" s="159"/>
      <c r="S58" s="162"/>
      <c r="T58" s="167"/>
      <c r="U58" s="167"/>
      <c r="V58" s="167"/>
      <c r="W58" s="162"/>
      <c r="X58" s="46"/>
      <c r="Y58" s="87"/>
      <c r="Z58" s="87"/>
      <c r="AA58" s="87"/>
      <c r="AB58" s="87"/>
      <c r="AC58" s="58"/>
      <c r="AD58" s="87"/>
      <c r="AE58" s="42"/>
      <c r="AF58" s="42"/>
      <c r="AG58" s="126"/>
      <c r="AH58" s="126"/>
      <c r="AI58" s="43"/>
      <c r="AJ58" s="43"/>
      <c r="AK58" s="127"/>
      <c r="AL58" s="124">
        <f t="shared" si="0"/>
        <v>0</v>
      </c>
      <c r="AM58" s="137"/>
      <c r="AN58" s="125"/>
      <c r="AO58" s="160"/>
      <c r="AP58" s="158"/>
      <c r="AQ58" s="158"/>
      <c r="AR58" s="158"/>
      <c r="AS58" s="158"/>
      <c r="AT58" s="158"/>
      <c r="AU58" s="158"/>
      <c r="AV58" s="158"/>
      <c r="AW58" s="158"/>
      <c r="AX58" s="158"/>
      <c r="AY58" s="158"/>
      <c r="AZ58" s="158"/>
      <c r="BA58" s="158"/>
      <c r="BB58" s="158"/>
      <c r="BC58" s="158"/>
      <c r="BD58" s="158"/>
      <c r="BE58" s="158"/>
      <c r="BF58" s="158"/>
      <c r="BG58" s="158"/>
      <c r="BH58" s="158"/>
      <c r="BI58" s="158"/>
      <c r="BJ58" s="158"/>
      <c r="BK58" s="162"/>
      <c r="BL58" s="180"/>
      <c r="BM58" s="180"/>
    </row>
    <row r="59" spans="1:65" x14ac:dyDescent="0.2">
      <c r="A59" s="162">
        <v>5</v>
      </c>
      <c r="B59" s="162" t="s">
        <v>266</v>
      </c>
      <c r="C59" s="162" t="s">
        <v>267</v>
      </c>
      <c r="D59" s="162" t="s">
        <v>142</v>
      </c>
      <c r="E59" s="162" t="s">
        <v>143</v>
      </c>
      <c r="F59" s="216" t="s">
        <v>580</v>
      </c>
      <c r="G59" s="178">
        <v>12711</v>
      </c>
      <c r="H59" s="178"/>
      <c r="I59" s="178"/>
      <c r="J59" s="178"/>
      <c r="K59" s="164" t="s">
        <v>268</v>
      </c>
      <c r="L59" s="216" t="s">
        <v>269</v>
      </c>
      <c r="M59" s="162" t="s">
        <v>270</v>
      </c>
      <c r="N59" s="159">
        <v>43818</v>
      </c>
      <c r="O59" s="177">
        <v>61320</v>
      </c>
      <c r="P59" s="161">
        <v>12711</v>
      </c>
      <c r="Q59" s="159">
        <v>44197</v>
      </c>
      <c r="R59" s="159">
        <v>44561</v>
      </c>
      <c r="S59" s="162" t="s">
        <v>496</v>
      </c>
      <c r="T59" s="167"/>
      <c r="U59" s="167"/>
      <c r="V59" s="167"/>
      <c r="W59" s="162" t="s">
        <v>634</v>
      </c>
      <c r="X59" s="46"/>
      <c r="Y59" s="46"/>
      <c r="Z59" s="50"/>
      <c r="AA59" s="46"/>
      <c r="AB59" s="46"/>
      <c r="AC59" s="46"/>
      <c r="AD59" s="46"/>
      <c r="AE59" s="46"/>
      <c r="AF59" s="46"/>
      <c r="AG59" s="125"/>
      <c r="AH59" s="125"/>
      <c r="AI59" s="58"/>
      <c r="AJ59" s="58"/>
      <c r="AK59" s="125"/>
      <c r="AL59" s="124">
        <f t="shared" si="0"/>
        <v>61320</v>
      </c>
      <c r="AM59" s="125">
        <v>56210</v>
      </c>
      <c r="AN59" s="125"/>
      <c r="AO59" s="160">
        <f>AM59+AM61+AM63+AN64</f>
        <v>239045.8</v>
      </c>
      <c r="AP59" s="158"/>
      <c r="AQ59" s="158"/>
      <c r="AR59" s="158"/>
      <c r="AS59" s="158"/>
      <c r="AT59" s="158"/>
      <c r="AU59" s="158"/>
      <c r="AV59" s="158"/>
      <c r="AW59" s="158"/>
      <c r="AX59" s="158"/>
      <c r="AY59" s="158"/>
      <c r="AZ59" s="158"/>
      <c r="BA59" s="158"/>
      <c r="BB59" s="158"/>
      <c r="BC59" s="158"/>
      <c r="BD59" s="158"/>
      <c r="BE59" s="158"/>
      <c r="BF59" s="158"/>
      <c r="BG59" s="158"/>
      <c r="BH59" s="158"/>
      <c r="BI59" s="158"/>
      <c r="BJ59" s="158"/>
      <c r="BK59" s="162"/>
      <c r="BL59" s="180"/>
      <c r="BM59" s="180"/>
    </row>
    <row r="60" spans="1:65" x14ac:dyDescent="0.2">
      <c r="A60" s="162"/>
      <c r="B60" s="162"/>
      <c r="C60" s="162"/>
      <c r="D60" s="162"/>
      <c r="E60" s="162"/>
      <c r="F60" s="216"/>
      <c r="G60" s="178"/>
      <c r="H60" s="178"/>
      <c r="I60" s="178"/>
      <c r="J60" s="178"/>
      <c r="K60" s="164"/>
      <c r="L60" s="216"/>
      <c r="M60" s="162"/>
      <c r="N60" s="159"/>
      <c r="O60" s="177"/>
      <c r="P60" s="161"/>
      <c r="Q60" s="159"/>
      <c r="R60" s="159"/>
      <c r="S60" s="162"/>
      <c r="T60" s="167"/>
      <c r="U60" s="167"/>
      <c r="V60" s="167"/>
      <c r="W60" s="162"/>
      <c r="X60" s="46" t="s">
        <v>168</v>
      </c>
      <c r="Y60" s="42" t="s">
        <v>161</v>
      </c>
      <c r="Z60" s="43">
        <v>44172</v>
      </c>
      <c r="AA60" s="76">
        <v>12943</v>
      </c>
      <c r="AB60" s="42" t="s">
        <v>210</v>
      </c>
      <c r="AC60" s="77">
        <v>44197</v>
      </c>
      <c r="AD60" s="42">
        <v>44561</v>
      </c>
      <c r="AE60" s="58"/>
      <c r="AF60" s="58"/>
      <c r="AG60" s="125"/>
      <c r="AH60" s="125"/>
      <c r="AI60" s="58"/>
      <c r="AJ60" s="58"/>
      <c r="AK60" s="125"/>
      <c r="AL60" s="124">
        <f t="shared" si="0"/>
        <v>0</v>
      </c>
      <c r="AM60" s="125"/>
      <c r="AN60" s="125"/>
      <c r="AO60" s="160"/>
      <c r="AP60" s="158"/>
      <c r="AQ60" s="158"/>
      <c r="AR60" s="158"/>
      <c r="AS60" s="158"/>
      <c r="AT60" s="158"/>
      <c r="AU60" s="158"/>
      <c r="AV60" s="158"/>
      <c r="AW60" s="158"/>
      <c r="AX60" s="158"/>
      <c r="AY60" s="158"/>
      <c r="AZ60" s="158"/>
      <c r="BA60" s="158"/>
      <c r="BB60" s="158"/>
      <c r="BC60" s="158"/>
      <c r="BD60" s="158"/>
      <c r="BE60" s="158"/>
      <c r="BF60" s="158"/>
      <c r="BG60" s="158"/>
      <c r="BH60" s="158"/>
      <c r="BI60" s="158"/>
      <c r="BJ60" s="158"/>
      <c r="BK60" s="162"/>
      <c r="BL60" s="180"/>
      <c r="BM60" s="180"/>
    </row>
    <row r="61" spans="1:65" x14ac:dyDescent="0.2">
      <c r="A61" s="162"/>
      <c r="B61" s="162"/>
      <c r="C61" s="162"/>
      <c r="D61" s="162"/>
      <c r="E61" s="162"/>
      <c r="F61" s="216"/>
      <c r="G61" s="178"/>
      <c r="H61" s="178"/>
      <c r="I61" s="178"/>
      <c r="J61" s="178"/>
      <c r="K61" s="164"/>
      <c r="L61" s="216"/>
      <c r="M61" s="162"/>
      <c r="N61" s="159"/>
      <c r="O61" s="177"/>
      <c r="P61" s="161"/>
      <c r="Q61" s="159"/>
      <c r="R61" s="159"/>
      <c r="S61" s="162"/>
      <c r="T61" s="167"/>
      <c r="U61" s="167"/>
      <c r="V61" s="167"/>
      <c r="W61" s="162"/>
      <c r="X61" s="46" t="s">
        <v>168</v>
      </c>
      <c r="Y61" s="42" t="s">
        <v>561</v>
      </c>
      <c r="Z61" s="43">
        <v>44536</v>
      </c>
      <c r="AA61" s="76">
        <v>13187</v>
      </c>
      <c r="AB61" s="42" t="s">
        <v>224</v>
      </c>
      <c r="AC61" s="77">
        <v>44562</v>
      </c>
      <c r="AD61" s="42">
        <v>44926</v>
      </c>
      <c r="AE61" s="58"/>
      <c r="AF61" s="58"/>
      <c r="AG61" s="125"/>
      <c r="AH61" s="125"/>
      <c r="AI61" s="58"/>
      <c r="AJ61" s="58"/>
      <c r="AK61" s="125"/>
      <c r="AL61" s="124">
        <f t="shared" si="0"/>
        <v>0</v>
      </c>
      <c r="AM61" s="125">
        <v>61320</v>
      </c>
      <c r="AN61" s="125"/>
      <c r="AO61" s="160"/>
      <c r="AP61" s="158"/>
      <c r="AQ61" s="158"/>
      <c r="AR61" s="158"/>
      <c r="AS61" s="158"/>
      <c r="AT61" s="158"/>
      <c r="AU61" s="158"/>
      <c r="AV61" s="158"/>
      <c r="AW61" s="158"/>
      <c r="AX61" s="158"/>
      <c r="AY61" s="158"/>
      <c r="AZ61" s="158"/>
      <c r="BA61" s="158"/>
      <c r="BB61" s="158"/>
      <c r="BC61" s="158"/>
      <c r="BD61" s="158"/>
      <c r="BE61" s="158"/>
      <c r="BF61" s="158"/>
      <c r="BG61" s="158"/>
      <c r="BH61" s="158"/>
      <c r="BI61" s="158"/>
      <c r="BJ61" s="158"/>
      <c r="BK61" s="162"/>
      <c r="BL61" s="180"/>
      <c r="BM61" s="180"/>
    </row>
    <row r="62" spans="1:65" x14ac:dyDescent="0.2">
      <c r="A62" s="162"/>
      <c r="B62" s="162"/>
      <c r="C62" s="162"/>
      <c r="D62" s="162"/>
      <c r="E62" s="162"/>
      <c r="F62" s="216"/>
      <c r="G62" s="178"/>
      <c r="H62" s="178"/>
      <c r="I62" s="178"/>
      <c r="J62" s="178"/>
      <c r="K62" s="164"/>
      <c r="L62" s="216"/>
      <c r="M62" s="162"/>
      <c r="N62" s="159"/>
      <c r="O62" s="177"/>
      <c r="P62" s="161"/>
      <c r="Q62" s="159"/>
      <c r="R62" s="159"/>
      <c r="S62" s="162"/>
      <c r="T62" s="167"/>
      <c r="U62" s="167"/>
      <c r="V62" s="167"/>
      <c r="W62" s="162"/>
      <c r="X62" s="46" t="s">
        <v>168</v>
      </c>
      <c r="Y62" s="42" t="s">
        <v>562</v>
      </c>
      <c r="Z62" s="43">
        <v>44901</v>
      </c>
      <c r="AA62" s="76">
        <v>13427</v>
      </c>
      <c r="AB62" s="42" t="s">
        <v>271</v>
      </c>
      <c r="AC62" s="77">
        <v>44927</v>
      </c>
      <c r="AD62" s="42">
        <v>45291</v>
      </c>
      <c r="AE62" s="58"/>
      <c r="AF62" s="58"/>
      <c r="AG62" s="125"/>
      <c r="AH62" s="125"/>
      <c r="AI62" s="58"/>
      <c r="AJ62" s="58"/>
      <c r="AK62" s="125"/>
      <c r="AL62" s="124">
        <f t="shared" si="0"/>
        <v>0</v>
      </c>
      <c r="AM62" s="125"/>
      <c r="AN62" s="125"/>
      <c r="AO62" s="160"/>
      <c r="AP62" s="158"/>
      <c r="AQ62" s="158"/>
      <c r="AR62" s="158"/>
      <c r="AS62" s="158"/>
      <c r="AT62" s="158"/>
      <c r="AU62" s="158"/>
      <c r="AV62" s="158"/>
      <c r="AW62" s="158"/>
      <c r="AX62" s="158"/>
      <c r="AY62" s="158"/>
      <c r="AZ62" s="158"/>
      <c r="BA62" s="158"/>
      <c r="BB62" s="158"/>
      <c r="BC62" s="158"/>
      <c r="BD62" s="158"/>
      <c r="BE62" s="158"/>
      <c r="BF62" s="158"/>
      <c r="BG62" s="158"/>
      <c r="BH62" s="158"/>
      <c r="BI62" s="158"/>
      <c r="BJ62" s="158"/>
      <c r="BK62" s="162"/>
      <c r="BL62" s="180"/>
      <c r="BM62" s="180"/>
    </row>
    <row r="63" spans="1:65" x14ac:dyDescent="0.2">
      <c r="A63" s="162"/>
      <c r="B63" s="162"/>
      <c r="C63" s="162"/>
      <c r="D63" s="162"/>
      <c r="E63" s="162"/>
      <c r="F63" s="216"/>
      <c r="G63" s="178"/>
      <c r="H63" s="178"/>
      <c r="I63" s="178"/>
      <c r="J63" s="178"/>
      <c r="K63" s="164"/>
      <c r="L63" s="216"/>
      <c r="M63" s="162"/>
      <c r="N63" s="159"/>
      <c r="O63" s="177"/>
      <c r="P63" s="161"/>
      <c r="Q63" s="159"/>
      <c r="R63" s="159"/>
      <c r="S63" s="162"/>
      <c r="T63" s="167"/>
      <c r="U63" s="167"/>
      <c r="V63" s="167"/>
      <c r="W63" s="162"/>
      <c r="X63" s="46" t="s">
        <v>168</v>
      </c>
      <c r="Y63" s="42" t="s">
        <v>563</v>
      </c>
      <c r="Z63" s="43">
        <v>45135</v>
      </c>
      <c r="AA63" s="76">
        <v>13585</v>
      </c>
      <c r="AB63" s="42" t="s">
        <v>272</v>
      </c>
      <c r="AC63" s="77">
        <v>44986</v>
      </c>
      <c r="AD63" s="42">
        <v>45291</v>
      </c>
      <c r="AE63" s="82">
        <v>0.21</v>
      </c>
      <c r="AF63" s="58"/>
      <c r="AG63" s="125">
        <v>12877.2</v>
      </c>
      <c r="AH63" s="125">
        <v>0</v>
      </c>
      <c r="AI63" s="58"/>
      <c r="AJ63" s="58"/>
      <c r="AK63" s="125">
        <v>0</v>
      </c>
      <c r="AL63" s="124">
        <f t="shared" si="0"/>
        <v>12877.2</v>
      </c>
      <c r="AM63" s="125">
        <v>72051</v>
      </c>
      <c r="AN63" s="125"/>
      <c r="AO63" s="160"/>
      <c r="AP63" s="158"/>
      <c r="AQ63" s="158"/>
      <c r="AR63" s="158"/>
      <c r="AS63" s="158"/>
      <c r="AT63" s="158"/>
      <c r="AU63" s="158"/>
      <c r="AV63" s="158"/>
      <c r="AW63" s="158"/>
      <c r="AX63" s="158"/>
      <c r="AY63" s="158"/>
      <c r="AZ63" s="158"/>
      <c r="BA63" s="158"/>
      <c r="BB63" s="158"/>
      <c r="BC63" s="158"/>
      <c r="BD63" s="158"/>
      <c r="BE63" s="158"/>
      <c r="BF63" s="158"/>
      <c r="BG63" s="158"/>
      <c r="BH63" s="158"/>
      <c r="BI63" s="158"/>
      <c r="BJ63" s="158"/>
      <c r="BK63" s="162"/>
      <c r="BL63" s="180"/>
      <c r="BM63" s="180"/>
    </row>
    <row r="64" spans="1:65" x14ac:dyDescent="0.2">
      <c r="A64" s="162"/>
      <c r="B64" s="162"/>
      <c r="C64" s="162"/>
      <c r="D64" s="162"/>
      <c r="E64" s="162"/>
      <c r="F64" s="216"/>
      <c r="G64" s="178"/>
      <c r="H64" s="178"/>
      <c r="I64" s="178"/>
      <c r="J64" s="178"/>
      <c r="K64" s="164"/>
      <c r="L64" s="216"/>
      <c r="M64" s="162"/>
      <c r="N64" s="159"/>
      <c r="O64" s="177"/>
      <c r="P64" s="161"/>
      <c r="Q64" s="159"/>
      <c r="R64" s="159"/>
      <c r="S64" s="162"/>
      <c r="T64" s="167"/>
      <c r="U64" s="167"/>
      <c r="V64" s="167"/>
      <c r="W64" s="162"/>
      <c r="X64" s="46" t="s">
        <v>168</v>
      </c>
      <c r="Y64" s="42" t="s">
        <v>165</v>
      </c>
      <c r="Z64" s="83">
        <v>45287</v>
      </c>
      <c r="AA64" s="84">
        <v>13684</v>
      </c>
      <c r="AB64" s="46" t="s">
        <v>155</v>
      </c>
      <c r="AC64" s="77">
        <v>45292</v>
      </c>
      <c r="AD64" s="83">
        <v>45657</v>
      </c>
      <c r="AE64" s="58"/>
      <c r="AF64" s="58"/>
      <c r="AG64" s="125"/>
      <c r="AH64" s="125"/>
      <c r="AI64" s="58"/>
      <c r="AJ64" s="58"/>
      <c r="AK64" s="125"/>
      <c r="AL64" s="124">
        <f t="shared" si="0"/>
        <v>0</v>
      </c>
      <c r="AM64" s="125"/>
      <c r="AN64" s="125">
        <f>6183.1+6183.1+6183.1+12366.2+6183.1+6183.1+6183.1</f>
        <v>49464.800000000003</v>
      </c>
      <c r="AO64" s="160"/>
      <c r="AP64" s="158"/>
      <c r="AQ64" s="158"/>
      <c r="AR64" s="158"/>
      <c r="AS64" s="158"/>
      <c r="AT64" s="158"/>
      <c r="AU64" s="158"/>
      <c r="AV64" s="158"/>
      <c r="AW64" s="158"/>
      <c r="AX64" s="158"/>
      <c r="AY64" s="158"/>
      <c r="AZ64" s="158"/>
      <c r="BA64" s="158"/>
      <c r="BB64" s="158"/>
      <c r="BC64" s="158"/>
      <c r="BD64" s="158"/>
      <c r="BE64" s="158"/>
      <c r="BF64" s="158"/>
      <c r="BG64" s="158"/>
      <c r="BH64" s="158"/>
      <c r="BI64" s="158"/>
      <c r="BJ64" s="158"/>
      <c r="BK64" s="162"/>
      <c r="BL64" s="180"/>
      <c r="BM64" s="180"/>
    </row>
    <row r="65" spans="1:65" x14ac:dyDescent="0.2">
      <c r="A65" s="162"/>
      <c r="B65" s="162"/>
      <c r="C65" s="162"/>
      <c r="D65" s="162"/>
      <c r="E65" s="162"/>
      <c r="F65" s="216"/>
      <c r="G65" s="178"/>
      <c r="H65" s="178"/>
      <c r="I65" s="178"/>
      <c r="J65" s="178"/>
      <c r="K65" s="164"/>
      <c r="L65" s="216"/>
      <c r="M65" s="162"/>
      <c r="N65" s="159"/>
      <c r="O65" s="177"/>
      <c r="P65" s="161"/>
      <c r="Q65" s="159"/>
      <c r="R65" s="159"/>
      <c r="S65" s="162"/>
      <c r="T65" s="167"/>
      <c r="U65" s="167"/>
      <c r="V65" s="167"/>
      <c r="W65" s="162"/>
      <c r="X65" s="46"/>
      <c r="Y65" s="42"/>
      <c r="Z65" s="43"/>
      <c r="AA65" s="76"/>
      <c r="AB65" s="42"/>
      <c r="AC65" s="77"/>
      <c r="AD65" s="42"/>
      <c r="AE65" s="58"/>
      <c r="AF65" s="58"/>
      <c r="AG65" s="125"/>
      <c r="AH65" s="125"/>
      <c r="AI65" s="58"/>
      <c r="AJ65" s="58"/>
      <c r="AK65" s="125"/>
      <c r="AL65" s="124">
        <f t="shared" si="0"/>
        <v>0</v>
      </c>
      <c r="AM65" s="125"/>
      <c r="AN65" s="125"/>
      <c r="AO65" s="160"/>
      <c r="AP65" s="158"/>
      <c r="AQ65" s="158"/>
      <c r="AR65" s="158"/>
      <c r="AS65" s="158"/>
      <c r="AT65" s="158"/>
      <c r="AU65" s="158"/>
      <c r="AV65" s="158"/>
      <c r="AW65" s="158"/>
      <c r="AX65" s="158"/>
      <c r="AY65" s="158"/>
      <c r="AZ65" s="158"/>
      <c r="BA65" s="158"/>
      <c r="BB65" s="158"/>
      <c r="BC65" s="158"/>
      <c r="BD65" s="158"/>
      <c r="BE65" s="158"/>
      <c r="BF65" s="158"/>
      <c r="BG65" s="158"/>
      <c r="BH65" s="158"/>
      <c r="BI65" s="158"/>
      <c r="BJ65" s="158"/>
      <c r="BK65" s="162"/>
      <c r="BL65" s="180"/>
      <c r="BM65" s="180"/>
    </row>
    <row r="66" spans="1:65" x14ac:dyDescent="0.2">
      <c r="A66" s="162"/>
      <c r="B66" s="162"/>
      <c r="C66" s="162"/>
      <c r="D66" s="162"/>
      <c r="E66" s="162"/>
      <c r="F66" s="216"/>
      <c r="G66" s="178"/>
      <c r="H66" s="178"/>
      <c r="I66" s="178"/>
      <c r="J66" s="178"/>
      <c r="K66" s="164"/>
      <c r="L66" s="216"/>
      <c r="M66" s="162"/>
      <c r="N66" s="159"/>
      <c r="O66" s="177"/>
      <c r="P66" s="161"/>
      <c r="Q66" s="159"/>
      <c r="R66" s="159"/>
      <c r="S66" s="162"/>
      <c r="T66" s="167"/>
      <c r="U66" s="167"/>
      <c r="V66" s="167"/>
      <c r="W66" s="162"/>
      <c r="X66" s="46"/>
      <c r="Y66" s="42"/>
      <c r="Z66" s="43"/>
      <c r="AA66" s="76"/>
      <c r="AB66" s="42"/>
      <c r="AC66" s="77"/>
      <c r="AD66" s="42"/>
      <c r="AE66" s="58"/>
      <c r="AF66" s="58"/>
      <c r="AG66" s="125"/>
      <c r="AH66" s="125"/>
      <c r="AI66" s="58"/>
      <c r="AJ66" s="58"/>
      <c r="AK66" s="125"/>
      <c r="AL66" s="124">
        <f t="shared" si="0"/>
        <v>0</v>
      </c>
      <c r="AM66" s="125"/>
      <c r="AN66" s="125"/>
      <c r="AO66" s="160"/>
      <c r="AP66" s="158"/>
      <c r="AQ66" s="158"/>
      <c r="AR66" s="158"/>
      <c r="AS66" s="158"/>
      <c r="AT66" s="158"/>
      <c r="AU66" s="158"/>
      <c r="AV66" s="158"/>
      <c r="AW66" s="158"/>
      <c r="AX66" s="158"/>
      <c r="AY66" s="158"/>
      <c r="AZ66" s="158"/>
      <c r="BA66" s="158"/>
      <c r="BB66" s="158"/>
      <c r="BC66" s="158"/>
      <c r="BD66" s="158"/>
      <c r="BE66" s="158"/>
      <c r="BF66" s="158"/>
      <c r="BG66" s="158"/>
      <c r="BH66" s="158"/>
      <c r="BI66" s="158"/>
      <c r="BJ66" s="158"/>
      <c r="BK66" s="162"/>
      <c r="BL66" s="180"/>
      <c r="BM66" s="180"/>
    </row>
    <row r="67" spans="1:65" x14ac:dyDescent="0.2">
      <c r="A67" s="162"/>
      <c r="B67" s="162"/>
      <c r="C67" s="162"/>
      <c r="D67" s="162"/>
      <c r="E67" s="162"/>
      <c r="F67" s="216"/>
      <c r="G67" s="178"/>
      <c r="H67" s="178"/>
      <c r="I67" s="178"/>
      <c r="J67" s="178"/>
      <c r="K67" s="164"/>
      <c r="L67" s="216"/>
      <c r="M67" s="162"/>
      <c r="N67" s="159"/>
      <c r="O67" s="177"/>
      <c r="P67" s="161"/>
      <c r="Q67" s="159"/>
      <c r="R67" s="159"/>
      <c r="S67" s="162"/>
      <c r="T67" s="167"/>
      <c r="U67" s="167"/>
      <c r="V67" s="167"/>
      <c r="W67" s="162"/>
      <c r="X67" s="46"/>
      <c r="Y67" s="42"/>
      <c r="Z67" s="83"/>
      <c r="AA67" s="87"/>
      <c r="AB67" s="46"/>
      <c r="AC67" s="77"/>
      <c r="AD67" s="83"/>
      <c r="AE67" s="42"/>
      <c r="AF67" s="42"/>
      <c r="AG67" s="126"/>
      <c r="AH67" s="126"/>
      <c r="AI67" s="43"/>
      <c r="AJ67" s="43"/>
      <c r="AK67" s="127"/>
      <c r="AL67" s="124">
        <f t="shared" si="0"/>
        <v>0</v>
      </c>
      <c r="AM67" s="137"/>
      <c r="AN67" s="125"/>
      <c r="AO67" s="160"/>
      <c r="AP67" s="158"/>
      <c r="AQ67" s="158"/>
      <c r="AR67" s="158"/>
      <c r="AS67" s="158"/>
      <c r="AT67" s="158"/>
      <c r="AU67" s="158"/>
      <c r="AV67" s="158"/>
      <c r="AW67" s="158"/>
      <c r="AX67" s="158"/>
      <c r="AY67" s="158"/>
      <c r="AZ67" s="158"/>
      <c r="BA67" s="158"/>
      <c r="BB67" s="158"/>
      <c r="BC67" s="158"/>
      <c r="BD67" s="158"/>
      <c r="BE67" s="158"/>
      <c r="BF67" s="158"/>
      <c r="BG67" s="158"/>
      <c r="BH67" s="158"/>
      <c r="BI67" s="158"/>
      <c r="BJ67" s="158"/>
      <c r="BK67" s="162"/>
      <c r="BL67" s="180"/>
      <c r="BM67" s="180"/>
    </row>
    <row r="68" spans="1:65" x14ac:dyDescent="0.2">
      <c r="A68" s="162">
        <v>6</v>
      </c>
      <c r="B68" s="162" t="s">
        <v>337</v>
      </c>
      <c r="C68" s="162" t="s">
        <v>338</v>
      </c>
      <c r="D68" s="162" t="s">
        <v>142</v>
      </c>
      <c r="E68" s="162" t="s">
        <v>143</v>
      </c>
      <c r="F68" s="216" t="s">
        <v>339</v>
      </c>
      <c r="G68" s="178">
        <v>12714</v>
      </c>
      <c r="H68" s="178"/>
      <c r="I68" s="178"/>
      <c r="J68" s="178"/>
      <c r="K68" s="164" t="s">
        <v>340</v>
      </c>
      <c r="L68" s="216" t="s">
        <v>341</v>
      </c>
      <c r="M68" s="162" t="s">
        <v>342</v>
      </c>
      <c r="N68" s="159">
        <v>43838</v>
      </c>
      <c r="O68" s="177">
        <v>29280</v>
      </c>
      <c r="P68" s="161">
        <v>12721</v>
      </c>
      <c r="Q68" s="159">
        <v>43838</v>
      </c>
      <c r="R68" s="159">
        <v>44204</v>
      </c>
      <c r="S68" s="162" t="s">
        <v>496</v>
      </c>
      <c r="T68" s="167"/>
      <c r="U68" s="167"/>
      <c r="V68" s="167"/>
      <c r="W68" s="162" t="s">
        <v>634</v>
      </c>
      <c r="X68" s="46"/>
      <c r="Y68" s="42"/>
      <c r="Z68" s="43"/>
      <c r="AA68" s="85"/>
      <c r="AB68" s="42"/>
      <c r="AC68" s="77"/>
      <c r="AD68" s="42"/>
      <c r="AE68" s="79"/>
      <c r="AF68" s="58"/>
      <c r="AG68" s="125"/>
      <c r="AH68" s="125"/>
      <c r="AI68" s="58"/>
      <c r="AJ68" s="78"/>
      <c r="AK68" s="125"/>
      <c r="AL68" s="124">
        <f t="shared" si="0"/>
        <v>29280</v>
      </c>
      <c r="AM68" s="125">
        <v>27589.25</v>
      </c>
      <c r="AN68" s="125"/>
      <c r="AO68" s="160">
        <f>AM68+AM70+AM72+AN72</f>
        <v>132509.25</v>
      </c>
      <c r="AP68" s="158"/>
      <c r="AQ68" s="158"/>
      <c r="AR68" s="158"/>
      <c r="AS68" s="158"/>
      <c r="AT68" s="158"/>
      <c r="AU68" s="158"/>
      <c r="AV68" s="158"/>
      <c r="AW68" s="158"/>
      <c r="AX68" s="158"/>
      <c r="AY68" s="158"/>
      <c r="AZ68" s="158"/>
      <c r="BA68" s="158"/>
      <c r="BB68" s="158"/>
      <c r="BC68" s="158"/>
      <c r="BD68" s="158"/>
      <c r="BE68" s="158"/>
      <c r="BF68" s="158"/>
      <c r="BG68" s="158"/>
      <c r="BH68" s="158"/>
      <c r="BI68" s="158"/>
      <c r="BJ68" s="158"/>
      <c r="BK68" s="162"/>
      <c r="BL68" s="180"/>
      <c r="BM68" s="180"/>
    </row>
    <row r="69" spans="1:65" x14ac:dyDescent="0.2">
      <c r="A69" s="162"/>
      <c r="B69" s="162"/>
      <c r="C69" s="162"/>
      <c r="D69" s="162"/>
      <c r="E69" s="162"/>
      <c r="F69" s="216"/>
      <c r="G69" s="178"/>
      <c r="H69" s="178"/>
      <c r="I69" s="178"/>
      <c r="J69" s="178"/>
      <c r="K69" s="164"/>
      <c r="L69" s="216"/>
      <c r="M69" s="162"/>
      <c r="N69" s="159"/>
      <c r="O69" s="177"/>
      <c r="P69" s="161"/>
      <c r="Q69" s="159"/>
      <c r="R69" s="159"/>
      <c r="S69" s="162"/>
      <c r="T69" s="167"/>
      <c r="U69" s="167"/>
      <c r="V69" s="167"/>
      <c r="W69" s="162"/>
      <c r="X69" s="46" t="s">
        <v>168</v>
      </c>
      <c r="Y69" s="42" t="s">
        <v>161</v>
      </c>
      <c r="Z69" s="43">
        <v>44188</v>
      </c>
      <c r="AA69" s="85" t="s">
        <v>148</v>
      </c>
      <c r="AB69" s="42" t="s">
        <v>343</v>
      </c>
      <c r="AC69" s="77">
        <v>44205</v>
      </c>
      <c r="AD69" s="42">
        <v>44569</v>
      </c>
      <c r="AE69" s="79"/>
      <c r="AF69" s="58"/>
      <c r="AG69" s="125"/>
      <c r="AH69" s="125"/>
      <c r="AI69" s="58"/>
      <c r="AJ69" s="78"/>
      <c r="AK69" s="125"/>
      <c r="AL69" s="124">
        <f t="shared" si="0"/>
        <v>0</v>
      </c>
      <c r="AM69" s="125"/>
      <c r="AN69" s="125"/>
      <c r="AO69" s="160"/>
      <c r="AP69" s="158"/>
      <c r="AQ69" s="158"/>
      <c r="AR69" s="158"/>
      <c r="AS69" s="158"/>
      <c r="AT69" s="158"/>
      <c r="AU69" s="158"/>
      <c r="AV69" s="158"/>
      <c r="AW69" s="158"/>
      <c r="AX69" s="158"/>
      <c r="AY69" s="158"/>
      <c r="AZ69" s="158"/>
      <c r="BA69" s="158"/>
      <c r="BB69" s="158"/>
      <c r="BC69" s="158"/>
      <c r="BD69" s="158"/>
      <c r="BE69" s="158"/>
      <c r="BF69" s="158"/>
      <c r="BG69" s="158"/>
      <c r="BH69" s="158"/>
      <c r="BI69" s="158"/>
      <c r="BJ69" s="158"/>
      <c r="BK69" s="162"/>
      <c r="BL69" s="180"/>
      <c r="BM69" s="180"/>
    </row>
    <row r="70" spans="1:65" x14ac:dyDescent="0.2">
      <c r="A70" s="162"/>
      <c r="B70" s="162"/>
      <c r="C70" s="162"/>
      <c r="D70" s="162"/>
      <c r="E70" s="162"/>
      <c r="F70" s="216"/>
      <c r="G70" s="178"/>
      <c r="H70" s="178"/>
      <c r="I70" s="178"/>
      <c r="J70" s="178"/>
      <c r="K70" s="164"/>
      <c r="L70" s="216"/>
      <c r="M70" s="162"/>
      <c r="N70" s="159"/>
      <c r="O70" s="177"/>
      <c r="P70" s="161"/>
      <c r="Q70" s="159"/>
      <c r="R70" s="159"/>
      <c r="S70" s="162"/>
      <c r="T70" s="167"/>
      <c r="U70" s="167"/>
      <c r="V70" s="167"/>
      <c r="W70" s="162"/>
      <c r="X70" s="46" t="s">
        <v>168</v>
      </c>
      <c r="Y70" s="42" t="s">
        <v>561</v>
      </c>
      <c r="Z70" s="43">
        <v>44559</v>
      </c>
      <c r="AA70" s="76">
        <v>13195</v>
      </c>
      <c r="AB70" s="42" t="s">
        <v>344</v>
      </c>
      <c r="AC70" s="77">
        <v>44570</v>
      </c>
      <c r="AD70" s="77">
        <v>44935</v>
      </c>
      <c r="AE70" s="58"/>
      <c r="AF70" s="58"/>
      <c r="AG70" s="125"/>
      <c r="AH70" s="125"/>
      <c r="AI70" s="58"/>
      <c r="AJ70" s="78"/>
      <c r="AK70" s="125"/>
      <c r="AL70" s="124">
        <f t="shared" si="0"/>
        <v>0</v>
      </c>
      <c r="AM70" s="125">
        <f>29280+29280</f>
        <v>58560</v>
      </c>
      <c r="AN70" s="125"/>
      <c r="AO70" s="160"/>
      <c r="AP70" s="158"/>
      <c r="AQ70" s="158"/>
      <c r="AR70" s="158"/>
      <c r="AS70" s="158"/>
      <c r="AT70" s="158"/>
      <c r="AU70" s="158"/>
      <c r="AV70" s="158"/>
      <c r="AW70" s="158"/>
      <c r="AX70" s="158"/>
      <c r="AY70" s="158"/>
      <c r="AZ70" s="158"/>
      <c r="BA70" s="158"/>
      <c r="BB70" s="158"/>
      <c r="BC70" s="158"/>
      <c r="BD70" s="158"/>
      <c r="BE70" s="158"/>
      <c r="BF70" s="158"/>
      <c r="BG70" s="158"/>
      <c r="BH70" s="158"/>
      <c r="BI70" s="158"/>
      <c r="BJ70" s="158"/>
      <c r="BK70" s="162"/>
      <c r="BL70" s="180"/>
      <c r="BM70" s="180"/>
    </row>
    <row r="71" spans="1:65" x14ac:dyDescent="0.2">
      <c r="A71" s="162"/>
      <c r="B71" s="162"/>
      <c r="C71" s="162"/>
      <c r="D71" s="162"/>
      <c r="E71" s="162"/>
      <c r="F71" s="216"/>
      <c r="G71" s="178"/>
      <c r="H71" s="178"/>
      <c r="I71" s="178"/>
      <c r="J71" s="178"/>
      <c r="K71" s="164"/>
      <c r="L71" s="216"/>
      <c r="M71" s="162"/>
      <c r="N71" s="159"/>
      <c r="O71" s="177"/>
      <c r="P71" s="161"/>
      <c r="Q71" s="159"/>
      <c r="R71" s="159"/>
      <c r="S71" s="162"/>
      <c r="T71" s="167"/>
      <c r="U71" s="167"/>
      <c r="V71" s="167"/>
      <c r="W71" s="162"/>
      <c r="X71" s="46" t="s">
        <v>168</v>
      </c>
      <c r="Y71" s="42" t="s">
        <v>163</v>
      </c>
      <c r="Z71" s="43">
        <v>44924</v>
      </c>
      <c r="AA71" s="76">
        <v>13448</v>
      </c>
      <c r="AB71" s="42" t="s">
        <v>345</v>
      </c>
      <c r="AC71" s="77">
        <v>44936</v>
      </c>
      <c r="AD71" s="77">
        <v>45301</v>
      </c>
      <c r="AE71" s="58"/>
      <c r="AF71" s="58"/>
      <c r="AG71" s="125"/>
      <c r="AH71" s="125"/>
      <c r="AI71" s="58"/>
      <c r="AJ71" s="78"/>
      <c r="AK71" s="125"/>
      <c r="AL71" s="124">
        <f t="shared" si="0"/>
        <v>0</v>
      </c>
      <c r="AM71" s="125"/>
      <c r="AN71" s="125"/>
      <c r="AO71" s="160"/>
      <c r="AP71" s="158"/>
      <c r="AQ71" s="158"/>
      <c r="AR71" s="158"/>
      <c r="AS71" s="158"/>
      <c r="AT71" s="158"/>
      <c r="AU71" s="158"/>
      <c r="AV71" s="158"/>
      <c r="AW71" s="158"/>
      <c r="AX71" s="158"/>
      <c r="AY71" s="158"/>
      <c r="AZ71" s="158"/>
      <c r="BA71" s="158"/>
      <c r="BB71" s="158"/>
      <c r="BC71" s="158"/>
      <c r="BD71" s="158"/>
      <c r="BE71" s="158"/>
      <c r="BF71" s="158"/>
      <c r="BG71" s="158"/>
      <c r="BH71" s="158"/>
      <c r="BI71" s="158"/>
      <c r="BJ71" s="158"/>
      <c r="BK71" s="162"/>
      <c r="BL71" s="180"/>
      <c r="BM71" s="180"/>
    </row>
    <row r="72" spans="1:65" x14ac:dyDescent="0.2">
      <c r="A72" s="162"/>
      <c r="B72" s="162"/>
      <c r="C72" s="162"/>
      <c r="D72" s="162"/>
      <c r="E72" s="162"/>
      <c r="F72" s="216"/>
      <c r="G72" s="178"/>
      <c r="H72" s="178"/>
      <c r="I72" s="178"/>
      <c r="J72" s="178"/>
      <c r="K72" s="164"/>
      <c r="L72" s="216"/>
      <c r="M72" s="162"/>
      <c r="N72" s="159"/>
      <c r="O72" s="177"/>
      <c r="P72" s="161"/>
      <c r="Q72" s="159"/>
      <c r="R72" s="159"/>
      <c r="S72" s="162"/>
      <c r="T72" s="167"/>
      <c r="U72" s="167"/>
      <c r="V72" s="167"/>
      <c r="W72" s="162"/>
      <c r="X72" s="46" t="s">
        <v>168</v>
      </c>
      <c r="Y72" s="42" t="s">
        <v>164</v>
      </c>
      <c r="Z72" s="43">
        <v>45299</v>
      </c>
      <c r="AA72" s="76">
        <v>13689</v>
      </c>
      <c r="AB72" s="42" t="s">
        <v>346</v>
      </c>
      <c r="AC72" s="77">
        <v>45300</v>
      </c>
      <c r="AD72" s="77">
        <v>45665</v>
      </c>
      <c r="AE72" s="58"/>
      <c r="AF72" s="58"/>
      <c r="AG72" s="125"/>
      <c r="AH72" s="125"/>
      <c r="AI72" s="58"/>
      <c r="AJ72" s="78"/>
      <c r="AK72" s="125"/>
      <c r="AL72" s="124">
        <f t="shared" si="0"/>
        <v>0</v>
      </c>
      <c r="AM72" s="125">
        <v>29280</v>
      </c>
      <c r="AN72" s="125">
        <f>2440+2440+2440+2440+2440+2440+2440</f>
        <v>17080</v>
      </c>
      <c r="AO72" s="160"/>
      <c r="AP72" s="158"/>
      <c r="AQ72" s="158"/>
      <c r="AR72" s="158"/>
      <c r="AS72" s="158"/>
      <c r="AT72" s="158"/>
      <c r="AU72" s="158"/>
      <c r="AV72" s="158"/>
      <c r="AW72" s="158"/>
      <c r="AX72" s="158"/>
      <c r="AY72" s="158"/>
      <c r="AZ72" s="158"/>
      <c r="BA72" s="158"/>
      <c r="BB72" s="158"/>
      <c r="BC72" s="158"/>
      <c r="BD72" s="158"/>
      <c r="BE72" s="158"/>
      <c r="BF72" s="158"/>
      <c r="BG72" s="158"/>
      <c r="BH72" s="158"/>
      <c r="BI72" s="158"/>
      <c r="BJ72" s="158"/>
      <c r="BK72" s="162"/>
      <c r="BL72" s="180"/>
      <c r="BM72" s="180"/>
    </row>
    <row r="73" spans="1:65" x14ac:dyDescent="0.2">
      <c r="A73" s="162"/>
      <c r="B73" s="162"/>
      <c r="C73" s="162"/>
      <c r="D73" s="162"/>
      <c r="E73" s="162"/>
      <c r="F73" s="216"/>
      <c r="G73" s="178"/>
      <c r="H73" s="178"/>
      <c r="I73" s="178"/>
      <c r="J73" s="178"/>
      <c r="K73" s="164"/>
      <c r="L73" s="216"/>
      <c r="M73" s="162"/>
      <c r="N73" s="159"/>
      <c r="O73" s="177"/>
      <c r="P73" s="161"/>
      <c r="Q73" s="159"/>
      <c r="R73" s="159"/>
      <c r="S73" s="162"/>
      <c r="T73" s="167"/>
      <c r="U73" s="167"/>
      <c r="V73" s="167"/>
      <c r="W73" s="162"/>
      <c r="X73" s="46"/>
      <c r="Y73" s="42"/>
      <c r="Z73" s="43"/>
      <c r="AA73" s="43"/>
      <c r="AB73" s="42"/>
      <c r="AC73" s="77"/>
      <c r="AD73" s="77"/>
      <c r="AE73" s="58"/>
      <c r="AF73" s="58"/>
      <c r="AG73" s="125"/>
      <c r="AH73" s="125"/>
      <c r="AI73" s="58"/>
      <c r="AJ73" s="78"/>
      <c r="AK73" s="125"/>
      <c r="AL73" s="124">
        <f t="shared" si="0"/>
        <v>0</v>
      </c>
      <c r="AM73" s="125"/>
      <c r="AN73" s="125"/>
      <c r="AO73" s="160"/>
      <c r="AP73" s="158"/>
      <c r="AQ73" s="158"/>
      <c r="AR73" s="158"/>
      <c r="AS73" s="158"/>
      <c r="AT73" s="158"/>
      <c r="AU73" s="158"/>
      <c r="AV73" s="158"/>
      <c r="AW73" s="158"/>
      <c r="AX73" s="158"/>
      <c r="AY73" s="158"/>
      <c r="AZ73" s="158"/>
      <c r="BA73" s="158"/>
      <c r="BB73" s="158"/>
      <c r="BC73" s="158"/>
      <c r="BD73" s="158"/>
      <c r="BE73" s="158"/>
      <c r="BF73" s="158"/>
      <c r="BG73" s="158"/>
      <c r="BH73" s="158"/>
      <c r="BI73" s="158"/>
      <c r="BJ73" s="158"/>
      <c r="BK73" s="162"/>
      <c r="BL73" s="180"/>
      <c r="BM73" s="180"/>
    </row>
    <row r="74" spans="1:65" x14ac:dyDescent="0.2">
      <c r="A74" s="162"/>
      <c r="B74" s="162"/>
      <c r="C74" s="162"/>
      <c r="D74" s="162"/>
      <c r="E74" s="162"/>
      <c r="F74" s="216"/>
      <c r="G74" s="178"/>
      <c r="H74" s="178"/>
      <c r="I74" s="178"/>
      <c r="J74" s="178"/>
      <c r="K74" s="164"/>
      <c r="L74" s="216"/>
      <c r="M74" s="162"/>
      <c r="N74" s="159"/>
      <c r="O74" s="177"/>
      <c r="P74" s="161"/>
      <c r="Q74" s="159"/>
      <c r="R74" s="159"/>
      <c r="S74" s="162"/>
      <c r="T74" s="167"/>
      <c r="U74" s="167"/>
      <c r="V74" s="167"/>
      <c r="W74" s="162"/>
      <c r="X74" s="46"/>
      <c r="Y74" s="42"/>
      <c r="Z74" s="43"/>
      <c r="AA74" s="43"/>
      <c r="AB74" s="42"/>
      <c r="AC74" s="77"/>
      <c r="AD74" s="77"/>
      <c r="AE74" s="58"/>
      <c r="AF74" s="58"/>
      <c r="AG74" s="125"/>
      <c r="AH74" s="125"/>
      <c r="AI74" s="58"/>
      <c r="AJ74" s="78"/>
      <c r="AK74" s="125"/>
      <c r="AL74" s="124">
        <f t="shared" si="0"/>
        <v>0</v>
      </c>
      <c r="AM74" s="125"/>
      <c r="AN74" s="125"/>
      <c r="AO74" s="160"/>
      <c r="AP74" s="158"/>
      <c r="AQ74" s="158"/>
      <c r="AR74" s="158"/>
      <c r="AS74" s="158"/>
      <c r="AT74" s="158"/>
      <c r="AU74" s="158"/>
      <c r="AV74" s="158"/>
      <c r="AW74" s="158"/>
      <c r="AX74" s="158"/>
      <c r="AY74" s="158"/>
      <c r="AZ74" s="158"/>
      <c r="BA74" s="158"/>
      <c r="BB74" s="158"/>
      <c r="BC74" s="158"/>
      <c r="BD74" s="158"/>
      <c r="BE74" s="158"/>
      <c r="BF74" s="158"/>
      <c r="BG74" s="158"/>
      <c r="BH74" s="158"/>
      <c r="BI74" s="158"/>
      <c r="BJ74" s="158"/>
      <c r="BK74" s="162"/>
      <c r="BL74" s="180"/>
      <c r="BM74" s="180"/>
    </row>
    <row r="75" spans="1:65" x14ac:dyDescent="0.2">
      <c r="A75" s="162"/>
      <c r="B75" s="162"/>
      <c r="C75" s="162"/>
      <c r="D75" s="162"/>
      <c r="E75" s="162"/>
      <c r="F75" s="216"/>
      <c r="G75" s="178"/>
      <c r="H75" s="178"/>
      <c r="I75" s="178"/>
      <c r="J75" s="178"/>
      <c r="K75" s="164"/>
      <c r="L75" s="216"/>
      <c r="M75" s="162"/>
      <c r="N75" s="159"/>
      <c r="O75" s="177"/>
      <c r="P75" s="161"/>
      <c r="Q75" s="159"/>
      <c r="R75" s="159"/>
      <c r="S75" s="162"/>
      <c r="T75" s="167"/>
      <c r="U75" s="167"/>
      <c r="V75" s="167"/>
      <c r="W75" s="162"/>
      <c r="X75" s="46"/>
      <c r="Y75" s="87"/>
      <c r="Z75" s="87"/>
      <c r="AA75" s="87"/>
      <c r="AB75" s="87"/>
      <c r="AC75" s="58"/>
      <c r="AD75" s="87"/>
      <c r="AE75" s="42"/>
      <c r="AF75" s="42"/>
      <c r="AG75" s="126"/>
      <c r="AH75" s="126"/>
      <c r="AI75" s="43"/>
      <c r="AJ75" s="43"/>
      <c r="AK75" s="127"/>
      <c r="AL75" s="124">
        <f t="shared" si="0"/>
        <v>0</v>
      </c>
      <c r="AM75" s="137"/>
      <c r="AN75" s="125"/>
      <c r="AO75" s="160"/>
      <c r="AP75" s="158"/>
      <c r="AQ75" s="158"/>
      <c r="AR75" s="158"/>
      <c r="AS75" s="158"/>
      <c r="AT75" s="158"/>
      <c r="AU75" s="162"/>
      <c r="AV75" s="162"/>
      <c r="AW75" s="162"/>
      <c r="AX75" s="162"/>
      <c r="AY75" s="178"/>
      <c r="AZ75" s="178"/>
      <c r="BA75" s="178"/>
      <c r="BB75" s="178"/>
      <c r="BC75" s="178"/>
      <c r="BD75" s="178"/>
      <c r="BE75" s="178"/>
      <c r="BF75" s="178"/>
      <c r="BG75" s="178"/>
      <c r="BH75" s="178"/>
      <c r="BI75" s="178"/>
      <c r="BJ75" s="178"/>
      <c r="BK75" s="162"/>
      <c r="BL75" s="162"/>
      <c r="BM75" s="163"/>
    </row>
    <row r="76" spans="1:65" x14ac:dyDescent="0.2">
      <c r="A76" s="162">
        <v>7</v>
      </c>
      <c r="B76" s="162" t="s">
        <v>192</v>
      </c>
      <c r="C76" s="162" t="s">
        <v>141</v>
      </c>
      <c r="D76" s="162" t="s">
        <v>142</v>
      </c>
      <c r="E76" s="162" t="s">
        <v>143</v>
      </c>
      <c r="F76" s="216" t="s">
        <v>193</v>
      </c>
      <c r="G76" s="161">
        <v>12653</v>
      </c>
      <c r="H76" s="161"/>
      <c r="I76" s="161"/>
      <c r="J76" s="161"/>
      <c r="K76" s="164" t="s">
        <v>194</v>
      </c>
      <c r="L76" s="216" t="s">
        <v>146</v>
      </c>
      <c r="M76" s="162" t="s">
        <v>147</v>
      </c>
      <c r="N76" s="159">
        <v>43860</v>
      </c>
      <c r="O76" s="177">
        <v>1476187.92</v>
      </c>
      <c r="P76" s="161">
        <v>12738</v>
      </c>
      <c r="Q76" s="159">
        <v>43862</v>
      </c>
      <c r="R76" s="159">
        <v>44227</v>
      </c>
      <c r="S76" s="178" t="s">
        <v>608</v>
      </c>
      <c r="T76" s="167"/>
      <c r="U76" s="167"/>
      <c r="V76" s="167"/>
      <c r="W76" s="162" t="s">
        <v>635</v>
      </c>
      <c r="X76" s="46"/>
      <c r="Y76" s="42"/>
      <c r="Z76" s="43"/>
      <c r="AA76" s="42"/>
      <c r="AB76" s="42"/>
      <c r="AC76" s="42"/>
      <c r="AD76" s="42"/>
      <c r="AE76" s="42"/>
      <c r="AF76" s="42"/>
      <c r="AG76" s="126"/>
      <c r="AH76" s="126"/>
      <c r="AI76" s="42"/>
      <c r="AJ76" s="42"/>
      <c r="AK76" s="126"/>
      <c r="AL76" s="124">
        <f t="shared" si="0"/>
        <v>1476187.92</v>
      </c>
      <c r="AM76" s="126">
        <v>1413576.36</v>
      </c>
      <c r="AN76" s="125"/>
      <c r="AO76" s="160">
        <f>AM76+AM77+AM79+AM80+AN83</f>
        <v>7787517.0900000008</v>
      </c>
      <c r="AP76" s="179"/>
      <c r="AQ76" s="179"/>
      <c r="AR76" s="162"/>
      <c r="AS76" s="162"/>
      <c r="AT76" s="162"/>
      <c r="AU76" s="162"/>
      <c r="AV76" s="162"/>
      <c r="AW76" s="162"/>
      <c r="AX76" s="162"/>
      <c r="AY76" s="178"/>
      <c r="AZ76" s="178"/>
      <c r="BA76" s="178"/>
      <c r="BB76" s="178"/>
      <c r="BC76" s="178"/>
      <c r="BD76" s="178"/>
      <c r="BE76" s="178"/>
      <c r="BF76" s="178"/>
      <c r="BG76" s="178"/>
      <c r="BH76" s="178"/>
      <c r="BI76" s="178"/>
      <c r="BJ76" s="178"/>
      <c r="BK76" s="162"/>
      <c r="BL76" s="162"/>
      <c r="BM76" s="163"/>
    </row>
    <row r="77" spans="1:65" x14ac:dyDescent="0.2">
      <c r="A77" s="162"/>
      <c r="B77" s="162"/>
      <c r="C77" s="162"/>
      <c r="D77" s="162"/>
      <c r="E77" s="162"/>
      <c r="F77" s="216"/>
      <c r="G77" s="161"/>
      <c r="H77" s="161"/>
      <c r="I77" s="161"/>
      <c r="J77" s="161"/>
      <c r="K77" s="164"/>
      <c r="L77" s="216"/>
      <c r="M77" s="162"/>
      <c r="N77" s="159"/>
      <c r="O77" s="177"/>
      <c r="P77" s="161"/>
      <c r="Q77" s="159"/>
      <c r="R77" s="159"/>
      <c r="S77" s="162"/>
      <c r="T77" s="167"/>
      <c r="U77" s="167"/>
      <c r="V77" s="167"/>
      <c r="W77" s="162"/>
      <c r="X77" s="46" t="s">
        <v>168</v>
      </c>
      <c r="Y77" s="42" t="s">
        <v>161</v>
      </c>
      <c r="Z77" s="43">
        <v>44188</v>
      </c>
      <c r="AA77" s="47" t="s">
        <v>195</v>
      </c>
      <c r="AB77" s="42" t="s">
        <v>196</v>
      </c>
      <c r="AC77" s="42">
        <v>44228</v>
      </c>
      <c r="AD77" s="42">
        <v>44592</v>
      </c>
      <c r="AE77" s="42"/>
      <c r="AF77" s="42"/>
      <c r="AG77" s="126"/>
      <c r="AH77" s="126"/>
      <c r="AI77" s="42"/>
      <c r="AJ77" s="42"/>
      <c r="AK77" s="126"/>
      <c r="AL77" s="124">
        <f t="shared" si="0"/>
        <v>0</v>
      </c>
      <c r="AM77" s="126">
        <v>1524416.86</v>
      </c>
      <c r="AN77" s="125"/>
      <c r="AO77" s="160"/>
      <c r="AP77" s="162"/>
      <c r="AQ77" s="179"/>
      <c r="AR77" s="162"/>
      <c r="AS77" s="162"/>
      <c r="AT77" s="162"/>
      <c r="AU77" s="162"/>
      <c r="AV77" s="162"/>
      <c r="AW77" s="162"/>
      <c r="AX77" s="162"/>
      <c r="AY77" s="178"/>
      <c r="AZ77" s="178"/>
      <c r="BA77" s="178"/>
      <c r="BB77" s="178"/>
      <c r="BC77" s="178"/>
      <c r="BD77" s="178"/>
      <c r="BE77" s="178"/>
      <c r="BF77" s="178"/>
      <c r="BG77" s="178"/>
      <c r="BH77" s="178"/>
      <c r="BI77" s="178"/>
      <c r="BJ77" s="178"/>
      <c r="BK77" s="162"/>
      <c r="BL77" s="162"/>
      <c r="BM77" s="163"/>
    </row>
    <row r="78" spans="1:65" x14ac:dyDescent="0.2">
      <c r="A78" s="162"/>
      <c r="B78" s="162"/>
      <c r="C78" s="162"/>
      <c r="D78" s="162"/>
      <c r="E78" s="162"/>
      <c r="F78" s="216"/>
      <c r="G78" s="161"/>
      <c r="H78" s="161"/>
      <c r="I78" s="161"/>
      <c r="J78" s="161"/>
      <c r="K78" s="164"/>
      <c r="L78" s="216"/>
      <c r="M78" s="162"/>
      <c r="N78" s="159"/>
      <c r="O78" s="177"/>
      <c r="P78" s="161"/>
      <c r="Q78" s="159"/>
      <c r="R78" s="159"/>
      <c r="S78" s="162"/>
      <c r="T78" s="167"/>
      <c r="U78" s="167"/>
      <c r="V78" s="167"/>
      <c r="W78" s="162"/>
      <c r="X78" s="46" t="s">
        <v>168</v>
      </c>
      <c r="Y78" s="42" t="s">
        <v>162</v>
      </c>
      <c r="Z78" s="43">
        <v>44589</v>
      </c>
      <c r="AA78" s="47" t="s">
        <v>197</v>
      </c>
      <c r="AB78" s="42" t="s">
        <v>198</v>
      </c>
      <c r="AC78" s="42">
        <v>44593</v>
      </c>
      <c r="AD78" s="42">
        <v>44957</v>
      </c>
      <c r="AE78" s="42"/>
      <c r="AF78" s="42"/>
      <c r="AG78" s="126"/>
      <c r="AH78" s="126"/>
      <c r="AI78" s="42"/>
      <c r="AJ78" s="42"/>
      <c r="AK78" s="126"/>
      <c r="AL78" s="124">
        <f t="shared" si="0"/>
        <v>0</v>
      </c>
      <c r="AM78" s="126"/>
      <c r="AN78" s="125"/>
      <c r="AO78" s="160"/>
      <c r="AP78" s="162"/>
      <c r="AQ78" s="179"/>
      <c r="AR78" s="162"/>
      <c r="AS78" s="162"/>
      <c r="AT78" s="162"/>
      <c r="AU78" s="162"/>
      <c r="AV78" s="162"/>
      <c r="AW78" s="162"/>
      <c r="AX78" s="162"/>
      <c r="AY78" s="178"/>
      <c r="AZ78" s="178"/>
      <c r="BA78" s="178"/>
      <c r="BB78" s="178"/>
      <c r="BC78" s="178"/>
      <c r="BD78" s="178"/>
      <c r="BE78" s="178"/>
      <c r="BF78" s="178"/>
      <c r="BG78" s="178"/>
      <c r="BH78" s="178"/>
      <c r="BI78" s="178"/>
      <c r="BJ78" s="178"/>
      <c r="BK78" s="162"/>
      <c r="BL78" s="162"/>
      <c r="BM78" s="163"/>
    </row>
    <row r="79" spans="1:65" x14ac:dyDescent="0.2">
      <c r="A79" s="162"/>
      <c r="B79" s="162"/>
      <c r="C79" s="162"/>
      <c r="D79" s="162"/>
      <c r="E79" s="162"/>
      <c r="F79" s="216"/>
      <c r="G79" s="161"/>
      <c r="H79" s="161"/>
      <c r="I79" s="161"/>
      <c r="J79" s="161"/>
      <c r="K79" s="164"/>
      <c r="L79" s="216"/>
      <c r="M79" s="162"/>
      <c r="N79" s="159"/>
      <c r="O79" s="177"/>
      <c r="P79" s="161"/>
      <c r="Q79" s="159"/>
      <c r="R79" s="159"/>
      <c r="S79" s="162"/>
      <c r="T79" s="167"/>
      <c r="U79" s="167"/>
      <c r="V79" s="167"/>
      <c r="W79" s="162"/>
      <c r="X79" s="46" t="s">
        <v>168</v>
      </c>
      <c r="Y79" s="42" t="s">
        <v>163</v>
      </c>
      <c r="Z79" s="43">
        <v>44740</v>
      </c>
      <c r="AA79" s="47" t="s">
        <v>199</v>
      </c>
      <c r="AB79" s="46" t="s">
        <v>187</v>
      </c>
      <c r="AC79" s="42">
        <v>44563</v>
      </c>
      <c r="AD79" s="42">
        <v>44926</v>
      </c>
      <c r="AE79" s="49">
        <v>5.4927201000000002E-2</v>
      </c>
      <c r="AF79" s="42"/>
      <c r="AG79" s="126">
        <v>80665.320000000007</v>
      </c>
      <c r="AH79" s="126">
        <v>0</v>
      </c>
      <c r="AI79" s="42"/>
      <c r="AJ79" s="42"/>
      <c r="AK79" s="126">
        <v>0</v>
      </c>
      <c r="AL79" s="124">
        <f t="shared" si="0"/>
        <v>80665.320000000007</v>
      </c>
      <c r="AM79" s="126">
        <v>1551435.75</v>
      </c>
      <c r="AN79" s="125"/>
      <c r="AO79" s="160"/>
      <c r="AP79" s="162"/>
      <c r="AQ79" s="179"/>
      <c r="AR79" s="162"/>
      <c r="AS79" s="162"/>
      <c r="AT79" s="162"/>
      <c r="AU79" s="162"/>
      <c r="AV79" s="162"/>
      <c r="AW79" s="162"/>
      <c r="AX79" s="162"/>
      <c r="AY79" s="178"/>
      <c r="AZ79" s="178"/>
      <c r="BA79" s="178"/>
      <c r="BB79" s="178"/>
      <c r="BC79" s="178"/>
      <c r="BD79" s="178"/>
      <c r="BE79" s="178"/>
      <c r="BF79" s="178"/>
      <c r="BG79" s="178"/>
      <c r="BH79" s="178"/>
      <c r="BI79" s="178"/>
      <c r="BJ79" s="178"/>
      <c r="BK79" s="162"/>
      <c r="BL79" s="162"/>
      <c r="BM79" s="163"/>
    </row>
    <row r="80" spans="1:65" x14ac:dyDescent="0.2">
      <c r="A80" s="162"/>
      <c r="B80" s="162"/>
      <c r="C80" s="162"/>
      <c r="D80" s="162"/>
      <c r="E80" s="162"/>
      <c r="F80" s="216"/>
      <c r="G80" s="161"/>
      <c r="H80" s="161"/>
      <c r="I80" s="161"/>
      <c r="J80" s="161"/>
      <c r="K80" s="164"/>
      <c r="L80" s="216"/>
      <c r="M80" s="162"/>
      <c r="N80" s="159"/>
      <c r="O80" s="177"/>
      <c r="P80" s="161"/>
      <c r="Q80" s="159"/>
      <c r="R80" s="159"/>
      <c r="S80" s="162"/>
      <c r="T80" s="167"/>
      <c r="U80" s="167"/>
      <c r="V80" s="167"/>
      <c r="W80" s="162"/>
      <c r="X80" s="46" t="s">
        <v>168</v>
      </c>
      <c r="Y80" s="42" t="s">
        <v>164</v>
      </c>
      <c r="Z80" s="43">
        <v>44945</v>
      </c>
      <c r="AA80" s="47" t="s">
        <v>200</v>
      </c>
      <c r="AB80" s="42" t="s">
        <v>201</v>
      </c>
      <c r="AC80" s="42">
        <v>44958</v>
      </c>
      <c r="AD80" s="42">
        <v>45322</v>
      </c>
      <c r="AE80" s="42"/>
      <c r="AF80" s="42"/>
      <c r="AG80" s="126"/>
      <c r="AH80" s="126"/>
      <c r="AI80" s="42"/>
      <c r="AJ80" s="42"/>
      <c r="AK80" s="126"/>
      <c r="AL80" s="124">
        <f t="shared" si="0"/>
        <v>0</v>
      </c>
      <c r="AM80" s="137">
        <f>978424.54+7425.18+2056.42+12002.55+31945.78+27461+87412.88+31945.78+86682.04+27461+36140.16+91897.65+27461+29055.39+16846.01+123300.37+36140.16+27461+91897.65+36140.16+27461+101447.5+12152.75+10602.57+2998.85+3851.6</f>
        <v>1967670.99</v>
      </c>
      <c r="AN80" s="125"/>
      <c r="AO80" s="160"/>
      <c r="AP80" s="162"/>
      <c r="AQ80" s="179"/>
      <c r="AR80" s="162"/>
      <c r="AS80" s="162"/>
      <c r="AT80" s="162"/>
      <c r="AU80" s="162"/>
      <c r="AV80" s="162"/>
      <c r="AW80" s="162"/>
      <c r="AX80" s="162"/>
      <c r="AY80" s="178"/>
      <c r="AZ80" s="178"/>
      <c r="BA80" s="178"/>
      <c r="BB80" s="178"/>
      <c r="BC80" s="178"/>
      <c r="BD80" s="178"/>
      <c r="BE80" s="178"/>
      <c r="BF80" s="178"/>
      <c r="BG80" s="178"/>
      <c r="BH80" s="178"/>
      <c r="BI80" s="178"/>
      <c r="BJ80" s="178"/>
      <c r="BK80" s="162"/>
      <c r="BL80" s="162"/>
      <c r="BM80" s="163"/>
    </row>
    <row r="81" spans="1:884" x14ac:dyDescent="0.2">
      <c r="A81" s="162"/>
      <c r="B81" s="162"/>
      <c r="C81" s="162"/>
      <c r="D81" s="162"/>
      <c r="E81" s="162"/>
      <c r="F81" s="216"/>
      <c r="G81" s="161"/>
      <c r="H81" s="161"/>
      <c r="I81" s="161"/>
      <c r="J81" s="161"/>
      <c r="K81" s="164"/>
      <c r="L81" s="216"/>
      <c r="M81" s="162"/>
      <c r="N81" s="159"/>
      <c r="O81" s="177"/>
      <c r="P81" s="161"/>
      <c r="Q81" s="159"/>
      <c r="R81" s="159"/>
      <c r="S81" s="162"/>
      <c r="T81" s="167"/>
      <c r="U81" s="167"/>
      <c r="V81" s="167"/>
      <c r="W81" s="162"/>
      <c r="X81" s="46" t="s">
        <v>168</v>
      </c>
      <c r="Y81" s="42" t="s">
        <v>165</v>
      </c>
      <c r="Z81" s="83">
        <v>45001</v>
      </c>
      <c r="AA81" s="84">
        <v>13494</v>
      </c>
      <c r="AB81" s="50" t="s">
        <v>202</v>
      </c>
      <c r="AC81" s="77">
        <v>45001</v>
      </c>
      <c r="AD81" s="83">
        <v>45367</v>
      </c>
      <c r="AE81" s="51">
        <v>0.25</v>
      </c>
      <c r="AF81" s="43"/>
      <c r="AG81" s="127">
        <v>303851.64</v>
      </c>
      <c r="AH81" s="127">
        <v>0</v>
      </c>
      <c r="AI81" s="43"/>
      <c r="AJ81" s="43"/>
      <c r="AK81" s="127">
        <v>0</v>
      </c>
      <c r="AL81" s="124">
        <f t="shared" si="0"/>
        <v>303851.64</v>
      </c>
      <c r="AM81" s="127"/>
      <c r="AN81" s="125"/>
      <c r="AO81" s="160"/>
      <c r="AP81" s="162"/>
      <c r="AQ81" s="179"/>
      <c r="AR81" s="162"/>
      <c r="AS81" s="162"/>
      <c r="AT81" s="162"/>
      <c r="AU81" s="162"/>
      <c r="AV81" s="162"/>
      <c r="AW81" s="162"/>
      <c r="AX81" s="162"/>
      <c r="AY81" s="178"/>
      <c r="AZ81" s="178"/>
      <c r="BA81" s="178"/>
      <c r="BB81" s="178"/>
      <c r="BC81" s="178"/>
      <c r="BD81" s="178"/>
      <c r="BE81" s="178"/>
      <c r="BF81" s="178"/>
      <c r="BG81" s="178"/>
      <c r="BH81" s="178"/>
      <c r="BI81" s="178"/>
      <c r="BJ81" s="178"/>
      <c r="BK81" s="162"/>
      <c r="BL81" s="162"/>
      <c r="BM81" s="163"/>
    </row>
    <row r="82" spans="1:884" x14ac:dyDescent="0.2">
      <c r="A82" s="162"/>
      <c r="B82" s="162"/>
      <c r="C82" s="162"/>
      <c r="D82" s="162"/>
      <c r="E82" s="162"/>
      <c r="F82" s="216"/>
      <c r="G82" s="161"/>
      <c r="H82" s="161"/>
      <c r="I82" s="161"/>
      <c r="J82" s="161"/>
      <c r="K82" s="164"/>
      <c r="L82" s="216"/>
      <c r="M82" s="162"/>
      <c r="N82" s="159"/>
      <c r="O82" s="177"/>
      <c r="P82" s="161"/>
      <c r="Q82" s="159"/>
      <c r="R82" s="159"/>
      <c r="S82" s="162"/>
      <c r="T82" s="167"/>
      <c r="U82" s="167"/>
      <c r="V82" s="167"/>
      <c r="W82" s="162"/>
      <c r="X82" s="46" t="s">
        <v>168</v>
      </c>
      <c r="Y82" s="42" t="s">
        <v>166</v>
      </c>
      <c r="Z82" s="83">
        <v>45138</v>
      </c>
      <c r="AA82" s="84">
        <v>13588</v>
      </c>
      <c r="AB82" s="50" t="s">
        <v>160</v>
      </c>
      <c r="AC82" s="77">
        <v>44562</v>
      </c>
      <c r="AD82" s="83">
        <v>45322</v>
      </c>
      <c r="AE82" s="52">
        <v>6.8404679999999995E-2</v>
      </c>
      <c r="AF82" s="43"/>
      <c r="AG82" s="127">
        <v>126760.92</v>
      </c>
      <c r="AH82" s="127">
        <v>0</v>
      </c>
      <c r="AI82" s="43"/>
      <c r="AJ82" s="43"/>
      <c r="AK82" s="127">
        <v>0</v>
      </c>
      <c r="AL82" s="124">
        <f t="shared" si="0"/>
        <v>126760.92</v>
      </c>
      <c r="AM82" s="127"/>
      <c r="AN82" s="125"/>
      <c r="AO82" s="160"/>
      <c r="AP82" s="162"/>
      <c r="AQ82" s="179"/>
      <c r="AR82" s="162"/>
      <c r="AS82" s="162"/>
      <c r="AT82" s="162"/>
      <c r="AU82" s="162"/>
      <c r="AV82" s="162"/>
      <c r="AW82" s="162"/>
      <c r="AX82" s="162"/>
      <c r="AY82" s="178"/>
      <c r="AZ82" s="178"/>
      <c r="BA82" s="178"/>
      <c r="BB82" s="178"/>
      <c r="BC82" s="178"/>
      <c r="BD82" s="178"/>
      <c r="BE82" s="178"/>
      <c r="BF82" s="178"/>
      <c r="BG82" s="178"/>
      <c r="BH82" s="178"/>
      <c r="BI82" s="178"/>
      <c r="BJ82" s="178"/>
      <c r="BK82" s="162"/>
      <c r="BL82" s="162"/>
      <c r="BM82" s="163"/>
    </row>
    <row r="83" spans="1:884" x14ac:dyDescent="0.2">
      <c r="A83" s="162"/>
      <c r="B83" s="162"/>
      <c r="C83" s="162"/>
      <c r="D83" s="162"/>
      <c r="E83" s="162"/>
      <c r="F83" s="216"/>
      <c r="G83" s="161"/>
      <c r="H83" s="161"/>
      <c r="I83" s="161"/>
      <c r="J83" s="161"/>
      <c r="K83" s="164"/>
      <c r="L83" s="216"/>
      <c r="M83" s="162"/>
      <c r="N83" s="159"/>
      <c r="O83" s="177"/>
      <c r="P83" s="161"/>
      <c r="Q83" s="159"/>
      <c r="R83" s="159"/>
      <c r="S83" s="162"/>
      <c r="T83" s="167"/>
      <c r="U83" s="167"/>
      <c r="V83" s="167"/>
      <c r="W83" s="162"/>
      <c r="X83" s="46" t="s">
        <v>168</v>
      </c>
      <c r="Y83" s="42" t="s">
        <v>167</v>
      </c>
      <c r="Z83" s="83">
        <v>45321</v>
      </c>
      <c r="AA83" s="84">
        <v>13703</v>
      </c>
      <c r="AB83" s="42" t="s">
        <v>203</v>
      </c>
      <c r="AC83" s="77">
        <v>45323</v>
      </c>
      <c r="AD83" s="83">
        <v>45688</v>
      </c>
      <c r="AE83" s="43"/>
      <c r="AF83" s="43"/>
      <c r="AG83" s="127"/>
      <c r="AH83" s="127"/>
      <c r="AI83" s="43"/>
      <c r="AJ83" s="43"/>
      <c r="AK83" s="127"/>
      <c r="AL83" s="124">
        <f t="shared" si="0"/>
        <v>0</v>
      </c>
      <c r="AM83" s="127"/>
      <c r="AN83" s="125">
        <f>24361.65+36140.16+101447.5+36140.16+24361.65+101447.5+36140.16+24361.65+101447.5+11561.01+8858.01+26427.88+101447.5+36140.16+36140.16+27461+101447.5+36140.16+27461+101447.5+27461+36140.16+88292.56+13154.94+36140.16+13154.94+88232.56+27461</f>
        <v>1330417.1300000001</v>
      </c>
      <c r="AO83" s="160"/>
      <c r="AP83" s="162"/>
      <c r="AQ83" s="179"/>
      <c r="AR83" s="162"/>
      <c r="AS83" s="162"/>
      <c r="AT83" s="162"/>
      <c r="AU83" s="162"/>
      <c r="AV83" s="162"/>
      <c r="AW83" s="162"/>
      <c r="AX83" s="162"/>
      <c r="AY83" s="178"/>
      <c r="AZ83" s="178"/>
      <c r="BA83" s="178"/>
      <c r="BB83" s="178"/>
      <c r="BC83" s="178"/>
      <c r="BD83" s="178"/>
      <c r="BE83" s="178"/>
      <c r="BF83" s="178"/>
      <c r="BG83" s="178"/>
      <c r="BH83" s="178"/>
      <c r="BI83" s="178"/>
      <c r="BJ83" s="178"/>
      <c r="BK83" s="162"/>
      <c r="BL83" s="162"/>
      <c r="BM83" s="163"/>
    </row>
    <row r="84" spans="1:884" x14ac:dyDescent="0.2">
      <c r="A84" s="162"/>
      <c r="B84" s="162"/>
      <c r="C84" s="162"/>
      <c r="D84" s="162"/>
      <c r="E84" s="162"/>
      <c r="F84" s="216"/>
      <c r="G84" s="161"/>
      <c r="H84" s="161"/>
      <c r="I84" s="161"/>
      <c r="J84" s="161"/>
      <c r="K84" s="164"/>
      <c r="L84" s="216"/>
      <c r="M84" s="162"/>
      <c r="N84" s="159"/>
      <c r="O84" s="177"/>
      <c r="P84" s="161"/>
      <c r="Q84" s="159"/>
      <c r="R84" s="159"/>
      <c r="S84" s="162"/>
      <c r="T84" s="167"/>
      <c r="U84" s="167"/>
      <c r="V84" s="167"/>
      <c r="W84" s="162"/>
      <c r="X84" s="46"/>
      <c r="Y84" s="46"/>
      <c r="Z84" s="46"/>
      <c r="AA84" s="46"/>
      <c r="AB84" s="46"/>
      <c r="AC84" s="46"/>
      <c r="AD84" s="46"/>
      <c r="AE84" s="53"/>
      <c r="AF84" s="43"/>
      <c r="AG84" s="127"/>
      <c r="AH84" s="127"/>
      <c r="AI84" s="43"/>
      <c r="AJ84" s="43"/>
      <c r="AK84" s="127"/>
      <c r="AL84" s="124">
        <f t="shared" ref="AL84:AL147" si="1">O84-AH84+AG84+AK84</f>
        <v>0</v>
      </c>
      <c r="AM84" s="126"/>
      <c r="AN84" s="125"/>
      <c r="AO84" s="160"/>
      <c r="AP84" s="162"/>
      <c r="AQ84" s="179"/>
      <c r="AR84" s="162"/>
      <c r="AS84" s="162"/>
      <c r="AT84" s="162"/>
      <c r="AU84" s="162"/>
      <c r="AV84" s="162"/>
      <c r="AW84" s="162"/>
      <c r="AX84" s="162"/>
      <c r="AY84" s="178"/>
      <c r="AZ84" s="178"/>
      <c r="BA84" s="178"/>
      <c r="BB84" s="178"/>
      <c r="BC84" s="178"/>
      <c r="BD84" s="178"/>
      <c r="BE84" s="178"/>
      <c r="BF84" s="178"/>
      <c r="BG84" s="178"/>
      <c r="BH84" s="178"/>
      <c r="BI84" s="178"/>
      <c r="BJ84" s="178"/>
      <c r="BK84" s="162"/>
      <c r="BL84" s="162"/>
      <c r="BM84" s="163"/>
    </row>
    <row r="85" spans="1:884" x14ac:dyDescent="0.2">
      <c r="A85" s="162"/>
      <c r="B85" s="162"/>
      <c r="C85" s="162"/>
      <c r="D85" s="162"/>
      <c r="E85" s="162"/>
      <c r="F85" s="216"/>
      <c r="G85" s="161"/>
      <c r="H85" s="161"/>
      <c r="I85" s="161"/>
      <c r="J85" s="161"/>
      <c r="K85" s="164"/>
      <c r="L85" s="216"/>
      <c r="M85" s="162"/>
      <c r="N85" s="159"/>
      <c r="O85" s="177"/>
      <c r="P85" s="161"/>
      <c r="Q85" s="159"/>
      <c r="R85" s="159"/>
      <c r="S85" s="162"/>
      <c r="T85" s="167"/>
      <c r="U85" s="167"/>
      <c r="V85" s="167"/>
      <c r="W85" s="162"/>
      <c r="X85" s="46"/>
      <c r="Y85" s="46"/>
      <c r="Z85" s="46"/>
      <c r="AA85" s="46"/>
      <c r="AB85" s="46"/>
      <c r="AC85" s="46"/>
      <c r="AD85" s="46"/>
      <c r="AE85" s="53"/>
      <c r="AF85" s="43"/>
      <c r="AG85" s="127"/>
      <c r="AH85" s="127"/>
      <c r="AI85" s="43"/>
      <c r="AJ85" s="43"/>
      <c r="AK85" s="127"/>
      <c r="AL85" s="124">
        <f t="shared" si="1"/>
        <v>0</v>
      </c>
      <c r="AM85" s="126"/>
      <c r="AN85" s="125"/>
      <c r="AO85" s="160"/>
      <c r="AP85" s="162"/>
      <c r="AQ85" s="179"/>
      <c r="AR85" s="162"/>
      <c r="AS85" s="162"/>
      <c r="AT85" s="162"/>
      <c r="AU85" s="162"/>
      <c r="AV85" s="162"/>
      <c r="AW85" s="162"/>
      <c r="AX85" s="162"/>
      <c r="AY85" s="178"/>
      <c r="AZ85" s="178"/>
      <c r="BA85" s="178"/>
      <c r="BB85" s="178"/>
      <c r="BC85" s="178"/>
      <c r="BD85" s="178"/>
      <c r="BE85" s="178"/>
      <c r="BF85" s="178"/>
      <c r="BG85" s="178"/>
      <c r="BH85" s="178"/>
      <c r="BI85" s="178"/>
      <c r="BJ85" s="178"/>
      <c r="BK85" s="162"/>
      <c r="BL85" s="162"/>
      <c r="BM85" s="163"/>
    </row>
    <row r="86" spans="1:884" x14ac:dyDescent="0.2">
      <c r="A86" s="162"/>
      <c r="B86" s="162"/>
      <c r="C86" s="162"/>
      <c r="D86" s="162"/>
      <c r="E86" s="162"/>
      <c r="F86" s="216"/>
      <c r="G86" s="161"/>
      <c r="H86" s="161"/>
      <c r="I86" s="161"/>
      <c r="J86" s="161"/>
      <c r="K86" s="164"/>
      <c r="L86" s="216"/>
      <c r="M86" s="162"/>
      <c r="N86" s="159"/>
      <c r="O86" s="177"/>
      <c r="P86" s="161"/>
      <c r="Q86" s="159"/>
      <c r="R86" s="159"/>
      <c r="S86" s="162"/>
      <c r="T86" s="167"/>
      <c r="U86" s="167"/>
      <c r="V86" s="167"/>
      <c r="W86" s="162"/>
      <c r="X86" s="46"/>
      <c r="Y86" s="46"/>
      <c r="Z86" s="46"/>
      <c r="AA86" s="46"/>
      <c r="AB86" s="46"/>
      <c r="AC86" s="46"/>
      <c r="AD86" s="46"/>
      <c r="AE86" s="87"/>
      <c r="AF86" s="87"/>
      <c r="AG86" s="127"/>
      <c r="AH86" s="127"/>
      <c r="AI86" s="43"/>
      <c r="AJ86" s="43"/>
      <c r="AK86" s="127"/>
      <c r="AL86" s="124">
        <f t="shared" si="1"/>
        <v>0</v>
      </c>
      <c r="AM86" s="137"/>
      <c r="AN86" s="125"/>
      <c r="AO86" s="160"/>
      <c r="AP86" s="162"/>
      <c r="AQ86" s="179"/>
      <c r="AR86" s="162"/>
      <c r="AS86" s="162"/>
      <c r="AT86" s="162"/>
      <c r="AU86" s="158"/>
      <c r="AV86" s="158"/>
      <c r="AW86" s="158"/>
      <c r="AX86" s="158"/>
      <c r="AY86" s="158"/>
      <c r="AZ86" s="158"/>
      <c r="BA86" s="158"/>
      <c r="BB86" s="158"/>
      <c r="BC86" s="158"/>
      <c r="BD86" s="158"/>
      <c r="BE86" s="158"/>
      <c r="BF86" s="158"/>
      <c r="BG86" s="158"/>
      <c r="BH86" s="158"/>
      <c r="BI86" s="158"/>
      <c r="BJ86" s="158"/>
      <c r="BK86" s="162"/>
      <c r="BL86" s="180"/>
      <c r="BM86" s="180"/>
    </row>
    <row r="87" spans="1:884" x14ac:dyDescent="0.2">
      <c r="A87" s="162">
        <v>8</v>
      </c>
      <c r="B87" s="162" t="s">
        <v>306</v>
      </c>
      <c r="C87" s="162" t="s">
        <v>307</v>
      </c>
      <c r="D87" s="162" t="s">
        <v>142</v>
      </c>
      <c r="E87" s="162" t="s">
        <v>143</v>
      </c>
      <c r="F87" s="216" t="s">
        <v>308</v>
      </c>
      <c r="G87" s="161">
        <v>13069</v>
      </c>
      <c r="H87" s="161"/>
      <c r="I87" s="161"/>
      <c r="J87" s="161"/>
      <c r="K87" s="164" t="s">
        <v>309</v>
      </c>
      <c r="L87" s="216" t="s">
        <v>310</v>
      </c>
      <c r="M87" s="162" t="s">
        <v>311</v>
      </c>
      <c r="N87" s="159">
        <v>44368</v>
      </c>
      <c r="O87" s="177">
        <v>21000</v>
      </c>
      <c r="P87" s="161">
        <v>13069</v>
      </c>
      <c r="Q87" s="159">
        <v>44004</v>
      </c>
      <c r="R87" s="159">
        <v>44369</v>
      </c>
      <c r="S87" s="162" t="s">
        <v>496</v>
      </c>
      <c r="T87" s="167"/>
      <c r="U87" s="167"/>
      <c r="V87" s="167"/>
      <c r="W87" s="162" t="s">
        <v>634</v>
      </c>
      <c r="X87" s="46"/>
      <c r="Y87" s="46"/>
      <c r="Z87" s="43"/>
      <c r="AA87" s="45"/>
      <c r="AB87" s="46"/>
      <c r="AC87" s="42"/>
      <c r="AD87" s="42"/>
      <c r="AE87" s="46"/>
      <c r="AF87" s="46"/>
      <c r="AG87" s="125"/>
      <c r="AH87" s="125"/>
      <c r="AI87" s="58"/>
      <c r="AJ87" s="58"/>
      <c r="AK87" s="125"/>
      <c r="AL87" s="124">
        <f t="shared" si="1"/>
        <v>21000</v>
      </c>
      <c r="AM87" s="125">
        <v>1585.5</v>
      </c>
      <c r="AN87" s="125"/>
      <c r="AO87" s="160">
        <f>AM87+AM88+AM89+AM90+AN90</f>
        <v>58915.5</v>
      </c>
      <c r="AP87" s="158"/>
      <c r="AQ87" s="158"/>
      <c r="AR87" s="158"/>
      <c r="AS87" s="158"/>
      <c r="AT87" s="158"/>
      <c r="AU87" s="158"/>
      <c r="AV87" s="158"/>
      <c r="AW87" s="158"/>
      <c r="AX87" s="158"/>
      <c r="AY87" s="158"/>
      <c r="AZ87" s="158"/>
      <c r="BA87" s="158"/>
      <c r="BB87" s="158"/>
      <c r="BC87" s="158"/>
      <c r="BD87" s="158"/>
      <c r="BE87" s="158"/>
      <c r="BF87" s="158"/>
      <c r="BG87" s="158"/>
      <c r="BH87" s="158"/>
      <c r="BI87" s="158"/>
      <c r="BJ87" s="158"/>
      <c r="BK87" s="162"/>
      <c r="BL87" s="180"/>
      <c r="BM87" s="180"/>
    </row>
    <row r="88" spans="1:884" x14ac:dyDescent="0.2">
      <c r="A88" s="162"/>
      <c r="B88" s="162"/>
      <c r="C88" s="162"/>
      <c r="D88" s="162"/>
      <c r="E88" s="162"/>
      <c r="F88" s="216"/>
      <c r="G88" s="161"/>
      <c r="H88" s="161"/>
      <c r="I88" s="161"/>
      <c r="J88" s="161"/>
      <c r="K88" s="164"/>
      <c r="L88" s="216"/>
      <c r="M88" s="162"/>
      <c r="N88" s="159"/>
      <c r="O88" s="177"/>
      <c r="P88" s="161"/>
      <c r="Q88" s="159"/>
      <c r="R88" s="159"/>
      <c r="S88" s="162"/>
      <c r="T88" s="167"/>
      <c r="U88" s="167"/>
      <c r="V88" s="167"/>
      <c r="W88" s="162"/>
      <c r="X88" s="46" t="s">
        <v>168</v>
      </c>
      <c r="Y88" s="46" t="s">
        <v>161</v>
      </c>
      <c r="Z88" s="43">
        <v>44368</v>
      </c>
      <c r="AA88" s="45">
        <v>13069</v>
      </c>
      <c r="AB88" s="46" t="s">
        <v>312</v>
      </c>
      <c r="AC88" s="42">
        <v>44370</v>
      </c>
      <c r="AD88" s="42">
        <v>44735</v>
      </c>
      <c r="AE88" s="42"/>
      <c r="AF88" s="42"/>
      <c r="AG88" s="125"/>
      <c r="AH88" s="125"/>
      <c r="AI88" s="58"/>
      <c r="AJ88" s="58"/>
      <c r="AK88" s="125"/>
      <c r="AL88" s="124">
        <f t="shared" si="1"/>
        <v>0</v>
      </c>
      <c r="AM88" s="125">
        <f>4095+12285</f>
        <v>16380</v>
      </c>
      <c r="AN88" s="125"/>
      <c r="AO88" s="160"/>
      <c r="AP88" s="158"/>
      <c r="AQ88" s="158"/>
      <c r="AR88" s="158"/>
      <c r="AS88" s="158"/>
      <c r="AT88" s="158"/>
      <c r="AU88" s="158"/>
      <c r="AV88" s="158"/>
      <c r="AW88" s="158"/>
      <c r="AX88" s="158"/>
      <c r="AY88" s="158"/>
      <c r="AZ88" s="158"/>
      <c r="BA88" s="158"/>
      <c r="BB88" s="158"/>
      <c r="BC88" s="158"/>
      <c r="BD88" s="158"/>
      <c r="BE88" s="158"/>
      <c r="BF88" s="158"/>
      <c r="BG88" s="158"/>
      <c r="BH88" s="158"/>
      <c r="BI88" s="158"/>
      <c r="BJ88" s="158"/>
      <c r="BK88" s="162"/>
      <c r="BL88" s="180"/>
      <c r="BM88" s="180"/>
    </row>
    <row r="89" spans="1:884" x14ac:dyDescent="0.2">
      <c r="A89" s="162"/>
      <c r="B89" s="162"/>
      <c r="C89" s="162"/>
      <c r="D89" s="162"/>
      <c r="E89" s="162"/>
      <c r="F89" s="216"/>
      <c r="G89" s="161"/>
      <c r="H89" s="161"/>
      <c r="I89" s="161"/>
      <c r="J89" s="161"/>
      <c r="K89" s="164"/>
      <c r="L89" s="216"/>
      <c r="M89" s="162"/>
      <c r="N89" s="159"/>
      <c r="O89" s="177"/>
      <c r="P89" s="161"/>
      <c r="Q89" s="159"/>
      <c r="R89" s="159"/>
      <c r="S89" s="162"/>
      <c r="T89" s="167"/>
      <c r="U89" s="167"/>
      <c r="V89" s="167"/>
      <c r="W89" s="162"/>
      <c r="X89" s="46" t="s">
        <v>168</v>
      </c>
      <c r="Y89" s="46" t="s">
        <v>162</v>
      </c>
      <c r="Z89" s="43">
        <v>44725</v>
      </c>
      <c r="AA89" s="45">
        <v>13309</v>
      </c>
      <c r="AB89" s="46" t="s">
        <v>313</v>
      </c>
      <c r="AC89" s="42">
        <v>44736</v>
      </c>
      <c r="AD89" s="42">
        <v>45100</v>
      </c>
      <c r="AE89" s="42"/>
      <c r="AF89" s="42"/>
      <c r="AG89" s="125"/>
      <c r="AH89" s="125"/>
      <c r="AI89" s="58"/>
      <c r="AJ89" s="58"/>
      <c r="AK89" s="125"/>
      <c r="AL89" s="124">
        <f t="shared" si="1"/>
        <v>0</v>
      </c>
      <c r="AM89" s="125">
        <f>6825+9555</f>
        <v>16380</v>
      </c>
      <c r="AN89" s="125"/>
      <c r="AO89" s="160"/>
      <c r="AP89" s="158"/>
      <c r="AQ89" s="158"/>
      <c r="AR89" s="158"/>
      <c r="AS89" s="158"/>
      <c r="AT89" s="158"/>
      <c r="AU89" s="158"/>
      <c r="AV89" s="158"/>
      <c r="AW89" s="158"/>
      <c r="AX89" s="158"/>
      <c r="AY89" s="158"/>
      <c r="AZ89" s="158"/>
      <c r="BA89" s="158"/>
      <c r="BB89" s="158"/>
      <c r="BC89" s="158"/>
      <c r="BD89" s="158"/>
      <c r="BE89" s="158"/>
      <c r="BF89" s="158"/>
      <c r="BG89" s="158"/>
      <c r="BH89" s="158"/>
      <c r="BI89" s="158"/>
      <c r="BJ89" s="158"/>
      <c r="BK89" s="162"/>
      <c r="BL89" s="180"/>
      <c r="BM89" s="180"/>
    </row>
    <row r="90" spans="1:884" x14ac:dyDescent="0.2">
      <c r="A90" s="162"/>
      <c r="B90" s="162"/>
      <c r="C90" s="162"/>
      <c r="D90" s="162"/>
      <c r="E90" s="162"/>
      <c r="F90" s="216"/>
      <c r="G90" s="161"/>
      <c r="H90" s="161"/>
      <c r="I90" s="161"/>
      <c r="J90" s="161"/>
      <c r="K90" s="164"/>
      <c r="L90" s="216"/>
      <c r="M90" s="162"/>
      <c r="N90" s="159"/>
      <c r="O90" s="177"/>
      <c r="P90" s="161"/>
      <c r="Q90" s="159"/>
      <c r="R90" s="159"/>
      <c r="S90" s="162"/>
      <c r="T90" s="167"/>
      <c r="U90" s="167"/>
      <c r="V90" s="167"/>
      <c r="W90" s="162"/>
      <c r="X90" s="46" t="s">
        <v>168</v>
      </c>
      <c r="Y90" s="46" t="s">
        <v>163</v>
      </c>
      <c r="Z90" s="43">
        <v>45090</v>
      </c>
      <c r="AA90" s="45">
        <v>13558</v>
      </c>
      <c r="AB90" s="46" t="s">
        <v>314</v>
      </c>
      <c r="AC90" s="42">
        <v>45101</v>
      </c>
      <c r="AD90" s="42">
        <v>45466</v>
      </c>
      <c r="AE90" s="42"/>
      <c r="AF90" s="42"/>
      <c r="AG90" s="125"/>
      <c r="AH90" s="125"/>
      <c r="AI90" s="58"/>
      <c r="AJ90" s="58"/>
      <c r="AK90" s="125"/>
      <c r="AL90" s="124">
        <f t="shared" si="1"/>
        <v>0</v>
      </c>
      <c r="AM90" s="125">
        <f>6825+9555</f>
        <v>16380</v>
      </c>
      <c r="AN90" s="125">
        <f>1365+1365+1365+2730+1365</f>
        <v>8190</v>
      </c>
      <c r="AO90" s="160"/>
      <c r="AP90" s="158"/>
      <c r="AQ90" s="158"/>
      <c r="AR90" s="158"/>
      <c r="AS90" s="158"/>
      <c r="AT90" s="158"/>
      <c r="AU90" s="158"/>
      <c r="AV90" s="158"/>
      <c r="AW90" s="158"/>
      <c r="AX90" s="158"/>
      <c r="AY90" s="158"/>
      <c r="AZ90" s="158"/>
      <c r="BA90" s="158"/>
      <c r="BB90" s="158"/>
      <c r="BC90" s="158"/>
      <c r="BD90" s="158"/>
      <c r="BE90" s="158"/>
      <c r="BF90" s="158"/>
      <c r="BG90" s="158"/>
      <c r="BH90" s="158"/>
      <c r="BI90" s="158"/>
      <c r="BJ90" s="158"/>
      <c r="BK90" s="162"/>
      <c r="BL90" s="180"/>
      <c r="BM90" s="180"/>
    </row>
    <row r="91" spans="1:884" x14ac:dyDescent="0.2">
      <c r="A91" s="162"/>
      <c r="B91" s="162"/>
      <c r="C91" s="162"/>
      <c r="D91" s="162"/>
      <c r="E91" s="162"/>
      <c r="F91" s="216"/>
      <c r="G91" s="161"/>
      <c r="H91" s="161"/>
      <c r="I91" s="161"/>
      <c r="J91" s="161"/>
      <c r="K91" s="164"/>
      <c r="L91" s="216"/>
      <c r="M91" s="162"/>
      <c r="N91" s="159"/>
      <c r="O91" s="177"/>
      <c r="P91" s="161"/>
      <c r="Q91" s="159"/>
      <c r="R91" s="159"/>
      <c r="S91" s="162"/>
      <c r="T91" s="167"/>
      <c r="U91" s="167"/>
      <c r="V91" s="167"/>
      <c r="W91" s="162"/>
      <c r="X91" s="46" t="s">
        <v>168</v>
      </c>
      <c r="Y91" s="46" t="s">
        <v>164</v>
      </c>
      <c r="Z91" s="43">
        <v>45463</v>
      </c>
      <c r="AA91" s="45">
        <v>13801</v>
      </c>
      <c r="AB91" s="46" t="s">
        <v>315</v>
      </c>
      <c r="AC91" s="42">
        <v>45467</v>
      </c>
      <c r="AD91" s="42">
        <v>45831</v>
      </c>
      <c r="AE91" s="42"/>
      <c r="AF91" s="42"/>
      <c r="AG91" s="125"/>
      <c r="AH91" s="125"/>
      <c r="AI91" s="58"/>
      <c r="AJ91" s="58"/>
      <c r="AK91" s="125"/>
      <c r="AL91" s="124">
        <f t="shared" si="1"/>
        <v>0</v>
      </c>
      <c r="AM91" s="125"/>
      <c r="AN91" s="125"/>
      <c r="AO91" s="160"/>
      <c r="AP91" s="158"/>
      <c r="AQ91" s="158"/>
      <c r="AR91" s="158"/>
      <c r="AS91" s="158"/>
      <c r="AT91" s="158"/>
      <c r="AU91" s="158"/>
      <c r="AV91" s="158"/>
      <c r="AW91" s="158"/>
      <c r="AX91" s="158"/>
      <c r="AY91" s="158"/>
      <c r="AZ91" s="158"/>
      <c r="BA91" s="158"/>
      <c r="BB91" s="158"/>
      <c r="BC91" s="158"/>
      <c r="BD91" s="158"/>
      <c r="BE91" s="158"/>
      <c r="BF91" s="158"/>
      <c r="BG91" s="158"/>
      <c r="BH91" s="158"/>
      <c r="BI91" s="158"/>
      <c r="BJ91" s="158"/>
      <c r="BK91" s="162"/>
      <c r="BL91" s="180"/>
      <c r="BM91" s="180"/>
    </row>
    <row r="92" spans="1:884" x14ac:dyDescent="0.2">
      <c r="A92" s="162"/>
      <c r="B92" s="162"/>
      <c r="C92" s="162"/>
      <c r="D92" s="162"/>
      <c r="E92" s="162"/>
      <c r="F92" s="216"/>
      <c r="G92" s="161"/>
      <c r="H92" s="161"/>
      <c r="I92" s="161"/>
      <c r="J92" s="161"/>
      <c r="K92" s="164"/>
      <c r="L92" s="216"/>
      <c r="M92" s="162"/>
      <c r="N92" s="159"/>
      <c r="O92" s="177"/>
      <c r="P92" s="161"/>
      <c r="Q92" s="159"/>
      <c r="R92" s="159"/>
      <c r="S92" s="162"/>
      <c r="T92" s="167"/>
      <c r="U92" s="167"/>
      <c r="V92" s="167"/>
      <c r="W92" s="162"/>
      <c r="X92" s="46"/>
      <c r="Y92" s="46"/>
      <c r="Z92" s="43"/>
      <c r="AA92" s="45"/>
      <c r="AB92" s="46"/>
      <c r="AC92" s="42"/>
      <c r="AD92" s="42"/>
      <c r="AE92" s="42"/>
      <c r="AF92" s="42"/>
      <c r="AG92" s="125"/>
      <c r="AH92" s="125"/>
      <c r="AI92" s="58"/>
      <c r="AJ92" s="58"/>
      <c r="AK92" s="125"/>
      <c r="AL92" s="124">
        <f t="shared" si="1"/>
        <v>0</v>
      </c>
      <c r="AM92" s="125"/>
      <c r="AN92" s="125"/>
      <c r="AO92" s="160"/>
      <c r="AP92" s="158"/>
      <c r="AQ92" s="158"/>
      <c r="AR92" s="158"/>
      <c r="AS92" s="158"/>
      <c r="AT92" s="158"/>
      <c r="AU92" s="158"/>
      <c r="AV92" s="158"/>
      <c r="AW92" s="158"/>
      <c r="AX92" s="158"/>
      <c r="AY92" s="158"/>
      <c r="AZ92" s="158"/>
      <c r="BA92" s="158"/>
      <c r="BB92" s="158"/>
      <c r="BC92" s="158"/>
      <c r="BD92" s="158"/>
      <c r="BE92" s="158"/>
      <c r="BF92" s="158"/>
      <c r="BG92" s="158"/>
      <c r="BH92" s="158"/>
      <c r="BI92" s="158"/>
      <c r="BJ92" s="158"/>
      <c r="BK92" s="162"/>
      <c r="BL92" s="180"/>
      <c r="BM92" s="180"/>
    </row>
    <row r="93" spans="1:884" x14ac:dyDescent="0.2">
      <c r="A93" s="162"/>
      <c r="B93" s="162"/>
      <c r="C93" s="162"/>
      <c r="D93" s="162"/>
      <c r="E93" s="162"/>
      <c r="F93" s="216"/>
      <c r="G93" s="161"/>
      <c r="H93" s="161"/>
      <c r="I93" s="161"/>
      <c r="J93" s="161"/>
      <c r="K93" s="164"/>
      <c r="L93" s="216"/>
      <c r="M93" s="162"/>
      <c r="N93" s="159"/>
      <c r="O93" s="177"/>
      <c r="P93" s="161"/>
      <c r="Q93" s="159"/>
      <c r="R93" s="159"/>
      <c r="S93" s="162"/>
      <c r="T93" s="167"/>
      <c r="U93" s="167"/>
      <c r="V93" s="167"/>
      <c r="W93" s="162"/>
      <c r="X93" s="46"/>
      <c r="Y93" s="46"/>
      <c r="Z93" s="43"/>
      <c r="AA93" s="45"/>
      <c r="AB93" s="46"/>
      <c r="AC93" s="42"/>
      <c r="AD93" s="42"/>
      <c r="AE93" s="42"/>
      <c r="AF93" s="42"/>
      <c r="AG93" s="126"/>
      <c r="AH93" s="126"/>
      <c r="AI93" s="43"/>
      <c r="AJ93" s="43"/>
      <c r="AK93" s="127"/>
      <c r="AL93" s="124">
        <f t="shared" si="1"/>
        <v>0</v>
      </c>
      <c r="AM93" s="125"/>
      <c r="AN93" s="125"/>
      <c r="AO93" s="160"/>
      <c r="AP93" s="158"/>
      <c r="AQ93" s="158"/>
      <c r="AR93" s="158"/>
      <c r="AS93" s="158"/>
      <c r="AT93" s="158"/>
      <c r="AU93" s="162"/>
      <c r="AV93" s="162"/>
      <c r="AW93" s="162"/>
      <c r="AX93" s="162"/>
      <c r="AY93" s="162"/>
      <c r="AZ93" s="162"/>
      <c r="BA93" s="162"/>
      <c r="BB93" s="162"/>
      <c r="BC93" s="162"/>
      <c r="BD93" s="162"/>
      <c r="BE93" s="162"/>
      <c r="BF93" s="162"/>
      <c r="BG93" s="162"/>
      <c r="BH93" s="162"/>
      <c r="BI93" s="162"/>
      <c r="BJ93" s="162"/>
      <c r="BK93" s="162"/>
      <c r="BL93" s="163"/>
      <c r="BM93" s="163"/>
    </row>
    <row r="94" spans="1:884" s="86" customFormat="1" x14ac:dyDescent="0.2">
      <c r="A94" s="162">
        <v>9</v>
      </c>
      <c r="B94" s="162" t="s">
        <v>169</v>
      </c>
      <c r="C94" s="162" t="s">
        <v>170</v>
      </c>
      <c r="D94" s="162" t="s">
        <v>142</v>
      </c>
      <c r="E94" s="162" t="s">
        <v>143</v>
      </c>
      <c r="F94" s="216" t="s">
        <v>171</v>
      </c>
      <c r="G94" s="178">
        <v>12829</v>
      </c>
      <c r="H94" s="178"/>
      <c r="I94" s="178"/>
      <c r="J94" s="178"/>
      <c r="K94" s="164" t="s">
        <v>172</v>
      </c>
      <c r="L94" s="216" t="s">
        <v>173</v>
      </c>
      <c r="M94" s="162" t="s">
        <v>174</v>
      </c>
      <c r="N94" s="167">
        <v>43997</v>
      </c>
      <c r="O94" s="177">
        <v>99590.16</v>
      </c>
      <c r="P94" s="178">
        <v>12829</v>
      </c>
      <c r="Q94" s="167">
        <v>44013</v>
      </c>
      <c r="R94" s="167">
        <v>44378</v>
      </c>
      <c r="S94" s="178">
        <v>1500</v>
      </c>
      <c r="T94" s="162"/>
      <c r="U94" s="162"/>
      <c r="V94" s="162"/>
      <c r="W94" s="162" t="s">
        <v>636</v>
      </c>
      <c r="X94" s="46"/>
      <c r="Y94" s="47"/>
      <c r="Z94" s="54"/>
      <c r="AA94" s="47"/>
      <c r="AB94" s="46"/>
      <c r="AC94" s="42"/>
      <c r="AD94" s="42"/>
      <c r="AE94" s="42"/>
      <c r="AF94" s="42"/>
      <c r="AG94" s="126"/>
      <c r="AH94" s="126"/>
      <c r="AI94" s="42"/>
      <c r="AJ94" s="42"/>
      <c r="AK94" s="126"/>
      <c r="AL94" s="124">
        <f t="shared" si="1"/>
        <v>99590.16</v>
      </c>
      <c r="AM94" s="126">
        <v>49795.08</v>
      </c>
      <c r="AN94" s="125"/>
      <c r="AO94" s="160">
        <f>AM94+AM95+AM96+AM97+AN99</f>
        <v>448058.68</v>
      </c>
      <c r="AP94" s="162"/>
      <c r="AQ94" s="162"/>
      <c r="AR94" s="162"/>
      <c r="AS94" s="162"/>
      <c r="AT94" s="162"/>
      <c r="AU94" s="162"/>
      <c r="AV94" s="162"/>
      <c r="AW94" s="162"/>
      <c r="AX94" s="162"/>
      <c r="AY94" s="162"/>
      <c r="AZ94" s="162"/>
      <c r="BA94" s="162"/>
      <c r="BB94" s="162"/>
      <c r="BC94" s="162"/>
      <c r="BD94" s="162"/>
      <c r="BE94" s="162"/>
      <c r="BF94" s="162"/>
      <c r="BG94" s="162"/>
      <c r="BH94" s="162"/>
      <c r="BI94" s="162"/>
      <c r="BJ94" s="162"/>
      <c r="BK94" s="162"/>
      <c r="BL94" s="163"/>
      <c r="BM94" s="163"/>
      <c r="BN94" s="41"/>
      <c r="BO94" s="41"/>
      <c r="BP94" s="41"/>
      <c r="BQ94" s="41"/>
      <c r="BR94" s="41"/>
      <c r="BS94" s="41"/>
      <c r="BT94" s="41"/>
      <c r="BU94" s="41"/>
      <c r="BV94" s="41"/>
      <c r="BW94" s="41"/>
      <c r="BX94" s="41"/>
      <c r="BY94" s="41"/>
      <c r="BZ94" s="41"/>
      <c r="CA94" s="41"/>
      <c r="CB94" s="41"/>
      <c r="CC94" s="41"/>
      <c r="CD94" s="41"/>
      <c r="CE94" s="41"/>
      <c r="CF94" s="41"/>
      <c r="CG94" s="41"/>
      <c r="CH94" s="41"/>
      <c r="CI94" s="41"/>
      <c r="CJ94" s="41"/>
      <c r="CK94" s="41"/>
      <c r="CL94" s="41"/>
      <c r="CM94" s="41"/>
      <c r="CN94" s="41"/>
      <c r="CO94" s="41"/>
      <c r="CP94" s="41"/>
      <c r="CQ94" s="41"/>
      <c r="CR94" s="41"/>
      <c r="CS94" s="41"/>
      <c r="CT94" s="41"/>
      <c r="CU94" s="41"/>
      <c r="CV94" s="41"/>
      <c r="CW94" s="41"/>
      <c r="CX94" s="41"/>
      <c r="CY94" s="41"/>
      <c r="CZ94" s="41"/>
      <c r="DA94" s="41"/>
      <c r="DB94" s="41"/>
      <c r="DC94" s="41"/>
      <c r="DD94" s="41"/>
      <c r="DE94" s="41"/>
      <c r="DF94" s="41"/>
      <c r="DG94" s="41"/>
      <c r="DH94" s="41"/>
      <c r="DI94" s="41"/>
      <c r="DJ94" s="41"/>
      <c r="DK94" s="41"/>
      <c r="DL94" s="41"/>
      <c r="DM94" s="41"/>
      <c r="DN94" s="41"/>
      <c r="DO94" s="41"/>
      <c r="DP94" s="41"/>
      <c r="DQ94" s="41"/>
      <c r="DR94" s="41"/>
      <c r="DS94" s="41"/>
      <c r="DT94" s="41"/>
      <c r="DU94" s="41"/>
      <c r="DV94" s="41"/>
      <c r="DW94" s="41"/>
      <c r="DX94" s="41"/>
      <c r="DY94" s="41"/>
      <c r="DZ94" s="41"/>
      <c r="EA94" s="41"/>
      <c r="EB94" s="41"/>
      <c r="EC94" s="41"/>
      <c r="ED94" s="41"/>
      <c r="EE94" s="41"/>
      <c r="EF94" s="41"/>
      <c r="EG94" s="41"/>
      <c r="EH94" s="41"/>
      <c r="EI94" s="41"/>
      <c r="EJ94" s="41"/>
      <c r="EK94" s="41"/>
      <c r="EL94" s="41"/>
      <c r="EM94" s="41"/>
      <c r="EN94" s="41"/>
      <c r="EO94" s="41"/>
      <c r="EP94" s="41"/>
      <c r="EQ94" s="41"/>
      <c r="ER94" s="41"/>
      <c r="ES94" s="41"/>
      <c r="ET94" s="41"/>
      <c r="EU94" s="41"/>
      <c r="EV94" s="41"/>
      <c r="EW94" s="41"/>
      <c r="EX94" s="41"/>
      <c r="EY94" s="41"/>
      <c r="EZ94" s="41"/>
      <c r="FA94" s="41"/>
      <c r="FB94" s="41"/>
      <c r="FC94" s="41"/>
      <c r="FD94" s="41"/>
      <c r="FE94" s="41"/>
      <c r="FF94" s="41"/>
      <c r="FG94" s="41"/>
      <c r="FH94" s="41"/>
      <c r="FI94" s="41"/>
      <c r="FJ94" s="41"/>
      <c r="FK94" s="41"/>
      <c r="FL94" s="41"/>
      <c r="FM94" s="41"/>
      <c r="FN94" s="41"/>
      <c r="FO94" s="41"/>
      <c r="FP94" s="41"/>
      <c r="FQ94" s="41"/>
      <c r="FR94" s="41"/>
      <c r="FS94" s="41"/>
      <c r="FT94" s="41"/>
      <c r="FU94" s="41"/>
      <c r="FV94" s="41"/>
      <c r="FW94" s="41"/>
      <c r="FX94" s="41"/>
      <c r="FY94" s="41"/>
      <c r="FZ94" s="41"/>
      <c r="GA94" s="41"/>
      <c r="GB94" s="41"/>
      <c r="GC94" s="41"/>
      <c r="GD94" s="41"/>
      <c r="GE94" s="41"/>
      <c r="GF94" s="41"/>
      <c r="GG94" s="41"/>
      <c r="GH94" s="41"/>
      <c r="GI94" s="41"/>
      <c r="GJ94" s="41"/>
      <c r="GK94" s="41"/>
      <c r="GL94" s="41"/>
      <c r="GM94" s="41"/>
      <c r="GN94" s="41"/>
      <c r="GO94" s="41"/>
      <c r="GP94" s="41"/>
      <c r="GQ94" s="41"/>
      <c r="GR94" s="41"/>
      <c r="GS94" s="41"/>
      <c r="GT94" s="41"/>
      <c r="GU94" s="41"/>
      <c r="GV94" s="41"/>
      <c r="GW94" s="41"/>
      <c r="GX94" s="41"/>
      <c r="GY94" s="41"/>
      <c r="GZ94" s="41"/>
      <c r="HA94" s="41"/>
      <c r="HB94" s="41"/>
      <c r="HC94" s="41"/>
      <c r="HD94" s="41"/>
      <c r="HE94" s="41"/>
      <c r="HF94" s="41"/>
      <c r="HG94" s="41"/>
      <c r="HH94" s="41"/>
      <c r="HI94" s="41"/>
      <c r="HJ94" s="41"/>
      <c r="HK94" s="41"/>
      <c r="HL94" s="41"/>
      <c r="HM94" s="41"/>
      <c r="HN94" s="41"/>
      <c r="HO94" s="41"/>
      <c r="HP94" s="41"/>
      <c r="HQ94" s="41"/>
      <c r="HR94" s="41"/>
      <c r="HS94" s="41"/>
      <c r="HT94" s="41"/>
      <c r="HU94" s="41"/>
      <c r="HV94" s="41"/>
      <c r="HW94" s="41"/>
      <c r="HX94" s="41"/>
      <c r="HY94" s="41"/>
      <c r="HZ94" s="41"/>
      <c r="IA94" s="41"/>
      <c r="IB94" s="41"/>
      <c r="IC94" s="41"/>
      <c r="ID94" s="41"/>
      <c r="IE94" s="41"/>
      <c r="IF94" s="41"/>
      <c r="IG94" s="41"/>
      <c r="IH94" s="41"/>
      <c r="II94" s="41"/>
      <c r="IJ94" s="41"/>
      <c r="IK94" s="41"/>
      <c r="IL94" s="41"/>
      <c r="IM94" s="41"/>
      <c r="IN94" s="41"/>
      <c r="IO94" s="41"/>
      <c r="IP94" s="41"/>
      <c r="IQ94" s="41"/>
      <c r="IR94" s="41"/>
      <c r="IS94" s="41"/>
      <c r="IT94" s="41"/>
      <c r="IU94" s="41"/>
      <c r="IV94" s="41"/>
      <c r="IW94" s="41"/>
      <c r="IX94" s="41"/>
      <c r="IY94" s="41"/>
      <c r="IZ94" s="41"/>
      <c r="JA94" s="41"/>
      <c r="JB94" s="41"/>
      <c r="JC94" s="41"/>
      <c r="JD94" s="41"/>
      <c r="JE94" s="41"/>
      <c r="JF94" s="41"/>
      <c r="JG94" s="41"/>
      <c r="JH94" s="41"/>
      <c r="JI94" s="41"/>
      <c r="JJ94" s="41"/>
      <c r="JK94" s="41"/>
      <c r="JL94" s="41"/>
      <c r="JM94" s="41"/>
      <c r="JN94" s="41"/>
      <c r="JO94" s="41"/>
      <c r="JP94" s="41"/>
      <c r="JQ94" s="41"/>
      <c r="JR94" s="41"/>
      <c r="JS94" s="41"/>
      <c r="JT94" s="41"/>
      <c r="JU94" s="41"/>
      <c r="JV94" s="41"/>
      <c r="JW94" s="41"/>
      <c r="JX94" s="41"/>
      <c r="JY94" s="41"/>
      <c r="JZ94" s="41"/>
      <c r="KA94" s="41"/>
      <c r="KB94" s="41"/>
      <c r="KC94" s="41"/>
      <c r="KD94" s="41"/>
      <c r="KE94" s="41"/>
      <c r="KF94" s="41"/>
      <c r="KG94" s="41"/>
      <c r="KH94" s="41"/>
      <c r="KI94" s="41"/>
      <c r="KJ94" s="41"/>
      <c r="KK94" s="41"/>
      <c r="KL94" s="41"/>
      <c r="KM94" s="41"/>
      <c r="KN94" s="41"/>
      <c r="KO94" s="41"/>
      <c r="KP94" s="41"/>
      <c r="KQ94" s="41"/>
      <c r="KR94" s="41"/>
      <c r="KS94" s="41"/>
      <c r="KT94" s="41"/>
      <c r="KU94" s="41"/>
      <c r="KV94" s="41"/>
      <c r="KW94" s="41"/>
      <c r="KX94" s="41"/>
      <c r="KY94" s="41"/>
      <c r="KZ94" s="41"/>
      <c r="LA94" s="41"/>
      <c r="LB94" s="41"/>
      <c r="LC94" s="41"/>
      <c r="LD94" s="41"/>
      <c r="LE94" s="41"/>
      <c r="LF94" s="41"/>
      <c r="LG94" s="41"/>
      <c r="LH94" s="41"/>
      <c r="LI94" s="41"/>
      <c r="LJ94" s="41"/>
      <c r="LK94" s="41"/>
      <c r="LL94" s="41"/>
      <c r="LM94" s="41"/>
      <c r="LN94" s="41"/>
      <c r="LO94" s="41"/>
      <c r="LP94" s="41"/>
      <c r="LQ94" s="41"/>
      <c r="LR94" s="41"/>
      <c r="LS94" s="41"/>
      <c r="LT94" s="41"/>
      <c r="LU94" s="41"/>
      <c r="LV94" s="41"/>
      <c r="LW94" s="41"/>
      <c r="LX94" s="41"/>
      <c r="LY94" s="41"/>
      <c r="LZ94" s="41"/>
      <c r="MA94" s="41"/>
      <c r="MB94" s="41"/>
      <c r="MC94" s="41"/>
      <c r="MD94" s="41"/>
      <c r="ME94" s="41"/>
      <c r="MF94" s="41"/>
      <c r="MG94" s="41"/>
      <c r="MH94" s="41"/>
      <c r="MI94" s="41"/>
      <c r="MJ94" s="41"/>
      <c r="MK94" s="41"/>
      <c r="ML94" s="41"/>
      <c r="MM94" s="41"/>
      <c r="MN94" s="41"/>
      <c r="MO94" s="41"/>
      <c r="MP94" s="41"/>
      <c r="MQ94" s="41"/>
      <c r="MR94" s="41"/>
      <c r="MS94" s="41"/>
      <c r="MT94" s="41"/>
      <c r="MU94" s="41"/>
      <c r="MV94" s="41"/>
      <c r="MW94" s="41"/>
      <c r="MX94" s="41"/>
      <c r="MY94" s="41"/>
      <c r="MZ94" s="41"/>
      <c r="NA94" s="41"/>
      <c r="NB94" s="41"/>
      <c r="NC94" s="41"/>
      <c r="ND94" s="41"/>
      <c r="NE94" s="41"/>
      <c r="NF94" s="41"/>
      <c r="NG94" s="41"/>
      <c r="NH94" s="41"/>
      <c r="NI94" s="41"/>
      <c r="NJ94" s="41"/>
      <c r="NK94" s="41"/>
      <c r="NL94" s="41"/>
      <c r="NM94" s="41"/>
      <c r="NN94" s="41"/>
      <c r="NO94" s="41"/>
      <c r="NP94" s="41"/>
      <c r="NQ94" s="41"/>
      <c r="NR94" s="41"/>
      <c r="NS94" s="41"/>
      <c r="NT94" s="41"/>
      <c r="NU94" s="41"/>
      <c r="NV94" s="41"/>
      <c r="NW94" s="41"/>
      <c r="NX94" s="41"/>
      <c r="NY94" s="41"/>
      <c r="NZ94" s="41"/>
      <c r="OA94" s="41"/>
      <c r="OB94" s="41"/>
      <c r="OC94" s="41"/>
      <c r="OD94" s="41"/>
      <c r="OE94" s="41"/>
      <c r="OF94" s="41"/>
      <c r="OG94" s="41"/>
      <c r="OH94" s="41"/>
      <c r="OI94" s="41"/>
      <c r="OJ94" s="41"/>
      <c r="OK94" s="41"/>
      <c r="OL94" s="41"/>
      <c r="OM94" s="41"/>
      <c r="ON94" s="41"/>
      <c r="OO94" s="41"/>
      <c r="OP94" s="41"/>
      <c r="OQ94" s="41"/>
      <c r="OR94" s="41"/>
      <c r="OS94" s="41"/>
      <c r="OT94" s="41"/>
      <c r="OU94" s="41"/>
      <c r="OV94" s="41"/>
      <c r="OW94" s="41"/>
      <c r="OX94" s="41"/>
      <c r="OY94" s="41"/>
      <c r="OZ94" s="41"/>
      <c r="PA94" s="41"/>
      <c r="PB94" s="41"/>
      <c r="PC94" s="41"/>
      <c r="PD94" s="41"/>
      <c r="PE94" s="41"/>
      <c r="PF94" s="41"/>
      <c r="PG94" s="41"/>
      <c r="PH94" s="41"/>
      <c r="PI94" s="41"/>
      <c r="PJ94" s="41"/>
      <c r="PK94" s="41"/>
      <c r="PL94" s="41"/>
      <c r="PM94" s="41"/>
      <c r="PN94" s="41"/>
      <c r="PO94" s="41"/>
      <c r="PP94" s="41"/>
      <c r="PQ94" s="41"/>
      <c r="PR94" s="41"/>
      <c r="PS94" s="41"/>
      <c r="PT94" s="41"/>
      <c r="PU94" s="41"/>
      <c r="PV94" s="41"/>
      <c r="PW94" s="41"/>
      <c r="PX94" s="41"/>
      <c r="PY94" s="41"/>
      <c r="PZ94" s="41"/>
      <c r="QA94" s="41"/>
      <c r="QB94" s="41"/>
      <c r="QC94" s="41"/>
      <c r="QD94" s="41"/>
      <c r="QE94" s="41"/>
      <c r="QF94" s="41"/>
      <c r="QG94" s="41"/>
      <c r="QH94" s="41"/>
      <c r="QI94" s="41"/>
      <c r="QJ94" s="41"/>
      <c r="QK94" s="41"/>
      <c r="QL94" s="41"/>
      <c r="QM94" s="41"/>
      <c r="QN94" s="41"/>
      <c r="QO94" s="41"/>
      <c r="QP94" s="41"/>
      <c r="QQ94" s="41"/>
      <c r="QR94" s="41"/>
      <c r="QS94" s="41"/>
      <c r="QT94" s="41"/>
      <c r="QU94" s="41"/>
      <c r="QV94" s="41"/>
      <c r="QW94" s="41"/>
      <c r="QX94" s="41"/>
      <c r="QY94" s="41"/>
      <c r="QZ94" s="41"/>
      <c r="RA94" s="41"/>
      <c r="RB94" s="41"/>
      <c r="RC94" s="41"/>
      <c r="RD94" s="41"/>
      <c r="RE94" s="41"/>
      <c r="RF94" s="41"/>
      <c r="RG94" s="41"/>
      <c r="RH94" s="41"/>
      <c r="RI94" s="41"/>
      <c r="RJ94" s="41"/>
      <c r="RK94" s="41"/>
      <c r="RL94" s="41"/>
      <c r="RM94" s="41"/>
      <c r="RN94" s="41"/>
      <c r="RO94" s="41"/>
      <c r="RP94" s="41"/>
      <c r="RQ94" s="41"/>
      <c r="RR94" s="41"/>
      <c r="RS94" s="41"/>
      <c r="RT94" s="41"/>
      <c r="RU94" s="41"/>
      <c r="RV94" s="41"/>
      <c r="RW94" s="41"/>
      <c r="RX94" s="41"/>
      <c r="RY94" s="41"/>
      <c r="RZ94" s="41"/>
      <c r="SA94" s="41"/>
      <c r="SB94" s="41"/>
      <c r="SC94" s="41"/>
      <c r="SD94" s="41"/>
      <c r="SE94" s="41"/>
      <c r="SF94" s="41"/>
      <c r="SG94" s="41"/>
      <c r="SH94" s="41"/>
      <c r="SI94" s="41"/>
      <c r="SJ94" s="41"/>
      <c r="SK94" s="41"/>
      <c r="SL94" s="41"/>
      <c r="SM94" s="41"/>
      <c r="SN94" s="41"/>
      <c r="SO94" s="41"/>
      <c r="SP94" s="41"/>
      <c r="SQ94" s="41"/>
      <c r="SR94" s="41"/>
      <c r="SS94" s="41"/>
      <c r="ST94" s="41"/>
      <c r="SU94" s="41"/>
      <c r="SV94" s="41"/>
      <c r="SW94" s="41"/>
      <c r="SX94" s="41"/>
      <c r="SY94" s="41"/>
      <c r="SZ94" s="41"/>
      <c r="TA94" s="41"/>
      <c r="TB94" s="41"/>
      <c r="TC94" s="41"/>
      <c r="TD94" s="41"/>
      <c r="TE94" s="41"/>
      <c r="TF94" s="41"/>
      <c r="TG94" s="41"/>
      <c r="TH94" s="41"/>
      <c r="TI94" s="41"/>
      <c r="TJ94" s="41"/>
      <c r="TK94" s="41"/>
      <c r="TL94" s="41"/>
      <c r="TM94" s="41"/>
      <c r="TN94" s="41"/>
      <c r="TO94" s="41"/>
      <c r="TP94" s="41"/>
      <c r="TQ94" s="41"/>
      <c r="TR94" s="41"/>
      <c r="TS94" s="41"/>
      <c r="TT94" s="41"/>
      <c r="TU94" s="41"/>
      <c r="TV94" s="41"/>
      <c r="TW94" s="41"/>
      <c r="TX94" s="41"/>
      <c r="TY94" s="41"/>
      <c r="TZ94" s="41"/>
      <c r="UA94" s="41"/>
      <c r="UB94" s="41"/>
      <c r="UC94" s="41"/>
      <c r="UD94" s="41"/>
      <c r="UE94" s="41"/>
      <c r="UF94" s="41"/>
      <c r="UG94" s="41"/>
      <c r="UH94" s="41"/>
      <c r="UI94" s="41"/>
      <c r="UJ94" s="41"/>
      <c r="UK94" s="41"/>
      <c r="UL94" s="41"/>
      <c r="UM94" s="41"/>
      <c r="UN94" s="41"/>
      <c r="UO94" s="41"/>
      <c r="UP94" s="41"/>
      <c r="UQ94" s="41"/>
      <c r="UR94" s="41"/>
      <c r="US94" s="41"/>
      <c r="UT94" s="41"/>
      <c r="UU94" s="41"/>
      <c r="UV94" s="41"/>
      <c r="UW94" s="41"/>
      <c r="UX94" s="41"/>
      <c r="UY94" s="41"/>
      <c r="UZ94" s="41"/>
      <c r="VA94" s="41"/>
      <c r="VB94" s="41"/>
      <c r="VC94" s="41"/>
      <c r="VD94" s="41"/>
      <c r="VE94" s="41"/>
      <c r="VF94" s="41"/>
      <c r="VG94" s="41"/>
      <c r="VH94" s="41"/>
      <c r="VI94" s="41"/>
      <c r="VJ94" s="41"/>
      <c r="VK94" s="41"/>
      <c r="VL94" s="41"/>
      <c r="VM94" s="41"/>
      <c r="VN94" s="41"/>
      <c r="VO94" s="41"/>
      <c r="VP94" s="41"/>
      <c r="VQ94" s="41"/>
      <c r="VR94" s="41"/>
      <c r="VS94" s="41"/>
      <c r="VT94" s="41"/>
      <c r="VU94" s="41"/>
      <c r="VV94" s="41"/>
      <c r="VW94" s="41"/>
      <c r="VX94" s="41"/>
      <c r="VY94" s="41"/>
      <c r="VZ94" s="41"/>
      <c r="WA94" s="41"/>
      <c r="WB94" s="41"/>
      <c r="WC94" s="41"/>
      <c r="WD94" s="41"/>
      <c r="WE94" s="41"/>
      <c r="WF94" s="41"/>
      <c r="WG94" s="41"/>
      <c r="WH94" s="41"/>
      <c r="WI94" s="41"/>
      <c r="WJ94" s="41"/>
      <c r="WK94" s="41"/>
      <c r="WL94" s="41"/>
      <c r="WM94" s="41"/>
      <c r="WN94" s="41"/>
      <c r="WO94" s="41"/>
      <c r="WP94" s="41"/>
      <c r="WQ94" s="41"/>
      <c r="WR94" s="41"/>
      <c r="WS94" s="41"/>
      <c r="WT94" s="41"/>
      <c r="WU94" s="41"/>
      <c r="WV94" s="41"/>
      <c r="WW94" s="41"/>
      <c r="WX94" s="41"/>
      <c r="WY94" s="41"/>
      <c r="WZ94" s="41"/>
      <c r="XA94" s="41"/>
      <c r="XB94" s="41"/>
      <c r="XC94" s="41"/>
      <c r="XD94" s="41"/>
      <c r="XE94" s="41"/>
      <c r="XF94" s="41"/>
      <c r="XG94" s="41"/>
      <c r="XH94" s="41"/>
      <c r="XI94" s="41"/>
      <c r="XJ94" s="41"/>
      <c r="XK94" s="41"/>
      <c r="XL94" s="41"/>
      <c r="XM94" s="41"/>
      <c r="XN94" s="41"/>
      <c r="XO94" s="41"/>
      <c r="XP94" s="41"/>
      <c r="XQ94" s="41"/>
      <c r="XR94" s="41"/>
      <c r="XS94" s="41"/>
      <c r="XT94" s="41"/>
      <c r="XU94" s="41"/>
      <c r="XV94" s="41"/>
      <c r="XW94" s="41"/>
      <c r="XX94" s="41"/>
      <c r="XY94" s="41"/>
      <c r="XZ94" s="41"/>
      <c r="YA94" s="41"/>
      <c r="YB94" s="41"/>
      <c r="YC94" s="41"/>
      <c r="YD94" s="41"/>
      <c r="YE94" s="41"/>
      <c r="YF94" s="41"/>
      <c r="YG94" s="41"/>
      <c r="YH94" s="41"/>
      <c r="YI94" s="41"/>
      <c r="YJ94" s="41"/>
      <c r="YK94" s="41"/>
      <c r="YL94" s="41"/>
      <c r="YM94" s="41"/>
      <c r="YN94" s="41"/>
      <c r="YO94" s="41"/>
      <c r="YP94" s="41"/>
      <c r="YQ94" s="41"/>
      <c r="YR94" s="41"/>
      <c r="YS94" s="41"/>
      <c r="YT94" s="41"/>
      <c r="YU94" s="41"/>
      <c r="YV94" s="41"/>
      <c r="YW94" s="41"/>
      <c r="YX94" s="41"/>
      <c r="YY94" s="41"/>
      <c r="YZ94" s="41"/>
      <c r="ZA94" s="41"/>
      <c r="ZB94" s="41"/>
      <c r="ZC94" s="41"/>
      <c r="ZD94" s="41"/>
      <c r="ZE94" s="41"/>
      <c r="ZF94" s="41"/>
      <c r="ZG94" s="41"/>
      <c r="ZH94" s="41"/>
      <c r="ZI94" s="41"/>
      <c r="ZJ94" s="41"/>
      <c r="ZK94" s="41"/>
      <c r="ZL94" s="41"/>
      <c r="ZM94" s="41"/>
      <c r="ZN94" s="41"/>
      <c r="ZO94" s="41"/>
      <c r="ZP94" s="41"/>
      <c r="ZQ94" s="41"/>
      <c r="ZR94" s="41"/>
      <c r="ZS94" s="41"/>
      <c r="ZT94" s="41"/>
      <c r="ZU94" s="41"/>
      <c r="ZV94" s="41"/>
      <c r="ZW94" s="41"/>
      <c r="ZX94" s="41"/>
      <c r="ZY94" s="41"/>
      <c r="ZZ94" s="41"/>
      <c r="AAA94" s="41"/>
      <c r="AAB94" s="41"/>
      <c r="AAC94" s="41"/>
      <c r="AAD94" s="41"/>
      <c r="AAE94" s="41"/>
      <c r="AAF94" s="41"/>
      <c r="AAG94" s="41"/>
      <c r="AAH94" s="41"/>
      <c r="AAI94" s="41"/>
      <c r="AAJ94" s="41"/>
      <c r="AAK94" s="41"/>
      <c r="AAL94" s="41"/>
      <c r="AAM94" s="41"/>
      <c r="AAN94" s="41"/>
      <c r="AAO94" s="41"/>
      <c r="AAP94" s="41"/>
      <c r="AAQ94" s="41"/>
      <c r="AAR94" s="41"/>
      <c r="AAS94" s="41"/>
      <c r="AAT94" s="41"/>
      <c r="AAU94" s="41"/>
      <c r="AAV94" s="41"/>
      <c r="AAW94" s="41"/>
      <c r="AAX94" s="41"/>
      <c r="AAY94" s="41"/>
      <c r="AAZ94" s="41"/>
      <c r="ABA94" s="41"/>
      <c r="ABB94" s="41"/>
      <c r="ABC94" s="41"/>
      <c r="ABD94" s="41"/>
      <c r="ABE94" s="41"/>
      <c r="ABF94" s="41"/>
      <c r="ABG94" s="41"/>
      <c r="ABH94" s="41"/>
      <c r="ABI94" s="41"/>
      <c r="ABJ94" s="41"/>
      <c r="ABK94" s="41"/>
      <c r="ABL94" s="41"/>
      <c r="ABM94" s="41"/>
      <c r="ABN94" s="41"/>
      <c r="ABO94" s="41"/>
      <c r="ABP94" s="41"/>
      <c r="ABQ94" s="41"/>
      <c r="ABR94" s="41"/>
      <c r="ABS94" s="41"/>
      <c r="ABT94" s="41"/>
      <c r="ABU94" s="41"/>
      <c r="ABV94" s="41"/>
      <c r="ABW94" s="41"/>
      <c r="ABX94" s="41"/>
      <c r="ABY94" s="41"/>
      <c r="ABZ94" s="41"/>
      <c r="ACA94" s="41"/>
      <c r="ACB94" s="41"/>
      <c r="ACC94" s="41"/>
      <c r="ACD94" s="41"/>
      <c r="ACE94" s="41"/>
      <c r="ACF94" s="41"/>
      <c r="ACG94" s="41"/>
      <c r="ACH94" s="41"/>
      <c r="ACI94" s="41"/>
      <c r="ACJ94" s="41"/>
      <c r="ACK94" s="41"/>
      <c r="ACL94" s="41"/>
      <c r="ACM94" s="41"/>
      <c r="ACN94" s="41"/>
      <c r="ACO94" s="41"/>
      <c r="ACP94" s="41"/>
      <c r="ACQ94" s="41"/>
      <c r="ACR94" s="41"/>
      <c r="ACS94" s="41"/>
      <c r="ACT94" s="41"/>
      <c r="ACU94" s="41"/>
      <c r="ACV94" s="41"/>
      <c r="ACW94" s="41"/>
      <c r="ACX94" s="41"/>
      <c r="ACY94" s="41"/>
      <c r="ACZ94" s="41"/>
      <c r="ADA94" s="41"/>
      <c r="ADB94" s="41"/>
      <c r="ADC94" s="41"/>
      <c r="ADD94" s="41"/>
      <c r="ADE94" s="41"/>
      <c r="ADF94" s="41"/>
      <c r="ADG94" s="41"/>
      <c r="ADH94" s="41"/>
      <c r="ADI94" s="41"/>
      <c r="ADJ94" s="41"/>
      <c r="ADK94" s="41"/>
      <c r="ADL94" s="41"/>
      <c r="ADM94" s="41"/>
      <c r="ADN94" s="41"/>
      <c r="ADO94" s="41"/>
      <c r="ADP94" s="41"/>
      <c r="ADQ94" s="41"/>
      <c r="ADR94" s="41"/>
      <c r="ADS94" s="41"/>
      <c r="ADT94" s="41"/>
      <c r="ADU94" s="41"/>
      <c r="ADV94" s="41"/>
      <c r="ADW94" s="41"/>
      <c r="ADX94" s="41"/>
      <c r="ADY94" s="41"/>
      <c r="ADZ94" s="41"/>
      <c r="AEA94" s="41"/>
      <c r="AEB94" s="41"/>
      <c r="AEC94" s="41"/>
      <c r="AED94" s="41"/>
      <c r="AEE94" s="41"/>
      <c r="AEF94" s="41"/>
      <c r="AEG94" s="41"/>
      <c r="AEH94" s="41"/>
      <c r="AEI94" s="41"/>
      <c r="AEJ94" s="41"/>
      <c r="AEK94" s="41"/>
      <c r="AEL94" s="41"/>
      <c r="AEM94" s="41"/>
      <c r="AEN94" s="41"/>
      <c r="AEO94" s="41"/>
      <c r="AEP94" s="41"/>
      <c r="AEQ94" s="41"/>
      <c r="AER94" s="41"/>
      <c r="AES94" s="41"/>
      <c r="AET94" s="41"/>
      <c r="AEU94" s="41"/>
      <c r="AEV94" s="41"/>
      <c r="AEW94" s="41"/>
      <c r="AEX94" s="41"/>
      <c r="AEY94" s="41"/>
      <c r="AEZ94" s="41"/>
      <c r="AFA94" s="41"/>
      <c r="AFB94" s="41"/>
      <c r="AFC94" s="41"/>
      <c r="AFD94" s="41"/>
      <c r="AFE94" s="41"/>
      <c r="AFF94" s="41"/>
      <c r="AFG94" s="41"/>
      <c r="AFH94" s="41"/>
      <c r="AFI94" s="41"/>
      <c r="AFJ94" s="41"/>
      <c r="AFK94" s="41"/>
      <c r="AFL94" s="41"/>
      <c r="AFM94" s="41"/>
      <c r="AFN94" s="41"/>
      <c r="AFO94" s="41"/>
      <c r="AFP94" s="41"/>
      <c r="AFQ94" s="41"/>
      <c r="AFR94" s="41"/>
      <c r="AFS94" s="41"/>
      <c r="AFT94" s="41"/>
      <c r="AFU94" s="41"/>
      <c r="AFV94" s="41"/>
      <c r="AFW94" s="41"/>
      <c r="AFX94" s="41"/>
      <c r="AFY94" s="41"/>
      <c r="AFZ94" s="41"/>
      <c r="AGA94" s="41"/>
      <c r="AGB94" s="41"/>
      <c r="AGC94" s="41"/>
      <c r="AGD94" s="41"/>
      <c r="AGE94" s="41"/>
      <c r="AGF94" s="41"/>
      <c r="AGG94" s="41"/>
      <c r="AGH94" s="41"/>
      <c r="AGI94" s="41"/>
      <c r="AGJ94" s="41"/>
      <c r="AGK94" s="41"/>
      <c r="AGL94" s="41"/>
      <c r="AGM94" s="41"/>
      <c r="AGN94" s="41"/>
      <c r="AGO94" s="41"/>
      <c r="AGP94" s="41"/>
      <c r="AGQ94" s="41"/>
      <c r="AGR94" s="41"/>
      <c r="AGS94" s="41"/>
      <c r="AGT94" s="41"/>
      <c r="AGU94" s="41"/>
      <c r="AGV94" s="41"/>
      <c r="AGW94" s="41"/>
      <c r="AGX94" s="41"/>
      <c r="AGY94" s="41"/>
      <c r="AGZ94" s="41"/>
    </row>
    <row r="95" spans="1:884" s="86" customFormat="1" x14ac:dyDescent="0.2">
      <c r="A95" s="162"/>
      <c r="B95" s="162"/>
      <c r="C95" s="162"/>
      <c r="D95" s="162"/>
      <c r="E95" s="162"/>
      <c r="F95" s="216"/>
      <c r="G95" s="178"/>
      <c r="H95" s="178"/>
      <c r="I95" s="178"/>
      <c r="J95" s="178"/>
      <c r="K95" s="164"/>
      <c r="L95" s="216"/>
      <c r="M95" s="162"/>
      <c r="N95" s="167"/>
      <c r="O95" s="177"/>
      <c r="P95" s="178"/>
      <c r="Q95" s="167"/>
      <c r="R95" s="167"/>
      <c r="S95" s="162"/>
      <c r="T95" s="162"/>
      <c r="U95" s="162"/>
      <c r="V95" s="162"/>
      <c r="W95" s="162"/>
      <c r="X95" s="46" t="s">
        <v>168</v>
      </c>
      <c r="Y95" s="47" t="s">
        <v>161</v>
      </c>
      <c r="Z95" s="54" t="s">
        <v>175</v>
      </c>
      <c r="AA95" s="47" t="s">
        <v>176</v>
      </c>
      <c r="AB95" s="46" t="s">
        <v>177</v>
      </c>
      <c r="AC95" s="42">
        <v>44379</v>
      </c>
      <c r="AD95" s="42">
        <v>44744</v>
      </c>
      <c r="AE95" s="42"/>
      <c r="AF95" s="42"/>
      <c r="AG95" s="126"/>
      <c r="AH95" s="126"/>
      <c r="AI95" s="42"/>
      <c r="AJ95" s="42"/>
      <c r="AK95" s="126"/>
      <c r="AL95" s="124">
        <f t="shared" si="1"/>
        <v>0</v>
      </c>
      <c r="AM95" s="126">
        <f>41495.9+58094.26</f>
        <v>99590.16</v>
      </c>
      <c r="AN95" s="125"/>
      <c r="AO95" s="160"/>
      <c r="AP95" s="162"/>
      <c r="AQ95" s="162"/>
      <c r="AR95" s="162"/>
      <c r="AS95" s="162"/>
      <c r="AT95" s="162"/>
      <c r="AU95" s="162"/>
      <c r="AV95" s="162"/>
      <c r="AW95" s="162"/>
      <c r="AX95" s="162"/>
      <c r="AY95" s="162"/>
      <c r="AZ95" s="162"/>
      <c r="BA95" s="162"/>
      <c r="BB95" s="162"/>
      <c r="BC95" s="162"/>
      <c r="BD95" s="162"/>
      <c r="BE95" s="162"/>
      <c r="BF95" s="162"/>
      <c r="BG95" s="162"/>
      <c r="BH95" s="162"/>
      <c r="BI95" s="162"/>
      <c r="BJ95" s="162"/>
      <c r="BK95" s="162"/>
      <c r="BL95" s="163"/>
      <c r="BM95" s="163"/>
      <c r="BN95" s="41"/>
      <c r="BO95" s="41"/>
      <c r="BP95" s="41"/>
      <c r="BQ95" s="41"/>
      <c r="BR95" s="41"/>
      <c r="BS95" s="41"/>
      <c r="BT95" s="41"/>
      <c r="BU95" s="41"/>
      <c r="BV95" s="41"/>
      <c r="BW95" s="41"/>
      <c r="BX95" s="41"/>
      <c r="BY95" s="41"/>
      <c r="BZ95" s="41"/>
      <c r="CA95" s="41"/>
      <c r="CB95" s="41"/>
      <c r="CC95" s="41"/>
      <c r="CD95" s="41"/>
      <c r="CE95" s="41"/>
      <c r="CF95" s="41"/>
      <c r="CG95" s="41"/>
      <c r="CH95" s="41"/>
      <c r="CI95" s="41"/>
      <c r="CJ95" s="41"/>
      <c r="CK95" s="41"/>
      <c r="CL95" s="41"/>
      <c r="CM95" s="41"/>
      <c r="CN95" s="41"/>
      <c r="CO95" s="41"/>
      <c r="CP95" s="41"/>
      <c r="CQ95" s="41"/>
      <c r="CR95" s="41"/>
      <c r="CS95" s="41"/>
      <c r="CT95" s="41"/>
      <c r="CU95" s="41"/>
      <c r="CV95" s="41"/>
      <c r="CW95" s="41"/>
      <c r="CX95" s="41"/>
      <c r="CY95" s="41"/>
      <c r="CZ95" s="41"/>
      <c r="DA95" s="41"/>
      <c r="DB95" s="41"/>
      <c r="DC95" s="41"/>
      <c r="DD95" s="41"/>
      <c r="DE95" s="41"/>
      <c r="DF95" s="41"/>
      <c r="DG95" s="41"/>
      <c r="DH95" s="41"/>
      <c r="DI95" s="41"/>
      <c r="DJ95" s="41"/>
      <c r="DK95" s="41"/>
      <c r="DL95" s="41"/>
      <c r="DM95" s="41"/>
      <c r="DN95" s="41"/>
      <c r="DO95" s="41"/>
      <c r="DP95" s="41"/>
      <c r="DQ95" s="41"/>
      <c r="DR95" s="41"/>
      <c r="DS95" s="41"/>
      <c r="DT95" s="41"/>
      <c r="DU95" s="41"/>
      <c r="DV95" s="41"/>
      <c r="DW95" s="41"/>
      <c r="DX95" s="41"/>
      <c r="DY95" s="41"/>
      <c r="DZ95" s="41"/>
      <c r="EA95" s="41"/>
      <c r="EB95" s="41"/>
      <c r="EC95" s="41"/>
      <c r="ED95" s="41"/>
      <c r="EE95" s="41"/>
      <c r="EF95" s="41"/>
      <c r="EG95" s="41"/>
      <c r="EH95" s="41"/>
      <c r="EI95" s="41"/>
      <c r="EJ95" s="41"/>
      <c r="EK95" s="41"/>
      <c r="EL95" s="41"/>
      <c r="EM95" s="41"/>
      <c r="EN95" s="41"/>
      <c r="EO95" s="41"/>
      <c r="EP95" s="41"/>
      <c r="EQ95" s="41"/>
      <c r="ER95" s="41"/>
      <c r="ES95" s="41"/>
      <c r="ET95" s="41"/>
      <c r="EU95" s="41"/>
      <c r="EV95" s="41"/>
      <c r="EW95" s="41"/>
      <c r="EX95" s="41"/>
      <c r="EY95" s="41"/>
      <c r="EZ95" s="41"/>
      <c r="FA95" s="41"/>
      <c r="FB95" s="41"/>
      <c r="FC95" s="41"/>
      <c r="FD95" s="41"/>
      <c r="FE95" s="41"/>
      <c r="FF95" s="41"/>
      <c r="FG95" s="41"/>
      <c r="FH95" s="41"/>
      <c r="FI95" s="41"/>
      <c r="FJ95" s="41"/>
      <c r="FK95" s="41"/>
      <c r="FL95" s="41"/>
      <c r="FM95" s="41"/>
      <c r="FN95" s="41"/>
      <c r="FO95" s="41"/>
      <c r="FP95" s="41"/>
      <c r="FQ95" s="41"/>
      <c r="FR95" s="41"/>
      <c r="FS95" s="41"/>
      <c r="FT95" s="41"/>
      <c r="FU95" s="41"/>
      <c r="FV95" s="41"/>
      <c r="FW95" s="41"/>
      <c r="FX95" s="41"/>
      <c r="FY95" s="41"/>
      <c r="FZ95" s="41"/>
      <c r="GA95" s="41"/>
      <c r="GB95" s="41"/>
      <c r="GC95" s="41"/>
      <c r="GD95" s="41"/>
      <c r="GE95" s="41"/>
      <c r="GF95" s="41"/>
      <c r="GG95" s="41"/>
      <c r="GH95" s="41"/>
      <c r="GI95" s="41"/>
      <c r="GJ95" s="41"/>
      <c r="GK95" s="41"/>
      <c r="GL95" s="41"/>
      <c r="GM95" s="41"/>
      <c r="GN95" s="41"/>
      <c r="GO95" s="41"/>
      <c r="GP95" s="41"/>
      <c r="GQ95" s="41"/>
      <c r="GR95" s="41"/>
      <c r="GS95" s="41"/>
      <c r="GT95" s="41"/>
      <c r="GU95" s="41"/>
      <c r="GV95" s="41"/>
      <c r="GW95" s="41"/>
      <c r="GX95" s="41"/>
      <c r="GY95" s="41"/>
      <c r="GZ95" s="41"/>
      <c r="HA95" s="41"/>
      <c r="HB95" s="41"/>
      <c r="HC95" s="41"/>
      <c r="HD95" s="41"/>
      <c r="HE95" s="41"/>
      <c r="HF95" s="41"/>
      <c r="HG95" s="41"/>
      <c r="HH95" s="41"/>
      <c r="HI95" s="41"/>
      <c r="HJ95" s="41"/>
      <c r="HK95" s="41"/>
      <c r="HL95" s="41"/>
      <c r="HM95" s="41"/>
      <c r="HN95" s="41"/>
      <c r="HO95" s="41"/>
      <c r="HP95" s="41"/>
      <c r="HQ95" s="41"/>
      <c r="HR95" s="41"/>
      <c r="HS95" s="41"/>
      <c r="HT95" s="41"/>
      <c r="HU95" s="41"/>
      <c r="HV95" s="41"/>
      <c r="HW95" s="41"/>
      <c r="HX95" s="41"/>
      <c r="HY95" s="41"/>
      <c r="HZ95" s="41"/>
      <c r="IA95" s="41"/>
      <c r="IB95" s="41"/>
      <c r="IC95" s="41"/>
      <c r="ID95" s="41"/>
      <c r="IE95" s="41"/>
      <c r="IF95" s="41"/>
      <c r="IG95" s="41"/>
      <c r="IH95" s="41"/>
      <c r="II95" s="41"/>
      <c r="IJ95" s="41"/>
      <c r="IK95" s="41"/>
      <c r="IL95" s="41"/>
      <c r="IM95" s="41"/>
      <c r="IN95" s="41"/>
      <c r="IO95" s="41"/>
      <c r="IP95" s="41"/>
      <c r="IQ95" s="41"/>
      <c r="IR95" s="41"/>
      <c r="IS95" s="41"/>
      <c r="IT95" s="41"/>
      <c r="IU95" s="41"/>
      <c r="IV95" s="41"/>
      <c r="IW95" s="41"/>
      <c r="IX95" s="41"/>
      <c r="IY95" s="41"/>
      <c r="IZ95" s="41"/>
      <c r="JA95" s="41"/>
      <c r="JB95" s="41"/>
      <c r="JC95" s="41"/>
      <c r="JD95" s="41"/>
      <c r="JE95" s="41"/>
      <c r="JF95" s="41"/>
      <c r="JG95" s="41"/>
      <c r="JH95" s="41"/>
      <c r="JI95" s="41"/>
      <c r="JJ95" s="41"/>
      <c r="JK95" s="41"/>
      <c r="JL95" s="41"/>
      <c r="JM95" s="41"/>
      <c r="JN95" s="41"/>
      <c r="JO95" s="41"/>
      <c r="JP95" s="41"/>
      <c r="JQ95" s="41"/>
      <c r="JR95" s="41"/>
      <c r="JS95" s="41"/>
      <c r="JT95" s="41"/>
      <c r="JU95" s="41"/>
      <c r="JV95" s="41"/>
      <c r="JW95" s="41"/>
      <c r="JX95" s="41"/>
      <c r="JY95" s="41"/>
      <c r="JZ95" s="41"/>
      <c r="KA95" s="41"/>
      <c r="KB95" s="41"/>
      <c r="KC95" s="41"/>
      <c r="KD95" s="41"/>
      <c r="KE95" s="41"/>
      <c r="KF95" s="41"/>
      <c r="KG95" s="41"/>
      <c r="KH95" s="41"/>
      <c r="KI95" s="41"/>
      <c r="KJ95" s="41"/>
      <c r="KK95" s="41"/>
      <c r="KL95" s="41"/>
      <c r="KM95" s="41"/>
      <c r="KN95" s="41"/>
      <c r="KO95" s="41"/>
      <c r="KP95" s="41"/>
      <c r="KQ95" s="41"/>
      <c r="KR95" s="41"/>
      <c r="KS95" s="41"/>
      <c r="KT95" s="41"/>
      <c r="KU95" s="41"/>
      <c r="KV95" s="41"/>
      <c r="KW95" s="41"/>
      <c r="KX95" s="41"/>
      <c r="KY95" s="41"/>
      <c r="KZ95" s="41"/>
      <c r="LA95" s="41"/>
      <c r="LB95" s="41"/>
      <c r="LC95" s="41"/>
      <c r="LD95" s="41"/>
      <c r="LE95" s="41"/>
      <c r="LF95" s="41"/>
      <c r="LG95" s="41"/>
      <c r="LH95" s="41"/>
      <c r="LI95" s="41"/>
      <c r="LJ95" s="41"/>
      <c r="LK95" s="41"/>
      <c r="LL95" s="41"/>
      <c r="LM95" s="41"/>
      <c r="LN95" s="41"/>
      <c r="LO95" s="41"/>
      <c r="LP95" s="41"/>
      <c r="LQ95" s="41"/>
      <c r="LR95" s="41"/>
      <c r="LS95" s="41"/>
      <c r="LT95" s="41"/>
      <c r="LU95" s="41"/>
      <c r="LV95" s="41"/>
      <c r="LW95" s="41"/>
      <c r="LX95" s="41"/>
      <c r="LY95" s="41"/>
      <c r="LZ95" s="41"/>
      <c r="MA95" s="41"/>
      <c r="MB95" s="41"/>
      <c r="MC95" s="41"/>
      <c r="MD95" s="41"/>
      <c r="ME95" s="41"/>
      <c r="MF95" s="41"/>
      <c r="MG95" s="41"/>
      <c r="MH95" s="41"/>
      <c r="MI95" s="41"/>
      <c r="MJ95" s="41"/>
      <c r="MK95" s="41"/>
      <c r="ML95" s="41"/>
      <c r="MM95" s="41"/>
      <c r="MN95" s="41"/>
      <c r="MO95" s="41"/>
      <c r="MP95" s="41"/>
      <c r="MQ95" s="41"/>
      <c r="MR95" s="41"/>
      <c r="MS95" s="41"/>
      <c r="MT95" s="41"/>
      <c r="MU95" s="41"/>
      <c r="MV95" s="41"/>
      <c r="MW95" s="41"/>
      <c r="MX95" s="41"/>
      <c r="MY95" s="41"/>
      <c r="MZ95" s="41"/>
      <c r="NA95" s="41"/>
      <c r="NB95" s="41"/>
      <c r="NC95" s="41"/>
      <c r="ND95" s="41"/>
      <c r="NE95" s="41"/>
      <c r="NF95" s="41"/>
      <c r="NG95" s="41"/>
      <c r="NH95" s="41"/>
      <c r="NI95" s="41"/>
      <c r="NJ95" s="41"/>
      <c r="NK95" s="41"/>
      <c r="NL95" s="41"/>
      <c r="NM95" s="41"/>
      <c r="NN95" s="41"/>
      <c r="NO95" s="41"/>
      <c r="NP95" s="41"/>
      <c r="NQ95" s="41"/>
      <c r="NR95" s="41"/>
      <c r="NS95" s="41"/>
      <c r="NT95" s="41"/>
      <c r="NU95" s="41"/>
      <c r="NV95" s="41"/>
      <c r="NW95" s="41"/>
      <c r="NX95" s="41"/>
      <c r="NY95" s="41"/>
      <c r="NZ95" s="41"/>
      <c r="OA95" s="41"/>
      <c r="OB95" s="41"/>
      <c r="OC95" s="41"/>
      <c r="OD95" s="41"/>
      <c r="OE95" s="41"/>
      <c r="OF95" s="41"/>
      <c r="OG95" s="41"/>
      <c r="OH95" s="41"/>
      <c r="OI95" s="41"/>
      <c r="OJ95" s="41"/>
      <c r="OK95" s="41"/>
      <c r="OL95" s="41"/>
      <c r="OM95" s="41"/>
      <c r="ON95" s="41"/>
      <c r="OO95" s="41"/>
      <c r="OP95" s="41"/>
      <c r="OQ95" s="41"/>
      <c r="OR95" s="41"/>
      <c r="OS95" s="41"/>
      <c r="OT95" s="41"/>
      <c r="OU95" s="41"/>
      <c r="OV95" s="41"/>
      <c r="OW95" s="41"/>
      <c r="OX95" s="41"/>
      <c r="OY95" s="41"/>
      <c r="OZ95" s="41"/>
      <c r="PA95" s="41"/>
      <c r="PB95" s="41"/>
      <c r="PC95" s="41"/>
      <c r="PD95" s="41"/>
      <c r="PE95" s="41"/>
      <c r="PF95" s="41"/>
      <c r="PG95" s="41"/>
      <c r="PH95" s="41"/>
      <c r="PI95" s="41"/>
      <c r="PJ95" s="41"/>
      <c r="PK95" s="41"/>
      <c r="PL95" s="41"/>
      <c r="PM95" s="41"/>
      <c r="PN95" s="41"/>
      <c r="PO95" s="41"/>
      <c r="PP95" s="41"/>
      <c r="PQ95" s="41"/>
      <c r="PR95" s="41"/>
      <c r="PS95" s="41"/>
      <c r="PT95" s="41"/>
      <c r="PU95" s="41"/>
      <c r="PV95" s="41"/>
      <c r="PW95" s="41"/>
      <c r="PX95" s="41"/>
      <c r="PY95" s="41"/>
      <c r="PZ95" s="41"/>
      <c r="QA95" s="41"/>
      <c r="QB95" s="41"/>
      <c r="QC95" s="41"/>
      <c r="QD95" s="41"/>
      <c r="QE95" s="41"/>
      <c r="QF95" s="41"/>
      <c r="QG95" s="41"/>
      <c r="QH95" s="41"/>
      <c r="QI95" s="41"/>
      <c r="QJ95" s="41"/>
      <c r="QK95" s="41"/>
      <c r="QL95" s="41"/>
      <c r="QM95" s="41"/>
      <c r="QN95" s="41"/>
      <c r="QO95" s="41"/>
      <c r="QP95" s="41"/>
      <c r="QQ95" s="41"/>
      <c r="QR95" s="41"/>
      <c r="QS95" s="41"/>
      <c r="QT95" s="41"/>
      <c r="QU95" s="41"/>
      <c r="QV95" s="41"/>
      <c r="QW95" s="41"/>
      <c r="QX95" s="41"/>
      <c r="QY95" s="41"/>
      <c r="QZ95" s="41"/>
      <c r="RA95" s="41"/>
      <c r="RB95" s="41"/>
      <c r="RC95" s="41"/>
      <c r="RD95" s="41"/>
      <c r="RE95" s="41"/>
      <c r="RF95" s="41"/>
      <c r="RG95" s="41"/>
      <c r="RH95" s="41"/>
      <c r="RI95" s="41"/>
      <c r="RJ95" s="41"/>
      <c r="RK95" s="41"/>
      <c r="RL95" s="41"/>
      <c r="RM95" s="41"/>
      <c r="RN95" s="41"/>
      <c r="RO95" s="41"/>
      <c r="RP95" s="41"/>
      <c r="RQ95" s="41"/>
      <c r="RR95" s="41"/>
      <c r="RS95" s="41"/>
      <c r="RT95" s="41"/>
      <c r="RU95" s="41"/>
      <c r="RV95" s="41"/>
      <c r="RW95" s="41"/>
      <c r="RX95" s="41"/>
      <c r="RY95" s="41"/>
      <c r="RZ95" s="41"/>
      <c r="SA95" s="41"/>
      <c r="SB95" s="41"/>
      <c r="SC95" s="41"/>
      <c r="SD95" s="41"/>
      <c r="SE95" s="41"/>
      <c r="SF95" s="41"/>
      <c r="SG95" s="41"/>
      <c r="SH95" s="41"/>
      <c r="SI95" s="41"/>
      <c r="SJ95" s="41"/>
      <c r="SK95" s="41"/>
      <c r="SL95" s="41"/>
      <c r="SM95" s="41"/>
      <c r="SN95" s="41"/>
      <c r="SO95" s="41"/>
      <c r="SP95" s="41"/>
      <c r="SQ95" s="41"/>
      <c r="SR95" s="41"/>
      <c r="SS95" s="41"/>
      <c r="ST95" s="41"/>
      <c r="SU95" s="41"/>
      <c r="SV95" s="41"/>
      <c r="SW95" s="41"/>
      <c r="SX95" s="41"/>
      <c r="SY95" s="41"/>
      <c r="SZ95" s="41"/>
      <c r="TA95" s="41"/>
      <c r="TB95" s="41"/>
      <c r="TC95" s="41"/>
      <c r="TD95" s="41"/>
      <c r="TE95" s="41"/>
      <c r="TF95" s="41"/>
      <c r="TG95" s="41"/>
      <c r="TH95" s="41"/>
      <c r="TI95" s="41"/>
      <c r="TJ95" s="41"/>
      <c r="TK95" s="41"/>
      <c r="TL95" s="41"/>
      <c r="TM95" s="41"/>
      <c r="TN95" s="41"/>
      <c r="TO95" s="41"/>
      <c r="TP95" s="41"/>
      <c r="TQ95" s="41"/>
      <c r="TR95" s="41"/>
      <c r="TS95" s="41"/>
      <c r="TT95" s="41"/>
      <c r="TU95" s="41"/>
      <c r="TV95" s="41"/>
      <c r="TW95" s="41"/>
      <c r="TX95" s="41"/>
      <c r="TY95" s="41"/>
      <c r="TZ95" s="41"/>
      <c r="UA95" s="41"/>
      <c r="UB95" s="41"/>
      <c r="UC95" s="41"/>
      <c r="UD95" s="41"/>
      <c r="UE95" s="41"/>
      <c r="UF95" s="41"/>
      <c r="UG95" s="41"/>
      <c r="UH95" s="41"/>
      <c r="UI95" s="41"/>
      <c r="UJ95" s="41"/>
      <c r="UK95" s="41"/>
      <c r="UL95" s="41"/>
      <c r="UM95" s="41"/>
      <c r="UN95" s="41"/>
      <c r="UO95" s="41"/>
      <c r="UP95" s="41"/>
      <c r="UQ95" s="41"/>
      <c r="UR95" s="41"/>
      <c r="US95" s="41"/>
      <c r="UT95" s="41"/>
      <c r="UU95" s="41"/>
      <c r="UV95" s="41"/>
      <c r="UW95" s="41"/>
      <c r="UX95" s="41"/>
      <c r="UY95" s="41"/>
      <c r="UZ95" s="41"/>
      <c r="VA95" s="41"/>
      <c r="VB95" s="41"/>
      <c r="VC95" s="41"/>
      <c r="VD95" s="41"/>
      <c r="VE95" s="41"/>
      <c r="VF95" s="41"/>
      <c r="VG95" s="41"/>
      <c r="VH95" s="41"/>
      <c r="VI95" s="41"/>
      <c r="VJ95" s="41"/>
      <c r="VK95" s="41"/>
      <c r="VL95" s="41"/>
      <c r="VM95" s="41"/>
      <c r="VN95" s="41"/>
      <c r="VO95" s="41"/>
      <c r="VP95" s="41"/>
      <c r="VQ95" s="41"/>
      <c r="VR95" s="41"/>
      <c r="VS95" s="41"/>
      <c r="VT95" s="41"/>
      <c r="VU95" s="41"/>
      <c r="VV95" s="41"/>
      <c r="VW95" s="41"/>
      <c r="VX95" s="41"/>
      <c r="VY95" s="41"/>
      <c r="VZ95" s="41"/>
      <c r="WA95" s="41"/>
      <c r="WB95" s="41"/>
      <c r="WC95" s="41"/>
      <c r="WD95" s="41"/>
      <c r="WE95" s="41"/>
      <c r="WF95" s="41"/>
      <c r="WG95" s="41"/>
      <c r="WH95" s="41"/>
      <c r="WI95" s="41"/>
      <c r="WJ95" s="41"/>
      <c r="WK95" s="41"/>
      <c r="WL95" s="41"/>
      <c r="WM95" s="41"/>
      <c r="WN95" s="41"/>
      <c r="WO95" s="41"/>
      <c r="WP95" s="41"/>
      <c r="WQ95" s="41"/>
      <c r="WR95" s="41"/>
      <c r="WS95" s="41"/>
      <c r="WT95" s="41"/>
      <c r="WU95" s="41"/>
      <c r="WV95" s="41"/>
      <c r="WW95" s="41"/>
      <c r="WX95" s="41"/>
      <c r="WY95" s="41"/>
      <c r="WZ95" s="41"/>
      <c r="XA95" s="41"/>
      <c r="XB95" s="41"/>
      <c r="XC95" s="41"/>
      <c r="XD95" s="41"/>
      <c r="XE95" s="41"/>
      <c r="XF95" s="41"/>
      <c r="XG95" s="41"/>
      <c r="XH95" s="41"/>
      <c r="XI95" s="41"/>
      <c r="XJ95" s="41"/>
      <c r="XK95" s="41"/>
      <c r="XL95" s="41"/>
      <c r="XM95" s="41"/>
      <c r="XN95" s="41"/>
      <c r="XO95" s="41"/>
      <c r="XP95" s="41"/>
      <c r="XQ95" s="41"/>
      <c r="XR95" s="41"/>
      <c r="XS95" s="41"/>
      <c r="XT95" s="41"/>
      <c r="XU95" s="41"/>
      <c r="XV95" s="41"/>
      <c r="XW95" s="41"/>
      <c r="XX95" s="41"/>
      <c r="XY95" s="41"/>
      <c r="XZ95" s="41"/>
      <c r="YA95" s="41"/>
      <c r="YB95" s="41"/>
      <c r="YC95" s="41"/>
      <c r="YD95" s="41"/>
      <c r="YE95" s="41"/>
      <c r="YF95" s="41"/>
      <c r="YG95" s="41"/>
      <c r="YH95" s="41"/>
      <c r="YI95" s="41"/>
      <c r="YJ95" s="41"/>
      <c r="YK95" s="41"/>
      <c r="YL95" s="41"/>
      <c r="YM95" s="41"/>
      <c r="YN95" s="41"/>
      <c r="YO95" s="41"/>
      <c r="YP95" s="41"/>
      <c r="YQ95" s="41"/>
      <c r="YR95" s="41"/>
      <c r="YS95" s="41"/>
      <c r="YT95" s="41"/>
      <c r="YU95" s="41"/>
      <c r="YV95" s="41"/>
      <c r="YW95" s="41"/>
      <c r="YX95" s="41"/>
      <c r="YY95" s="41"/>
      <c r="YZ95" s="41"/>
      <c r="ZA95" s="41"/>
      <c r="ZB95" s="41"/>
      <c r="ZC95" s="41"/>
      <c r="ZD95" s="41"/>
      <c r="ZE95" s="41"/>
      <c r="ZF95" s="41"/>
      <c r="ZG95" s="41"/>
      <c r="ZH95" s="41"/>
      <c r="ZI95" s="41"/>
      <c r="ZJ95" s="41"/>
      <c r="ZK95" s="41"/>
      <c r="ZL95" s="41"/>
      <c r="ZM95" s="41"/>
      <c r="ZN95" s="41"/>
      <c r="ZO95" s="41"/>
      <c r="ZP95" s="41"/>
      <c r="ZQ95" s="41"/>
      <c r="ZR95" s="41"/>
      <c r="ZS95" s="41"/>
      <c r="ZT95" s="41"/>
      <c r="ZU95" s="41"/>
      <c r="ZV95" s="41"/>
      <c r="ZW95" s="41"/>
      <c r="ZX95" s="41"/>
      <c r="ZY95" s="41"/>
      <c r="ZZ95" s="41"/>
      <c r="AAA95" s="41"/>
      <c r="AAB95" s="41"/>
      <c r="AAC95" s="41"/>
      <c r="AAD95" s="41"/>
      <c r="AAE95" s="41"/>
      <c r="AAF95" s="41"/>
      <c r="AAG95" s="41"/>
      <c r="AAH95" s="41"/>
      <c r="AAI95" s="41"/>
      <c r="AAJ95" s="41"/>
      <c r="AAK95" s="41"/>
      <c r="AAL95" s="41"/>
      <c r="AAM95" s="41"/>
      <c r="AAN95" s="41"/>
      <c r="AAO95" s="41"/>
      <c r="AAP95" s="41"/>
      <c r="AAQ95" s="41"/>
      <c r="AAR95" s="41"/>
      <c r="AAS95" s="41"/>
      <c r="AAT95" s="41"/>
      <c r="AAU95" s="41"/>
      <c r="AAV95" s="41"/>
      <c r="AAW95" s="41"/>
      <c r="AAX95" s="41"/>
      <c r="AAY95" s="41"/>
      <c r="AAZ95" s="41"/>
      <c r="ABA95" s="41"/>
      <c r="ABB95" s="41"/>
      <c r="ABC95" s="41"/>
      <c r="ABD95" s="41"/>
      <c r="ABE95" s="41"/>
      <c r="ABF95" s="41"/>
      <c r="ABG95" s="41"/>
      <c r="ABH95" s="41"/>
      <c r="ABI95" s="41"/>
      <c r="ABJ95" s="41"/>
      <c r="ABK95" s="41"/>
      <c r="ABL95" s="41"/>
      <c r="ABM95" s="41"/>
      <c r="ABN95" s="41"/>
      <c r="ABO95" s="41"/>
      <c r="ABP95" s="41"/>
      <c r="ABQ95" s="41"/>
      <c r="ABR95" s="41"/>
      <c r="ABS95" s="41"/>
      <c r="ABT95" s="41"/>
      <c r="ABU95" s="41"/>
      <c r="ABV95" s="41"/>
      <c r="ABW95" s="41"/>
      <c r="ABX95" s="41"/>
      <c r="ABY95" s="41"/>
      <c r="ABZ95" s="41"/>
      <c r="ACA95" s="41"/>
      <c r="ACB95" s="41"/>
      <c r="ACC95" s="41"/>
      <c r="ACD95" s="41"/>
      <c r="ACE95" s="41"/>
      <c r="ACF95" s="41"/>
      <c r="ACG95" s="41"/>
      <c r="ACH95" s="41"/>
      <c r="ACI95" s="41"/>
      <c r="ACJ95" s="41"/>
      <c r="ACK95" s="41"/>
      <c r="ACL95" s="41"/>
      <c r="ACM95" s="41"/>
      <c r="ACN95" s="41"/>
      <c r="ACO95" s="41"/>
      <c r="ACP95" s="41"/>
      <c r="ACQ95" s="41"/>
      <c r="ACR95" s="41"/>
      <c r="ACS95" s="41"/>
      <c r="ACT95" s="41"/>
      <c r="ACU95" s="41"/>
      <c r="ACV95" s="41"/>
      <c r="ACW95" s="41"/>
      <c r="ACX95" s="41"/>
      <c r="ACY95" s="41"/>
      <c r="ACZ95" s="41"/>
      <c r="ADA95" s="41"/>
      <c r="ADB95" s="41"/>
      <c r="ADC95" s="41"/>
      <c r="ADD95" s="41"/>
      <c r="ADE95" s="41"/>
      <c r="ADF95" s="41"/>
      <c r="ADG95" s="41"/>
      <c r="ADH95" s="41"/>
      <c r="ADI95" s="41"/>
      <c r="ADJ95" s="41"/>
      <c r="ADK95" s="41"/>
      <c r="ADL95" s="41"/>
      <c r="ADM95" s="41"/>
      <c r="ADN95" s="41"/>
      <c r="ADO95" s="41"/>
      <c r="ADP95" s="41"/>
      <c r="ADQ95" s="41"/>
      <c r="ADR95" s="41"/>
      <c r="ADS95" s="41"/>
      <c r="ADT95" s="41"/>
      <c r="ADU95" s="41"/>
      <c r="ADV95" s="41"/>
      <c r="ADW95" s="41"/>
      <c r="ADX95" s="41"/>
      <c r="ADY95" s="41"/>
      <c r="ADZ95" s="41"/>
      <c r="AEA95" s="41"/>
      <c r="AEB95" s="41"/>
      <c r="AEC95" s="41"/>
      <c r="AED95" s="41"/>
      <c r="AEE95" s="41"/>
      <c r="AEF95" s="41"/>
      <c r="AEG95" s="41"/>
      <c r="AEH95" s="41"/>
      <c r="AEI95" s="41"/>
      <c r="AEJ95" s="41"/>
      <c r="AEK95" s="41"/>
      <c r="AEL95" s="41"/>
      <c r="AEM95" s="41"/>
      <c r="AEN95" s="41"/>
      <c r="AEO95" s="41"/>
      <c r="AEP95" s="41"/>
      <c r="AEQ95" s="41"/>
      <c r="AER95" s="41"/>
      <c r="AES95" s="41"/>
      <c r="AET95" s="41"/>
      <c r="AEU95" s="41"/>
      <c r="AEV95" s="41"/>
      <c r="AEW95" s="41"/>
      <c r="AEX95" s="41"/>
      <c r="AEY95" s="41"/>
      <c r="AEZ95" s="41"/>
      <c r="AFA95" s="41"/>
      <c r="AFB95" s="41"/>
      <c r="AFC95" s="41"/>
      <c r="AFD95" s="41"/>
      <c r="AFE95" s="41"/>
      <c r="AFF95" s="41"/>
      <c r="AFG95" s="41"/>
      <c r="AFH95" s="41"/>
      <c r="AFI95" s="41"/>
      <c r="AFJ95" s="41"/>
      <c r="AFK95" s="41"/>
      <c r="AFL95" s="41"/>
      <c r="AFM95" s="41"/>
      <c r="AFN95" s="41"/>
      <c r="AFO95" s="41"/>
      <c r="AFP95" s="41"/>
      <c r="AFQ95" s="41"/>
      <c r="AFR95" s="41"/>
      <c r="AFS95" s="41"/>
      <c r="AFT95" s="41"/>
      <c r="AFU95" s="41"/>
      <c r="AFV95" s="41"/>
      <c r="AFW95" s="41"/>
      <c r="AFX95" s="41"/>
      <c r="AFY95" s="41"/>
      <c r="AFZ95" s="41"/>
      <c r="AGA95" s="41"/>
      <c r="AGB95" s="41"/>
      <c r="AGC95" s="41"/>
      <c r="AGD95" s="41"/>
      <c r="AGE95" s="41"/>
      <c r="AGF95" s="41"/>
      <c r="AGG95" s="41"/>
      <c r="AGH95" s="41"/>
      <c r="AGI95" s="41"/>
      <c r="AGJ95" s="41"/>
      <c r="AGK95" s="41"/>
      <c r="AGL95" s="41"/>
      <c r="AGM95" s="41"/>
      <c r="AGN95" s="41"/>
      <c r="AGO95" s="41"/>
      <c r="AGP95" s="41"/>
      <c r="AGQ95" s="41"/>
      <c r="AGR95" s="41"/>
      <c r="AGS95" s="41"/>
      <c r="AGT95" s="41"/>
      <c r="AGU95" s="41"/>
      <c r="AGV95" s="41"/>
      <c r="AGW95" s="41"/>
      <c r="AGX95" s="41"/>
      <c r="AGY95" s="41"/>
      <c r="AGZ95" s="41"/>
    </row>
    <row r="96" spans="1:884" s="86" customFormat="1" x14ac:dyDescent="0.2">
      <c r="A96" s="162"/>
      <c r="B96" s="162"/>
      <c r="C96" s="162"/>
      <c r="D96" s="162"/>
      <c r="E96" s="162"/>
      <c r="F96" s="216"/>
      <c r="G96" s="178"/>
      <c r="H96" s="178"/>
      <c r="I96" s="178"/>
      <c r="J96" s="178"/>
      <c r="K96" s="164"/>
      <c r="L96" s="216"/>
      <c r="M96" s="162"/>
      <c r="N96" s="167"/>
      <c r="O96" s="177"/>
      <c r="P96" s="178"/>
      <c r="Q96" s="167"/>
      <c r="R96" s="167"/>
      <c r="S96" s="162"/>
      <c r="T96" s="162"/>
      <c r="U96" s="162"/>
      <c r="V96" s="162"/>
      <c r="W96" s="162"/>
      <c r="X96" s="46" t="s">
        <v>168</v>
      </c>
      <c r="Y96" s="47" t="s">
        <v>162</v>
      </c>
      <c r="Z96" s="54" t="s">
        <v>178</v>
      </c>
      <c r="AA96" s="47" t="s">
        <v>179</v>
      </c>
      <c r="AB96" s="46" t="s">
        <v>180</v>
      </c>
      <c r="AC96" s="42">
        <v>44744</v>
      </c>
      <c r="AD96" s="42">
        <v>45108</v>
      </c>
      <c r="AE96" s="42"/>
      <c r="AF96" s="42"/>
      <c r="AG96" s="126"/>
      <c r="AH96" s="126"/>
      <c r="AI96" s="42"/>
      <c r="AJ96" s="42"/>
      <c r="AK96" s="126"/>
      <c r="AL96" s="124">
        <f t="shared" si="1"/>
        <v>0</v>
      </c>
      <c r="AM96" s="126">
        <f>49795.08+49795.08</f>
        <v>99590.16</v>
      </c>
      <c r="AN96" s="125"/>
      <c r="AO96" s="160"/>
      <c r="AP96" s="162"/>
      <c r="AQ96" s="162"/>
      <c r="AR96" s="162"/>
      <c r="AS96" s="162"/>
      <c r="AT96" s="162"/>
      <c r="AU96" s="162"/>
      <c r="AV96" s="162"/>
      <c r="AW96" s="162"/>
      <c r="AX96" s="162"/>
      <c r="AY96" s="162"/>
      <c r="AZ96" s="162"/>
      <c r="BA96" s="162"/>
      <c r="BB96" s="162"/>
      <c r="BC96" s="162"/>
      <c r="BD96" s="162"/>
      <c r="BE96" s="162"/>
      <c r="BF96" s="162"/>
      <c r="BG96" s="162"/>
      <c r="BH96" s="162"/>
      <c r="BI96" s="162"/>
      <c r="BJ96" s="162"/>
      <c r="BK96" s="162"/>
      <c r="BL96" s="163"/>
      <c r="BM96" s="163"/>
      <c r="BN96" s="41"/>
      <c r="BO96" s="41"/>
      <c r="BP96" s="41"/>
      <c r="BQ96" s="41"/>
      <c r="BR96" s="41"/>
      <c r="BS96" s="41"/>
      <c r="BT96" s="41"/>
      <c r="BU96" s="41"/>
      <c r="BV96" s="41"/>
      <c r="BW96" s="41"/>
      <c r="BX96" s="41"/>
      <c r="BY96" s="41"/>
      <c r="BZ96" s="41"/>
      <c r="CA96" s="41"/>
      <c r="CB96" s="41"/>
      <c r="CC96" s="41"/>
      <c r="CD96" s="41"/>
      <c r="CE96" s="41"/>
      <c r="CF96" s="41"/>
      <c r="CG96" s="41"/>
      <c r="CH96" s="41"/>
      <c r="CI96" s="41"/>
      <c r="CJ96" s="41"/>
      <c r="CK96" s="41"/>
      <c r="CL96" s="41"/>
      <c r="CM96" s="41"/>
      <c r="CN96" s="41"/>
      <c r="CO96" s="41"/>
      <c r="CP96" s="41"/>
      <c r="CQ96" s="41"/>
      <c r="CR96" s="41"/>
      <c r="CS96" s="41"/>
      <c r="CT96" s="41"/>
      <c r="CU96" s="41"/>
      <c r="CV96" s="41"/>
      <c r="CW96" s="41"/>
      <c r="CX96" s="41"/>
      <c r="CY96" s="41"/>
      <c r="CZ96" s="41"/>
      <c r="DA96" s="41"/>
      <c r="DB96" s="41"/>
      <c r="DC96" s="41"/>
      <c r="DD96" s="41"/>
      <c r="DE96" s="41"/>
      <c r="DF96" s="41"/>
      <c r="DG96" s="41"/>
      <c r="DH96" s="41"/>
      <c r="DI96" s="41"/>
      <c r="DJ96" s="41"/>
      <c r="DK96" s="41"/>
      <c r="DL96" s="41"/>
      <c r="DM96" s="41"/>
      <c r="DN96" s="41"/>
      <c r="DO96" s="41"/>
      <c r="DP96" s="41"/>
      <c r="DQ96" s="41"/>
      <c r="DR96" s="41"/>
      <c r="DS96" s="41"/>
      <c r="DT96" s="41"/>
      <c r="DU96" s="41"/>
      <c r="DV96" s="41"/>
      <c r="DW96" s="41"/>
      <c r="DX96" s="41"/>
      <c r="DY96" s="41"/>
      <c r="DZ96" s="41"/>
      <c r="EA96" s="41"/>
      <c r="EB96" s="41"/>
      <c r="EC96" s="41"/>
      <c r="ED96" s="41"/>
      <c r="EE96" s="41"/>
      <c r="EF96" s="41"/>
      <c r="EG96" s="41"/>
      <c r="EH96" s="41"/>
      <c r="EI96" s="41"/>
      <c r="EJ96" s="41"/>
      <c r="EK96" s="41"/>
      <c r="EL96" s="41"/>
      <c r="EM96" s="41"/>
      <c r="EN96" s="41"/>
      <c r="EO96" s="41"/>
      <c r="EP96" s="41"/>
      <c r="EQ96" s="41"/>
      <c r="ER96" s="41"/>
      <c r="ES96" s="41"/>
      <c r="ET96" s="41"/>
      <c r="EU96" s="41"/>
      <c r="EV96" s="41"/>
      <c r="EW96" s="41"/>
      <c r="EX96" s="41"/>
      <c r="EY96" s="41"/>
      <c r="EZ96" s="41"/>
      <c r="FA96" s="41"/>
      <c r="FB96" s="41"/>
      <c r="FC96" s="41"/>
      <c r="FD96" s="41"/>
      <c r="FE96" s="41"/>
      <c r="FF96" s="41"/>
      <c r="FG96" s="41"/>
      <c r="FH96" s="41"/>
      <c r="FI96" s="41"/>
      <c r="FJ96" s="41"/>
      <c r="FK96" s="41"/>
      <c r="FL96" s="41"/>
      <c r="FM96" s="41"/>
      <c r="FN96" s="41"/>
      <c r="FO96" s="41"/>
      <c r="FP96" s="41"/>
      <c r="FQ96" s="41"/>
      <c r="FR96" s="41"/>
      <c r="FS96" s="41"/>
      <c r="FT96" s="41"/>
      <c r="FU96" s="41"/>
      <c r="FV96" s="41"/>
      <c r="FW96" s="41"/>
      <c r="FX96" s="41"/>
      <c r="FY96" s="41"/>
      <c r="FZ96" s="41"/>
      <c r="GA96" s="41"/>
      <c r="GB96" s="41"/>
      <c r="GC96" s="41"/>
      <c r="GD96" s="41"/>
      <c r="GE96" s="41"/>
      <c r="GF96" s="41"/>
      <c r="GG96" s="41"/>
      <c r="GH96" s="41"/>
      <c r="GI96" s="41"/>
      <c r="GJ96" s="41"/>
      <c r="GK96" s="41"/>
      <c r="GL96" s="41"/>
      <c r="GM96" s="41"/>
      <c r="GN96" s="41"/>
      <c r="GO96" s="41"/>
      <c r="GP96" s="41"/>
      <c r="GQ96" s="41"/>
      <c r="GR96" s="41"/>
      <c r="GS96" s="41"/>
      <c r="GT96" s="41"/>
      <c r="GU96" s="41"/>
      <c r="GV96" s="41"/>
      <c r="GW96" s="41"/>
      <c r="GX96" s="41"/>
      <c r="GY96" s="41"/>
      <c r="GZ96" s="41"/>
      <c r="HA96" s="41"/>
      <c r="HB96" s="41"/>
      <c r="HC96" s="41"/>
      <c r="HD96" s="41"/>
      <c r="HE96" s="41"/>
      <c r="HF96" s="41"/>
      <c r="HG96" s="41"/>
      <c r="HH96" s="41"/>
      <c r="HI96" s="41"/>
      <c r="HJ96" s="41"/>
      <c r="HK96" s="41"/>
      <c r="HL96" s="41"/>
      <c r="HM96" s="41"/>
      <c r="HN96" s="41"/>
      <c r="HO96" s="41"/>
      <c r="HP96" s="41"/>
      <c r="HQ96" s="41"/>
      <c r="HR96" s="41"/>
      <c r="HS96" s="41"/>
      <c r="HT96" s="41"/>
      <c r="HU96" s="41"/>
      <c r="HV96" s="41"/>
      <c r="HW96" s="41"/>
      <c r="HX96" s="41"/>
      <c r="HY96" s="41"/>
      <c r="HZ96" s="41"/>
      <c r="IA96" s="41"/>
      <c r="IB96" s="41"/>
      <c r="IC96" s="41"/>
      <c r="ID96" s="41"/>
      <c r="IE96" s="41"/>
      <c r="IF96" s="41"/>
      <c r="IG96" s="41"/>
      <c r="IH96" s="41"/>
      <c r="II96" s="41"/>
      <c r="IJ96" s="41"/>
      <c r="IK96" s="41"/>
      <c r="IL96" s="41"/>
      <c r="IM96" s="41"/>
      <c r="IN96" s="41"/>
      <c r="IO96" s="41"/>
      <c r="IP96" s="41"/>
      <c r="IQ96" s="41"/>
      <c r="IR96" s="41"/>
      <c r="IS96" s="41"/>
      <c r="IT96" s="41"/>
      <c r="IU96" s="41"/>
      <c r="IV96" s="41"/>
      <c r="IW96" s="41"/>
      <c r="IX96" s="41"/>
      <c r="IY96" s="41"/>
      <c r="IZ96" s="41"/>
      <c r="JA96" s="41"/>
      <c r="JB96" s="41"/>
      <c r="JC96" s="41"/>
      <c r="JD96" s="41"/>
      <c r="JE96" s="41"/>
      <c r="JF96" s="41"/>
      <c r="JG96" s="41"/>
      <c r="JH96" s="41"/>
      <c r="JI96" s="41"/>
      <c r="JJ96" s="41"/>
      <c r="JK96" s="41"/>
      <c r="JL96" s="41"/>
      <c r="JM96" s="41"/>
      <c r="JN96" s="41"/>
      <c r="JO96" s="41"/>
      <c r="JP96" s="41"/>
      <c r="JQ96" s="41"/>
      <c r="JR96" s="41"/>
      <c r="JS96" s="41"/>
      <c r="JT96" s="41"/>
      <c r="JU96" s="41"/>
      <c r="JV96" s="41"/>
      <c r="JW96" s="41"/>
      <c r="JX96" s="41"/>
      <c r="JY96" s="41"/>
      <c r="JZ96" s="41"/>
      <c r="KA96" s="41"/>
      <c r="KB96" s="41"/>
      <c r="KC96" s="41"/>
      <c r="KD96" s="41"/>
      <c r="KE96" s="41"/>
      <c r="KF96" s="41"/>
      <c r="KG96" s="41"/>
      <c r="KH96" s="41"/>
      <c r="KI96" s="41"/>
      <c r="KJ96" s="41"/>
      <c r="KK96" s="41"/>
      <c r="KL96" s="41"/>
      <c r="KM96" s="41"/>
      <c r="KN96" s="41"/>
      <c r="KO96" s="41"/>
      <c r="KP96" s="41"/>
      <c r="KQ96" s="41"/>
      <c r="KR96" s="41"/>
      <c r="KS96" s="41"/>
      <c r="KT96" s="41"/>
      <c r="KU96" s="41"/>
      <c r="KV96" s="41"/>
      <c r="KW96" s="41"/>
      <c r="KX96" s="41"/>
      <c r="KY96" s="41"/>
      <c r="KZ96" s="41"/>
      <c r="LA96" s="41"/>
      <c r="LB96" s="41"/>
      <c r="LC96" s="41"/>
      <c r="LD96" s="41"/>
      <c r="LE96" s="41"/>
      <c r="LF96" s="41"/>
      <c r="LG96" s="41"/>
      <c r="LH96" s="41"/>
      <c r="LI96" s="41"/>
      <c r="LJ96" s="41"/>
      <c r="LK96" s="41"/>
      <c r="LL96" s="41"/>
      <c r="LM96" s="41"/>
      <c r="LN96" s="41"/>
      <c r="LO96" s="41"/>
      <c r="LP96" s="41"/>
      <c r="LQ96" s="41"/>
      <c r="LR96" s="41"/>
      <c r="LS96" s="41"/>
      <c r="LT96" s="41"/>
      <c r="LU96" s="41"/>
      <c r="LV96" s="41"/>
      <c r="LW96" s="41"/>
      <c r="LX96" s="41"/>
      <c r="LY96" s="41"/>
      <c r="LZ96" s="41"/>
      <c r="MA96" s="41"/>
      <c r="MB96" s="41"/>
      <c r="MC96" s="41"/>
      <c r="MD96" s="41"/>
      <c r="ME96" s="41"/>
      <c r="MF96" s="41"/>
      <c r="MG96" s="41"/>
      <c r="MH96" s="41"/>
      <c r="MI96" s="41"/>
      <c r="MJ96" s="41"/>
      <c r="MK96" s="41"/>
      <c r="ML96" s="41"/>
      <c r="MM96" s="41"/>
      <c r="MN96" s="41"/>
      <c r="MO96" s="41"/>
      <c r="MP96" s="41"/>
      <c r="MQ96" s="41"/>
      <c r="MR96" s="41"/>
      <c r="MS96" s="41"/>
      <c r="MT96" s="41"/>
      <c r="MU96" s="41"/>
      <c r="MV96" s="41"/>
      <c r="MW96" s="41"/>
      <c r="MX96" s="41"/>
      <c r="MY96" s="41"/>
      <c r="MZ96" s="41"/>
      <c r="NA96" s="41"/>
      <c r="NB96" s="41"/>
      <c r="NC96" s="41"/>
      <c r="ND96" s="41"/>
      <c r="NE96" s="41"/>
      <c r="NF96" s="41"/>
      <c r="NG96" s="41"/>
      <c r="NH96" s="41"/>
      <c r="NI96" s="41"/>
      <c r="NJ96" s="41"/>
      <c r="NK96" s="41"/>
      <c r="NL96" s="41"/>
      <c r="NM96" s="41"/>
      <c r="NN96" s="41"/>
      <c r="NO96" s="41"/>
      <c r="NP96" s="41"/>
      <c r="NQ96" s="41"/>
      <c r="NR96" s="41"/>
      <c r="NS96" s="41"/>
      <c r="NT96" s="41"/>
      <c r="NU96" s="41"/>
      <c r="NV96" s="41"/>
      <c r="NW96" s="41"/>
      <c r="NX96" s="41"/>
      <c r="NY96" s="41"/>
      <c r="NZ96" s="41"/>
      <c r="OA96" s="41"/>
      <c r="OB96" s="41"/>
      <c r="OC96" s="41"/>
      <c r="OD96" s="41"/>
      <c r="OE96" s="41"/>
      <c r="OF96" s="41"/>
      <c r="OG96" s="41"/>
      <c r="OH96" s="41"/>
      <c r="OI96" s="41"/>
      <c r="OJ96" s="41"/>
      <c r="OK96" s="41"/>
      <c r="OL96" s="41"/>
      <c r="OM96" s="41"/>
      <c r="ON96" s="41"/>
      <c r="OO96" s="41"/>
      <c r="OP96" s="41"/>
      <c r="OQ96" s="41"/>
      <c r="OR96" s="41"/>
      <c r="OS96" s="41"/>
      <c r="OT96" s="41"/>
      <c r="OU96" s="41"/>
      <c r="OV96" s="41"/>
      <c r="OW96" s="41"/>
      <c r="OX96" s="41"/>
      <c r="OY96" s="41"/>
      <c r="OZ96" s="41"/>
      <c r="PA96" s="41"/>
      <c r="PB96" s="41"/>
      <c r="PC96" s="41"/>
      <c r="PD96" s="41"/>
      <c r="PE96" s="41"/>
      <c r="PF96" s="41"/>
      <c r="PG96" s="41"/>
      <c r="PH96" s="41"/>
      <c r="PI96" s="41"/>
      <c r="PJ96" s="41"/>
      <c r="PK96" s="41"/>
      <c r="PL96" s="41"/>
      <c r="PM96" s="41"/>
      <c r="PN96" s="41"/>
      <c r="PO96" s="41"/>
      <c r="PP96" s="41"/>
      <c r="PQ96" s="41"/>
      <c r="PR96" s="41"/>
      <c r="PS96" s="41"/>
      <c r="PT96" s="41"/>
      <c r="PU96" s="41"/>
      <c r="PV96" s="41"/>
      <c r="PW96" s="41"/>
      <c r="PX96" s="41"/>
      <c r="PY96" s="41"/>
      <c r="PZ96" s="41"/>
      <c r="QA96" s="41"/>
      <c r="QB96" s="41"/>
      <c r="QC96" s="41"/>
      <c r="QD96" s="41"/>
      <c r="QE96" s="41"/>
      <c r="QF96" s="41"/>
      <c r="QG96" s="41"/>
      <c r="QH96" s="41"/>
      <c r="QI96" s="41"/>
      <c r="QJ96" s="41"/>
      <c r="QK96" s="41"/>
      <c r="QL96" s="41"/>
      <c r="QM96" s="41"/>
      <c r="QN96" s="41"/>
      <c r="QO96" s="41"/>
      <c r="QP96" s="41"/>
      <c r="QQ96" s="41"/>
      <c r="QR96" s="41"/>
      <c r="QS96" s="41"/>
      <c r="QT96" s="41"/>
      <c r="QU96" s="41"/>
      <c r="QV96" s="41"/>
      <c r="QW96" s="41"/>
      <c r="QX96" s="41"/>
      <c r="QY96" s="41"/>
      <c r="QZ96" s="41"/>
      <c r="RA96" s="41"/>
      <c r="RB96" s="41"/>
      <c r="RC96" s="41"/>
      <c r="RD96" s="41"/>
      <c r="RE96" s="41"/>
      <c r="RF96" s="41"/>
      <c r="RG96" s="41"/>
      <c r="RH96" s="41"/>
      <c r="RI96" s="41"/>
      <c r="RJ96" s="41"/>
      <c r="RK96" s="41"/>
      <c r="RL96" s="41"/>
      <c r="RM96" s="41"/>
      <c r="RN96" s="41"/>
      <c r="RO96" s="41"/>
      <c r="RP96" s="41"/>
      <c r="RQ96" s="41"/>
      <c r="RR96" s="41"/>
      <c r="RS96" s="41"/>
      <c r="RT96" s="41"/>
      <c r="RU96" s="41"/>
      <c r="RV96" s="41"/>
      <c r="RW96" s="41"/>
      <c r="RX96" s="41"/>
      <c r="RY96" s="41"/>
      <c r="RZ96" s="41"/>
      <c r="SA96" s="41"/>
      <c r="SB96" s="41"/>
      <c r="SC96" s="41"/>
      <c r="SD96" s="41"/>
      <c r="SE96" s="41"/>
      <c r="SF96" s="41"/>
      <c r="SG96" s="41"/>
      <c r="SH96" s="41"/>
      <c r="SI96" s="41"/>
      <c r="SJ96" s="41"/>
      <c r="SK96" s="41"/>
      <c r="SL96" s="41"/>
      <c r="SM96" s="41"/>
      <c r="SN96" s="41"/>
      <c r="SO96" s="41"/>
      <c r="SP96" s="41"/>
      <c r="SQ96" s="41"/>
      <c r="SR96" s="41"/>
      <c r="SS96" s="41"/>
      <c r="ST96" s="41"/>
      <c r="SU96" s="41"/>
      <c r="SV96" s="41"/>
      <c r="SW96" s="41"/>
      <c r="SX96" s="41"/>
      <c r="SY96" s="41"/>
      <c r="SZ96" s="41"/>
      <c r="TA96" s="41"/>
      <c r="TB96" s="41"/>
      <c r="TC96" s="41"/>
      <c r="TD96" s="41"/>
      <c r="TE96" s="41"/>
      <c r="TF96" s="41"/>
      <c r="TG96" s="41"/>
      <c r="TH96" s="41"/>
      <c r="TI96" s="41"/>
      <c r="TJ96" s="41"/>
      <c r="TK96" s="41"/>
      <c r="TL96" s="41"/>
      <c r="TM96" s="41"/>
      <c r="TN96" s="41"/>
      <c r="TO96" s="41"/>
      <c r="TP96" s="41"/>
      <c r="TQ96" s="41"/>
      <c r="TR96" s="41"/>
      <c r="TS96" s="41"/>
      <c r="TT96" s="41"/>
      <c r="TU96" s="41"/>
      <c r="TV96" s="41"/>
      <c r="TW96" s="41"/>
      <c r="TX96" s="41"/>
      <c r="TY96" s="41"/>
      <c r="TZ96" s="41"/>
      <c r="UA96" s="41"/>
      <c r="UB96" s="41"/>
      <c r="UC96" s="41"/>
      <c r="UD96" s="41"/>
      <c r="UE96" s="41"/>
      <c r="UF96" s="41"/>
      <c r="UG96" s="41"/>
      <c r="UH96" s="41"/>
      <c r="UI96" s="41"/>
      <c r="UJ96" s="41"/>
      <c r="UK96" s="41"/>
      <c r="UL96" s="41"/>
      <c r="UM96" s="41"/>
      <c r="UN96" s="41"/>
      <c r="UO96" s="41"/>
      <c r="UP96" s="41"/>
      <c r="UQ96" s="41"/>
      <c r="UR96" s="41"/>
      <c r="US96" s="41"/>
      <c r="UT96" s="41"/>
      <c r="UU96" s="41"/>
      <c r="UV96" s="41"/>
      <c r="UW96" s="41"/>
      <c r="UX96" s="41"/>
      <c r="UY96" s="41"/>
      <c r="UZ96" s="41"/>
      <c r="VA96" s="41"/>
      <c r="VB96" s="41"/>
      <c r="VC96" s="41"/>
      <c r="VD96" s="41"/>
      <c r="VE96" s="41"/>
      <c r="VF96" s="41"/>
      <c r="VG96" s="41"/>
      <c r="VH96" s="41"/>
      <c r="VI96" s="41"/>
      <c r="VJ96" s="41"/>
      <c r="VK96" s="41"/>
      <c r="VL96" s="41"/>
      <c r="VM96" s="41"/>
      <c r="VN96" s="41"/>
      <c r="VO96" s="41"/>
      <c r="VP96" s="41"/>
      <c r="VQ96" s="41"/>
      <c r="VR96" s="41"/>
      <c r="VS96" s="41"/>
      <c r="VT96" s="41"/>
      <c r="VU96" s="41"/>
      <c r="VV96" s="41"/>
      <c r="VW96" s="41"/>
      <c r="VX96" s="41"/>
      <c r="VY96" s="41"/>
      <c r="VZ96" s="41"/>
      <c r="WA96" s="41"/>
      <c r="WB96" s="41"/>
      <c r="WC96" s="41"/>
      <c r="WD96" s="41"/>
      <c r="WE96" s="41"/>
      <c r="WF96" s="41"/>
      <c r="WG96" s="41"/>
      <c r="WH96" s="41"/>
      <c r="WI96" s="41"/>
      <c r="WJ96" s="41"/>
      <c r="WK96" s="41"/>
      <c r="WL96" s="41"/>
      <c r="WM96" s="41"/>
      <c r="WN96" s="41"/>
      <c r="WO96" s="41"/>
      <c r="WP96" s="41"/>
      <c r="WQ96" s="41"/>
      <c r="WR96" s="41"/>
      <c r="WS96" s="41"/>
      <c r="WT96" s="41"/>
      <c r="WU96" s="41"/>
      <c r="WV96" s="41"/>
      <c r="WW96" s="41"/>
      <c r="WX96" s="41"/>
      <c r="WY96" s="41"/>
      <c r="WZ96" s="41"/>
      <c r="XA96" s="41"/>
      <c r="XB96" s="41"/>
      <c r="XC96" s="41"/>
      <c r="XD96" s="41"/>
      <c r="XE96" s="41"/>
      <c r="XF96" s="41"/>
      <c r="XG96" s="41"/>
      <c r="XH96" s="41"/>
      <c r="XI96" s="41"/>
      <c r="XJ96" s="41"/>
      <c r="XK96" s="41"/>
      <c r="XL96" s="41"/>
      <c r="XM96" s="41"/>
      <c r="XN96" s="41"/>
      <c r="XO96" s="41"/>
      <c r="XP96" s="41"/>
      <c r="XQ96" s="41"/>
      <c r="XR96" s="41"/>
      <c r="XS96" s="41"/>
      <c r="XT96" s="41"/>
      <c r="XU96" s="41"/>
      <c r="XV96" s="41"/>
      <c r="XW96" s="41"/>
      <c r="XX96" s="41"/>
      <c r="XY96" s="41"/>
      <c r="XZ96" s="41"/>
      <c r="YA96" s="41"/>
      <c r="YB96" s="41"/>
      <c r="YC96" s="41"/>
      <c r="YD96" s="41"/>
      <c r="YE96" s="41"/>
      <c r="YF96" s="41"/>
      <c r="YG96" s="41"/>
      <c r="YH96" s="41"/>
      <c r="YI96" s="41"/>
      <c r="YJ96" s="41"/>
      <c r="YK96" s="41"/>
      <c r="YL96" s="41"/>
      <c r="YM96" s="41"/>
      <c r="YN96" s="41"/>
      <c r="YO96" s="41"/>
      <c r="YP96" s="41"/>
      <c r="YQ96" s="41"/>
      <c r="YR96" s="41"/>
      <c r="YS96" s="41"/>
      <c r="YT96" s="41"/>
      <c r="YU96" s="41"/>
      <c r="YV96" s="41"/>
      <c r="YW96" s="41"/>
      <c r="YX96" s="41"/>
      <c r="YY96" s="41"/>
      <c r="YZ96" s="41"/>
      <c r="ZA96" s="41"/>
      <c r="ZB96" s="41"/>
      <c r="ZC96" s="41"/>
      <c r="ZD96" s="41"/>
      <c r="ZE96" s="41"/>
      <c r="ZF96" s="41"/>
      <c r="ZG96" s="41"/>
      <c r="ZH96" s="41"/>
      <c r="ZI96" s="41"/>
      <c r="ZJ96" s="41"/>
      <c r="ZK96" s="41"/>
      <c r="ZL96" s="41"/>
      <c r="ZM96" s="41"/>
      <c r="ZN96" s="41"/>
      <c r="ZO96" s="41"/>
      <c r="ZP96" s="41"/>
      <c r="ZQ96" s="41"/>
      <c r="ZR96" s="41"/>
      <c r="ZS96" s="41"/>
      <c r="ZT96" s="41"/>
      <c r="ZU96" s="41"/>
      <c r="ZV96" s="41"/>
      <c r="ZW96" s="41"/>
      <c r="ZX96" s="41"/>
      <c r="ZY96" s="41"/>
      <c r="ZZ96" s="41"/>
      <c r="AAA96" s="41"/>
      <c r="AAB96" s="41"/>
      <c r="AAC96" s="41"/>
      <c r="AAD96" s="41"/>
      <c r="AAE96" s="41"/>
      <c r="AAF96" s="41"/>
      <c r="AAG96" s="41"/>
      <c r="AAH96" s="41"/>
      <c r="AAI96" s="41"/>
      <c r="AAJ96" s="41"/>
      <c r="AAK96" s="41"/>
      <c r="AAL96" s="41"/>
      <c r="AAM96" s="41"/>
      <c r="AAN96" s="41"/>
      <c r="AAO96" s="41"/>
      <c r="AAP96" s="41"/>
      <c r="AAQ96" s="41"/>
      <c r="AAR96" s="41"/>
      <c r="AAS96" s="41"/>
      <c r="AAT96" s="41"/>
      <c r="AAU96" s="41"/>
      <c r="AAV96" s="41"/>
      <c r="AAW96" s="41"/>
      <c r="AAX96" s="41"/>
      <c r="AAY96" s="41"/>
      <c r="AAZ96" s="41"/>
      <c r="ABA96" s="41"/>
      <c r="ABB96" s="41"/>
      <c r="ABC96" s="41"/>
      <c r="ABD96" s="41"/>
      <c r="ABE96" s="41"/>
      <c r="ABF96" s="41"/>
      <c r="ABG96" s="41"/>
      <c r="ABH96" s="41"/>
      <c r="ABI96" s="41"/>
      <c r="ABJ96" s="41"/>
      <c r="ABK96" s="41"/>
      <c r="ABL96" s="41"/>
      <c r="ABM96" s="41"/>
      <c r="ABN96" s="41"/>
      <c r="ABO96" s="41"/>
      <c r="ABP96" s="41"/>
      <c r="ABQ96" s="41"/>
      <c r="ABR96" s="41"/>
      <c r="ABS96" s="41"/>
      <c r="ABT96" s="41"/>
      <c r="ABU96" s="41"/>
      <c r="ABV96" s="41"/>
      <c r="ABW96" s="41"/>
      <c r="ABX96" s="41"/>
      <c r="ABY96" s="41"/>
      <c r="ABZ96" s="41"/>
      <c r="ACA96" s="41"/>
      <c r="ACB96" s="41"/>
      <c r="ACC96" s="41"/>
      <c r="ACD96" s="41"/>
      <c r="ACE96" s="41"/>
      <c r="ACF96" s="41"/>
      <c r="ACG96" s="41"/>
      <c r="ACH96" s="41"/>
      <c r="ACI96" s="41"/>
      <c r="ACJ96" s="41"/>
      <c r="ACK96" s="41"/>
      <c r="ACL96" s="41"/>
      <c r="ACM96" s="41"/>
      <c r="ACN96" s="41"/>
      <c r="ACO96" s="41"/>
      <c r="ACP96" s="41"/>
      <c r="ACQ96" s="41"/>
      <c r="ACR96" s="41"/>
      <c r="ACS96" s="41"/>
      <c r="ACT96" s="41"/>
      <c r="ACU96" s="41"/>
      <c r="ACV96" s="41"/>
      <c r="ACW96" s="41"/>
      <c r="ACX96" s="41"/>
      <c r="ACY96" s="41"/>
      <c r="ACZ96" s="41"/>
      <c r="ADA96" s="41"/>
      <c r="ADB96" s="41"/>
      <c r="ADC96" s="41"/>
      <c r="ADD96" s="41"/>
      <c r="ADE96" s="41"/>
      <c r="ADF96" s="41"/>
      <c r="ADG96" s="41"/>
      <c r="ADH96" s="41"/>
      <c r="ADI96" s="41"/>
      <c r="ADJ96" s="41"/>
      <c r="ADK96" s="41"/>
      <c r="ADL96" s="41"/>
      <c r="ADM96" s="41"/>
      <c r="ADN96" s="41"/>
      <c r="ADO96" s="41"/>
      <c r="ADP96" s="41"/>
      <c r="ADQ96" s="41"/>
      <c r="ADR96" s="41"/>
      <c r="ADS96" s="41"/>
      <c r="ADT96" s="41"/>
      <c r="ADU96" s="41"/>
      <c r="ADV96" s="41"/>
      <c r="ADW96" s="41"/>
      <c r="ADX96" s="41"/>
      <c r="ADY96" s="41"/>
      <c r="ADZ96" s="41"/>
      <c r="AEA96" s="41"/>
      <c r="AEB96" s="41"/>
      <c r="AEC96" s="41"/>
      <c r="AED96" s="41"/>
      <c r="AEE96" s="41"/>
      <c r="AEF96" s="41"/>
      <c r="AEG96" s="41"/>
      <c r="AEH96" s="41"/>
      <c r="AEI96" s="41"/>
      <c r="AEJ96" s="41"/>
      <c r="AEK96" s="41"/>
      <c r="AEL96" s="41"/>
      <c r="AEM96" s="41"/>
      <c r="AEN96" s="41"/>
      <c r="AEO96" s="41"/>
      <c r="AEP96" s="41"/>
      <c r="AEQ96" s="41"/>
      <c r="AER96" s="41"/>
      <c r="AES96" s="41"/>
      <c r="AET96" s="41"/>
      <c r="AEU96" s="41"/>
      <c r="AEV96" s="41"/>
      <c r="AEW96" s="41"/>
      <c r="AEX96" s="41"/>
      <c r="AEY96" s="41"/>
      <c r="AEZ96" s="41"/>
      <c r="AFA96" s="41"/>
      <c r="AFB96" s="41"/>
      <c r="AFC96" s="41"/>
      <c r="AFD96" s="41"/>
      <c r="AFE96" s="41"/>
      <c r="AFF96" s="41"/>
      <c r="AFG96" s="41"/>
      <c r="AFH96" s="41"/>
      <c r="AFI96" s="41"/>
      <c r="AFJ96" s="41"/>
      <c r="AFK96" s="41"/>
      <c r="AFL96" s="41"/>
      <c r="AFM96" s="41"/>
      <c r="AFN96" s="41"/>
      <c r="AFO96" s="41"/>
      <c r="AFP96" s="41"/>
      <c r="AFQ96" s="41"/>
      <c r="AFR96" s="41"/>
      <c r="AFS96" s="41"/>
      <c r="AFT96" s="41"/>
      <c r="AFU96" s="41"/>
      <c r="AFV96" s="41"/>
      <c r="AFW96" s="41"/>
      <c r="AFX96" s="41"/>
      <c r="AFY96" s="41"/>
      <c r="AFZ96" s="41"/>
      <c r="AGA96" s="41"/>
      <c r="AGB96" s="41"/>
      <c r="AGC96" s="41"/>
      <c r="AGD96" s="41"/>
      <c r="AGE96" s="41"/>
      <c r="AGF96" s="41"/>
      <c r="AGG96" s="41"/>
      <c r="AGH96" s="41"/>
      <c r="AGI96" s="41"/>
      <c r="AGJ96" s="41"/>
      <c r="AGK96" s="41"/>
      <c r="AGL96" s="41"/>
      <c r="AGM96" s="41"/>
      <c r="AGN96" s="41"/>
      <c r="AGO96" s="41"/>
      <c r="AGP96" s="41"/>
      <c r="AGQ96" s="41"/>
      <c r="AGR96" s="41"/>
      <c r="AGS96" s="41"/>
      <c r="AGT96" s="41"/>
      <c r="AGU96" s="41"/>
      <c r="AGV96" s="41"/>
      <c r="AGW96" s="41"/>
      <c r="AGX96" s="41"/>
      <c r="AGY96" s="41"/>
      <c r="AGZ96" s="41"/>
    </row>
    <row r="97" spans="1:884" s="86" customFormat="1" x14ac:dyDescent="0.2">
      <c r="A97" s="162"/>
      <c r="B97" s="162"/>
      <c r="C97" s="162"/>
      <c r="D97" s="162"/>
      <c r="E97" s="162"/>
      <c r="F97" s="216"/>
      <c r="G97" s="178"/>
      <c r="H97" s="178"/>
      <c r="I97" s="178"/>
      <c r="J97" s="178"/>
      <c r="K97" s="164"/>
      <c r="L97" s="216"/>
      <c r="M97" s="162"/>
      <c r="N97" s="167"/>
      <c r="O97" s="177"/>
      <c r="P97" s="178"/>
      <c r="Q97" s="167"/>
      <c r="R97" s="167"/>
      <c r="S97" s="162"/>
      <c r="T97" s="162"/>
      <c r="U97" s="162"/>
      <c r="V97" s="162"/>
      <c r="W97" s="162"/>
      <c r="X97" s="46" t="s">
        <v>168</v>
      </c>
      <c r="Y97" s="47" t="s">
        <v>163</v>
      </c>
      <c r="Z97" s="54" t="s">
        <v>181</v>
      </c>
      <c r="AA97" s="54" t="s">
        <v>182</v>
      </c>
      <c r="AB97" s="50" t="s">
        <v>183</v>
      </c>
      <c r="AC97" s="42">
        <v>45109</v>
      </c>
      <c r="AD97" s="43">
        <v>45474</v>
      </c>
      <c r="AE97" s="54" t="s">
        <v>184</v>
      </c>
      <c r="AF97" s="43"/>
      <c r="AG97" s="127">
        <v>118097.52</v>
      </c>
      <c r="AH97" s="127">
        <v>0</v>
      </c>
      <c r="AI97" s="43"/>
      <c r="AJ97" s="43"/>
      <c r="AK97" s="127">
        <v>0</v>
      </c>
      <c r="AL97" s="124">
        <f t="shared" si="1"/>
        <v>118097.52</v>
      </c>
      <c r="AM97" s="127">
        <v>118097.52</v>
      </c>
      <c r="AN97" s="137"/>
      <c r="AO97" s="160"/>
      <c r="AP97" s="162"/>
      <c r="AQ97" s="162"/>
      <c r="AR97" s="162"/>
      <c r="AS97" s="162"/>
      <c r="AT97" s="162"/>
      <c r="AU97" s="162"/>
      <c r="AV97" s="162"/>
      <c r="AW97" s="162"/>
      <c r="AX97" s="162"/>
      <c r="AY97" s="162"/>
      <c r="AZ97" s="162"/>
      <c r="BA97" s="162"/>
      <c r="BB97" s="162"/>
      <c r="BC97" s="162"/>
      <c r="BD97" s="162"/>
      <c r="BE97" s="162"/>
      <c r="BF97" s="162"/>
      <c r="BG97" s="162"/>
      <c r="BH97" s="162"/>
      <c r="BI97" s="162"/>
      <c r="BJ97" s="162"/>
      <c r="BK97" s="162"/>
      <c r="BL97" s="163"/>
      <c r="BM97" s="163"/>
      <c r="BN97" s="41"/>
      <c r="BO97" s="41"/>
      <c r="BP97" s="41"/>
      <c r="BQ97" s="41"/>
      <c r="BR97" s="41"/>
      <c r="BS97" s="41"/>
      <c r="BT97" s="41"/>
      <c r="BU97" s="41"/>
      <c r="BV97" s="41"/>
      <c r="BW97" s="41"/>
      <c r="BX97" s="41"/>
      <c r="BY97" s="41"/>
      <c r="BZ97" s="41"/>
      <c r="CA97" s="41"/>
      <c r="CB97" s="41"/>
      <c r="CC97" s="41"/>
      <c r="CD97" s="41"/>
      <c r="CE97" s="41"/>
      <c r="CF97" s="41"/>
      <c r="CG97" s="41"/>
      <c r="CH97" s="41"/>
      <c r="CI97" s="41"/>
      <c r="CJ97" s="41"/>
      <c r="CK97" s="41"/>
      <c r="CL97" s="41"/>
      <c r="CM97" s="41"/>
      <c r="CN97" s="41"/>
      <c r="CO97" s="41"/>
      <c r="CP97" s="41"/>
      <c r="CQ97" s="41"/>
      <c r="CR97" s="41"/>
      <c r="CS97" s="41"/>
      <c r="CT97" s="41"/>
      <c r="CU97" s="41"/>
      <c r="CV97" s="41"/>
      <c r="CW97" s="41"/>
      <c r="CX97" s="41"/>
      <c r="CY97" s="41"/>
      <c r="CZ97" s="41"/>
      <c r="DA97" s="41"/>
      <c r="DB97" s="41"/>
      <c r="DC97" s="41"/>
      <c r="DD97" s="41"/>
      <c r="DE97" s="41"/>
      <c r="DF97" s="41"/>
      <c r="DG97" s="41"/>
      <c r="DH97" s="41"/>
      <c r="DI97" s="41"/>
      <c r="DJ97" s="41"/>
      <c r="DK97" s="41"/>
      <c r="DL97" s="41"/>
      <c r="DM97" s="41"/>
      <c r="DN97" s="41"/>
      <c r="DO97" s="41"/>
      <c r="DP97" s="41"/>
      <c r="DQ97" s="41"/>
      <c r="DR97" s="41"/>
      <c r="DS97" s="41"/>
      <c r="DT97" s="41"/>
      <c r="DU97" s="41"/>
      <c r="DV97" s="41"/>
      <c r="DW97" s="41"/>
      <c r="DX97" s="41"/>
      <c r="DY97" s="41"/>
      <c r="DZ97" s="41"/>
      <c r="EA97" s="41"/>
      <c r="EB97" s="41"/>
      <c r="EC97" s="41"/>
      <c r="ED97" s="41"/>
      <c r="EE97" s="41"/>
      <c r="EF97" s="41"/>
      <c r="EG97" s="41"/>
      <c r="EH97" s="41"/>
      <c r="EI97" s="41"/>
      <c r="EJ97" s="41"/>
      <c r="EK97" s="41"/>
      <c r="EL97" s="41"/>
      <c r="EM97" s="41"/>
      <c r="EN97" s="41"/>
      <c r="EO97" s="41"/>
      <c r="EP97" s="41"/>
      <c r="EQ97" s="41"/>
      <c r="ER97" s="41"/>
      <c r="ES97" s="41"/>
      <c r="ET97" s="41"/>
      <c r="EU97" s="41"/>
      <c r="EV97" s="41"/>
      <c r="EW97" s="41"/>
      <c r="EX97" s="41"/>
      <c r="EY97" s="41"/>
      <c r="EZ97" s="41"/>
      <c r="FA97" s="41"/>
      <c r="FB97" s="41"/>
      <c r="FC97" s="41"/>
      <c r="FD97" s="41"/>
      <c r="FE97" s="41"/>
      <c r="FF97" s="41"/>
      <c r="FG97" s="41"/>
      <c r="FH97" s="41"/>
      <c r="FI97" s="41"/>
      <c r="FJ97" s="41"/>
      <c r="FK97" s="41"/>
      <c r="FL97" s="41"/>
      <c r="FM97" s="41"/>
      <c r="FN97" s="41"/>
      <c r="FO97" s="41"/>
      <c r="FP97" s="41"/>
      <c r="FQ97" s="41"/>
      <c r="FR97" s="41"/>
      <c r="FS97" s="41"/>
      <c r="FT97" s="41"/>
      <c r="FU97" s="41"/>
      <c r="FV97" s="41"/>
      <c r="FW97" s="41"/>
      <c r="FX97" s="41"/>
      <c r="FY97" s="41"/>
      <c r="FZ97" s="41"/>
      <c r="GA97" s="41"/>
      <c r="GB97" s="41"/>
      <c r="GC97" s="41"/>
      <c r="GD97" s="41"/>
      <c r="GE97" s="41"/>
      <c r="GF97" s="41"/>
      <c r="GG97" s="41"/>
      <c r="GH97" s="41"/>
      <c r="GI97" s="41"/>
      <c r="GJ97" s="41"/>
      <c r="GK97" s="41"/>
      <c r="GL97" s="41"/>
      <c r="GM97" s="41"/>
      <c r="GN97" s="41"/>
      <c r="GO97" s="41"/>
      <c r="GP97" s="41"/>
      <c r="GQ97" s="41"/>
      <c r="GR97" s="41"/>
      <c r="GS97" s="41"/>
      <c r="GT97" s="41"/>
      <c r="GU97" s="41"/>
      <c r="GV97" s="41"/>
      <c r="GW97" s="41"/>
      <c r="GX97" s="41"/>
      <c r="GY97" s="41"/>
      <c r="GZ97" s="41"/>
      <c r="HA97" s="41"/>
      <c r="HB97" s="41"/>
      <c r="HC97" s="41"/>
      <c r="HD97" s="41"/>
      <c r="HE97" s="41"/>
      <c r="HF97" s="41"/>
      <c r="HG97" s="41"/>
      <c r="HH97" s="41"/>
      <c r="HI97" s="41"/>
      <c r="HJ97" s="41"/>
      <c r="HK97" s="41"/>
      <c r="HL97" s="41"/>
      <c r="HM97" s="41"/>
      <c r="HN97" s="41"/>
      <c r="HO97" s="41"/>
      <c r="HP97" s="41"/>
      <c r="HQ97" s="41"/>
      <c r="HR97" s="41"/>
      <c r="HS97" s="41"/>
      <c r="HT97" s="41"/>
      <c r="HU97" s="41"/>
      <c r="HV97" s="41"/>
      <c r="HW97" s="41"/>
      <c r="HX97" s="41"/>
      <c r="HY97" s="41"/>
      <c r="HZ97" s="41"/>
      <c r="IA97" s="41"/>
      <c r="IB97" s="41"/>
      <c r="IC97" s="41"/>
      <c r="ID97" s="41"/>
      <c r="IE97" s="41"/>
      <c r="IF97" s="41"/>
      <c r="IG97" s="41"/>
      <c r="IH97" s="41"/>
      <c r="II97" s="41"/>
      <c r="IJ97" s="41"/>
      <c r="IK97" s="41"/>
      <c r="IL97" s="41"/>
      <c r="IM97" s="41"/>
      <c r="IN97" s="41"/>
      <c r="IO97" s="41"/>
      <c r="IP97" s="41"/>
      <c r="IQ97" s="41"/>
      <c r="IR97" s="41"/>
      <c r="IS97" s="41"/>
      <c r="IT97" s="41"/>
      <c r="IU97" s="41"/>
      <c r="IV97" s="41"/>
      <c r="IW97" s="41"/>
      <c r="IX97" s="41"/>
      <c r="IY97" s="41"/>
      <c r="IZ97" s="41"/>
      <c r="JA97" s="41"/>
      <c r="JB97" s="41"/>
      <c r="JC97" s="41"/>
      <c r="JD97" s="41"/>
      <c r="JE97" s="41"/>
      <c r="JF97" s="41"/>
      <c r="JG97" s="41"/>
      <c r="JH97" s="41"/>
      <c r="JI97" s="41"/>
      <c r="JJ97" s="41"/>
      <c r="JK97" s="41"/>
      <c r="JL97" s="41"/>
      <c r="JM97" s="41"/>
      <c r="JN97" s="41"/>
      <c r="JO97" s="41"/>
      <c r="JP97" s="41"/>
      <c r="JQ97" s="41"/>
      <c r="JR97" s="41"/>
      <c r="JS97" s="41"/>
      <c r="JT97" s="41"/>
      <c r="JU97" s="41"/>
      <c r="JV97" s="41"/>
      <c r="JW97" s="41"/>
      <c r="JX97" s="41"/>
      <c r="JY97" s="41"/>
      <c r="JZ97" s="41"/>
      <c r="KA97" s="41"/>
      <c r="KB97" s="41"/>
      <c r="KC97" s="41"/>
      <c r="KD97" s="41"/>
      <c r="KE97" s="41"/>
      <c r="KF97" s="41"/>
      <c r="KG97" s="41"/>
      <c r="KH97" s="41"/>
      <c r="KI97" s="41"/>
      <c r="KJ97" s="41"/>
      <c r="KK97" s="41"/>
      <c r="KL97" s="41"/>
      <c r="KM97" s="41"/>
      <c r="KN97" s="41"/>
      <c r="KO97" s="41"/>
      <c r="KP97" s="41"/>
      <c r="KQ97" s="41"/>
      <c r="KR97" s="41"/>
      <c r="KS97" s="41"/>
      <c r="KT97" s="41"/>
      <c r="KU97" s="41"/>
      <c r="KV97" s="41"/>
      <c r="KW97" s="41"/>
      <c r="KX97" s="41"/>
      <c r="KY97" s="41"/>
      <c r="KZ97" s="41"/>
      <c r="LA97" s="41"/>
      <c r="LB97" s="41"/>
      <c r="LC97" s="41"/>
      <c r="LD97" s="41"/>
      <c r="LE97" s="41"/>
      <c r="LF97" s="41"/>
      <c r="LG97" s="41"/>
      <c r="LH97" s="41"/>
      <c r="LI97" s="41"/>
      <c r="LJ97" s="41"/>
      <c r="LK97" s="41"/>
      <c r="LL97" s="41"/>
      <c r="LM97" s="41"/>
      <c r="LN97" s="41"/>
      <c r="LO97" s="41"/>
      <c r="LP97" s="41"/>
      <c r="LQ97" s="41"/>
      <c r="LR97" s="41"/>
      <c r="LS97" s="41"/>
      <c r="LT97" s="41"/>
      <c r="LU97" s="41"/>
      <c r="LV97" s="41"/>
      <c r="LW97" s="41"/>
      <c r="LX97" s="41"/>
      <c r="LY97" s="41"/>
      <c r="LZ97" s="41"/>
      <c r="MA97" s="41"/>
      <c r="MB97" s="41"/>
      <c r="MC97" s="41"/>
      <c r="MD97" s="41"/>
      <c r="ME97" s="41"/>
      <c r="MF97" s="41"/>
      <c r="MG97" s="41"/>
      <c r="MH97" s="41"/>
      <c r="MI97" s="41"/>
      <c r="MJ97" s="41"/>
      <c r="MK97" s="41"/>
      <c r="ML97" s="41"/>
      <c r="MM97" s="41"/>
      <c r="MN97" s="41"/>
      <c r="MO97" s="41"/>
      <c r="MP97" s="41"/>
      <c r="MQ97" s="41"/>
      <c r="MR97" s="41"/>
      <c r="MS97" s="41"/>
      <c r="MT97" s="41"/>
      <c r="MU97" s="41"/>
      <c r="MV97" s="41"/>
      <c r="MW97" s="41"/>
      <c r="MX97" s="41"/>
      <c r="MY97" s="41"/>
      <c r="MZ97" s="41"/>
      <c r="NA97" s="41"/>
      <c r="NB97" s="41"/>
      <c r="NC97" s="41"/>
      <c r="ND97" s="41"/>
      <c r="NE97" s="41"/>
      <c r="NF97" s="41"/>
      <c r="NG97" s="41"/>
      <c r="NH97" s="41"/>
      <c r="NI97" s="41"/>
      <c r="NJ97" s="41"/>
      <c r="NK97" s="41"/>
      <c r="NL97" s="41"/>
      <c r="NM97" s="41"/>
      <c r="NN97" s="41"/>
      <c r="NO97" s="41"/>
      <c r="NP97" s="41"/>
      <c r="NQ97" s="41"/>
      <c r="NR97" s="41"/>
      <c r="NS97" s="41"/>
      <c r="NT97" s="41"/>
      <c r="NU97" s="41"/>
      <c r="NV97" s="41"/>
      <c r="NW97" s="41"/>
      <c r="NX97" s="41"/>
      <c r="NY97" s="41"/>
      <c r="NZ97" s="41"/>
      <c r="OA97" s="41"/>
      <c r="OB97" s="41"/>
      <c r="OC97" s="41"/>
      <c r="OD97" s="41"/>
      <c r="OE97" s="41"/>
      <c r="OF97" s="41"/>
      <c r="OG97" s="41"/>
      <c r="OH97" s="41"/>
      <c r="OI97" s="41"/>
      <c r="OJ97" s="41"/>
      <c r="OK97" s="41"/>
      <c r="OL97" s="41"/>
      <c r="OM97" s="41"/>
      <c r="ON97" s="41"/>
      <c r="OO97" s="41"/>
      <c r="OP97" s="41"/>
      <c r="OQ97" s="41"/>
      <c r="OR97" s="41"/>
      <c r="OS97" s="41"/>
      <c r="OT97" s="41"/>
      <c r="OU97" s="41"/>
      <c r="OV97" s="41"/>
      <c r="OW97" s="41"/>
      <c r="OX97" s="41"/>
      <c r="OY97" s="41"/>
      <c r="OZ97" s="41"/>
      <c r="PA97" s="41"/>
      <c r="PB97" s="41"/>
      <c r="PC97" s="41"/>
      <c r="PD97" s="41"/>
      <c r="PE97" s="41"/>
      <c r="PF97" s="41"/>
      <c r="PG97" s="41"/>
      <c r="PH97" s="41"/>
      <c r="PI97" s="41"/>
      <c r="PJ97" s="41"/>
      <c r="PK97" s="41"/>
      <c r="PL97" s="41"/>
      <c r="PM97" s="41"/>
      <c r="PN97" s="41"/>
      <c r="PO97" s="41"/>
      <c r="PP97" s="41"/>
      <c r="PQ97" s="41"/>
      <c r="PR97" s="41"/>
      <c r="PS97" s="41"/>
      <c r="PT97" s="41"/>
      <c r="PU97" s="41"/>
      <c r="PV97" s="41"/>
      <c r="PW97" s="41"/>
      <c r="PX97" s="41"/>
      <c r="PY97" s="41"/>
      <c r="PZ97" s="41"/>
      <c r="QA97" s="41"/>
      <c r="QB97" s="41"/>
      <c r="QC97" s="41"/>
      <c r="QD97" s="41"/>
      <c r="QE97" s="41"/>
      <c r="QF97" s="41"/>
      <c r="QG97" s="41"/>
      <c r="QH97" s="41"/>
      <c r="QI97" s="41"/>
      <c r="QJ97" s="41"/>
      <c r="QK97" s="41"/>
      <c r="QL97" s="41"/>
      <c r="QM97" s="41"/>
      <c r="QN97" s="41"/>
      <c r="QO97" s="41"/>
      <c r="QP97" s="41"/>
      <c r="QQ97" s="41"/>
      <c r="QR97" s="41"/>
      <c r="QS97" s="41"/>
      <c r="QT97" s="41"/>
      <c r="QU97" s="41"/>
      <c r="QV97" s="41"/>
      <c r="QW97" s="41"/>
      <c r="QX97" s="41"/>
      <c r="QY97" s="41"/>
      <c r="QZ97" s="41"/>
      <c r="RA97" s="41"/>
      <c r="RB97" s="41"/>
      <c r="RC97" s="41"/>
      <c r="RD97" s="41"/>
      <c r="RE97" s="41"/>
      <c r="RF97" s="41"/>
      <c r="RG97" s="41"/>
      <c r="RH97" s="41"/>
      <c r="RI97" s="41"/>
      <c r="RJ97" s="41"/>
      <c r="RK97" s="41"/>
      <c r="RL97" s="41"/>
      <c r="RM97" s="41"/>
      <c r="RN97" s="41"/>
      <c r="RO97" s="41"/>
      <c r="RP97" s="41"/>
      <c r="RQ97" s="41"/>
      <c r="RR97" s="41"/>
      <c r="RS97" s="41"/>
      <c r="RT97" s="41"/>
      <c r="RU97" s="41"/>
      <c r="RV97" s="41"/>
      <c r="RW97" s="41"/>
      <c r="RX97" s="41"/>
      <c r="RY97" s="41"/>
      <c r="RZ97" s="41"/>
      <c r="SA97" s="41"/>
      <c r="SB97" s="41"/>
      <c r="SC97" s="41"/>
      <c r="SD97" s="41"/>
      <c r="SE97" s="41"/>
      <c r="SF97" s="41"/>
      <c r="SG97" s="41"/>
      <c r="SH97" s="41"/>
      <c r="SI97" s="41"/>
      <c r="SJ97" s="41"/>
      <c r="SK97" s="41"/>
      <c r="SL97" s="41"/>
      <c r="SM97" s="41"/>
      <c r="SN97" s="41"/>
      <c r="SO97" s="41"/>
      <c r="SP97" s="41"/>
      <c r="SQ97" s="41"/>
      <c r="SR97" s="41"/>
      <c r="SS97" s="41"/>
      <c r="ST97" s="41"/>
      <c r="SU97" s="41"/>
      <c r="SV97" s="41"/>
      <c r="SW97" s="41"/>
      <c r="SX97" s="41"/>
      <c r="SY97" s="41"/>
      <c r="SZ97" s="41"/>
      <c r="TA97" s="41"/>
      <c r="TB97" s="41"/>
      <c r="TC97" s="41"/>
      <c r="TD97" s="41"/>
      <c r="TE97" s="41"/>
      <c r="TF97" s="41"/>
      <c r="TG97" s="41"/>
      <c r="TH97" s="41"/>
      <c r="TI97" s="41"/>
      <c r="TJ97" s="41"/>
      <c r="TK97" s="41"/>
      <c r="TL97" s="41"/>
      <c r="TM97" s="41"/>
      <c r="TN97" s="41"/>
      <c r="TO97" s="41"/>
      <c r="TP97" s="41"/>
      <c r="TQ97" s="41"/>
      <c r="TR97" s="41"/>
      <c r="TS97" s="41"/>
      <c r="TT97" s="41"/>
      <c r="TU97" s="41"/>
      <c r="TV97" s="41"/>
      <c r="TW97" s="41"/>
      <c r="TX97" s="41"/>
      <c r="TY97" s="41"/>
      <c r="TZ97" s="41"/>
      <c r="UA97" s="41"/>
      <c r="UB97" s="41"/>
      <c r="UC97" s="41"/>
      <c r="UD97" s="41"/>
      <c r="UE97" s="41"/>
      <c r="UF97" s="41"/>
      <c r="UG97" s="41"/>
      <c r="UH97" s="41"/>
      <c r="UI97" s="41"/>
      <c r="UJ97" s="41"/>
      <c r="UK97" s="41"/>
      <c r="UL97" s="41"/>
      <c r="UM97" s="41"/>
      <c r="UN97" s="41"/>
      <c r="UO97" s="41"/>
      <c r="UP97" s="41"/>
      <c r="UQ97" s="41"/>
      <c r="UR97" s="41"/>
      <c r="US97" s="41"/>
      <c r="UT97" s="41"/>
      <c r="UU97" s="41"/>
      <c r="UV97" s="41"/>
      <c r="UW97" s="41"/>
      <c r="UX97" s="41"/>
      <c r="UY97" s="41"/>
      <c r="UZ97" s="41"/>
      <c r="VA97" s="41"/>
      <c r="VB97" s="41"/>
      <c r="VC97" s="41"/>
      <c r="VD97" s="41"/>
      <c r="VE97" s="41"/>
      <c r="VF97" s="41"/>
      <c r="VG97" s="41"/>
      <c r="VH97" s="41"/>
      <c r="VI97" s="41"/>
      <c r="VJ97" s="41"/>
      <c r="VK97" s="41"/>
      <c r="VL97" s="41"/>
      <c r="VM97" s="41"/>
      <c r="VN97" s="41"/>
      <c r="VO97" s="41"/>
      <c r="VP97" s="41"/>
      <c r="VQ97" s="41"/>
      <c r="VR97" s="41"/>
      <c r="VS97" s="41"/>
      <c r="VT97" s="41"/>
      <c r="VU97" s="41"/>
      <c r="VV97" s="41"/>
      <c r="VW97" s="41"/>
      <c r="VX97" s="41"/>
      <c r="VY97" s="41"/>
      <c r="VZ97" s="41"/>
      <c r="WA97" s="41"/>
      <c r="WB97" s="41"/>
      <c r="WC97" s="41"/>
      <c r="WD97" s="41"/>
      <c r="WE97" s="41"/>
      <c r="WF97" s="41"/>
      <c r="WG97" s="41"/>
      <c r="WH97" s="41"/>
      <c r="WI97" s="41"/>
      <c r="WJ97" s="41"/>
      <c r="WK97" s="41"/>
      <c r="WL97" s="41"/>
      <c r="WM97" s="41"/>
      <c r="WN97" s="41"/>
      <c r="WO97" s="41"/>
      <c r="WP97" s="41"/>
      <c r="WQ97" s="41"/>
      <c r="WR97" s="41"/>
      <c r="WS97" s="41"/>
      <c r="WT97" s="41"/>
      <c r="WU97" s="41"/>
      <c r="WV97" s="41"/>
      <c r="WW97" s="41"/>
      <c r="WX97" s="41"/>
      <c r="WY97" s="41"/>
      <c r="WZ97" s="41"/>
      <c r="XA97" s="41"/>
      <c r="XB97" s="41"/>
      <c r="XC97" s="41"/>
      <c r="XD97" s="41"/>
      <c r="XE97" s="41"/>
      <c r="XF97" s="41"/>
      <c r="XG97" s="41"/>
      <c r="XH97" s="41"/>
      <c r="XI97" s="41"/>
      <c r="XJ97" s="41"/>
      <c r="XK97" s="41"/>
      <c r="XL97" s="41"/>
      <c r="XM97" s="41"/>
      <c r="XN97" s="41"/>
      <c r="XO97" s="41"/>
      <c r="XP97" s="41"/>
      <c r="XQ97" s="41"/>
      <c r="XR97" s="41"/>
      <c r="XS97" s="41"/>
      <c r="XT97" s="41"/>
      <c r="XU97" s="41"/>
      <c r="XV97" s="41"/>
      <c r="XW97" s="41"/>
      <c r="XX97" s="41"/>
      <c r="XY97" s="41"/>
      <c r="XZ97" s="41"/>
      <c r="YA97" s="41"/>
      <c r="YB97" s="41"/>
      <c r="YC97" s="41"/>
      <c r="YD97" s="41"/>
      <c r="YE97" s="41"/>
      <c r="YF97" s="41"/>
      <c r="YG97" s="41"/>
      <c r="YH97" s="41"/>
      <c r="YI97" s="41"/>
      <c r="YJ97" s="41"/>
      <c r="YK97" s="41"/>
      <c r="YL97" s="41"/>
      <c r="YM97" s="41"/>
      <c r="YN97" s="41"/>
      <c r="YO97" s="41"/>
      <c r="YP97" s="41"/>
      <c r="YQ97" s="41"/>
      <c r="YR97" s="41"/>
      <c r="YS97" s="41"/>
      <c r="YT97" s="41"/>
      <c r="YU97" s="41"/>
      <c r="YV97" s="41"/>
      <c r="YW97" s="41"/>
      <c r="YX97" s="41"/>
      <c r="YY97" s="41"/>
      <c r="YZ97" s="41"/>
      <c r="ZA97" s="41"/>
      <c r="ZB97" s="41"/>
      <c r="ZC97" s="41"/>
      <c r="ZD97" s="41"/>
      <c r="ZE97" s="41"/>
      <c r="ZF97" s="41"/>
      <c r="ZG97" s="41"/>
      <c r="ZH97" s="41"/>
      <c r="ZI97" s="41"/>
      <c r="ZJ97" s="41"/>
      <c r="ZK97" s="41"/>
      <c r="ZL97" s="41"/>
      <c r="ZM97" s="41"/>
      <c r="ZN97" s="41"/>
      <c r="ZO97" s="41"/>
      <c r="ZP97" s="41"/>
      <c r="ZQ97" s="41"/>
      <c r="ZR97" s="41"/>
      <c r="ZS97" s="41"/>
      <c r="ZT97" s="41"/>
      <c r="ZU97" s="41"/>
      <c r="ZV97" s="41"/>
      <c r="ZW97" s="41"/>
      <c r="ZX97" s="41"/>
      <c r="ZY97" s="41"/>
      <c r="ZZ97" s="41"/>
      <c r="AAA97" s="41"/>
      <c r="AAB97" s="41"/>
      <c r="AAC97" s="41"/>
      <c r="AAD97" s="41"/>
      <c r="AAE97" s="41"/>
      <c r="AAF97" s="41"/>
      <c r="AAG97" s="41"/>
      <c r="AAH97" s="41"/>
      <c r="AAI97" s="41"/>
      <c r="AAJ97" s="41"/>
      <c r="AAK97" s="41"/>
      <c r="AAL97" s="41"/>
      <c r="AAM97" s="41"/>
      <c r="AAN97" s="41"/>
      <c r="AAO97" s="41"/>
      <c r="AAP97" s="41"/>
      <c r="AAQ97" s="41"/>
      <c r="AAR97" s="41"/>
      <c r="AAS97" s="41"/>
      <c r="AAT97" s="41"/>
      <c r="AAU97" s="41"/>
      <c r="AAV97" s="41"/>
      <c r="AAW97" s="41"/>
      <c r="AAX97" s="41"/>
      <c r="AAY97" s="41"/>
      <c r="AAZ97" s="41"/>
      <c r="ABA97" s="41"/>
      <c r="ABB97" s="41"/>
      <c r="ABC97" s="41"/>
      <c r="ABD97" s="41"/>
      <c r="ABE97" s="41"/>
      <c r="ABF97" s="41"/>
      <c r="ABG97" s="41"/>
      <c r="ABH97" s="41"/>
      <c r="ABI97" s="41"/>
      <c r="ABJ97" s="41"/>
      <c r="ABK97" s="41"/>
      <c r="ABL97" s="41"/>
      <c r="ABM97" s="41"/>
      <c r="ABN97" s="41"/>
      <c r="ABO97" s="41"/>
      <c r="ABP97" s="41"/>
      <c r="ABQ97" s="41"/>
      <c r="ABR97" s="41"/>
      <c r="ABS97" s="41"/>
      <c r="ABT97" s="41"/>
      <c r="ABU97" s="41"/>
      <c r="ABV97" s="41"/>
      <c r="ABW97" s="41"/>
      <c r="ABX97" s="41"/>
      <c r="ABY97" s="41"/>
      <c r="ABZ97" s="41"/>
      <c r="ACA97" s="41"/>
      <c r="ACB97" s="41"/>
      <c r="ACC97" s="41"/>
      <c r="ACD97" s="41"/>
      <c r="ACE97" s="41"/>
      <c r="ACF97" s="41"/>
      <c r="ACG97" s="41"/>
      <c r="ACH97" s="41"/>
      <c r="ACI97" s="41"/>
      <c r="ACJ97" s="41"/>
      <c r="ACK97" s="41"/>
      <c r="ACL97" s="41"/>
      <c r="ACM97" s="41"/>
      <c r="ACN97" s="41"/>
      <c r="ACO97" s="41"/>
      <c r="ACP97" s="41"/>
      <c r="ACQ97" s="41"/>
      <c r="ACR97" s="41"/>
      <c r="ACS97" s="41"/>
      <c r="ACT97" s="41"/>
      <c r="ACU97" s="41"/>
      <c r="ACV97" s="41"/>
      <c r="ACW97" s="41"/>
      <c r="ACX97" s="41"/>
      <c r="ACY97" s="41"/>
      <c r="ACZ97" s="41"/>
      <c r="ADA97" s="41"/>
      <c r="ADB97" s="41"/>
      <c r="ADC97" s="41"/>
      <c r="ADD97" s="41"/>
      <c r="ADE97" s="41"/>
      <c r="ADF97" s="41"/>
      <c r="ADG97" s="41"/>
      <c r="ADH97" s="41"/>
      <c r="ADI97" s="41"/>
      <c r="ADJ97" s="41"/>
      <c r="ADK97" s="41"/>
      <c r="ADL97" s="41"/>
      <c r="ADM97" s="41"/>
      <c r="ADN97" s="41"/>
      <c r="ADO97" s="41"/>
      <c r="ADP97" s="41"/>
      <c r="ADQ97" s="41"/>
      <c r="ADR97" s="41"/>
      <c r="ADS97" s="41"/>
      <c r="ADT97" s="41"/>
      <c r="ADU97" s="41"/>
      <c r="ADV97" s="41"/>
      <c r="ADW97" s="41"/>
      <c r="ADX97" s="41"/>
      <c r="ADY97" s="41"/>
      <c r="ADZ97" s="41"/>
      <c r="AEA97" s="41"/>
      <c r="AEB97" s="41"/>
      <c r="AEC97" s="41"/>
      <c r="AED97" s="41"/>
      <c r="AEE97" s="41"/>
      <c r="AEF97" s="41"/>
      <c r="AEG97" s="41"/>
      <c r="AEH97" s="41"/>
      <c r="AEI97" s="41"/>
      <c r="AEJ97" s="41"/>
      <c r="AEK97" s="41"/>
      <c r="AEL97" s="41"/>
      <c r="AEM97" s="41"/>
      <c r="AEN97" s="41"/>
      <c r="AEO97" s="41"/>
      <c r="AEP97" s="41"/>
      <c r="AEQ97" s="41"/>
      <c r="AER97" s="41"/>
      <c r="AES97" s="41"/>
      <c r="AET97" s="41"/>
      <c r="AEU97" s="41"/>
      <c r="AEV97" s="41"/>
      <c r="AEW97" s="41"/>
      <c r="AEX97" s="41"/>
      <c r="AEY97" s="41"/>
      <c r="AEZ97" s="41"/>
      <c r="AFA97" s="41"/>
      <c r="AFB97" s="41"/>
      <c r="AFC97" s="41"/>
      <c r="AFD97" s="41"/>
      <c r="AFE97" s="41"/>
      <c r="AFF97" s="41"/>
      <c r="AFG97" s="41"/>
      <c r="AFH97" s="41"/>
      <c r="AFI97" s="41"/>
      <c r="AFJ97" s="41"/>
      <c r="AFK97" s="41"/>
      <c r="AFL97" s="41"/>
      <c r="AFM97" s="41"/>
      <c r="AFN97" s="41"/>
      <c r="AFO97" s="41"/>
      <c r="AFP97" s="41"/>
      <c r="AFQ97" s="41"/>
      <c r="AFR97" s="41"/>
      <c r="AFS97" s="41"/>
      <c r="AFT97" s="41"/>
      <c r="AFU97" s="41"/>
      <c r="AFV97" s="41"/>
      <c r="AFW97" s="41"/>
      <c r="AFX97" s="41"/>
      <c r="AFY97" s="41"/>
      <c r="AFZ97" s="41"/>
      <c r="AGA97" s="41"/>
      <c r="AGB97" s="41"/>
      <c r="AGC97" s="41"/>
      <c r="AGD97" s="41"/>
      <c r="AGE97" s="41"/>
      <c r="AGF97" s="41"/>
      <c r="AGG97" s="41"/>
      <c r="AGH97" s="41"/>
      <c r="AGI97" s="41"/>
      <c r="AGJ97" s="41"/>
      <c r="AGK97" s="41"/>
      <c r="AGL97" s="41"/>
      <c r="AGM97" s="41"/>
      <c r="AGN97" s="41"/>
      <c r="AGO97" s="41"/>
      <c r="AGP97" s="41"/>
      <c r="AGQ97" s="41"/>
      <c r="AGR97" s="41"/>
      <c r="AGS97" s="41"/>
      <c r="AGT97" s="41"/>
      <c r="AGU97" s="41"/>
      <c r="AGV97" s="41"/>
      <c r="AGW97" s="41"/>
      <c r="AGX97" s="41"/>
      <c r="AGY97" s="41"/>
      <c r="AGZ97" s="41"/>
    </row>
    <row r="98" spans="1:884" s="86" customFormat="1" x14ac:dyDescent="0.2">
      <c r="A98" s="162"/>
      <c r="B98" s="162"/>
      <c r="C98" s="162"/>
      <c r="D98" s="162"/>
      <c r="E98" s="162"/>
      <c r="F98" s="216"/>
      <c r="G98" s="178"/>
      <c r="H98" s="178"/>
      <c r="I98" s="178"/>
      <c r="J98" s="178"/>
      <c r="K98" s="164"/>
      <c r="L98" s="216"/>
      <c r="M98" s="162"/>
      <c r="N98" s="167"/>
      <c r="O98" s="177"/>
      <c r="P98" s="178"/>
      <c r="Q98" s="167"/>
      <c r="R98" s="167"/>
      <c r="S98" s="162"/>
      <c r="T98" s="162"/>
      <c r="U98" s="162"/>
      <c r="V98" s="162"/>
      <c r="W98" s="162"/>
      <c r="X98" s="46" t="s">
        <v>168</v>
      </c>
      <c r="Y98" s="47" t="s">
        <v>164</v>
      </c>
      <c r="Z98" s="54" t="s">
        <v>185</v>
      </c>
      <c r="AA98" s="54" t="s">
        <v>186</v>
      </c>
      <c r="AB98" s="46" t="s">
        <v>187</v>
      </c>
      <c r="AC98" s="42">
        <v>45109</v>
      </c>
      <c r="AD98" s="43">
        <v>45474</v>
      </c>
      <c r="AE98" s="43"/>
      <c r="AF98" s="43"/>
      <c r="AG98" s="127"/>
      <c r="AH98" s="127"/>
      <c r="AI98" s="43"/>
      <c r="AJ98" s="43"/>
      <c r="AK98" s="127"/>
      <c r="AL98" s="124">
        <f t="shared" si="1"/>
        <v>0</v>
      </c>
      <c r="AM98" s="127"/>
      <c r="AN98" s="137"/>
      <c r="AO98" s="160"/>
      <c r="AP98" s="162"/>
      <c r="AQ98" s="162"/>
      <c r="AR98" s="162"/>
      <c r="AS98" s="162"/>
      <c r="AT98" s="162"/>
      <c r="AU98" s="162"/>
      <c r="AV98" s="162"/>
      <c r="AW98" s="162"/>
      <c r="AX98" s="162"/>
      <c r="AY98" s="162"/>
      <c r="AZ98" s="162"/>
      <c r="BA98" s="162"/>
      <c r="BB98" s="162"/>
      <c r="BC98" s="162"/>
      <c r="BD98" s="162"/>
      <c r="BE98" s="162"/>
      <c r="BF98" s="162"/>
      <c r="BG98" s="162"/>
      <c r="BH98" s="162"/>
      <c r="BI98" s="162"/>
      <c r="BJ98" s="162"/>
      <c r="BK98" s="162"/>
      <c r="BL98" s="163"/>
      <c r="BM98" s="163"/>
      <c r="BN98" s="41"/>
      <c r="BO98" s="41"/>
      <c r="BP98" s="41"/>
      <c r="BQ98" s="41"/>
      <c r="BR98" s="41"/>
      <c r="BS98" s="41"/>
      <c r="BT98" s="41"/>
      <c r="BU98" s="41"/>
      <c r="BV98" s="41"/>
      <c r="BW98" s="41"/>
      <c r="BX98" s="41"/>
      <c r="BY98" s="41"/>
      <c r="BZ98" s="41"/>
      <c r="CA98" s="41"/>
      <c r="CB98" s="41"/>
      <c r="CC98" s="41"/>
      <c r="CD98" s="41"/>
      <c r="CE98" s="41"/>
      <c r="CF98" s="41"/>
      <c r="CG98" s="41"/>
      <c r="CH98" s="41"/>
      <c r="CI98" s="41"/>
      <c r="CJ98" s="41"/>
      <c r="CK98" s="41"/>
      <c r="CL98" s="41"/>
      <c r="CM98" s="41"/>
      <c r="CN98" s="41"/>
      <c r="CO98" s="41"/>
      <c r="CP98" s="41"/>
      <c r="CQ98" s="41"/>
      <c r="CR98" s="41"/>
      <c r="CS98" s="41"/>
      <c r="CT98" s="41"/>
      <c r="CU98" s="41"/>
      <c r="CV98" s="41"/>
      <c r="CW98" s="41"/>
      <c r="CX98" s="41"/>
      <c r="CY98" s="41"/>
      <c r="CZ98" s="41"/>
      <c r="DA98" s="41"/>
      <c r="DB98" s="41"/>
      <c r="DC98" s="41"/>
      <c r="DD98" s="41"/>
      <c r="DE98" s="41"/>
      <c r="DF98" s="41"/>
      <c r="DG98" s="41"/>
      <c r="DH98" s="41"/>
      <c r="DI98" s="41"/>
      <c r="DJ98" s="41"/>
      <c r="DK98" s="41"/>
      <c r="DL98" s="41"/>
      <c r="DM98" s="41"/>
      <c r="DN98" s="41"/>
      <c r="DO98" s="41"/>
      <c r="DP98" s="41"/>
      <c r="DQ98" s="41"/>
      <c r="DR98" s="41"/>
      <c r="DS98" s="41"/>
      <c r="DT98" s="41"/>
      <c r="DU98" s="41"/>
      <c r="DV98" s="41"/>
      <c r="DW98" s="41"/>
      <c r="DX98" s="41"/>
      <c r="DY98" s="41"/>
      <c r="DZ98" s="41"/>
      <c r="EA98" s="41"/>
      <c r="EB98" s="41"/>
      <c r="EC98" s="41"/>
      <c r="ED98" s="41"/>
      <c r="EE98" s="41"/>
      <c r="EF98" s="41"/>
      <c r="EG98" s="41"/>
      <c r="EH98" s="41"/>
      <c r="EI98" s="41"/>
      <c r="EJ98" s="41"/>
      <c r="EK98" s="41"/>
      <c r="EL98" s="41"/>
      <c r="EM98" s="41"/>
      <c r="EN98" s="41"/>
      <c r="EO98" s="41"/>
      <c r="EP98" s="41"/>
      <c r="EQ98" s="41"/>
      <c r="ER98" s="41"/>
      <c r="ES98" s="41"/>
      <c r="ET98" s="41"/>
      <c r="EU98" s="41"/>
      <c r="EV98" s="41"/>
      <c r="EW98" s="41"/>
      <c r="EX98" s="41"/>
      <c r="EY98" s="41"/>
      <c r="EZ98" s="41"/>
      <c r="FA98" s="41"/>
      <c r="FB98" s="41"/>
      <c r="FC98" s="41"/>
      <c r="FD98" s="41"/>
      <c r="FE98" s="41"/>
      <c r="FF98" s="41"/>
      <c r="FG98" s="41"/>
      <c r="FH98" s="41"/>
      <c r="FI98" s="41"/>
      <c r="FJ98" s="41"/>
      <c r="FK98" s="41"/>
      <c r="FL98" s="41"/>
      <c r="FM98" s="41"/>
      <c r="FN98" s="41"/>
      <c r="FO98" s="41"/>
      <c r="FP98" s="41"/>
      <c r="FQ98" s="41"/>
      <c r="FR98" s="41"/>
      <c r="FS98" s="41"/>
      <c r="FT98" s="41"/>
      <c r="FU98" s="41"/>
      <c r="FV98" s="41"/>
      <c r="FW98" s="41"/>
      <c r="FX98" s="41"/>
      <c r="FY98" s="41"/>
      <c r="FZ98" s="41"/>
      <c r="GA98" s="41"/>
      <c r="GB98" s="41"/>
      <c r="GC98" s="41"/>
      <c r="GD98" s="41"/>
      <c r="GE98" s="41"/>
      <c r="GF98" s="41"/>
      <c r="GG98" s="41"/>
      <c r="GH98" s="41"/>
      <c r="GI98" s="41"/>
      <c r="GJ98" s="41"/>
      <c r="GK98" s="41"/>
      <c r="GL98" s="41"/>
      <c r="GM98" s="41"/>
      <c r="GN98" s="41"/>
      <c r="GO98" s="41"/>
      <c r="GP98" s="41"/>
      <c r="GQ98" s="41"/>
      <c r="GR98" s="41"/>
      <c r="GS98" s="41"/>
      <c r="GT98" s="41"/>
      <c r="GU98" s="41"/>
      <c r="GV98" s="41"/>
      <c r="GW98" s="41"/>
      <c r="GX98" s="41"/>
      <c r="GY98" s="41"/>
      <c r="GZ98" s="41"/>
      <c r="HA98" s="41"/>
      <c r="HB98" s="41"/>
      <c r="HC98" s="41"/>
      <c r="HD98" s="41"/>
      <c r="HE98" s="41"/>
      <c r="HF98" s="41"/>
      <c r="HG98" s="41"/>
      <c r="HH98" s="41"/>
      <c r="HI98" s="41"/>
      <c r="HJ98" s="41"/>
      <c r="HK98" s="41"/>
      <c r="HL98" s="41"/>
      <c r="HM98" s="41"/>
      <c r="HN98" s="41"/>
      <c r="HO98" s="41"/>
      <c r="HP98" s="41"/>
      <c r="HQ98" s="41"/>
      <c r="HR98" s="41"/>
      <c r="HS98" s="41"/>
      <c r="HT98" s="41"/>
      <c r="HU98" s="41"/>
      <c r="HV98" s="41"/>
      <c r="HW98" s="41"/>
      <c r="HX98" s="41"/>
      <c r="HY98" s="41"/>
      <c r="HZ98" s="41"/>
      <c r="IA98" s="41"/>
      <c r="IB98" s="41"/>
      <c r="IC98" s="41"/>
      <c r="ID98" s="41"/>
      <c r="IE98" s="41"/>
      <c r="IF98" s="41"/>
      <c r="IG98" s="41"/>
      <c r="IH98" s="41"/>
      <c r="II98" s="41"/>
      <c r="IJ98" s="41"/>
      <c r="IK98" s="41"/>
      <c r="IL98" s="41"/>
      <c r="IM98" s="41"/>
      <c r="IN98" s="41"/>
      <c r="IO98" s="41"/>
      <c r="IP98" s="41"/>
      <c r="IQ98" s="41"/>
      <c r="IR98" s="41"/>
      <c r="IS98" s="41"/>
      <c r="IT98" s="41"/>
      <c r="IU98" s="41"/>
      <c r="IV98" s="41"/>
      <c r="IW98" s="41"/>
      <c r="IX98" s="41"/>
      <c r="IY98" s="41"/>
      <c r="IZ98" s="41"/>
      <c r="JA98" s="41"/>
      <c r="JB98" s="41"/>
      <c r="JC98" s="41"/>
      <c r="JD98" s="41"/>
      <c r="JE98" s="41"/>
      <c r="JF98" s="41"/>
      <c r="JG98" s="41"/>
      <c r="JH98" s="41"/>
      <c r="JI98" s="41"/>
      <c r="JJ98" s="41"/>
      <c r="JK98" s="41"/>
      <c r="JL98" s="41"/>
      <c r="JM98" s="41"/>
      <c r="JN98" s="41"/>
      <c r="JO98" s="41"/>
      <c r="JP98" s="41"/>
      <c r="JQ98" s="41"/>
      <c r="JR98" s="41"/>
      <c r="JS98" s="41"/>
      <c r="JT98" s="41"/>
      <c r="JU98" s="41"/>
      <c r="JV98" s="41"/>
      <c r="JW98" s="41"/>
      <c r="JX98" s="41"/>
      <c r="JY98" s="41"/>
      <c r="JZ98" s="41"/>
      <c r="KA98" s="41"/>
      <c r="KB98" s="41"/>
      <c r="KC98" s="41"/>
      <c r="KD98" s="41"/>
      <c r="KE98" s="41"/>
      <c r="KF98" s="41"/>
      <c r="KG98" s="41"/>
      <c r="KH98" s="41"/>
      <c r="KI98" s="41"/>
      <c r="KJ98" s="41"/>
      <c r="KK98" s="41"/>
      <c r="KL98" s="41"/>
      <c r="KM98" s="41"/>
      <c r="KN98" s="41"/>
      <c r="KO98" s="41"/>
      <c r="KP98" s="41"/>
      <c r="KQ98" s="41"/>
      <c r="KR98" s="41"/>
      <c r="KS98" s="41"/>
      <c r="KT98" s="41"/>
      <c r="KU98" s="41"/>
      <c r="KV98" s="41"/>
      <c r="KW98" s="41"/>
      <c r="KX98" s="41"/>
      <c r="KY98" s="41"/>
      <c r="KZ98" s="41"/>
      <c r="LA98" s="41"/>
      <c r="LB98" s="41"/>
      <c r="LC98" s="41"/>
      <c r="LD98" s="41"/>
      <c r="LE98" s="41"/>
      <c r="LF98" s="41"/>
      <c r="LG98" s="41"/>
      <c r="LH98" s="41"/>
      <c r="LI98" s="41"/>
      <c r="LJ98" s="41"/>
      <c r="LK98" s="41"/>
      <c r="LL98" s="41"/>
      <c r="LM98" s="41"/>
      <c r="LN98" s="41"/>
      <c r="LO98" s="41"/>
      <c r="LP98" s="41"/>
      <c r="LQ98" s="41"/>
      <c r="LR98" s="41"/>
      <c r="LS98" s="41"/>
      <c r="LT98" s="41"/>
      <c r="LU98" s="41"/>
      <c r="LV98" s="41"/>
      <c r="LW98" s="41"/>
      <c r="LX98" s="41"/>
      <c r="LY98" s="41"/>
      <c r="LZ98" s="41"/>
      <c r="MA98" s="41"/>
      <c r="MB98" s="41"/>
      <c r="MC98" s="41"/>
      <c r="MD98" s="41"/>
      <c r="ME98" s="41"/>
      <c r="MF98" s="41"/>
      <c r="MG98" s="41"/>
      <c r="MH98" s="41"/>
      <c r="MI98" s="41"/>
      <c r="MJ98" s="41"/>
      <c r="MK98" s="41"/>
      <c r="ML98" s="41"/>
      <c r="MM98" s="41"/>
      <c r="MN98" s="41"/>
      <c r="MO98" s="41"/>
      <c r="MP98" s="41"/>
      <c r="MQ98" s="41"/>
      <c r="MR98" s="41"/>
      <c r="MS98" s="41"/>
      <c r="MT98" s="41"/>
      <c r="MU98" s="41"/>
      <c r="MV98" s="41"/>
      <c r="MW98" s="41"/>
      <c r="MX98" s="41"/>
      <c r="MY98" s="41"/>
      <c r="MZ98" s="41"/>
      <c r="NA98" s="41"/>
      <c r="NB98" s="41"/>
      <c r="NC98" s="41"/>
      <c r="ND98" s="41"/>
      <c r="NE98" s="41"/>
      <c r="NF98" s="41"/>
      <c r="NG98" s="41"/>
      <c r="NH98" s="41"/>
      <c r="NI98" s="41"/>
      <c r="NJ98" s="41"/>
      <c r="NK98" s="41"/>
      <c r="NL98" s="41"/>
      <c r="NM98" s="41"/>
      <c r="NN98" s="41"/>
      <c r="NO98" s="41"/>
      <c r="NP98" s="41"/>
      <c r="NQ98" s="41"/>
      <c r="NR98" s="41"/>
      <c r="NS98" s="41"/>
      <c r="NT98" s="41"/>
      <c r="NU98" s="41"/>
      <c r="NV98" s="41"/>
      <c r="NW98" s="41"/>
      <c r="NX98" s="41"/>
      <c r="NY98" s="41"/>
      <c r="NZ98" s="41"/>
      <c r="OA98" s="41"/>
      <c r="OB98" s="41"/>
      <c r="OC98" s="41"/>
      <c r="OD98" s="41"/>
      <c r="OE98" s="41"/>
      <c r="OF98" s="41"/>
      <c r="OG98" s="41"/>
      <c r="OH98" s="41"/>
      <c r="OI98" s="41"/>
      <c r="OJ98" s="41"/>
      <c r="OK98" s="41"/>
      <c r="OL98" s="41"/>
      <c r="OM98" s="41"/>
      <c r="ON98" s="41"/>
      <c r="OO98" s="41"/>
      <c r="OP98" s="41"/>
      <c r="OQ98" s="41"/>
      <c r="OR98" s="41"/>
      <c r="OS98" s="41"/>
      <c r="OT98" s="41"/>
      <c r="OU98" s="41"/>
      <c r="OV98" s="41"/>
      <c r="OW98" s="41"/>
      <c r="OX98" s="41"/>
      <c r="OY98" s="41"/>
      <c r="OZ98" s="41"/>
      <c r="PA98" s="41"/>
      <c r="PB98" s="41"/>
      <c r="PC98" s="41"/>
      <c r="PD98" s="41"/>
      <c r="PE98" s="41"/>
      <c r="PF98" s="41"/>
      <c r="PG98" s="41"/>
      <c r="PH98" s="41"/>
      <c r="PI98" s="41"/>
      <c r="PJ98" s="41"/>
      <c r="PK98" s="41"/>
      <c r="PL98" s="41"/>
      <c r="PM98" s="41"/>
      <c r="PN98" s="41"/>
      <c r="PO98" s="41"/>
      <c r="PP98" s="41"/>
      <c r="PQ98" s="41"/>
      <c r="PR98" s="41"/>
      <c r="PS98" s="41"/>
      <c r="PT98" s="41"/>
      <c r="PU98" s="41"/>
      <c r="PV98" s="41"/>
      <c r="PW98" s="41"/>
      <c r="PX98" s="41"/>
      <c r="PY98" s="41"/>
      <c r="PZ98" s="41"/>
      <c r="QA98" s="41"/>
      <c r="QB98" s="41"/>
      <c r="QC98" s="41"/>
      <c r="QD98" s="41"/>
      <c r="QE98" s="41"/>
      <c r="QF98" s="41"/>
      <c r="QG98" s="41"/>
      <c r="QH98" s="41"/>
      <c r="QI98" s="41"/>
      <c r="QJ98" s="41"/>
      <c r="QK98" s="41"/>
      <c r="QL98" s="41"/>
      <c r="QM98" s="41"/>
      <c r="QN98" s="41"/>
      <c r="QO98" s="41"/>
      <c r="QP98" s="41"/>
      <c r="QQ98" s="41"/>
      <c r="QR98" s="41"/>
      <c r="QS98" s="41"/>
      <c r="QT98" s="41"/>
      <c r="QU98" s="41"/>
      <c r="QV98" s="41"/>
      <c r="QW98" s="41"/>
      <c r="QX98" s="41"/>
      <c r="QY98" s="41"/>
      <c r="QZ98" s="41"/>
      <c r="RA98" s="41"/>
      <c r="RB98" s="41"/>
      <c r="RC98" s="41"/>
      <c r="RD98" s="41"/>
      <c r="RE98" s="41"/>
      <c r="RF98" s="41"/>
      <c r="RG98" s="41"/>
      <c r="RH98" s="41"/>
      <c r="RI98" s="41"/>
      <c r="RJ98" s="41"/>
      <c r="RK98" s="41"/>
      <c r="RL98" s="41"/>
      <c r="RM98" s="41"/>
      <c r="RN98" s="41"/>
      <c r="RO98" s="41"/>
      <c r="RP98" s="41"/>
      <c r="RQ98" s="41"/>
      <c r="RR98" s="41"/>
      <c r="RS98" s="41"/>
      <c r="RT98" s="41"/>
      <c r="RU98" s="41"/>
      <c r="RV98" s="41"/>
      <c r="RW98" s="41"/>
      <c r="RX98" s="41"/>
      <c r="RY98" s="41"/>
      <c r="RZ98" s="41"/>
      <c r="SA98" s="41"/>
      <c r="SB98" s="41"/>
      <c r="SC98" s="41"/>
      <c r="SD98" s="41"/>
      <c r="SE98" s="41"/>
      <c r="SF98" s="41"/>
      <c r="SG98" s="41"/>
      <c r="SH98" s="41"/>
      <c r="SI98" s="41"/>
      <c r="SJ98" s="41"/>
      <c r="SK98" s="41"/>
      <c r="SL98" s="41"/>
      <c r="SM98" s="41"/>
      <c r="SN98" s="41"/>
      <c r="SO98" s="41"/>
      <c r="SP98" s="41"/>
      <c r="SQ98" s="41"/>
      <c r="SR98" s="41"/>
      <c r="SS98" s="41"/>
      <c r="ST98" s="41"/>
      <c r="SU98" s="41"/>
      <c r="SV98" s="41"/>
      <c r="SW98" s="41"/>
      <c r="SX98" s="41"/>
      <c r="SY98" s="41"/>
      <c r="SZ98" s="41"/>
      <c r="TA98" s="41"/>
      <c r="TB98" s="41"/>
      <c r="TC98" s="41"/>
      <c r="TD98" s="41"/>
      <c r="TE98" s="41"/>
      <c r="TF98" s="41"/>
      <c r="TG98" s="41"/>
      <c r="TH98" s="41"/>
      <c r="TI98" s="41"/>
      <c r="TJ98" s="41"/>
      <c r="TK98" s="41"/>
      <c r="TL98" s="41"/>
      <c r="TM98" s="41"/>
      <c r="TN98" s="41"/>
      <c r="TO98" s="41"/>
      <c r="TP98" s="41"/>
      <c r="TQ98" s="41"/>
      <c r="TR98" s="41"/>
      <c r="TS98" s="41"/>
      <c r="TT98" s="41"/>
      <c r="TU98" s="41"/>
      <c r="TV98" s="41"/>
      <c r="TW98" s="41"/>
      <c r="TX98" s="41"/>
      <c r="TY98" s="41"/>
      <c r="TZ98" s="41"/>
      <c r="UA98" s="41"/>
      <c r="UB98" s="41"/>
      <c r="UC98" s="41"/>
      <c r="UD98" s="41"/>
      <c r="UE98" s="41"/>
      <c r="UF98" s="41"/>
      <c r="UG98" s="41"/>
      <c r="UH98" s="41"/>
      <c r="UI98" s="41"/>
      <c r="UJ98" s="41"/>
      <c r="UK98" s="41"/>
      <c r="UL98" s="41"/>
      <c r="UM98" s="41"/>
      <c r="UN98" s="41"/>
      <c r="UO98" s="41"/>
      <c r="UP98" s="41"/>
      <c r="UQ98" s="41"/>
      <c r="UR98" s="41"/>
      <c r="US98" s="41"/>
      <c r="UT98" s="41"/>
      <c r="UU98" s="41"/>
      <c r="UV98" s="41"/>
      <c r="UW98" s="41"/>
      <c r="UX98" s="41"/>
      <c r="UY98" s="41"/>
      <c r="UZ98" s="41"/>
      <c r="VA98" s="41"/>
      <c r="VB98" s="41"/>
      <c r="VC98" s="41"/>
      <c r="VD98" s="41"/>
      <c r="VE98" s="41"/>
      <c r="VF98" s="41"/>
      <c r="VG98" s="41"/>
      <c r="VH98" s="41"/>
      <c r="VI98" s="41"/>
      <c r="VJ98" s="41"/>
      <c r="VK98" s="41"/>
      <c r="VL98" s="41"/>
      <c r="VM98" s="41"/>
      <c r="VN98" s="41"/>
      <c r="VO98" s="41"/>
      <c r="VP98" s="41"/>
      <c r="VQ98" s="41"/>
      <c r="VR98" s="41"/>
      <c r="VS98" s="41"/>
      <c r="VT98" s="41"/>
      <c r="VU98" s="41"/>
      <c r="VV98" s="41"/>
      <c r="VW98" s="41"/>
      <c r="VX98" s="41"/>
      <c r="VY98" s="41"/>
      <c r="VZ98" s="41"/>
      <c r="WA98" s="41"/>
      <c r="WB98" s="41"/>
      <c r="WC98" s="41"/>
      <c r="WD98" s="41"/>
      <c r="WE98" s="41"/>
      <c r="WF98" s="41"/>
      <c r="WG98" s="41"/>
      <c r="WH98" s="41"/>
      <c r="WI98" s="41"/>
      <c r="WJ98" s="41"/>
      <c r="WK98" s="41"/>
      <c r="WL98" s="41"/>
      <c r="WM98" s="41"/>
      <c r="WN98" s="41"/>
      <c r="WO98" s="41"/>
      <c r="WP98" s="41"/>
      <c r="WQ98" s="41"/>
      <c r="WR98" s="41"/>
      <c r="WS98" s="41"/>
      <c r="WT98" s="41"/>
      <c r="WU98" s="41"/>
      <c r="WV98" s="41"/>
      <c r="WW98" s="41"/>
      <c r="WX98" s="41"/>
      <c r="WY98" s="41"/>
      <c r="WZ98" s="41"/>
      <c r="XA98" s="41"/>
      <c r="XB98" s="41"/>
      <c r="XC98" s="41"/>
      <c r="XD98" s="41"/>
      <c r="XE98" s="41"/>
      <c r="XF98" s="41"/>
      <c r="XG98" s="41"/>
      <c r="XH98" s="41"/>
      <c r="XI98" s="41"/>
      <c r="XJ98" s="41"/>
      <c r="XK98" s="41"/>
      <c r="XL98" s="41"/>
      <c r="XM98" s="41"/>
      <c r="XN98" s="41"/>
      <c r="XO98" s="41"/>
      <c r="XP98" s="41"/>
      <c r="XQ98" s="41"/>
      <c r="XR98" s="41"/>
      <c r="XS98" s="41"/>
      <c r="XT98" s="41"/>
      <c r="XU98" s="41"/>
      <c r="XV98" s="41"/>
      <c r="XW98" s="41"/>
      <c r="XX98" s="41"/>
      <c r="XY98" s="41"/>
      <c r="XZ98" s="41"/>
      <c r="YA98" s="41"/>
      <c r="YB98" s="41"/>
      <c r="YC98" s="41"/>
      <c r="YD98" s="41"/>
      <c r="YE98" s="41"/>
      <c r="YF98" s="41"/>
      <c r="YG98" s="41"/>
      <c r="YH98" s="41"/>
      <c r="YI98" s="41"/>
      <c r="YJ98" s="41"/>
      <c r="YK98" s="41"/>
      <c r="YL98" s="41"/>
      <c r="YM98" s="41"/>
      <c r="YN98" s="41"/>
      <c r="YO98" s="41"/>
      <c r="YP98" s="41"/>
      <c r="YQ98" s="41"/>
      <c r="YR98" s="41"/>
      <c r="YS98" s="41"/>
      <c r="YT98" s="41"/>
      <c r="YU98" s="41"/>
      <c r="YV98" s="41"/>
      <c r="YW98" s="41"/>
      <c r="YX98" s="41"/>
      <c r="YY98" s="41"/>
      <c r="YZ98" s="41"/>
      <c r="ZA98" s="41"/>
      <c r="ZB98" s="41"/>
      <c r="ZC98" s="41"/>
      <c r="ZD98" s="41"/>
      <c r="ZE98" s="41"/>
      <c r="ZF98" s="41"/>
      <c r="ZG98" s="41"/>
      <c r="ZH98" s="41"/>
      <c r="ZI98" s="41"/>
      <c r="ZJ98" s="41"/>
      <c r="ZK98" s="41"/>
      <c r="ZL98" s="41"/>
      <c r="ZM98" s="41"/>
      <c r="ZN98" s="41"/>
      <c r="ZO98" s="41"/>
      <c r="ZP98" s="41"/>
      <c r="ZQ98" s="41"/>
      <c r="ZR98" s="41"/>
      <c r="ZS98" s="41"/>
      <c r="ZT98" s="41"/>
      <c r="ZU98" s="41"/>
      <c r="ZV98" s="41"/>
      <c r="ZW98" s="41"/>
      <c r="ZX98" s="41"/>
      <c r="ZY98" s="41"/>
      <c r="ZZ98" s="41"/>
      <c r="AAA98" s="41"/>
      <c r="AAB98" s="41"/>
      <c r="AAC98" s="41"/>
      <c r="AAD98" s="41"/>
      <c r="AAE98" s="41"/>
      <c r="AAF98" s="41"/>
      <c r="AAG98" s="41"/>
      <c r="AAH98" s="41"/>
      <c r="AAI98" s="41"/>
      <c r="AAJ98" s="41"/>
      <c r="AAK98" s="41"/>
      <c r="AAL98" s="41"/>
      <c r="AAM98" s="41"/>
      <c r="AAN98" s="41"/>
      <c r="AAO98" s="41"/>
      <c r="AAP98" s="41"/>
      <c r="AAQ98" s="41"/>
      <c r="AAR98" s="41"/>
      <c r="AAS98" s="41"/>
      <c r="AAT98" s="41"/>
      <c r="AAU98" s="41"/>
      <c r="AAV98" s="41"/>
      <c r="AAW98" s="41"/>
      <c r="AAX98" s="41"/>
      <c r="AAY98" s="41"/>
      <c r="AAZ98" s="41"/>
      <c r="ABA98" s="41"/>
      <c r="ABB98" s="41"/>
      <c r="ABC98" s="41"/>
      <c r="ABD98" s="41"/>
      <c r="ABE98" s="41"/>
      <c r="ABF98" s="41"/>
      <c r="ABG98" s="41"/>
      <c r="ABH98" s="41"/>
      <c r="ABI98" s="41"/>
      <c r="ABJ98" s="41"/>
      <c r="ABK98" s="41"/>
      <c r="ABL98" s="41"/>
      <c r="ABM98" s="41"/>
      <c r="ABN98" s="41"/>
      <c r="ABO98" s="41"/>
      <c r="ABP98" s="41"/>
      <c r="ABQ98" s="41"/>
      <c r="ABR98" s="41"/>
      <c r="ABS98" s="41"/>
      <c r="ABT98" s="41"/>
      <c r="ABU98" s="41"/>
      <c r="ABV98" s="41"/>
      <c r="ABW98" s="41"/>
      <c r="ABX98" s="41"/>
      <c r="ABY98" s="41"/>
      <c r="ABZ98" s="41"/>
      <c r="ACA98" s="41"/>
      <c r="ACB98" s="41"/>
      <c r="ACC98" s="41"/>
      <c r="ACD98" s="41"/>
      <c r="ACE98" s="41"/>
      <c r="ACF98" s="41"/>
      <c r="ACG98" s="41"/>
      <c r="ACH98" s="41"/>
      <c r="ACI98" s="41"/>
      <c r="ACJ98" s="41"/>
      <c r="ACK98" s="41"/>
      <c r="ACL98" s="41"/>
      <c r="ACM98" s="41"/>
      <c r="ACN98" s="41"/>
      <c r="ACO98" s="41"/>
      <c r="ACP98" s="41"/>
      <c r="ACQ98" s="41"/>
      <c r="ACR98" s="41"/>
      <c r="ACS98" s="41"/>
      <c r="ACT98" s="41"/>
      <c r="ACU98" s="41"/>
      <c r="ACV98" s="41"/>
      <c r="ACW98" s="41"/>
      <c r="ACX98" s="41"/>
      <c r="ACY98" s="41"/>
      <c r="ACZ98" s="41"/>
      <c r="ADA98" s="41"/>
      <c r="ADB98" s="41"/>
      <c r="ADC98" s="41"/>
      <c r="ADD98" s="41"/>
      <c r="ADE98" s="41"/>
      <c r="ADF98" s="41"/>
      <c r="ADG98" s="41"/>
      <c r="ADH98" s="41"/>
      <c r="ADI98" s="41"/>
      <c r="ADJ98" s="41"/>
      <c r="ADK98" s="41"/>
      <c r="ADL98" s="41"/>
      <c r="ADM98" s="41"/>
      <c r="ADN98" s="41"/>
      <c r="ADO98" s="41"/>
      <c r="ADP98" s="41"/>
      <c r="ADQ98" s="41"/>
      <c r="ADR98" s="41"/>
      <c r="ADS98" s="41"/>
      <c r="ADT98" s="41"/>
      <c r="ADU98" s="41"/>
      <c r="ADV98" s="41"/>
      <c r="ADW98" s="41"/>
      <c r="ADX98" s="41"/>
      <c r="ADY98" s="41"/>
      <c r="ADZ98" s="41"/>
      <c r="AEA98" s="41"/>
      <c r="AEB98" s="41"/>
      <c r="AEC98" s="41"/>
      <c r="AED98" s="41"/>
      <c r="AEE98" s="41"/>
      <c r="AEF98" s="41"/>
      <c r="AEG98" s="41"/>
      <c r="AEH98" s="41"/>
      <c r="AEI98" s="41"/>
      <c r="AEJ98" s="41"/>
      <c r="AEK98" s="41"/>
      <c r="AEL98" s="41"/>
      <c r="AEM98" s="41"/>
      <c r="AEN98" s="41"/>
      <c r="AEO98" s="41"/>
      <c r="AEP98" s="41"/>
      <c r="AEQ98" s="41"/>
      <c r="AER98" s="41"/>
      <c r="AES98" s="41"/>
      <c r="AET98" s="41"/>
      <c r="AEU98" s="41"/>
      <c r="AEV98" s="41"/>
      <c r="AEW98" s="41"/>
      <c r="AEX98" s="41"/>
      <c r="AEY98" s="41"/>
      <c r="AEZ98" s="41"/>
      <c r="AFA98" s="41"/>
      <c r="AFB98" s="41"/>
      <c r="AFC98" s="41"/>
      <c r="AFD98" s="41"/>
      <c r="AFE98" s="41"/>
      <c r="AFF98" s="41"/>
      <c r="AFG98" s="41"/>
      <c r="AFH98" s="41"/>
      <c r="AFI98" s="41"/>
      <c r="AFJ98" s="41"/>
      <c r="AFK98" s="41"/>
      <c r="AFL98" s="41"/>
      <c r="AFM98" s="41"/>
      <c r="AFN98" s="41"/>
      <c r="AFO98" s="41"/>
      <c r="AFP98" s="41"/>
      <c r="AFQ98" s="41"/>
      <c r="AFR98" s="41"/>
      <c r="AFS98" s="41"/>
      <c r="AFT98" s="41"/>
      <c r="AFU98" s="41"/>
      <c r="AFV98" s="41"/>
      <c r="AFW98" s="41"/>
      <c r="AFX98" s="41"/>
      <c r="AFY98" s="41"/>
      <c r="AFZ98" s="41"/>
      <c r="AGA98" s="41"/>
      <c r="AGB98" s="41"/>
      <c r="AGC98" s="41"/>
      <c r="AGD98" s="41"/>
      <c r="AGE98" s="41"/>
      <c r="AGF98" s="41"/>
      <c r="AGG98" s="41"/>
      <c r="AGH98" s="41"/>
      <c r="AGI98" s="41"/>
      <c r="AGJ98" s="41"/>
      <c r="AGK98" s="41"/>
      <c r="AGL98" s="41"/>
      <c r="AGM98" s="41"/>
      <c r="AGN98" s="41"/>
      <c r="AGO98" s="41"/>
      <c r="AGP98" s="41"/>
      <c r="AGQ98" s="41"/>
      <c r="AGR98" s="41"/>
      <c r="AGS98" s="41"/>
      <c r="AGT98" s="41"/>
      <c r="AGU98" s="41"/>
      <c r="AGV98" s="41"/>
      <c r="AGW98" s="41"/>
      <c r="AGX98" s="41"/>
      <c r="AGY98" s="41"/>
      <c r="AGZ98" s="41"/>
    </row>
    <row r="99" spans="1:884" s="86" customFormat="1" x14ac:dyDescent="0.2">
      <c r="A99" s="162"/>
      <c r="B99" s="162"/>
      <c r="C99" s="162"/>
      <c r="D99" s="162"/>
      <c r="E99" s="162"/>
      <c r="F99" s="216"/>
      <c r="G99" s="178"/>
      <c r="H99" s="178"/>
      <c r="I99" s="178"/>
      <c r="J99" s="178"/>
      <c r="K99" s="164"/>
      <c r="L99" s="216"/>
      <c r="M99" s="162"/>
      <c r="N99" s="167"/>
      <c r="O99" s="177"/>
      <c r="P99" s="178"/>
      <c r="Q99" s="167"/>
      <c r="R99" s="167"/>
      <c r="S99" s="162"/>
      <c r="T99" s="162"/>
      <c r="U99" s="162"/>
      <c r="V99" s="162"/>
      <c r="W99" s="162"/>
      <c r="X99" s="46" t="s">
        <v>168</v>
      </c>
      <c r="Y99" s="47" t="s">
        <v>165</v>
      </c>
      <c r="Z99" s="54" t="s">
        <v>188</v>
      </c>
      <c r="AA99" s="47" t="s">
        <v>189</v>
      </c>
      <c r="AB99" s="46" t="s">
        <v>187</v>
      </c>
      <c r="AC99" s="42">
        <v>45292</v>
      </c>
      <c r="AD99" s="42">
        <v>45657</v>
      </c>
      <c r="AE99" s="54" t="s">
        <v>190</v>
      </c>
      <c r="AF99" s="43"/>
      <c r="AG99" s="127">
        <v>3381.12</v>
      </c>
      <c r="AH99" s="127">
        <v>0</v>
      </c>
      <c r="AI99" s="43"/>
      <c r="AJ99" s="43"/>
      <c r="AK99" s="127">
        <v>0</v>
      </c>
      <c r="AL99" s="124">
        <f t="shared" si="1"/>
        <v>3381.12</v>
      </c>
      <c r="AM99" s="126"/>
      <c r="AN99" s="125">
        <f>9841.46+9841.46+9841.46+9841.46+9841.46+11532.02+10123.22+10123.22</f>
        <v>80985.759999999995</v>
      </c>
      <c r="AO99" s="160"/>
      <c r="AP99" s="162"/>
      <c r="AQ99" s="162"/>
      <c r="AR99" s="162"/>
      <c r="AS99" s="162"/>
      <c r="AT99" s="162"/>
      <c r="AU99" s="162"/>
      <c r="AV99" s="162"/>
      <c r="AW99" s="162"/>
      <c r="AX99" s="162"/>
      <c r="AY99" s="162"/>
      <c r="AZ99" s="162"/>
      <c r="BA99" s="162"/>
      <c r="BB99" s="162"/>
      <c r="BC99" s="162"/>
      <c r="BD99" s="162"/>
      <c r="BE99" s="162"/>
      <c r="BF99" s="162"/>
      <c r="BG99" s="162"/>
      <c r="BH99" s="162"/>
      <c r="BI99" s="162"/>
      <c r="BJ99" s="162"/>
      <c r="BK99" s="162"/>
      <c r="BL99" s="163"/>
      <c r="BM99" s="163"/>
      <c r="BN99" s="41"/>
      <c r="BO99" s="41"/>
      <c r="BP99" s="41"/>
      <c r="BQ99" s="41"/>
      <c r="BR99" s="41"/>
      <c r="BS99" s="41"/>
      <c r="BT99" s="41"/>
      <c r="BU99" s="41"/>
      <c r="BV99" s="41"/>
      <c r="BW99" s="41"/>
      <c r="BX99" s="41"/>
      <c r="BY99" s="41"/>
      <c r="BZ99" s="41"/>
      <c r="CA99" s="41"/>
      <c r="CB99" s="41"/>
      <c r="CC99" s="41"/>
      <c r="CD99" s="41"/>
      <c r="CE99" s="41"/>
      <c r="CF99" s="41"/>
      <c r="CG99" s="41"/>
      <c r="CH99" s="41"/>
      <c r="CI99" s="41"/>
      <c r="CJ99" s="41"/>
      <c r="CK99" s="41"/>
      <c r="CL99" s="41"/>
      <c r="CM99" s="41"/>
      <c r="CN99" s="41"/>
      <c r="CO99" s="41"/>
      <c r="CP99" s="41"/>
      <c r="CQ99" s="41"/>
      <c r="CR99" s="41"/>
      <c r="CS99" s="41"/>
      <c r="CT99" s="41"/>
      <c r="CU99" s="41"/>
      <c r="CV99" s="41"/>
      <c r="CW99" s="41"/>
      <c r="CX99" s="41"/>
      <c r="CY99" s="41"/>
      <c r="CZ99" s="41"/>
      <c r="DA99" s="41"/>
      <c r="DB99" s="41"/>
      <c r="DC99" s="41"/>
      <c r="DD99" s="41"/>
      <c r="DE99" s="41"/>
      <c r="DF99" s="41"/>
      <c r="DG99" s="41"/>
      <c r="DH99" s="41"/>
      <c r="DI99" s="41"/>
      <c r="DJ99" s="41"/>
      <c r="DK99" s="41"/>
      <c r="DL99" s="41"/>
      <c r="DM99" s="41"/>
      <c r="DN99" s="41"/>
      <c r="DO99" s="41"/>
      <c r="DP99" s="41"/>
      <c r="DQ99" s="41"/>
      <c r="DR99" s="41"/>
      <c r="DS99" s="41"/>
      <c r="DT99" s="41"/>
      <c r="DU99" s="41"/>
      <c r="DV99" s="41"/>
      <c r="DW99" s="41"/>
      <c r="DX99" s="41"/>
      <c r="DY99" s="41"/>
      <c r="DZ99" s="41"/>
      <c r="EA99" s="41"/>
      <c r="EB99" s="41"/>
      <c r="EC99" s="41"/>
      <c r="ED99" s="41"/>
      <c r="EE99" s="41"/>
      <c r="EF99" s="41"/>
      <c r="EG99" s="41"/>
      <c r="EH99" s="41"/>
      <c r="EI99" s="41"/>
      <c r="EJ99" s="41"/>
      <c r="EK99" s="41"/>
      <c r="EL99" s="41"/>
      <c r="EM99" s="41"/>
      <c r="EN99" s="41"/>
      <c r="EO99" s="41"/>
      <c r="EP99" s="41"/>
      <c r="EQ99" s="41"/>
      <c r="ER99" s="41"/>
      <c r="ES99" s="41"/>
      <c r="ET99" s="41"/>
      <c r="EU99" s="41"/>
      <c r="EV99" s="41"/>
      <c r="EW99" s="41"/>
      <c r="EX99" s="41"/>
      <c r="EY99" s="41"/>
      <c r="EZ99" s="41"/>
      <c r="FA99" s="41"/>
      <c r="FB99" s="41"/>
      <c r="FC99" s="41"/>
      <c r="FD99" s="41"/>
      <c r="FE99" s="41"/>
      <c r="FF99" s="41"/>
      <c r="FG99" s="41"/>
      <c r="FH99" s="41"/>
      <c r="FI99" s="41"/>
      <c r="FJ99" s="41"/>
      <c r="FK99" s="41"/>
      <c r="FL99" s="41"/>
      <c r="FM99" s="41"/>
      <c r="FN99" s="41"/>
      <c r="FO99" s="41"/>
      <c r="FP99" s="41"/>
      <c r="FQ99" s="41"/>
      <c r="FR99" s="41"/>
      <c r="FS99" s="41"/>
      <c r="FT99" s="41"/>
      <c r="FU99" s="41"/>
      <c r="FV99" s="41"/>
      <c r="FW99" s="41"/>
      <c r="FX99" s="41"/>
      <c r="FY99" s="41"/>
      <c r="FZ99" s="41"/>
      <c r="GA99" s="41"/>
      <c r="GB99" s="41"/>
      <c r="GC99" s="41"/>
      <c r="GD99" s="41"/>
      <c r="GE99" s="41"/>
      <c r="GF99" s="41"/>
      <c r="GG99" s="41"/>
      <c r="GH99" s="41"/>
      <c r="GI99" s="41"/>
      <c r="GJ99" s="41"/>
      <c r="GK99" s="41"/>
      <c r="GL99" s="41"/>
      <c r="GM99" s="41"/>
      <c r="GN99" s="41"/>
      <c r="GO99" s="41"/>
      <c r="GP99" s="41"/>
      <c r="GQ99" s="41"/>
      <c r="GR99" s="41"/>
      <c r="GS99" s="41"/>
      <c r="GT99" s="41"/>
      <c r="GU99" s="41"/>
      <c r="GV99" s="41"/>
      <c r="GW99" s="41"/>
      <c r="GX99" s="41"/>
      <c r="GY99" s="41"/>
      <c r="GZ99" s="41"/>
      <c r="HA99" s="41"/>
      <c r="HB99" s="41"/>
      <c r="HC99" s="41"/>
      <c r="HD99" s="41"/>
      <c r="HE99" s="41"/>
      <c r="HF99" s="41"/>
      <c r="HG99" s="41"/>
      <c r="HH99" s="41"/>
      <c r="HI99" s="41"/>
      <c r="HJ99" s="41"/>
      <c r="HK99" s="41"/>
      <c r="HL99" s="41"/>
      <c r="HM99" s="41"/>
      <c r="HN99" s="41"/>
      <c r="HO99" s="41"/>
      <c r="HP99" s="41"/>
      <c r="HQ99" s="41"/>
      <c r="HR99" s="41"/>
      <c r="HS99" s="41"/>
      <c r="HT99" s="41"/>
      <c r="HU99" s="41"/>
      <c r="HV99" s="41"/>
      <c r="HW99" s="41"/>
      <c r="HX99" s="41"/>
      <c r="HY99" s="41"/>
      <c r="HZ99" s="41"/>
      <c r="IA99" s="41"/>
      <c r="IB99" s="41"/>
      <c r="IC99" s="41"/>
      <c r="ID99" s="41"/>
      <c r="IE99" s="41"/>
      <c r="IF99" s="41"/>
      <c r="IG99" s="41"/>
      <c r="IH99" s="41"/>
      <c r="II99" s="41"/>
      <c r="IJ99" s="41"/>
      <c r="IK99" s="41"/>
      <c r="IL99" s="41"/>
      <c r="IM99" s="41"/>
      <c r="IN99" s="41"/>
      <c r="IO99" s="41"/>
      <c r="IP99" s="41"/>
      <c r="IQ99" s="41"/>
      <c r="IR99" s="41"/>
      <c r="IS99" s="41"/>
      <c r="IT99" s="41"/>
      <c r="IU99" s="41"/>
      <c r="IV99" s="41"/>
      <c r="IW99" s="41"/>
      <c r="IX99" s="41"/>
      <c r="IY99" s="41"/>
      <c r="IZ99" s="41"/>
      <c r="JA99" s="41"/>
      <c r="JB99" s="41"/>
      <c r="JC99" s="41"/>
      <c r="JD99" s="41"/>
      <c r="JE99" s="41"/>
      <c r="JF99" s="41"/>
      <c r="JG99" s="41"/>
      <c r="JH99" s="41"/>
      <c r="JI99" s="41"/>
      <c r="JJ99" s="41"/>
      <c r="JK99" s="41"/>
      <c r="JL99" s="41"/>
      <c r="JM99" s="41"/>
      <c r="JN99" s="41"/>
      <c r="JO99" s="41"/>
      <c r="JP99" s="41"/>
      <c r="JQ99" s="41"/>
      <c r="JR99" s="41"/>
      <c r="JS99" s="41"/>
      <c r="JT99" s="41"/>
      <c r="JU99" s="41"/>
      <c r="JV99" s="41"/>
      <c r="JW99" s="41"/>
      <c r="JX99" s="41"/>
      <c r="JY99" s="41"/>
      <c r="JZ99" s="41"/>
      <c r="KA99" s="41"/>
      <c r="KB99" s="41"/>
      <c r="KC99" s="41"/>
      <c r="KD99" s="41"/>
      <c r="KE99" s="41"/>
      <c r="KF99" s="41"/>
      <c r="KG99" s="41"/>
      <c r="KH99" s="41"/>
      <c r="KI99" s="41"/>
      <c r="KJ99" s="41"/>
      <c r="KK99" s="41"/>
      <c r="KL99" s="41"/>
      <c r="KM99" s="41"/>
      <c r="KN99" s="41"/>
      <c r="KO99" s="41"/>
      <c r="KP99" s="41"/>
      <c r="KQ99" s="41"/>
      <c r="KR99" s="41"/>
      <c r="KS99" s="41"/>
      <c r="KT99" s="41"/>
      <c r="KU99" s="41"/>
      <c r="KV99" s="41"/>
      <c r="KW99" s="41"/>
      <c r="KX99" s="41"/>
      <c r="KY99" s="41"/>
      <c r="KZ99" s="41"/>
      <c r="LA99" s="41"/>
      <c r="LB99" s="41"/>
      <c r="LC99" s="41"/>
      <c r="LD99" s="41"/>
      <c r="LE99" s="41"/>
      <c r="LF99" s="41"/>
      <c r="LG99" s="41"/>
      <c r="LH99" s="41"/>
      <c r="LI99" s="41"/>
      <c r="LJ99" s="41"/>
      <c r="LK99" s="41"/>
      <c r="LL99" s="41"/>
      <c r="LM99" s="41"/>
      <c r="LN99" s="41"/>
      <c r="LO99" s="41"/>
      <c r="LP99" s="41"/>
      <c r="LQ99" s="41"/>
      <c r="LR99" s="41"/>
      <c r="LS99" s="41"/>
      <c r="LT99" s="41"/>
      <c r="LU99" s="41"/>
      <c r="LV99" s="41"/>
      <c r="LW99" s="41"/>
      <c r="LX99" s="41"/>
      <c r="LY99" s="41"/>
      <c r="LZ99" s="41"/>
      <c r="MA99" s="41"/>
      <c r="MB99" s="41"/>
      <c r="MC99" s="41"/>
      <c r="MD99" s="41"/>
      <c r="ME99" s="41"/>
      <c r="MF99" s="41"/>
      <c r="MG99" s="41"/>
      <c r="MH99" s="41"/>
      <c r="MI99" s="41"/>
      <c r="MJ99" s="41"/>
      <c r="MK99" s="41"/>
      <c r="ML99" s="41"/>
      <c r="MM99" s="41"/>
      <c r="MN99" s="41"/>
      <c r="MO99" s="41"/>
      <c r="MP99" s="41"/>
      <c r="MQ99" s="41"/>
      <c r="MR99" s="41"/>
      <c r="MS99" s="41"/>
      <c r="MT99" s="41"/>
      <c r="MU99" s="41"/>
      <c r="MV99" s="41"/>
      <c r="MW99" s="41"/>
      <c r="MX99" s="41"/>
      <c r="MY99" s="41"/>
      <c r="MZ99" s="41"/>
      <c r="NA99" s="41"/>
      <c r="NB99" s="41"/>
      <c r="NC99" s="41"/>
      <c r="ND99" s="41"/>
      <c r="NE99" s="41"/>
      <c r="NF99" s="41"/>
      <c r="NG99" s="41"/>
      <c r="NH99" s="41"/>
      <c r="NI99" s="41"/>
      <c r="NJ99" s="41"/>
      <c r="NK99" s="41"/>
      <c r="NL99" s="41"/>
      <c r="NM99" s="41"/>
      <c r="NN99" s="41"/>
      <c r="NO99" s="41"/>
      <c r="NP99" s="41"/>
      <c r="NQ99" s="41"/>
      <c r="NR99" s="41"/>
      <c r="NS99" s="41"/>
      <c r="NT99" s="41"/>
      <c r="NU99" s="41"/>
      <c r="NV99" s="41"/>
      <c r="NW99" s="41"/>
      <c r="NX99" s="41"/>
      <c r="NY99" s="41"/>
      <c r="NZ99" s="41"/>
      <c r="OA99" s="41"/>
      <c r="OB99" s="41"/>
      <c r="OC99" s="41"/>
      <c r="OD99" s="41"/>
      <c r="OE99" s="41"/>
      <c r="OF99" s="41"/>
      <c r="OG99" s="41"/>
      <c r="OH99" s="41"/>
      <c r="OI99" s="41"/>
      <c r="OJ99" s="41"/>
      <c r="OK99" s="41"/>
      <c r="OL99" s="41"/>
      <c r="OM99" s="41"/>
      <c r="ON99" s="41"/>
      <c r="OO99" s="41"/>
      <c r="OP99" s="41"/>
      <c r="OQ99" s="41"/>
      <c r="OR99" s="41"/>
      <c r="OS99" s="41"/>
      <c r="OT99" s="41"/>
      <c r="OU99" s="41"/>
      <c r="OV99" s="41"/>
      <c r="OW99" s="41"/>
      <c r="OX99" s="41"/>
      <c r="OY99" s="41"/>
      <c r="OZ99" s="41"/>
      <c r="PA99" s="41"/>
      <c r="PB99" s="41"/>
      <c r="PC99" s="41"/>
      <c r="PD99" s="41"/>
      <c r="PE99" s="41"/>
      <c r="PF99" s="41"/>
      <c r="PG99" s="41"/>
      <c r="PH99" s="41"/>
      <c r="PI99" s="41"/>
      <c r="PJ99" s="41"/>
      <c r="PK99" s="41"/>
      <c r="PL99" s="41"/>
      <c r="PM99" s="41"/>
      <c r="PN99" s="41"/>
      <c r="PO99" s="41"/>
      <c r="PP99" s="41"/>
      <c r="PQ99" s="41"/>
      <c r="PR99" s="41"/>
      <c r="PS99" s="41"/>
      <c r="PT99" s="41"/>
      <c r="PU99" s="41"/>
      <c r="PV99" s="41"/>
      <c r="PW99" s="41"/>
      <c r="PX99" s="41"/>
      <c r="PY99" s="41"/>
      <c r="PZ99" s="41"/>
      <c r="QA99" s="41"/>
      <c r="QB99" s="41"/>
      <c r="QC99" s="41"/>
      <c r="QD99" s="41"/>
      <c r="QE99" s="41"/>
      <c r="QF99" s="41"/>
      <c r="QG99" s="41"/>
      <c r="QH99" s="41"/>
      <c r="QI99" s="41"/>
      <c r="QJ99" s="41"/>
      <c r="QK99" s="41"/>
      <c r="QL99" s="41"/>
      <c r="QM99" s="41"/>
      <c r="QN99" s="41"/>
      <c r="QO99" s="41"/>
      <c r="QP99" s="41"/>
      <c r="QQ99" s="41"/>
      <c r="QR99" s="41"/>
      <c r="QS99" s="41"/>
      <c r="QT99" s="41"/>
      <c r="QU99" s="41"/>
      <c r="QV99" s="41"/>
      <c r="QW99" s="41"/>
      <c r="QX99" s="41"/>
      <c r="QY99" s="41"/>
      <c r="QZ99" s="41"/>
      <c r="RA99" s="41"/>
      <c r="RB99" s="41"/>
      <c r="RC99" s="41"/>
      <c r="RD99" s="41"/>
      <c r="RE99" s="41"/>
      <c r="RF99" s="41"/>
      <c r="RG99" s="41"/>
      <c r="RH99" s="41"/>
      <c r="RI99" s="41"/>
      <c r="RJ99" s="41"/>
      <c r="RK99" s="41"/>
      <c r="RL99" s="41"/>
      <c r="RM99" s="41"/>
      <c r="RN99" s="41"/>
      <c r="RO99" s="41"/>
      <c r="RP99" s="41"/>
      <c r="RQ99" s="41"/>
      <c r="RR99" s="41"/>
      <c r="RS99" s="41"/>
      <c r="RT99" s="41"/>
      <c r="RU99" s="41"/>
      <c r="RV99" s="41"/>
      <c r="RW99" s="41"/>
      <c r="RX99" s="41"/>
      <c r="RY99" s="41"/>
      <c r="RZ99" s="41"/>
      <c r="SA99" s="41"/>
      <c r="SB99" s="41"/>
      <c r="SC99" s="41"/>
      <c r="SD99" s="41"/>
      <c r="SE99" s="41"/>
      <c r="SF99" s="41"/>
      <c r="SG99" s="41"/>
      <c r="SH99" s="41"/>
      <c r="SI99" s="41"/>
      <c r="SJ99" s="41"/>
      <c r="SK99" s="41"/>
      <c r="SL99" s="41"/>
      <c r="SM99" s="41"/>
      <c r="SN99" s="41"/>
      <c r="SO99" s="41"/>
      <c r="SP99" s="41"/>
      <c r="SQ99" s="41"/>
      <c r="SR99" s="41"/>
      <c r="SS99" s="41"/>
      <c r="ST99" s="41"/>
      <c r="SU99" s="41"/>
      <c r="SV99" s="41"/>
      <c r="SW99" s="41"/>
      <c r="SX99" s="41"/>
      <c r="SY99" s="41"/>
      <c r="SZ99" s="41"/>
      <c r="TA99" s="41"/>
      <c r="TB99" s="41"/>
      <c r="TC99" s="41"/>
      <c r="TD99" s="41"/>
      <c r="TE99" s="41"/>
      <c r="TF99" s="41"/>
      <c r="TG99" s="41"/>
      <c r="TH99" s="41"/>
      <c r="TI99" s="41"/>
      <c r="TJ99" s="41"/>
      <c r="TK99" s="41"/>
      <c r="TL99" s="41"/>
      <c r="TM99" s="41"/>
      <c r="TN99" s="41"/>
      <c r="TO99" s="41"/>
      <c r="TP99" s="41"/>
      <c r="TQ99" s="41"/>
      <c r="TR99" s="41"/>
      <c r="TS99" s="41"/>
      <c r="TT99" s="41"/>
      <c r="TU99" s="41"/>
      <c r="TV99" s="41"/>
      <c r="TW99" s="41"/>
      <c r="TX99" s="41"/>
      <c r="TY99" s="41"/>
      <c r="TZ99" s="41"/>
      <c r="UA99" s="41"/>
      <c r="UB99" s="41"/>
      <c r="UC99" s="41"/>
      <c r="UD99" s="41"/>
      <c r="UE99" s="41"/>
      <c r="UF99" s="41"/>
      <c r="UG99" s="41"/>
      <c r="UH99" s="41"/>
      <c r="UI99" s="41"/>
      <c r="UJ99" s="41"/>
      <c r="UK99" s="41"/>
      <c r="UL99" s="41"/>
      <c r="UM99" s="41"/>
      <c r="UN99" s="41"/>
      <c r="UO99" s="41"/>
      <c r="UP99" s="41"/>
      <c r="UQ99" s="41"/>
      <c r="UR99" s="41"/>
      <c r="US99" s="41"/>
      <c r="UT99" s="41"/>
      <c r="UU99" s="41"/>
      <c r="UV99" s="41"/>
      <c r="UW99" s="41"/>
      <c r="UX99" s="41"/>
      <c r="UY99" s="41"/>
      <c r="UZ99" s="41"/>
      <c r="VA99" s="41"/>
      <c r="VB99" s="41"/>
      <c r="VC99" s="41"/>
      <c r="VD99" s="41"/>
      <c r="VE99" s="41"/>
      <c r="VF99" s="41"/>
      <c r="VG99" s="41"/>
      <c r="VH99" s="41"/>
      <c r="VI99" s="41"/>
      <c r="VJ99" s="41"/>
      <c r="VK99" s="41"/>
      <c r="VL99" s="41"/>
      <c r="VM99" s="41"/>
      <c r="VN99" s="41"/>
      <c r="VO99" s="41"/>
      <c r="VP99" s="41"/>
      <c r="VQ99" s="41"/>
      <c r="VR99" s="41"/>
      <c r="VS99" s="41"/>
      <c r="VT99" s="41"/>
      <c r="VU99" s="41"/>
      <c r="VV99" s="41"/>
      <c r="VW99" s="41"/>
      <c r="VX99" s="41"/>
      <c r="VY99" s="41"/>
      <c r="VZ99" s="41"/>
      <c r="WA99" s="41"/>
      <c r="WB99" s="41"/>
      <c r="WC99" s="41"/>
      <c r="WD99" s="41"/>
      <c r="WE99" s="41"/>
      <c r="WF99" s="41"/>
      <c r="WG99" s="41"/>
      <c r="WH99" s="41"/>
      <c r="WI99" s="41"/>
      <c r="WJ99" s="41"/>
      <c r="WK99" s="41"/>
      <c r="WL99" s="41"/>
      <c r="WM99" s="41"/>
      <c r="WN99" s="41"/>
      <c r="WO99" s="41"/>
      <c r="WP99" s="41"/>
      <c r="WQ99" s="41"/>
      <c r="WR99" s="41"/>
      <c r="WS99" s="41"/>
      <c r="WT99" s="41"/>
      <c r="WU99" s="41"/>
      <c r="WV99" s="41"/>
      <c r="WW99" s="41"/>
      <c r="WX99" s="41"/>
      <c r="WY99" s="41"/>
      <c r="WZ99" s="41"/>
      <c r="XA99" s="41"/>
      <c r="XB99" s="41"/>
      <c r="XC99" s="41"/>
      <c r="XD99" s="41"/>
      <c r="XE99" s="41"/>
      <c r="XF99" s="41"/>
      <c r="XG99" s="41"/>
      <c r="XH99" s="41"/>
      <c r="XI99" s="41"/>
      <c r="XJ99" s="41"/>
      <c r="XK99" s="41"/>
      <c r="XL99" s="41"/>
      <c r="XM99" s="41"/>
      <c r="XN99" s="41"/>
      <c r="XO99" s="41"/>
      <c r="XP99" s="41"/>
      <c r="XQ99" s="41"/>
      <c r="XR99" s="41"/>
      <c r="XS99" s="41"/>
      <c r="XT99" s="41"/>
      <c r="XU99" s="41"/>
      <c r="XV99" s="41"/>
      <c r="XW99" s="41"/>
      <c r="XX99" s="41"/>
      <c r="XY99" s="41"/>
      <c r="XZ99" s="41"/>
      <c r="YA99" s="41"/>
      <c r="YB99" s="41"/>
      <c r="YC99" s="41"/>
      <c r="YD99" s="41"/>
      <c r="YE99" s="41"/>
      <c r="YF99" s="41"/>
      <c r="YG99" s="41"/>
      <c r="YH99" s="41"/>
      <c r="YI99" s="41"/>
      <c r="YJ99" s="41"/>
      <c r="YK99" s="41"/>
      <c r="YL99" s="41"/>
      <c r="YM99" s="41"/>
      <c r="YN99" s="41"/>
      <c r="YO99" s="41"/>
      <c r="YP99" s="41"/>
      <c r="YQ99" s="41"/>
      <c r="YR99" s="41"/>
      <c r="YS99" s="41"/>
      <c r="YT99" s="41"/>
      <c r="YU99" s="41"/>
      <c r="YV99" s="41"/>
      <c r="YW99" s="41"/>
      <c r="YX99" s="41"/>
      <c r="YY99" s="41"/>
      <c r="YZ99" s="41"/>
      <c r="ZA99" s="41"/>
      <c r="ZB99" s="41"/>
      <c r="ZC99" s="41"/>
      <c r="ZD99" s="41"/>
      <c r="ZE99" s="41"/>
      <c r="ZF99" s="41"/>
      <c r="ZG99" s="41"/>
      <c r="ZH99" s="41"/>
      <c r="ZI99" s="41"/>
      <c r="ZJ99" s="41"/>
      <c r="ZK99" s="41"/>
      <c r="ZL99" s="41"/>
      <c r="ZM99" s="41"/>
      <c r="ZN99" s="41"/>
      <c r="ZO99" s="41"/>
      <c r="ZP99" s="41"/>
      <c r="ZQ99" s="41"/>
      <c r="ZR99" s="41"/>
      <c r="ZS99" s="41"/>
      <c r="ZT99" s="41"/>
      <c r="ZU99" s="41"/>
      <c r="ZV99" s="41"/>
      <c r="ZW99" s="41"/>
      <c r="ZX99" s="41"/>
      <c r="ZY99" s="41"/>
      <c r="ZZ99" s="41"/>
      <c r="AAA99" s="41"/>
      <c r="AAB99" s="41"/>
      <c r="AAC99" s="41"/>
      <c r="AAD99" s="41"/>
      <c r="AAE99" s="41"/>
      <c r="AAF99" s="41"/>
      <c r="AAG99" s="41"/>
      <c r="AAH99" s="41"/>
      <c r="AAI99" s="41"/>
      <c r="AAJ99" s="41"/>
      <c r="AAK99" s="41"/>
      <c r="AAL99" s="41"/>
      <c r="AAM99" s="41"/>
      <c r="AAN99" s="41"/>
      <c r="AAO99" s="41"/>
      <c r="AAP99" s="41"/>
      <c r="AAQ99" s="41"/>
      <c r="AAR99" s="41"/>
      <c r="AAS99" s="41"/>
      <c r="AAT99" s="41"/>
      <c r="AAU99" s="41"/>
      <c r="AAV99" s="41"/>
      <c r="AAW99" s="41"/>
      <c r="AAX99" s="41"/>
      <c r="AAY99" s="41"/>
      <c r="AAZ99" s="41"/>
      <c r="ABA99" s="41"/>
      <c r="ABB99" s="41"/>
      <c r="ABC99" s="41"/>
      <c r="ABD99" s="41"/>
      <c r="ABE99" s="41"/>
      <c r="ABF99" s="41"/>
      <c r="ABG99" s="41"/>
      <c r="ABH99" s="41"/>
      <c r="ABI99" s="41"/>
      <c r="ABJ99" s="41"/>
      <c r="ABK99" s="41"/>
      <c r="ABL99" s="41"/>
      <c r="ABM99" s="41"/>
      <c r="ABN99" s="41"/>
      <c r="ABO99" s="41"/>
      <c r="ABP99" s="41"/>
      <c r="ABQ99" s="41"/>
      <c r="ABR99" s="41"/>
      <c r="ABS99" s="41"/>
      <c r="ABT99" s="41"/>
      <c r="ABU99" s="41"/>
      <c r="ABV99" s="41"/>
      <c r="ABW99" s="41"/>
      <c r="ABX99" s="41"/>
      <c r="ABY99" s="41"/>
      <c r="ABZ99" s="41"/>
      <c r="ACA99" s="41"/>
      <c r="ACB99" s="41"/>
      <c r="ACC99" s="41"/>
      <c r="ACD99" s="41"/>
      <c r="ACE99" s="41"/>
      <c r="ACF99" s="41"/>
      <c r="ACG99" s="41"/>
      <c r="ACH99" s="41"/>
      <c r="ACI99" s="41"/>
      <c r="ACJ99" s="41"/>
      <c r="ACK99" s="41"/>
      <c r="ACL99" s="41"/>
      <c r="ACM99" s="41"/>
      <c r="ACN99" s="41"/>
      <c r="ACO99" s="41"/>
      <c r="ACP99" s="41"/>
      <c r="ACQ99" s="41"/>
      <c r="ACR99" s="41"/>
      <c r="ACS99" s="41"/>
      <c r="ACT99" s="41"/>
      <c r="ACU99" s="41"/>
      <c r="ACV99" s="41"/>
      <c r="ACW99" s="41"/>
      <c r="ACX99" s="41"/>
      <c r="ACY99" s="41"/>
      <c r="ACZ99" s="41"/>
      <c r="ADA99" s="41"/>
      <c r="ADB99" s="41"/>
      <c r="ADC99" s="41"/>
      <c r="ADD99" s="41"/>
      <c r="ADE99" s="41"/>
      <c r="ADF99" s="41"/>
      <c r="ADG99" s="41"/>
      <c r="ADH99" s="41"/>
      <c r="ADI99" s="41"/>
      <c r="ADJ99" s="41"/>
      <c r="ADK99" s="41"/>
      <c r="ADL99" s="41"/>
      <c r="ADM99" s="41"/>
      <c r="ADN99" s="41"/>
      <c r="ADO99" s="41"/>
      <c r="ADP99" s="41"/>
      <c r="ADQ99" s="41"/>
      <c r="ADR99" s="41"/>
      <c r="ADS99" s="41"/>
      <c r="ADT99" s="41"/>
      <c r="ADU99" s="41"/>
      <c r="ADV99" s="41"/>
      <c r="ADW99" s="41"/>
      <c r="ADX99" s="41"/>
      <c r="ADY99" s="41"/>
      <c r="ADZ99" s="41"/>
      <c r="AEA99" s="41"/>
      <c r="AEB99" s="41"/>
      <c r="AEC99" s="41"/>
      <c r="AED99" s="41"/>
      <c r="AEE99" s="41"/>
      <c r="AEF99" s="41"/>
      <c r="AEG99" s="41"/>
      <c r="AEH99" s="41"/>
      <c r="AEI99" s="41"/>
      <c r="AEJ99" s="41"/>
      <c r="AEK99" s="41"/>
      <c r="AEL99" s="41"/>
      <c r="AEM99" s="41"/>
      <c r="AEN99" s="41"/>
      <c r="AEO99" s="41"/>
      <c r="AEP99" s="41"/>
      <c r="AEQ99" s="41"/>
      <c r="AER99" s="41"/>
      <c r="AES99" s="41"/>
      <c r="AET99" s="41"/>
      <c r="AEU99" s="41"/>
      <c r="AEV99" s="41"/>
      <c r="AEW99" s="41"/>
      <c r="AEX99" s="41"/>
      <c r="AEY99" s="41"/>
      <c r="AEZ99" s="41"/>
      <c r="AFA99" s="41"/>
      <c r="AFB99" s="41"/>
      <c r="AFC99" s="41"/>
      <c r="AFD99" s="41"/>
      <c r="AFE99" s="41"/>
      <c r="AFF99" s="41"/>
      <c r="AFG99" s="41"/>
      <c r="AFH99" s="41"/>
      <c r="AFI99" s="41"/>
      <c r="AFJ99" s="41"/>
      <c r="AFK99" s="41"/>
      <c r="AFL99" s="41"/>
      <c r="AFM99" s="41"/>
      <c r="AFN99" s="41"/>
      <c r="AFO99" s="41"/>
      <c r="AFP99" s="41"/>
      <c r="AFQ99" s="41"/>
      <c r="AFR99" s="41"/>
      <c r="AFS99" s="41"/>
      <c r="AFT99" s="41"/>
      <c r="AFU99" s="41"/>
      <c r="AFV99" s="41"/>
      <c r="AFW99" s="41"/>
      <c r="AFX99" s="41"/>
      <c r="AFY99" s="41"/>
      <c r="AFZ99" s="41"/>
      <c r="AGA99" s="41"/>
      <c r="AGB99" s="41"/>
      <c r="AGC99" s="41"/>
      <c r="AGD99" s="41"/>
      <c r="AGE99" s="41"/>
      <c r="AGF99" s="41"/>
      <c r="AGG99" s="41"/>
      <c r="AGH99" s="41"/>
      <c r="AGI99" s="41"/>
      <c r="AGJ99" s="41"/>
      <c r="AGK99" s="41"/>
      <c r="AGL99" s="41"/>
      <c r="AGM99" s="41"/>
      <c r="AGN99" s="41"/>
      <c r="AGO99" s="41"/>
      <c r="AGP99" s="41"/>
      <c r="AGQ99" s="41"/>
      <c r="AGR99" s="41"/>
      <c r="AGS99" s="41"/>
      <c r="AGT99" s="41"/>
      <c r="AGU99" s="41"/>
      <c r="AGV99" s="41"/>
      <c r="AGW99" s="41"/>
      <c r="AGX99" s="41"/>
      <c r="AGY99" s="41"/>
      <c r="AGZ99" s="41"/>
    </row>
    <row r="100" spans="1:884" s="86" customFormat="1" x14ac:dyDescent="0.2">
      <c r="A100" s="162"/>
      <c r="B100" s="162"/>
      <c r="C100" s="162"/>
      <c r="D100" s="162"/>
      <c r="E100" s="162"/>
      <c r="F100" s="216"/>
      <c r="G100" s="178"/>
      <c r="H100" s="178"/>
      <c r="I100" s="178"/>
      <c r="J100" s="178"/>
      <c r="K100" s="164"/>
      <c r="L100" s="216"/>
      <c r="M100" s="162"/>
      <c r="N100" s="167"/>
      <c r="O100" s="177"/>
      <c r="P100" s="178"/>
      <c r="Q100" s="167"/>
      <c r="R100" s="167"/>
      <c r="S100" s="162"/>
      <c r="T100" s="162"/>
      <c r="U100" s="162"/>
      <c r="V100" s="162"/>
      <c r="W100" s="162"/>
      <c r="X100" s="46" t="s">
        <v>168</v>
      </c>
      <c r="Y100" s="47" t="s">
        <v>166</v>
      </c>
      <c r="Z100" s="54" t="s">
        <v>188</v>
      </c>
      <c r="AA100" s="47" t="s">
        <v>189</v>
      </c>
      <c r="AB100" s="50" t="s">
        <v>191</v>
      </c>
      <c r="AC100" s="42">
        <v>45475</v>
      </c>
      <c r="AD100" s="42">
        <v>45839</v>
      </c>
      <c r="AE100" s="53"/>
      <c r="AF100" s="43"/>
      <c r="AG100" s="127"/>
      <c r="AH100" s="127"/>
      <c r="AI100" s="43"/>
      <c r="AJ100" s="43"/>
      <c r="AK100" s="127"/>
      <c r="AL100" s="124">
        <f t="shared" si="1"/>
        <v>0</v>
      </c>
      <c r="AM100" s="126"/>
      <c r="AN100" s="125"/>
      <c r="AO100" s="160"/>
      <c r="AP100" s="162"/>
      <c r="AQ100" s="162"/>
      <c r="AR100" s="162"/>
      <c r="AS100" s="162"/>
      <c r="AT100" s="162"/>
      <c r="AU100" s="162"/>
      <c r="AV100" s="162"/>
      <c r="AW100" s="162"/>
      <c r="AX100" s="162"/>
      <c r="AY100" s="162"/>
      <c r="AZ100" s="162"/>
      <c r="BA100" s="162"/>
      <c r="BB100" s="162"/>
      <c r="BC100" s="162"/>
      <c r="BD100" s="162"/>
      <c r="BE100" s="162"/>
      <c r="BF100" s="162"/>
      <c r="BG100" s="162"/>
      <c r="BH100" s="162"/>
      <c r="BI100" s="162"/>
      <c r="BJ100" s="162"/>
      <c r="BK100" s="162"/>
      <c r="BL100" s="163"/>
      <c r="BM100" s="163"/>
      <c r="BN100" s="41"/>
      <c r="BO100" s="41"/>
      <c r="BP100" s="41"/>
      <c r="BQ100" s="41"/>
      <c r="BR100" s="41"/>
      <c r="BS100" s="41"/>
      <c r="BT100" s="41"/>
      <c r="BU100" s="41"/>
      <c r="BV100" s="41"/>
      <c r="BW100" s="41"/>
      <c r="BX100" s="41"/>
      <c r="BY100" s="41"/>
      <c r="BZ100" s="41"/>
      <c r="CA100" s="41"/>
      <c r="CB100" s="41"/>
      <c r="CC100" s="41"/>
      <c r="CD100" s="41"/>
      <c r="CE100" s="41"/>
      <c r="CF100" s="41"/>
      <c r="CG100" s="41"/>
      <c r="CH100" s="41"/>
      <c r="CI100" s="41"/>
      <c r="CJ100" s="41"/>
      <c r="CK100" s="41"/>
      <c r="CL100" s="41"/>
      <c r="CM100" s="41"/>
      <c r="CN100" s="41"/>
      <c r="CO100" s="41"/>
      <c r="CP100" s="41"/>
      <c r="CQ100" s="41"/>
      <c r="CR100" s="41"/>
      <c r="CS100" s="41"/>
      <c r="CT100" s="41"/>
      <c r="CU100" s="41"/>
      <c r="CV100" s="41"/>
      <c r="CW100" s="41"/>
      <c r="CX100" s="41"/>
      <c r="CY100" s="41"/>
      <c r="CZ100" s="41"/>
      <c r="DA100" s="41"/>
      <c r="DB100" s="41"/>
      <c r="DC100" s="41"/>
      <c r="DD100" s="41"/>
      <c r="DE100" s="41"/>
      <c r="DF100" s="41"/>
      <c r="DG100" s="41"/>
      <c r="DH100" s="41"/>
      <c r="DI100" s="41"/>
      <c r="DJ100" s="41"/>
      <c r="DK100" s="41"/>
      <c r="DL100" s="41"/>
      <c r="DM100" s="41"/>
      <c r="DN100" s="41"/>
      <c r="DO100" s="41"/>
      <c r="DP100" s="41"/>
      <c r="DQ100" s="41"/>
      <c r="DR100" s="41"/>
      <c r="DS100" s="41"/>
      <c r="DT100" s="41"/>
      <c r="DU100" s="41"/>
      <c r="DV100" s="41"/>
      <c r="DW100" s="41"/>
      <c r="DX100" s="41"/>
      <c r="DY100" s="41"/>
      <c r="DZ100" s="41"/>
      <c r="EA100" s="41"/>
      <c r="EB100" s="41"/>
      <c r="EC100" s="41"/>
      <c r="ED100" s="41"/>
      <c r="EE100" s="41"/>
      <c r="EF100" s="41"/>
      <c r="EG100" s="41"/>
      <c r="EH100" s="41"/>
      <c r="EI100" s="41"/>
      <c r="EJ100" s="41"/>
      <c r="EK100" s="41"/>
      <c r="EL100" s="41"/>
      <c r="EM100" s="41"/>
      <c r="EN100" s="41"/>
      <c r="EO100" s="41"/>
      <c r="EP100" s="41"/>
      <c r="EQ100" s="41"/>
      <c r="ER100" s="41"/>
      <c r="ES100" s="41"/>
      <c r="ET100" s="41"/>
      <c r="EU100" s="41"/>
      <c r="EV100" s="41"/>
      <c r="EW100" s="41"/>
      <c r="EX100" s="41"/>
      <c r="EY100" s="41"/>
      <c r="EZ100" s="41"/>
      <c r="FA100" s="41"/>
      <c r="FB100" s="41"/>
      <c r="FC100" s="41"/>
      <c r="FD100" s="41"/>
      <c r="FE100" s="41"/>
      <c r="FF100" s="41"/>
      <c r="FG100" s="41"/>
      <c r="FH100" s="41"/>
      <c r="FI100" s="41"/>
      <c r="FJ100" s="41"/>
      <c r="FK100" s="41"/>
      <c r="FL100" s="41"/>
      <c r="FM100" s="41"/>
      <c r="FN100" s="41"/>
      <c r="FO100" s="41"/>
      <c r="FP100" s="41"/>
      <c r="FQ100" s="41"/>
      <c r="FR100" s="41"/>
      <c r="FS100" s="41"/>
      <c r="FT100" s="41"/>
      <c r="FU100" s="41"/>
      <c r="FV100" s="41"/>
      <c r="FW100" s="41"/>
      <c r="FX100" s="41"/>
      <c r="FY100" s="41"/>
      <c r="FZ100" s="41"/>
      <c r="GA100" s="41"/>
      <c r="GB100" s="41"/>
      <c r="GC100" s="41"/>
      <c r="GD100" s="41"/>
      <c r="GE100" s="41"/>
      <c r="GF100" s="41"/>
      <c r="GG100" s="41"/>
      <c r="GH100" s="41"/>
      <c r="GI100" s="41"/>
      <c r="GJ100" s="41"/>
      <c r="GK100" s="41"/>
      <c r="GL100" s="41"/>
      <c r="GM100" s="41"/>
      <c r="GN100" s="41"/>
      <c r="GO100" s="41"/>
      <c r="GP100" s="41"/>
      <c r="GQ100" s="41"/>
      <c r="GR100" s="41"/>
      <c r="GS100" s="41"/>
      <c r="GT100" s="41"/>
      <c r="GU100" s="41"/>
      <c r="GV100" s="41"/>
      <c r="GW100" s="41"/>
      <c r="GX100" s="41"/>
      <c r="GY100" s="41"/>
      <c r="GZ100" s="41"/>
      <c r="HA100" s="41"/>
      <c r="HB100" s="41"/>
      <c r="HC100" s="41"/>
      <c r="HD100" s="41"/>
      <c r="HE100" s="41"/>
      <c r="HF100" s="41"/>
      <c r="HG100" s="41"/>
      <c r="HH100" s="41"/>
      <c r="HI100" s="41"/>
      <c r="HJ100" s="41"/>
      <c r="HK100" s="41"/>
      <c r="HL100" s="41"/>
      <c r="HM100" s="41"/>
      <c r="HN100" s="41"/>
      <c r="HO100" s="41"/>
      <c r="HP100" s="41"/>
      <c r="HQ100" s="41"/>
      <c r="HR100" s="41"/>
      <c r="HS100" s="41"/>
      <c r="HT100" s="41"/>
      <c r="HU100" s="41"/>
      <c r="HV100" s="41"/>
      <c r="HW100" s="41"/>
      <c r="HX100" s="41"/>
      <c r="HY100" s="41"/>
      <c r="HZ100" s="41"/>
      <c r="IA100" s="41"/>
      <c r="IB100" s="41"/>
      <c r="IC100" s="41"/>
      <c r="ID100" s="41"/>
      <c r="IE100" s="41"/>
      <c r="IF100" s="41"/>
      <c r="IG100" s="41"/>
      <c r="IH100" s="41"/>
      <c r="II100" s="41"/>
      <c r="IJ100" s="41"/>
      <c r="IK100" s="41"/>
      <c r="IL100" s="41"/>
      <c r="IM100" s="41"/>
      <c r="IN100" s="41"/>
      <c r="IO100" s="41"/>
      <c r="IP100" s="41"/>
      <c r="IQ100" s="41"/>
      <c r="IR100" s="41"/>
      <c r="IS100" s="41"/>
      <c r="IT100" s="41"/>
      <c r="IU100" s="41"/>
      <c r="IV100" s="41"/>
      <c r="IW100" s="41"/>
      <c r="IX100" s="41"/>
      <c r="IY100" s="41"/>
      <c r="IZ100" s="41"/>
      <c r="JA100" s="41"/>
      <c r="JB100" s="41"/>
      <c r="JC100" s="41"/>
      <c r="JD100" s="41"/>
      <c r="JE100" s="41"/>
      <c r="JF100" s="41"/>
      <c r="JG100" s="41"/>
      <c r="JH100" s="41"/>
      <c r="JI100" s="41"/>
      <c r="JJ100" s="41"/>
      <c r="JK100" s="41"/>
      <c r="JL100" s="41"/>
      <c r="JM100" s="41"/>
      <c r="JN100" s="41"/>
      <c r="JO100" s="41"/>
      <c r="JP100" s="41"/>
      <c r="JQ100" s="41"/>
      <c r="JR100" s="41"/>
      <c r="JS100" s="41"/>
      <c r="JT100" s="41"/>
      <c r="JU100" s="41"/>
      <c r="JV100" s="41"/>
      <c r="JW100" s="41"/>
      <c r="JX100" s="41"/>
      <c r="JY100" s="41"/>
      <c r="JZ100" s="41"/>
      <c r="KA100" s="41"/>
      <c r="KB100" s="41"/>
      <c r="KC100" s="41"/>
      <c r="KD100" s="41"/>
      <c r="KE100" s="41"/>
      <c r="KF100" s="41"/>
      <c r="KG100" s="41"/>
      <c r="KH100" s="41"/>
      <c r="KI100" s="41"/>
      <c r="KJ100" s="41"/>
      <c r="KK100" s="41"/>
      <c r="KL100" s="41"/>
      <c r="KM100" s="41"/>
      <c r="KN100" s="41"/>
      <c r="KO100" s="41"/>
      <c r="KP100" s="41"/>
      <c r="KQ100" s="41"/>
      <c r="KR100" s="41"/>
      <c r="KS100" s="41"/>
      <c r="KT100" s="41"/>
      <c r="KU100" s="41"/>
      <c r="KV100" s="41"/>
      <c r="KW100" s="41"/>
      <c r="KX100" s="41"/>
      <c r="KY100" s="41"/>
      <c r="KZ100" s="41"/>
      <c r="LA100" s="41"/>
      <c r="LB100" s="41"/>
      <c r="LC100" s="41"/>
      <c r="LD100" s="41"/>
      <c r="LE100" s="41"/>
      <c r="LF100" s="41"/>
      <c r="LG100" s="41"/>
      <c r="LH100" s="41"/>
      <c r="LI100" s="41"/>
      <c r="LJ100" s="41"/>
      <c r="LK100" s="41"/>
      <c r="LL100" s="41"/>
      <c r="LM100" s="41"/>
      <c r="LN100" s="41"/>
      <c r="LO100" s="41"/>
      <c r="LP100" s="41"/>
      <c r="LQ100" s="41"/>
      <c r="LR100" s="41"/>
      <c r="LS100" s="41"/>
      <c r="LT100" s="41"/>
      <c r="LU100" s="41"/>
      <c r="LV100" s="41"/>
      <c r="LW100" s="41"/>
      <c r="LX100" s="41"/>
      <c r="LY100" s="41"/>
      <c r="LZ100" s="41"/>
      <c r="MA100" s="41"/>
      <c r="MB100" s="41"/>
      <c r="MC100" s="41"/>
      <c r="MD100" s="41"/>
      <c r="ME100" s="41"/>
      <c r="MF100" s="41"/>
      <c r="MG100" s="41"/>
      <c r="MH100" s="41"/>
      <c r="MI100" s="41"/>
      <c r="MJ100" s="41"/>
      <c r="MK100" s="41"/>
      <c r="ML100" s="41"/>
      <c r="MM100" s="41"/>
      <c r="MN100" s="41"/>
      <c r="MO100" s="41"/>
      <c r="MP100" s="41"/>
      <c r="MQ100" s="41"/>
      <c r="MR100" s="41"/>
      <c r="MS100" s="41"/>
      <c r="MT100" s="41"/>
      <c r="MU100" s="41"/>
      <c r="MV100" s="41"/>
      <c r="MW100" s="41"/>
      <c r="MX100" s="41"/>
      <c r="MY100" s="41"/>
      <c r="MZ100" s="41"/>
      <c r="NA100" s="41"/>
      <c r="NB100" s="41"/>
      <c r="NC100" s="41"/>
      <c r="ND100" s="41"/>
      <c r="NE100" s="41"/>
      <c r="NF100" s="41"/>
      <c r="NG100" s="41"/>
      <c r="NH100" s="41"/>
      <c r="NI100" s="41"/>
      <c r="NJ100" s="41"/>
      <c r="NK100" s="41"/>
      <c r="NL100" s="41"/>
      <c r="NM100" s="41"/>
      <c r="NN100" s="41"/>
      <c r="NO100" s="41"/>
      <c r="NP100" s="41"/>
      <c r="NQ100" s="41"/>
      <c r="NR100" s="41"/>
      <c r="NS100" s="41"/>
      <c r="NT100" s="41"/>
      <c r="NU100" s="41"/>
      <c r="NV100" s="41"/>
      <c r="NW100" s="41"/>
      <c r="NX100" s="41"/>
      <c r="NY100" s="41"/>
      <c r="NZ100" s="41"/>
      <c r="OA100" s="41"/>
      <c r="OB100" s="41"/>
      <c r="OC100" s="41"/>
      <c r="OD100" s="41"/>
      <c r="OE100" s="41"/>
      <c r="OF100" s="41"/>
      <c r="OG100" s="41"/>
      <c r="OH100" s="41"/>
      <c r="OI100" s="41"/>
      <c r="OJ100" s="41"/>
      <c r="OK100" s="41"/>
      <c r="OL100" s="41"/>
      <c r="OM100" s="41"/>
      <c r="ON100" s="41"/>
      <c r="OO100" s="41"/>
      <c r="OP100" s="41"/>
      <c r="OQ100" s="41"/>
      <c r="OR100" s="41"/>
      <c r="OS100" s="41"/>
      <c r="OT100" s="41"/>
      <c r="OU100" s="41"/>
      <c r="OV100" s="41"/>
      <c r="OW100" s="41"/>
      <c r="OX100" s="41"/>
      <c r="OY100" s="41"/>
      <c r="OZ100" s="41"/>
      <c r="PA100" s="41"/>
      <c r="PB100" s="41"/>
      <c r="PC100" s="41"/>
      <c r="PD100" s="41"/>
      <c r="PE100" s="41"/>
      <c r="PF100" s="41"/>
      <c r="PG100" s="41"/>
      <c r="PH100" s="41"/>
      <c r="PI100" s="41"/>
      <c r="PJ100" s="41"/>
      <c r="PK100" s="41"/>
      <c r="PL100" s="41"/>
      <c r="PM100" s="41"/>
      <c r="PN100" s="41"/>
      <c r="PO100" s="41"/>
      <c r="PP100" s="41"/>
      <c r="PQ100" s="41"/>
      <c r="PR100" s="41"/>
      <c r="PS100" s="41"/>
      <c r="PT100" s="41"/>
      <c r="PU100" s="41"/>
      <c r="PV100" s="41"/>
      <c r="PW100" s="41"/>
      <c r="PX100" s="41"/>
      <c r="PY100" s="41"/>
      <c r="PZ100" s="41"/>
      <c r="QA100" s="41"/>
      <c r="QB100" s="41"/>
      <c r="QC100" s="41"/>
      <c r="QD100" s="41"/>
      <c r="QE100" s="41"/>
      <c r="QF100" s="41"/>
      <c r="QG100" s="41"/>
      <c r="QH100" s="41"/>
      <c r="QI100" s="41"/>
      <c r="QJ100" s="41"/>
      <c r="QK100" s="41"/>
      <c r="QL100" s="41"/>
      <c r="QM100" s="41"/>
      <c r="QN100" s="41"/>
      <c r="QO100" s="41"/>
      <c r="QP100" s="41"/>
      <c r="QQ100" s="41"/>
      <c r="QR100" s="41"/>
      <c r="QS100" s="41"/>
      <c r="QT100" s="41"/>
      <c r="QU100" s="41"/>
      <c r="QV100" s="41"/>
      <c r="QW100" s="41"/>
      <c r="QX100" s="41"/>
      <c r="QY100" s="41"/>
      <c r="QZ100" s="41"/>
      <c r="RA100" s="41"/>
      <c r="RB100" s="41"/>
      <c r="RC100" s="41"/>
      <c r="RD100" s="41"/>
      <c r="RE100" s="41"/>
      <c r="RF100" s="41"/>
      <c r="RG100" s="41"/>
      <c r="RH100" s="41"/>
      <c r="RI100" s="41"/>
      <c r="RJ100" s="41"/>
      <c r="RK100" s="41"/>
      <c r="RL100" s="41"/>
      <c r="RM100" s="41"/>
      <c r="RN100" s="41"/>
      <c r="RO100" s="41"/>
      <c r="RP100" s="41"/>
      <c r="RQ100" s="41"/>
      <c r="RR100" s="41"/>
      <c r="RS100" s="41"/>
      <c r="RT100" s="41"/>
      <c r="RU100" s="41"/>
      <c r="RV100" s="41"/>
      <c r="RW100" s="41"/>
      <c r="RX100" s="41"/>
      <c r="RY100" s="41"/>
      <c r="RZ100" s="41"/>
      <c r="SA100" s="41"/>
      <c r="SB100" s="41"/>
      <c r="SC100" s="41"/>
      <c r="SD100" s="41"/>
      <c r="SE100" s="41"/>
      <c r="SF100" s="41"/>
      <c r="SG100" s="41"/>
      <c r="SH100" s="41"/>
      <c r="SI100" s="41"/>
      <c r="SJ100" s="41"/>
      <c r="SK100" s="41"/>
      <c r="SL100" s="41"/>
      <c r="SM100" s="41"/>
      <c r="SN100" s="41"/>
      <c r="SO100" s="41"/>
      <c r="SP100" s="41"/>
      <c r="SQ100" s="41"/>
      <c r="SR100" s="41"/>
      <c r="SS100" s="41"/>
      <c r="ST100" s="41"/>
      <c r="SU100" s="41"/>
      <c r="SV100" s="41"/>
      <c r="SW100" s="41"/>
      <c r="SX100" s="41"/>
      <c r="SY100" s="41"/>
      <c r="SZ100" s="41"/>
      <c r="TA100" s="41"/>
      <c r="TB100" s="41"/>
      <c r="TC100" s="41"/>
      <c r="TD100" s="41"/>
      <c r="TE100" s="41"/>
      <c r="TF100" s="41"/>
      <c r="TG100" s="41"/>
      <c r="TH100" s="41"/>
      <c r="TI100" s="41"/>
      <c r="TJ100" s="41"/>
      <c r="TK100" s="41"/>
      <c r="TL100" s="41"/>
      <c r="TM100" s="41"/>
      <c r="TN100" s="41"/>
      <c r="TO100" s="41"/>
      <c r="TP100" s="41"/>
      <c r="TQ100" s="41"/>
      <c r="TR100" s="41"/>
      <c r="TS100" s="41"/>
      <c r="TT100" s="41"/>
      <c r="TU100" s="41"/>
      <c r="TV100" s="41"/>
      <c r="TW100" s="41"/>
      <c r="TX100" s="41"/>
      <c r="TY100" s="41"/>
      <c r="TZ100" s="41"/>
      <c r="UA100" s="41"/>
      <c r="UB100" s="41"/>
      <c r="UC100" s="41"/>
      <c r="UD100" s="41"/>
      <c r="UE100" s="41"/>
      <c r="UF100" s="41"/>
      <c r="UG100" s="41"/>
      <c r="UH100" s="41"/>
      <c r="UI100" s="41"/>
      <c r="UJ100" s="41"/>
      <c r="UK100" s="41"/>
      <c r="UL100" s="41"/>
      <c r="UM100" s="41"/>
      <c r="UN100" s="41"/>
      <c r="UO100" s="41"/>
      <c r="UP100" s="41"/>
      <c r="UQ100" s="41"/>
      <c r="UR100" s="41"/>
      <c r="US100" s="41"/>
      <c r="UT100" s="41"/>
      <c r="UU100" s="41"/>
      <c r="UV100" s="41"/>
      <c r="UW100" s="41"/>
      <c r="UX100" s="41"/>
      <c r="UY100" s="41"/>
      <c r="UZ100" s="41"/>
      <c r="VA100" s="41"/>
      <c r="VB100" s="41"/>
      <c r="VC100" s="41"/>
      <c r="VD100" s="41"/>
      <c r="VE100" s="41"/>
      <c r="VF100" s="41"/>
      <c r="VG100" s="41"/>
      <c r="VH100" s="41"/>
      <c r="VI100" s="41"/>
      <c r="VJ100" s="41"/>
      <c r="VK100" s="41"/>
      <c r="VL100" s="41"/>
      <c r="VM100" s="41"/>
      <c r="VN100" s="41"/>
      <c r="VO100" s="41"/>
      <c r="VP100" s="41"/>
      <c r="VQ100" s="41"/>
      <c r="VR100" s="41"/>
      <c r="VS100" s="41"/>
      <c r="VT100" s="41"/>
      <c r="VU100" s="41"/>
      <c r="VV100" s="41"/>
      <c r="VW100" s="41"/>
      <c r="VX100" s="41"/>
      <c r="VY100" s="41"/>
      <c r="VZ100" s="41"/>
      <c r="WA100" s="41"/>
      <c r="WB100" s="41"/>
      <c r="WC100" s="41"/>
      <c r="WD100" s="41"/>
      <c r="WE100" s="41"/>
      <c r="WF100" s="41"/>
      <c r="WG100" s="41"/>
      <c r="WH100" s="41"/>
      <c r="WI100" s="41"/>
      <c r="WJ100" s="41"/>
      <c r="WK100" s="41"/>
      <c r="WL100" s="41"/>
      <c r="WM100" s="41"/>
      <c r="WN100" s="41"/>
      <c r="WO100" s="41"/>
      <c r="WP100" s="41"/>
      <c r="WQ100" s="41"/>
      <c r="WR100" s="41"/>
      <c r="WS100" s="41"/>
      <c r="WT100" s="41"/>
      <c r="WU100" s="41"/>
      <c r="WV100" s="41"/>
      <c r="WW100" s="41"/>
      <c r="WX100" s="41"/>
      <c r="WY100" s="41"/>
      <c r="WZ100" s="41"/>
      <c r="XA100" s="41"/>
      <c r="XB100" s="41"/>
      <c r="XC100" s="41"/>
      <c r="XD100" s="41"/>
      <c r="XE100" s="41"/>
      <c r="XF100" s="41"/>
      <c r="XG100" s="41"/>
      <c r="XH100" s="41"/>
      <c r="XI100" s="41"/>
      <c r="XJ100" s="41"/>
      <c r="XK100" s="41"/>
      <c r="XL100" s="41"/>
      <c r="XM100" s="41"/>
      <c r="XN100" s="41"/>
      <c r="XO100" s="41"/>
      <c r="XP100" s="41"/>
      <c r="XQ100" s="41"/>
      <c r="XR100" s="41"/>
      <c r="XS100" s="41"/>
      <c r="XT100" s="41"/>
      <c r="XU100" s="41"/>
      <c r="XV100" s="41"/>
      <c r="XW100" s="41"/>
      <c r="XX100" s="41"/>
      <c r="XY100" s="41"/>
      <c r="XZ100" s="41"/>
      <c r="YA100" s="41"/>
      <c r="YB100" s="41"/>
      <c r="YC100" s="41"/>
      <c r="YD100" s="41"/>
      <c r="YE100" s="41"/>
      <c r="YF100" s="41"/>
      <c r="YG100" s="41"/>
      <c r="YH100" s="41"/>
      <c r="YI100" s="41"/>
      <c r="YJ100" s="41"/>
      <c r="YK100" s="41"/>
      <c r="YL100" s="41"/>
      <c r="YM100" s="41"/>
      <c r="YN100" s="41"/>
      <c r="YO100" s="41"/>
      <c r="YP100" s="41"/>
      <c r="YQ100" s="41"/>
      <c r="YR100" s="41"/>
      <c r="YS100" s="41"/>
      <c r="YT100" s="41"/>
      <c r="YU100" s="41"/>
      <c r="YV100" s="41"/>
      <c r="YW100" s="41"/>
      <c r="YX100" s="41"/>
      <c r="YY100" s="41"/>
      <c r="YZ100" s="41"/>
      <c r="ZA100" s="41"/>
      <c r="ZB100" s="41"/>
      <c r="ZC100" s="41"/>
      <c r="ZD100" s="41"/>
      <c r="ZE100" s="41"/>
      <c r="ZF100" s="41"/>
      <c r="ZG100" s="41"/>
      <c r="ZH100" s="41"/>
      <c r="ZI100" s="41"/>
      <c r="ZJ100" s="41"/>
      <c r="ZK100" s="41"/>
      <c r="ZL100" s="41"/>
      <c r="ZM100" s="41"/>
      <c r="ZN100" s="41"/>
      <c r="ZO100" s="41"/>
      <c r="ZP100" s="41"/>
      <c r="ZQ100" s="41"/>
      <c r="ZR100" s="41"/>
      <c r="ZS100" s="41"/>
      <c r="ZT100" s="41"/>
      <c r="ZU100" s="41"/>
      <c r="ZV100" s="41"/>
      <c r="ZW100" s="41"/>
      <c r="ZX100" s="41"/>
      <c r="ZY100" s="41"/>
      <c r="ZZ100" s="41"/>
      <c r="AAA100" s="41"/>
      <c r="AAB100" s="41"/>
      <c r="AAC100" s="41"/>
      <c r="AAD100" s="41"/>
      <c r="AAE100" s="41"/>
      <c r="AAF100" s="41"/>
      <c r="AAG100" s="41"/>
      <c r="AAH100" s="41"/>
      <c r="AAI100" s="41"/>
      <c r="AAJ100" s="41"/>
      <c r="AAK100" s="41"/>
      <c r="AAL100" s="41"/>
      <c r="AAM100" s="41"/>
      <c r="AAN100" s="41"/>
      <c r="AAO100" s="41"/>
      <c r="AAP100" s="41"/>
      <c r="AAQ100" s="41"/>
      <c r="AAR100" s="41"/>
      <c r="AAS100" s="41"/>
      <c r="AAT100" s="41"/>
      <c r="AAU100" s="41"/>
      <c r="AAV100" s="41"/>
      <c r="AAW100" s="41"/>
      <c r="AAX100" s="41"/>
      <c r="AAY100" s="41"/>
      <c r="AAZ100" s="41"/>
      <c r="ABA100" s="41"/>
      <c r="ABB100" s="41"/>
      <c r="ABC100" s="41"/>
      <c r="ABD100" s="41"/>
      <c r="ABE100" s="41"/>
      <c r="ABF100" s="41"/>
      <c r="ABG100" s="41"/>
      <c r="ABH100" s="41"/>
      <c r="ABI100" s="41"/>
      <c r="ABJ100" s="41"/>
      <c r="ABK100" s="41"/>
      <c r="ABL100" s="41"/>
      <c r="ABM100" s="41"/>
      <c r="ABN100" s="41"/>
      <c r="ABO100" s="41"/>
      <c r="ABP100" s="41"/>
      <c r="ABQ100" s="41"/>
      <c r="ABR100" s="41"/>
      <c r="ABS100" s="41"/>
      <c r="ABT100" s="41"/>
      <c r="ABU100" s="41"/>
      <c r="ABV100" s="41"/>
      <c r="ABW100" s="41"/>
      <c r="ABX100" s="41"/>
      <c r="ABY100" s="41"/>
      <c r="ABZ100" s="41"/>
      <c r="ACA100" s="41"/>
      <c r="ACB100" s="41"/>
      <c r="ACC100" s="41"/>
      <c r="ACD100" s="41"/>
      <c r="ACE100" s="41"/>
      <c r="ACF100" s="41"/>
      <c r="ACG100" s="41"/>
      <c r="ACH100" s="41"/>
      <c r="ACI100" s="41"/>
      <c r="ACJ100" s="41"/>
      <c r="ACK100" s="41"/>
      <c r="ACL100" s="41"/>
      <c r="ACM100" s="41"/>
      <c r="ACN100" s="41"/>
      <c r="ACO100" s="41"/>
      <c r="ACP100" s="41"/>
      <c r="ACQ100" s="41"/>
      <c r="ACR100" s="41"/>
      <c r="ACS100" s="41"/>
      <c r="ACT100" s="41"/>
      <c r="ACU100" s="41"/>
      <c r="ACV100" s="41"/>
      <c r="ACW100" s="41"/>
      <c r="ACX100" s="41"/>
      <c r="ACY100" s="41"/>
      <c r="ACZ100" s="41"/>
      <c r="ADA100" s="41"/>
      <c r="ADB100" s="41"/>
      <c r="ADC100" s="41"/>
      <c r="ADD100" s="41"/>
      <c r="ADE100" s="41"/>
      <c r="ADF100" s="41"/>
      <c r="ADG100" s="41"/>
      <c r="ADH100" s="41"/>
      <c r="ADI100" s="41"/>
      <c r="ADJ100" s="41"/>
      <c r="ADK100" s="41"/>
      <c r="ADL100" s="41"/>
      <c r="ADM100" s="41"/>
      <c r="ADN100" s="41"/>
      <c r="ADO100" s="41"/>
      <c r="ADP100" s="41"/>
      <c r="ADQ100" s="41"/>
      <c r="ADR100" s="41"/>
      <c r="ADS100" s="41"/>
      <c r="ADT100" s="41"/>
      <c r="ADU100" s="41"/>
      <c r="ADV100" s="41"/>
      <c r="ADW100" s="41"/>
      <c r="ADX100" s="41"/>
      <c r="ADY100" s="41"/>
      <c r="ADZ100" s="41"/>
      <c r="AEA100" s="41"/>
      <c r="AEB100" s="41"/>
      <c r="AEC100" s="41"/>
      <c r="AED100" s="41"/>
      <c r="AEE100" s="41"/>
      <c r="AEF100" s="41"/>
      <c r="AEG100" s="41"/>
      <c r="AEH100" s="41"/>
      <c r="AEI100" s="41"/>
      <c r="AEJ100" s="41"/>
      <c r="AEK100" s="41"/>
      <c r="AEL100" s="41"/>
      <c r="AEM100" s="41"/>
      <c r="AEN100" s="41"/>
      <c r="AEO100" s="41"/>
      <c r="AEP100" s="41"/>
      <c r="AEQ100" s="41"/>
      <c r="AER100" s="41"/>
      <c r="AES100" s="41"/>
      <c r="AET100" s="41"/>
      <c r="AEU100" s="41"/>
      <c r="AEV100" s="41"/>
      <c r="AEW100" s="41"/>
      <c r="AEX100" s="41"/>
      <c r="AEY100" s="41"/>
      <c r="AEZ100" s="41"/>
      <c r="AFA100" s="41"/>
      <c r="AFB100" s="41"/>
      <c r="AFC100" s="41"/>
      <c r="AFD100" s="41"/>
      <c r="AFE100" s="41"/>
      <c r="AFF100" s="41"/>
      <c r="AFG100" s="41"/>
      <c r="AFH100" s="41"/>
      <c r="AFI100" s="41"/>
      <c r="AFJ100" s="41"/>
      <c r="AFK100" s="41"/>
      <c r="AFL100" s="41"/>
      <c r="AFM100" s="41"/>
      <c r="AFN100" s="41"/>
      <c r="AFO100" s="41"/>
      <c r="AFP100" s="41"/>
      <c r="AFQ100" s="41"/>
      <c r="AFR100" s="41"/>
      <c r="AFS100" s="41"/>
      <c r="AFT100" s="41"/>
      <c r="AFU100" s="41"/>
      <c r="AFV100" s="41"/>
      <c r="AFW100" s="41"/>
      <c r="AFX100" s="41"/>
      <c r="AFY100" s="41"/>
      <c r="AFZ100" s="41"/>
      <c r="AGA100" s="41"/>
      <c r="AGB100" s="41"/>
      <c r="AGC100" s="41"/>
      <c r="AGD100" s="41"/>
      <c r="AGE100" s="41"/>
      <c r="AGF100" s="41"/>
      <c r="AGG100" s="41"/>
      <c r="AGH100" s="41"/>
      <c r="AGI100" s="41"/>
      <c r="AGJ100" s="41"/>
      <c r="AGK100" s="41"/>
      <c r="AGL100" s="41"/>
      <c r="AGM100" s="41"/>
      <c r="AGN100" s="41"/>
      <c r="AGO100" s="41"/>
      <c r="AGP100" s="41"/>
      <c r="AGQ100" s="41"/>
      <c r="AGR100" s="41"/>
      <c r="AGS100" s="41"/>
      <c r="AGT100" s="41"/>
      <c r="AGU100" s="41"/>
      <c r="AGV100" s="41"/>
      <c r="AGW100" s="41"/>
      <c r="AGX100" s="41"/>
      <c r="AGY100" s="41"/>
      <c r="AGZ100" s="41"/>
    </row>
    <row r="101" spans="1:884" s="86" customFormat="1" x14ac:dyDescent="0.2">
      <c r="A101" s="162"/>
      <c r="B101" s="162"/>
      <c r="C101" s="162"/>
      <c r="D101" s="162"/>
      <c r="E101" s="162"/>
      <c r="F101" s="216"/>
      <c r="G101" s="178"/>
      <c r="H101" s="178"/>
      <c r="I101" s="178"/>
      <c r="J101" s="178"/>
      <c r="K101" s="164"/>
      <c r="L101" s="216"/>
      <c r="M101" s="162"/>
      <c r="N101" s="167"/>
      <c r="O101" s="177"/>
      <c r="P101" s="178"/>
      <c r="Q101" s="167"/>
      <c r="R101" s="167"/>
      <c r="S101" s="162"/>
      <c r="T101" s="162"/>
      <c r="U101" s="162"/>
      <c r="V101" s="162"/>
      <c r="W101" s="162"/>
      <c r="X101" s="46"/>
      <c r="Y101" s="46"/>
      <c r="Z101" s="46"/>
      <c r="AA101" s="46"/>
      <c r="AB101" s="46"/>
      <c r="AC101" s="46"/>
      <c r="AD101" s="46"/>
      <c r="AE101" s="53"/>
      <c r="AF101" s="43"/>
      <c r="AG101" s="127"/>
      <c r="AH101" s="127"/>
      <c r="AI101" s="43"/>
      <c r="AJ101" s="43"/>
      <c r="AK101" s="127"/>
      <c r="AL101" s="124">
        <f t="shared" si="1"/>
        <v>0</v>
      </c>
      <c r="AM101" s="126"/>
      <c r="AN101" s="125"/>
      <c r="AO101" s="160"/>
      <c r="AP101" s="162"/>
      <c r="AQ101" s="162"/>
      <c r="AR101" s="162"/>
      <c r="AS101" s="162"/>
      <c r="AT101" s="162"/>
      <c r="AU101" s="162"/>
      <c r="AV101" s="162"/>
      <c r="AW101" s="162"/>
      <c r="AX101" s="162"/>
      <c r="AY101" s="162"/>
      <c r="AZ101" s="162"/>
      <c r="BA101" s="162"/>
      <c r="BB101" s="162"/>
      <c r="BC101" s="162"/>
      <c r="BD101" s="162"/>
      <c r="BE101" s="162"/>
      <c r="BF101" s="162"/>
      <c r="BG101" s="162"/>
      <c r="BH101" s="162"/>
      <c r="BI101" s="162"/>
      <c r="BJ101" s="162"/>
      <c r="BK101" s="162"/>
      <c r="BL101" s="163"/>
      <c r="BM101" s="163"/>
      <c r="BN101" s="41"/>
      <c r="BO101" s="41"/>
      <c r="BP101" s="41"/>
      <c r="BQ101" s="41"/>
      <c r="BR101" s="41"/>
      <c r="BS101" s="41"/>
      <c r="BT101" s="41"/>
      <c r="BU101" s="41"/>
      <c r="BV101" s="41"/>
      <c r="BW101" s="41"/>
      <c r="BX101" s="41"/>
      <c r="BY101" s="41"/>
      <c r="BZ101" s="41"/>
      <c r="CA101" s="41"/>
      <c r="CB101" s="41"/>
      <c r="CC101" s="41"/>
      <c r="CD101" s="41"/>
      <c r="CE101" s="41"/>
      <c r="CF101" s="41"/>
      <c r="CG101" s="41"/>
      <c r="CH101" s="41"/>
      <c r="CI101" s="41"/>
      <c r="CJ101" s="41"/>
      <c r="CK101" s="41"/>
      <c r="CL101" s="41"/>
      <c r="CM101" s="41"/>
      <c r="CN101" s="41"/>
      <c r="CO101" s="41"/>
      <c r="CP101" s="41"/>
      <c r="CQ101" s="41"/>
      <c r="CR101" s="41"/>
      <c r="CS101" s="41"/>
      <c r="CT101" s="41"/>
      <c r="CU101" s="41"/>
      <c r="CV101" s="41"/>
      <c r="CW101" s="41"/>
      <c r="CX101" s="41"/>
      <c r="CY101" s="41"/>
      <c r="CZ101" s="41"/>
      <c r="DA101" s="41"/>
      <c r="DB101" s="41"/>
      <c r="DC101" s="41"/>
      <c r="DD101" s="41"/>
      <c r="DE101" s="41"/>
      <c r="DF101" s="41"/>
      <c r="DG101" s="41"/>
      <c r="DH101" s="41"/>
      <c r="DI101" s="41"/>
      <c r="DJ101" s="41"/>
      <c r="DK101" s="41"/>
      <c r="DL101" s="41"/>
      <c r="DM101" s="41"/>
      <c r="DN101" s="41"/>
      <c r="DO101" s="41"/>
      <c r="DP101" s="41"/>
      <c r="DQ101" s="41"/>
      <c r="DR101" s="41"/>
      <c r="DS101" s="41"/>
      <c r="DT101" s="41"/>
      <c r="DU101" s="41"/>
      <c r="DV101" s="41"/>
      <c r="DW101" s="41"/>
      <c r="DX101" s="41"/>
      <c r="DY101" s="41"/>
      <c r="DZ101" s="41"/>
      <c r="EA101" s="41"/>
      <c r="EB101" s="41"/>
      <c r="EC101" s="41"/>
      <c r="ED101" s="41"/>
      <c r="EE101" s="41"/>
      <c r="EF101" s="41"/>
      <c r="EG101" s="41"/>
      <c r="EH101" s="41"/>
      <c r="EI101" s="41"/>
      <c r="EJ101" s="41"/>
      <c r="EK101" s="41"/>
      <c r="EL101" s="41"/>
      <c r="EM101" s="41"/>
      <c r="EN101" s="41"/>
      <c r="EO101" s="41"/>
      <c r="EP101" s="41"/>
      <c r="EQ101" s="41"/>
      <c r="ER101" s="41"/>
      <c r="ES101" s="41"/>
      <c r="ET101" s="41"/>
      <c r="EU101" s="41"/>
      <c r="EV101" s="41"/>
      <c r="EW101" s="41"/>
      <c r="EX101" s="41"/>
      <c r="EY101" s="41"/>
      <c r="EZ101" s="41"/>
      <c r="FA101" s="41"/>
      <c r="FB101" s="41"/>
      <c r="FC101" s="41"/>
      <c r="FD101" s="41"/>
      <c r="FE101" s="41"/>
      <c r="FF101" s="41"/>
      <c r="FG101" s="41"/>
      <c r="FH101" s="41"/>
      <c r="FI101" s="41"/>
      <c r="FJ101" s="41"/>
      <c r="FK101" s="41"/>
      <c r="FL101" s="41"/>
      <c r="FM101" s="41"/>
      <c r="FN101" s="41"/>
      <c r="FO101" s="41"/>
      <c r="FP101" s="41"/>
      <c r="FQ101" s="41"/>
      <c r="FR101" s="41"/>
      <c r="FS101" s="41"/>
      <c r="FT101" s="41"/>
      <c r="FU101" s="41"/>
      <c r="FV101" s="41"/>
      <c r="FW101" s="41"/>
      <c r="FX101" s="41"/>
      <c r="FY101" s="41"/>
      <c r="FZ101" s="41"/>
      <c r="GA101" s="41"/>
      <c r="GB101" s="41"/>
      <c r="GC101" s="41"/>
      <c r="GD101" s="41"/>
      <c r="GE101" s="41"/>
      <c r="GF101" s="41"/>
      <c r="GG101" s="41"/>
      <c r="GH101" s="41"/>
      <c r="GI101" s="41"/>
      <c r="GJ101" s="41"/>
      <c r="GK101" s="41"/>
      <c r="GL101" s="41"/>
      <c r="GM101" s="41"/>
      <c r="GN101" s="41"/>
      <c r="GO101" s="41"/>
      <c r="GP101" s="41"/>
      <c r="GQ101" s="41"/>
      <c r="GR101" s="41"/>
      <c r="GS101" s="41"/>
      <c r="GT101" s="41"/>
      <c r="GU101" s="41"/>
      <c r="GV101" s="41"/>
      <c r="GW101" s="41"/>
      <c r="GX101" s="41"/>
      <c r="GY101" s="41"/>
      <c r="GZ101" s="41"/>
      <c r="HA101" s="41"/>
      <c r="HB101" s="41"/>
      <c r="HC101" s="41"/>
      <c r="HD101" s="41"/>
      <c r="HE101" s="41"/>
      <c r="HF101" s="41"/>
      <c r="HG101" s="41"/>
      <c r="HH101" s="41"/>
      <c r="HI101" s="41"/>
      <c r="HJ101" s="41"/>
      <c r="HK101" s="41"/>
      <c r="HL101" s="41"/>
      <c r="HM101" s="41"/>
      <c r="HN101" s="41"/>
      <c r="HO101" s="41"/>
      <c r="HP101" s="41"/>
      <c r="HQ101" s="41"/>
      <c r="HR101" s="41"/>
      <c r="HS101" s="41"/>
      <c r="HT101" s="41"/>
      <c r="HU101" s="41"/>
      <c r="HV101" s="41"/>
      <c r="HW101" s="41"/>
      <c r="HX101" s="41"/>
      <c r="HY101" s="41"/>
      <c r="HZ101" s="41"/>
      <c r="IA101" s="41"/>
      <c r="IB101" s="41"/>
      <c r="IC101" s="41"/>
      <c r="ID101" s="41"/>
      <c r="IE101" s="41"/>
      <c r="IF101" s="41"/>
      <c r="IG101" s="41"/>
      <c r="IH101" s="41"/>
      <c r="II101" s="41"/>
      <c r="IJ101" s="41"/>
      <c r="IK101" s="41"/>
      <c r="IL101" s="41"/>
      <c r="IM101" s="41"/>
      <c r="IN101" s="41"/>
      <c r="IO101" s="41"/>
      <c r="IP101" s="41"/>
      <c r="IQ101" s="41"/>
      <c r="IR101" s="41"/>
      <c r="IS101" s="41"/>
      <c r="IT101" s="41"/>
      <c r="IU101" s="41"/>
      <c r="IV101" s="41"/>
      <c r="IW101" s="41"/>
      <c r="IX101" s="41"/>
      <c r="IY101" s="41"/>
      <c r="IZ101" s="41"/>
      <c r="JA101" s="41"/>
      <c r="JB101" s="41"/>
      <c r="JC101" s="41"/>
      <c r="JD101" s="41"/>
      <c r="JE101" s="41"/>
      <c r="JF101" s="41"/>
      <c r="JG101" s="41"/>
      <c r="JH101" s="41"/>
      <c r="JI101" s="41"/>
      <c r="JJ101" s="41"/>
      <c r="JK101" s="41"/>
      <c r="JL101" s="41"/>
      <c r="JM101" s="41"/>
      <c r="JN101" s="41"/>
      <c r="JO101" s="41"/>
      <c r="JP101" s="41"/>
      <c r="JQ101" s="41"/>
      <c r="JR101" s="41"/>
      <c r="JS101" s="41"/>
      <c r="JT101" s="41"/>
      <c r="JU101" s="41"/>
      <c r="JV101" s="41"/>
      <c r="JW101" s="41"/>
      <c r="JX101" s="41"/>
      <c r="JY101" s="41"/>
      <c r="JZ101" s="41"/>
      <c r="KA101" s="41"/>
      <c r="KB101" s="41"/>
      <c r="KC101" s="41"/>
      <c r="KD101" s="41"/>
      <c r="KE101" s="41"/>
      <c r="KF101" s="41"/>
      <c r="KG101" s="41"/>
      <c r="KH101" s="41"/>
      <c r="KI101" s="41"/>
      <c r="KJ101" s="41"/>
      <c r="KK101" s="41"/>
      <c r="KL101" s="41"/>
      <c r="KM101" s="41"/>
      <c r="KN101" s="41"/>
      <c r="KO101" s="41"/>
      <c r="KP101" s="41"/>
      <c r="KQ101" s="41"/>
      <c r="KR101" s="41"/>
      <c r="KS101" s="41"/>
      <c r="KT101" s="41"/>
      <c r="KU101" s="41"/>
      <c r="KV101" s="41"/>
      <c r="KW101" s="41"/>
      <c r="KX101" s="41"/>
      <c r="KY101" s="41"/>
      <c r="KZ101" s="41"/>
      <c r="LA101" s="41"/>
      <c r="LB101" s="41"/>
      <c r="LC101" s="41"/>
      <c r="LD101" s="41"/>
      <c r="LE101" s="41"/>
      <c r="LF101" s="41"/>
      <c r="LG101" s="41"/>
      <c r="LH101" s="41"/>
      <c r="LI101" s="41"/>
      <c r="LJ101" s="41"/>
      <c r="LK101" s="41"/>
      <c r="LL101" s="41"/>
      <c r="LM101" s="41"/>
      <c r="LN101" s="41"/>
      <c r="LO101" s="41"/>
      <c r="LP101" s="41"/>
      <c r="LQ101" s="41"/>
      <c r="LR101" s="41"/>
      <c r="LS101" s="41"/>
      <c r="LT101" s="41"/>
      <c r="LU101" s="41"/>
      <c r="LV101" s="41"/>
      <c r="LW101" s="41"/>
      <c r="LX101" s="41"/>
      <c r="LY101" s="41"/>
      <c r="LZ101" s="41"/>
      <c r="MA101" s="41"/>
      <c r="MB101" s="41"/>
      <c r="MC101" s="41"/>
      <c r="MD101" s="41"/>
      <c r="ME101" s="41"/>
      <c r="MF101" s="41"/>
      <c r="MG101" s="41"/>
      <c r="MH101" s="41"/>
      <c r="MI101" s="41"/>
      <c r="MJ101" s="41"/>
      <c r="MK101" s="41"/>
      <c r="ML101" s="41"/>
      <c r="MM101" s="41"/>
      <c r="MN101" s="41"/>
      <c r="MO101" s="41"/>
      <c r="MP101" s="41"/>
      <c r="MQ101" s="41"/>
      <c r="MR101" s="41"/>
      <c r="MS101" s="41"/>
      <c r="MT101" s="41"/>
      <c r="MU101" s="41"/>
      <c r="MV101" s="41"/>
      <c r="MW101" s="41"/>
      <c r="MX101" s="41"/>
      <c r="MY101" s="41"/>
      <c r="MZ101" s="41"/>
      <c r="NA101" s="41"/>
      <c r="NB101" s="41"/>
      <c r="NC101" s="41"/>
      <c r="ND101" s="41"/>
      <c r="NE101" s="41"/>
      <c r="NF101" s="41"/>
      <c r="NG101" s="41"/>
      <c r="NH101" s="41"/>
      <c r="NI101" s="41"/>
      <c r="NJ101" s="41"/>
      <c r="NK101" s="41"/>
      <c r="NL101" s="41"/>
      <c r="NM101" s="41"/>
      <c r="NN101" s="41"/>
      <c r="NO101" s="41"/>
      <c r="NP101" s="41"/>
      <c r="NQ101" s="41"/>
      <c r="NR101" s="41"/>
      <c r="NS101" s="41"/>
      <c r="NT101" s="41"/>
      <c r="NU101" s="41"/>
      <c r="NV101" s="41"/>
      <c r="NW101" s="41"/>
      <c r="NX101" s="41"/>
      <c r="NY101" s="41"/>
      <c r="NZ101" s="41"/>
      <c r="OA101" s="41"/>
      <c r="OB101" s="41"/>
      <c r="OC101" s="41"/>
      <c r="OD101" s="41"/>
      <c r="OE101" s="41"/>
      <c r="OF101" s="41"/>
      <c r="OG101" s="41"/>
      <c r="OH101" s="41"/>
      <c r="OI101" s="41"/>
      <c r="OJ101" s="41"/>
      <c r="OK101" s="41"/>
      <c r="OL101" s="41"/>
      <c r="OM101" s="41"/>
      <c r="ON101" s="41"/>
      <c r="OO101" s="41"/>
      <c r="OP101" s="41"/>
      <c r="OQ101" s="41"/>
      <c r="OR101" s="41"/>
      <c r="OS101" s="41"/>
      <c r="OT101" s="41"/>
      <c r="OU101" s="41"/>
      <c r="OV101" s="41"/>
      <c r="OW101" s="41"/>
      <c r="OX101" s="41"/>
      <c r="OY101" s="41"/>
      <c r="OZ101" s="41"/>
      <c r="PA101" s="41"/>
      <c r="PB101" s="41"/>
      <c r="PC101" s="41"/>
      <c r="PD101" s="41"/>
      <c r="PE101" s="41"/>
      <c r="PF101" s="41"/>
      <c r="PG101" s="41"/>
      <c r="PH101" s="41"/>
      <c r="PI101" s="41"/>
      <c r="PJ101" s="41"/>
      <c r="PK101" s="41"/>
      <c r="PL101" s="41"/>
      <c r="PM101" s="41"/>
      <c r="PN101" s="41"/>
      <c r="PO101" s="41"/>
      <c r="PP101" s="41"/>
      <c r="PQ101" s="41"/>
      <c r="PR101" s="41"/>
      <c r="PS101" s="41"/>
      <c r="PT101" s="41"/>
      <c r="PU101" s="41"/>
      <c r="PV101" s="41"/>
      <c r="PW101" s="41"/>
      <c r="PX101" s="41"/>
      <c r="PY101" s="41"/>
      <c r="PZ101" s="41"/>
      <c r="QA101" s="41"/>
      <c r="QB101" s="41"/>
      <c r="QC101" s="41"/>
      <c r="QD101" s="41"/>
      <c r="QE101" s="41"/>
      <c r="QF101" s="41"/>
      <c r="QG101" s="41"/>
      <c r="QH101" s="41"/>
      <c r="QI101" s="41"/>
      <c r="QJ101" s="41"/>
      <c r="QK101" s="41"/>
      <c r="QL101" s="41"/>
      <c r="QM101" s="41"/>
      <c r="QN101" s="41"/>
      <c r="QO101" s="41"/>
      <c r="QP101" s="41"/>
      <c r="QQ101" s="41"/>
      <c r="QR101" s="41"/>
      <c r="QS101" s="41"/>
      <c r="QT101" s="41"/>
      <c r="QU101" s="41"/>
      <c r="QV101" s="41"/>
      <c r="QW101" s="41"/>
      <c r="QX101" s="41"/>
      <c r="QY101" s="41"/>
      <c r="QZ101" s="41"/>
      <c r="RA101" s="41"/>
      <c r="RB101" s="41"/>
      <c r="RC101" s="41"/>
      <c r="RD101" s="41"/>
      <c r="RE101" s="41"/>
      <c r="RF101" s="41"/>
      <c r="RG101" s="41"/>
      <c r="RH101" s="41"/>
      <c r="RI101" s="41"/>
      <c r="RJ101" s="41"/>
      <c r="RK101" s="41"/>
      <c r="RL101" s="41"/>
      <c r="RM101" s="41"/>
      <c r="RN101" s="41"/>
      <c r="RO101" s="41"/>
      <c r="RP101" s="41"/>
      <c r="RQ101" s="41"/>
      <c r="RR101" s="41"/>
      <c r="RS101" s="41"/>
      <c r="RT101" s="41"/>
      <c r="RU101" s="41"/>
      <c r="RV101" s="41"/>
      <c r="RW101" s="41"/>
      <c r="RX101" s="41"/>
      <c r="RY101" s="41"/>
      <c r="RZ101" s="41"/>
      <c r="SA101" s="41"/>
      <c r="SB101" s="41"/>
      <c r="SC101" s="41"/>
      <c r="SD101" s="41"/>
      <c r="SE101" s="41"/>
      <c r="SF101" s="41"/>
      <c r="SG101" s="41"/>
      <c r="SH101" s="41"/>
      <c r="SI101" s="41"/>
      <c r="SJ101" s="41"/>
      <c r="SK101" s="41"/>
      <c r="SL101" s="41"/>
      <c r="SM101" s="41"/>
      <c r="SN101" s="41"/>
      <c r="SO101" s="41"/>
      <c r="SP101" s="41"/>
      <c r="SQ101" s="41"/>
      <c r="SR101" s="41"/>
      <c r="SS101" s="41"/>
      <c r="ST101" s="41"/>
      <c r="SU101" s="41"/>
      <c r="SV101" s="41"/>
      <c r="SW101" s="41"/>
      <c r="SX101" s="41"/>
      <c r="SY101" s="41"/>
      <c r="SZ101" s="41"/>
      <c r="TA101" s="41"/>
      <c r="TB101" s="41"/>
      <c r="TC101" s="41"/>
      <c r="TD101" s="41"/>
      <c r="TE101" s="41"/>
      <c r="TF101" s="41"/>
      <c r="TG101" s="41"/>
      <c r="TH101" s="41"/>
      <c r="TI101" s="41"/>
      <c r="TJ101" s="41"/>
      <c r="TK101" s="41"/>
      <c r="TL101" s="41"/>
      <c r="TM101" s="41"/>
      <c r="TN101" s="41"/>
      <c r="TO101" s="41"/>
      <c r="TP101" s="41"/>
      <c r="TQ101" s="41"/>
      <c r="TR101" s="41"/>
      <c r="TS101" s="41"/>
      <c r="TT101" s="41"/>
      <c r="TU101" s="41"/>
      <c r="TV101" s="41"/>
      <c r="TW101" s="41"/>
      <c r="TX101" s="41"/>
      <c r="TY101" s="41"/>
      <c r="TZ101" s="41"/>
      <c r="UA101" s="41"/>
      <c r="UB101" s="41"/>
      <c r="UC101" s="41"/>
      <c r="UD101" s="41"/>
      <c r="UE101" s="41"/>
      <c r="UF101" s="41"/>
      <c r="UG101" s="41"/>
      <c r="UH101" s="41"/>
      <c r="UI101" s="41"/>
      <c r="UJ101" s="41"/>
      <c r="UK101" s="41"/>
      <c r="UL101" s="41"/>
      <c r="UM101" s="41"/>
      <c r="UN101" s="41"/>
      <c r="UO101" s="41"/>
      <c r="UP101" s="41"/>
      <c r="UQ101" s="41"/>
      <c r="UR101" s="41"/>
      <c r="US101" s="41"/>
      <c r="UT101" s="41"/>
      <c r="UU101" s="41"/>
      <c r="UV101" s="41"/>
      <c r="UW101" s="41"/>
      <c r="UX101" s="41"/>
      <c r="UY101" s="41"/>
      <c r="UZ101" s="41"/>
      <c r="VA101" s="41"/>
      <c r="VB101" s="41"/>
      <c r="VC101" s="41"/>
      <c r="VD101" s="41"/>
      <c r="VE101" s="41"/>
      <c r="VF101" s="41"/>
      <c r="VG101" s="41"/>
      <c r="VH101" s="41"/>
      <c r="VI101" s="41"/>
      <c r="VJ101" s="41"/>
      <c r="VK101" s="41"/>
      <c r="VL101" s="41"/>
      <c r="VM101" s="41"/>
      <c r="VN101" s="41"/>
      <c r="VO101" s="41"/>
      <c r="VP101" s="41"/>
      <c r="VQ101" s="41"/>
      <c r="VR101" s="41"/>
      <c r="VS101" s="41"/>
      <c r="VT101" s="41"/>
      <c r="VU101" s="41"/>
      <c r="VV101" s="41"/>
      <c r="VW101" s="41"/>
      <c r="VX101" s="41"/>
      <c r="VY101" s="41"/>
      <c r="VZ101" s="41"/>
      <c r="WA101" s="41"/>
      <c r="WB101" s="41"/>
      <c r="WC101" s="41"/>
      <c r="WD101" s="41"/>
      <c r="WE101" s="41"/>
      <c r="WF101" s="41"/>
      <c r="WG101" s="41"/>
      <c r="WH101" s="41"/>
      <c r="WI101" s="41"/>
      <c r="WJ101" s="41"/>
      <c r="WK101" s="41"/>
      <c r="WL101" s="41"/>
      <c r="WM101" s="41"/>
      <c r="WN101" s="41"/>
      <c r="WO101" s="41"/>
      <c r="WP101" s="41"/>
      <c r="WQ101" s="41"/>
      <c r="WR101" s="41"/>
      <c r="WS101" s="41"/>
      <c r="WT101" s="41"/>
      <c r="WU101" s="41"/>
      <c r="WV101" s="41"/>
      <c r="WW101" s="41"/>
      <c r="WX101" s="41"/>
      <c r="WY101" s="41"/>
      <c r="WZ101" s="41"/>
      <c r="XA101" s="41"/>
      <c r="XB101" s="41"/>
      <c r="XC101" s="41"/>
      <c r="XD101" s="41"/>
      <c r="XE101" s="41"/>
      <c r="XF101" s="41"/>
      <c r="XG101" s="41"/>
      <c r="XH101" s="41"/>
      <c r="XI101" s="41"/>
      <c r="XJ101" s="41"/>
      <c r="XK101" s="41"/>
      <c r="XL101" s="41"/>
      <c r="XM101" s="41"/>
      <c r="XN101" s="41"/>
      <c r="XO101" s="41"/>
      <c r="XP101" s="41"/>
      <c r="XQ101" s="41"/>
      <c r="XR101" s="41"/>
      <c r="XS101" s="41"/>
      <c r="XT101" s="41"/>
      <c r="XU101" s="41"/>
      <c r="XV101" s="41"/>
      <c r="XW101" s="41"/>
      <c r="XX101" s="41"/>
      <c r="XY101" s="41"/>
      <c r="XZ101" s="41"/>
      <c r="YA101" s="41"/>
      <c r="YB101" s="41"/>
      <c r="YC101" s="41"/>
      <c r="YD101" s="41"/>
      <c r="YE101" s="41"/>
      <c r="YF101" s="41"/>
      <c r="YG101" s="41"/>
      <c r="YH101" s="41"/>
      <c r="YI101" s="41"/>
      <c r="YJ101" s="41"/>
      <c r="YK101" s="41"/>
      <c r="YL101" s="41"/>
      <c r="YM101" s="41"/>
      <c r="YN101" s="41"/>
      <c r="YO101" s="41"/>
      <c r="YP101" s="41"/>
      <c r="YQ101" s="41"/>
      <c r="YR101" s="41"/>
      <c r="YS101" s="41"/>
      <c r="YT101" s="41"/>
      <c r="YU101" s="41"/>
      <c r="YV101" s="41"/>
      <c r="YW101" s="41"/>
      <c r="YX101" s="41"/>
      <c r="YY101" s="41"/>
      <c r="YZ101" s="41"/>
      <c r="ZA101" s="41"/>
      <c r="ZB101" s="41"/>
      <c r="ZC101" s="41"/>
      <c r="ZD101" s="41"/>
      <c r="ZE101" s="41"/>
      <c r="ZF101" s="41"/>
      <c r="ZG101" s="41"/>
      <c r="ZH101" s="41"/>
      <c r="ZI101" s="41"/>
      <c r="ZJ101" s="41"/>
      <c r="ZK101" s="41"/>
      <c r="ZL101" s="41"/>
      <c r="ZM101" s="41"/>
      <c r="ZN101" s="41"/>
      <c r="ZO101" s="41"/>
      <c r="ZP101" s="41"/>
      <c r="ZQ101" s="41"/>
      <c r="ZR101" s="41"/>
      <c r="ZS101" s="41"/>
      <c r="ZT101" s="41"/>
      <c r="ZU101" s="41"/>
      <c r="ZV101" s="41"/>
      <c r="ZW101" s="41"/>
      <c r="ZX101" s="41"/>
      <c r="ZY101" s="41"/>
      <c r="ZZ101" s="41"/>
      <c r="AAA101" s="41"/>
      <c r="AAB101" s="41"/>
      <c r="AAC101" s="41"/>
      <c r="AAD101" s="41"/>
      <c r="AAE101" s="41"/>
      <c r="AAF101" s="41"/>
      <c r="AAG101" s="41"/>
      <c r="AAH101" s="41"/>
      <c r="AAI101" s="41"/>
      <c r="AAJ101" s="41"/>
      <c r="AAK101" s="41"/>
      <c r="AAL101" s="41"/>
      <c r="AAM101" s="41"/>
      <c r="AAN101" s="41"/>
      <c r="AAO101" s="41"/>
      <c r="AAP101" s="41"/>
      <c r="AAQ101" s="41"/>
      <c r="AAR101" s="41"/>
      <c r="AAS101" s="41"/>
      <c r="AAT101" s="41"/>
      <c r="AAU101" s="41"/>
      <c r="AAV101" s="41"/>
      <c r="AAW101" s="41"/>
      <c r="AAX101" s="41"/>
      <c r="AAY101" s="41"/>
      <c r="AAZ101" s="41"/>
      <c r="ABA101" s="41"/>
      <c r="ABB101" s="41"/>
      <c r="ABC101" s="41"/>
      <c r="ABD101" s="41"/>
      <c r="ABE101" s="41"/>
      <c r="ABF101" s="41"/>
      <c r="ABG101" s="41"/>
      <c r="ABH101" s="41"/>
      <c r="ABI101" s="41"/>
      <c r="ABJ101" s="41"/>
      <c r="ABK101" s="41"/>
      <c r="ABL101" s="41"/>
      <c r="ABM101" s="41"/>
      <c r="ABN101" s="41"/>
      <c r="ABO101" s="41"/>
      <c r="ABP101" s="41"/>
      <c r="ABQ101" s="41"/>
      <c r="ABR101" s="41"/>
      <c r="ABS101" s="41"/>
      <c r="ABT101" s="41"/>
      <c r="ABU101" s="41"/>
      <c r="ABV101" s="41"/>
      <c r="ABW101" s="41"/>
      <c r="ABX101" s="41"/>
      <c r="ABY101" s="41"/>
      <c r="ABZ101" s="41"/>
      <c r="ACA101" s="41"/>
      <c r="ACB101" s="41"/>
      <c r="ACC101" s="41"/>
      <c r="ACD101" s="41"/>
      <c r="ACE101" s="41"/>
      <c r="ACF101" s="41"/>
      <c r="ACG101" s="41"/>
      <c r="ACH101" s="41"/>
      <c r="ACI101" s="41"/>
      <c r="ACJ101" s="41"/>
      <c r="ACK101" s="41"/>
      <c r="ACL101" s="41"/>
      <c r="ACM101" s="41"/>
      <c r="ACN101" s="41"/>
      <c r="ACO101" s="41"/>
      <c r="ACP101" s="41"/>
      <c r="ACQ101" s="41"/>
      <c r="ACR101" s="41"/>
      <c r="ACS101" s="41"/>
      <c r="ACT101" s="41"/>
      <c r="ACU101" s="41"/>
      <c r="ACV101" s="41"/>
      <c r="ACW101" s="41"/>
      <c r="ACX101" s="41"/>
      <c r="ACY101" s="41"/>
      <c r="ACZ101" s="41"/>
      <c r="ADA101" s="41"/>
      <c r="ADB101" s="41"/>
      <c r="ADC101" s="41"/>
      <c r="ADD101" s="41"/>
      <c r="ADE101" s="41"/>
      <c r="ADF101" s="41"/>
      <c r="ADG101" s="41"/>
      <c r="ADH101" s="41"/>
      <c r="ADI101" s="41"/>
      <c r="ADJ101" s="41"/>
      <c r="ADK101" s="41"/>
      <c r="ADL101" s="41"/>
      <c r="ADM101" s="41"/>
      <c r="ADN101" s="41"/>
      <c r="ADO101" s="41"/>
      <c r="ADP101" s="41"/>
      <c r="ADQ101" s="41"/>
      <c r="ADR101" s="41"/>
      <c r="ADS101" s="41"/>
      <c r="ADT101" s="41"/>
      <c r="ADU101" s="41"/>
      <c r="ADV101" s="41"/>
      <c r="ADW101" s="41"/>
      <c r="ADX101" s="41"/>
      <c r="ADY101" s="41"/>
      <c r="ADZ101" s="41"/>
      <c r="AEA101" s="41"/>
      <c r="AEB101" s="41"/>
      <c r="AEC101" s="41"/>
      <c r="AED101" s="41"/>
      <c r="AEE101" s="41"/>
      <c r="AEF101" s="41"/>
      <c r="AEG101" s="41"/>
      <c r="AEH101" s="41"/>
      <c r="AEI101" s="41"/>
      <c r="AEJ101" s="41"/>
      <c r="AEK101" s="41"/>
      <c r="AEL101" s="41"/>
      <c r="AEM101" s="41"/>
      <c r="AEN101" s="41"/>
      <c r="AEO101" s="41"/>
      <c r="AEP101" s="41"/>
      <c r="AEQ101" s="41"/>
      <c r="AER101" s="41"/>
      <c r="AES101" s="41"/>
      <c r="AET101" s="41"/>
      <c r="AEU101" s="41"/>
      <c r="AEV101" s="41"/>
      <c r="AEW101" s="41"/>
      <c r="AEX101" s="41"/>
      <c r="AEY101" s="41"/>
      <c r="AEZ101" s="41"/>
      <c r="AFA101" s="41"/>
      <c r="AFB101" s="41"/>
      <c r="AFC101" s="41"/>
      <c r="AFD101" s="41"/>
      <c r="AFE101" s="41"/>
      <c r="AFF101" s="41"/>
      <c r="AFG101" s="41"/>
      <c r="AFH101" s="41"/>
      <c r="AFI101" s="41"/>
      <c r="AFJ101" s="41"/>
      <c r="AFK101" s="41"/>
      <c r="AFL101" s="41"/>
      <c r="AFM101" s="41"/>
      <c r="AFN101" s="41"/>
      <c r="AFO101" s="41"/>
      <c r="AFP101" s="41"/>
      <c r="AFQ101" s="41"/>
      <c r="AFR101" s="41"/>
      <c r="AFS101" s="41"/>
      <c r="AFT101" s="41"/>
      <c r="AFU101" s="41"/>
      <c r="AFV101" s="41"/>
      <c r="AFW101" s="41"/>
      <c r="AFX101" s="41"/>
      <c r="AFY101" s="41"/>
      <c r="AFZ101" s="41"/>
      <c r="AGA101" s="41"/>
      <c r="AGB101" s="41"/>
      <c r="AGC101" s="41"/>
      <c r="AGD101" s="41"/>
      <c r="AGE101" s="41"/>
      <c r="AGF101" s="41"/>
      <c r="AGG101" s="41"/>
      <c r="AGH101" s="41"/>
      <c r="AGI101" s="41"/>
      <c r="AGJ101" s="41"/>
      <c r="AGK101" s="41"/>
      <c r="AGL101" s="41"/>
      <c r="AGM101" s="41"/>
      <c r="AGN101" s="41"/>
      <c r="AGO101" s="41"/>
      <c r="AGP101" s="41"/>
      <c r="AGQ101" s="41"/>
      <c r="AGR101" s="41"/>
      <c r="AGS101" s="41"/>
      <c r="AGT101" s="41"/>
      <c r="AGU101" s="41"/>
      <c r="AGV101" s="41"/>
      <c r="AGW101" s="41"/>
      <c r="AGX101" s="41"/>
      <c r="AGY101" s="41"/>
      <c r="AGZ101" s="41"/>
    </row>
    <row r="102" spans="1:884" s="86" customFormat="1" x14ac:dyDescent="0.2">
      <c r="A102" s="162"/>
      <c r="B102" s="162"/>
      <c r="C102" s="162"/>
      <c r="D102" s="162"/>
      <c r="E102" s="162"/>
      <c r="F102" s="216"/>
      <c r="G102" s="178"/>
      <c r="H102" s="178"/>
      <c r="I102" s="178"/>
      <c r="J102" s="178"/>
      <c r="K102" s="164"/>
      <c r="L102" s="216"/>
      <c r="M102" s="162"/>
      <c r="N102" s="167"/>
      <c r="O102" s="177"/>
      <c r="P102" s="178"/>
      <c r="Q102" s="167"/>
      <c r="R102" s="167"/>
      <c r="S102" s="162"/>
      <c r="T102" s="162"/>
      <c r="U102" s="162"/>
      <c r="V102" s="162"/>
      <c r="W102" s="162"/>
      <c r="X102" s="46"/>
      <c r="Y102" s="46"/>
      <c r="Z102" s="46"/>
      <c r="AA102" s="46"/>
      <c r="AB102" s="46"/>
      <c r="AC102" s="46"/>
      <c r="AD102" s="46"/>
      <c r="AE102" s="87"/>
      <c r="AF102" s="87"/>
      <c r="AG102" s="127"/>
      <c r="AH102" s="127"/>
      <c r="AI102" s="43"/>
      <c r="AJ102" s="43"/>
      <c r="AK102" s="127"/>
      <c r="AL102" s="124">
        <f t="shared" si="1"/>
        <v>0</v>
      </c>
      <c r="AM102" s="137"/>
      <c r="AN102" s="125"/>
      <c r="AO102" s="160"/>
      <c r="AP102" s="162"/>
      <c r="AQ102" s="162"/>
      <c r="AR102" s="162"/>
      <c r="AS102" s="162"/>
      <c r="AT102" s="162"/>
      <c r="AU102" s="162"/>
      <c r="AV102" s="162"/>
      <c r="AW102" s="162"/>
      <c r="AX102" s="162"/>
      <c r="AY102" s="178"/>
      <c r="AZ102" s="178"/>
      <c r="BA102" s="178"/>
      <c r="BB102" s="178"/>
      <c r="BC102" s="178"/>
      <c r="BD102" s="178"/>
      <c r="BE102" s="178"/>
      <c r="BF102" s="178"/>
      <c r="BG102" s="178"/>
      <c r="BH102" s="178"/>
      <c r="BI102" s="178"/>
      <c r="BJ102" s="178"/>
      <c r="BK102" s="162"/>
      <c r="BL102" s="165"/>
      <c r="BM102" s="165"/>
      <c r="BN102" s="41"/>
      <c r="BO102" s="41"/>
      <c r="BP102" s="41"/>
      <c r="BQ102" s="41"/>
      <c r="BR102" s="41"/>
      <c r="BS102" s="41"/>
      <c r="BT102" s="41"/>
      <c r="BU102" s="41"/>
      <c r="BV102" s="41"/>
      <c r="BW102" s="41"/>
      <c r="BX102" s="41"/>
      <c r="BY102" s="41"/>
      <c r="BZ102" s="41"/>
      <c r="CA102" s="41"/>
      <c r="CB102" s="41"/>
      <c r="CC102" s="41"/>
      <c r="CD102" s="41"/>
      <c r="CE102" s="41"/>
      <c r="CF102" s="41"/>
      <c r="CG102" s="41"/>
      <c r="CH102" s="41"/>
      <c r="CI102" s="41"/>
      <c r="CJ102" s="41"/>
      <c r="CK102" s="41"/>
      <c r="CL102" s="41"/>
      <c r="CM102" s="41"/>
      <c r="CN102" s="41"/>
      <c r="CO102" s="41"/>
      <c r="CP102" s="41"/>
      <c r="CQ102" s="41"/>
      <c r="CR102" s="41"/>
      <c r="CS102" s="41"/>
      <c r="CT102" s="41"/>
      <c r="CU102" s="41"/>
      <c r="CV102" s="41"/>
      <c r="CW102" s="41"/>
      <c r="CX102" s="41"/>
      <c r="CY102" s="41"/>
      <c r="CZ102" s="41"/>
      <c r="DA102" s="41"/>
      <c r="DB102" s="41"/>
      <c r="DC102" s="41"/>
      <c r="DD102" s="41"/>
      <c r="DE102" s="41"/>
      <c r="DF102" s="41"/>
      <c r="DG102" s="41"/>
      <c r="DH102" s="41"/>
      <c r="DI102" s="41"/>
      <c r="DJ102" s="41"/>
      <c r="DK102" s="41"/>
      <c r="DL102" s="41"/>
      <c r="DM102" s="41"/>
      <c r="DN102" s="41"/>
      <c r="DO102" s="41"/>
      <c r="DP102" s="41"/>
      <c r="DQ102" s="41"/>
      <c r="DR102" s="41"/>
      <c r="DS102" s="41"/>
      <c r="DT102" s="41"/>
      <c r="DU102" s="41"/>
      <c r="DV102" s="41"/>
      <c r="DW102" s="41"/>
      <c r="DX102" s="41"/>
      <c r="DY102" s="41"/>
      <c r="DZ102" s="41"/>
      <c r="EA102" s="41"/>
      <c r="EB102" s="41"/>
      <c r="EC102" s="41"/>
      <c r="ED102" s="41"/>
      <c r="EE102" s="41"/>
      <c r="EF102" s="41"/>
      <c r="EG102" s="41"/>
      <c r="EH102" s="41"/>
      <c r="EI102" s="41"/>
      <c r="EJ102" s="41"/>
      <c r="EK102" s="41"/>
      <c r="EL102" s="41"/>
      <c r="EM102" s="41"/>
      <c r="EN102" s="41"/>
      <c r="EO102" s="41"/>
      <c r="EP102" s="41"/>
      <c r="EQ102" s="41"/>
      <c r="ER102" s="41"/>
      <c r="ES102" s="41"/>
      <c r="ET102" s="41"/>
      <c r="EU102" s="41"/>
      <c r="EV102" s="41"/>
      <c r="EW102" s="41"/>
      <c r="EX102" s="41"/>
      <c r="EY102" s="41"/>
      <c r="EZ102" s="41"/>
      <c r="FA102" s="41"/>
      <c r="FB102" s="41"/>
      <c r="FC102" s="41"/>
      <c r="FD102" s="41"/>
      <c r="FE102" s="41"/>
      <c r="FF102" s="41"/>
      <c r="FG102" s="41"/>
      <c r="FH102" s="41"/>
      <c r="FI102" s="41"/>
      <c r="FJ102" s="41"/>
      <c r="FK102" s="41"/>
      <c r="FL102" s="41"/>
      <c r="FM102" s="41"/>
      <c r="FN102" s="41"/>
      <c r="FO102" s="41"/>
      <c r="FP102" s="41"/>
      <c r="FQ102" s="41"/>
      <c r="FR102" s="41"/>
      <c r="FS102" s="41"/>
      <c r="FT102" s="41"/>
      <c r="FU102" s="41"/>
      <c r="FV102" s="41"/>
      <c r="FW102" s="41"/>
      <c r="FX102" s="41"/>
      <c r="FY102" s="41"/>
      <c r="FZ102" s="41"/>
      <c r="GA102" s="41"/>
      <c r="GB102" s="41"/>
      <c r="GC102" s="41"/>
      <c r="GD102" s="41"/>
      <c r="GE102" s="41"/>
      <c r="GF102" s="41"/>
      <c r="GG102" s="41"/>
      <c r="GH102" s="41"/>
      <c r="GI102" s="41"/>
      <c r="GJ102" s="41"/>
      <c r="GK102" s="41"/>
      <c r="GL102" s="41"/>
      <c r="GM102" s="41"/>
      <c r="GN102" s="41"/>
      <c r="GO102" s="41"/>
      <c r="GP102" s="41"/>
      <c r="GQ102" s="41"/>
      <c r="GR102" s="41"/>
      <c r="GS102" s="41"/>
      <c r="GT102" s="41"/>
      <c r="GU102" s="41"/>
      <c r="GV102" s="41"/>
      <c r="GW102" s="41"/>
      <c r="GX102" s="41"/>
      <c r="GY102" s="41"/>
      <c r="GZ102" s="41"/>
      <c r="HA102" s="41"/>
      <c r="HB102" s="41"/>
      <c r="HC102" s="41"/>
      <c r="HD102" s="41"/>
      <c r="HE102" s="41"/>
      <c r="HF102" s="41"/>
      <c r="HG102" s="41"/>
      <c r="HH102" s="41"/>
      <c r="HI102" s="41"/>
      <c r="HJ102" s="41"/>
      <c r="HK102" s="41"/>
      <c r="HL102" s="41"/>
      <c r="HM102" s="41"/>
      <c r="HN102" s="41"/>
      <c r="HO102" s="41"/>
      <c r="HP102" s="41"/>
      <c r="HQ102" s="41"/>
      <c r="HR102" s="41"/>
      <c r="HS102" s="41"/>
      <c r="HT102" s="41"/>
      <c r="HU102" s="41"/>
      <c r="HV102" s="41"/>
      <c r="HW102" s="41"/>
      <c r="HX102" s="41"/>
      <c r="HY102" s="41"/>
      <c r="HZ102" s="41"/>
      <c r="IA102" s="41"/>
      <c r="IB102" s="41"/>
      <c r="IC102" s="41"/>
      <c r="ID102" s="41"/>
      <c r="IE102" s="41"/>
      <c r="IF102" s="41"/>
      <c r="IG102" s="41"/>
      <c r="IH102" s="41"/>
      <c r="II102" s="41"/>
      <c r="IJ102" s="41"/>
      <c r="IK102" s="41"/>
      <c r="IL102" s="41"/>
      <c r="IM102" s="41"/>
      <c r="IN102" s="41"/>
      <c r="IO102" s="41"/>
      <c r="IP102" s="41"/>
      <c r="IQ102" s="41"/>
      <c r="IR102" s="41"/>
      <c r="IS102" s="41"/>
      <c r="IT102" s="41"/>
      <c r="IU102" s="41"/>
      <c r="IV102" s="41"/>
      <c r="IW102" s="41"/>
      <c r="IX102" s="41"/>
      <c r="IY102" s="41"/>
      <c r="IZ102" s="41"/>
      <c r="JA102" s="41"/>
      <c r="JB102" s="41"/>
      <c r="JC102" s="41"/>
      <c r="JD102" s="41"/>
      <c r="JE102" s="41"/>
      <c r="JF102" s="41"/>
      <c r="JG102" s="41"/>
      <c r="JH102" s="41"/>
      <c r="JI102" s="41"/>
      <c r="JJ102" s="41"/>
      <c r="JK102" s="41"/>
      <c r="JL102" s="41"/>
      <c r="JM102" s="41"/>
      <c r="JN102" s="41"/>
      <c r="JO102" s="41"/>
      <c r="JP102" s="41"/>
      <c r="JQ102" s="41"/>
      <c r="JR102" s="41"/>
      <c r="JS102" s="41"/>
      <c r="JT102" s="41"/>
      <c r="JU102" s="41"/>
      <c r="JV102" s="41"/>
      <c r="JW102" s="41"/>
      <c r="JX102" s="41"/>
      <c r="JY102" s="41"/>
      <c r="JZ102" s="41"/>
      <c r="KA102" s="41"/>
      <c r="KB102" s="41"/>
      <c r="KC102" s="41"/>
      <c r="KD102" s="41"/>
      <c r="KE102" s="41"/>
      <c r="KF102" s="41"/>
      <c r="KG102" s="41"/>
      <c r="KH102" s="41"/>
      <c r="KI102" s="41"/>
      <c r="KJ102" s="41"/>
      <c r="KK102" s="41"/>
      <c r="KL102" s="41"/>
      <c r="KM102" s="41"/>
      <c r="KN102" s="41"/>
      <c r="KO102" s="41"/>
      <c r="KP102" s="41"/>
      <c r="KQ102" s="41"/>
      <c r="KR102" s="41"/>
      <c r="KS102" s="41"/>
      <c r="KT102" s="41"/>
      <c r="KU102" s="41"/>
      <c r="KV102" s="41"/>
      <c r="KW102" s="41"/>
      <c r="KX102" s="41"/>
      <c r="KY102" s="41"/>
      <c r="KZ102" s="41"/>
      <c r="LA102" s="41"/>
      <c r="LB102" s="41"/>
      <c r="LC102" s="41"/>
      <c r="LD102" s="41"/>
      <c r="LE102" s="41"/>
      <c r="LF102" s="41"/>
      <c r="LG102" s="41"/>
      <c r="LH102" s="41"/>
      <c r="LI102" s="41"/>
      <c r="LJ102" s="41"/>
      <c r="LK102" s="41"/>
      <c r="LL102" s="41"/>
      <c r="LM102" s="41"/>
      <c r="LN102" s="41"/>
      <c r="LO102" s="41"/>
      <c r="LP102" s="41"/>
      <c r="LQ102" s="41"/>
      <c r="LR102" s="41"/>
      <c r="LS102" s="41"/>
      <c r="LT102" s="41"/>
      <c r="LU102" s="41"/>
      <c r="LV102" s="41"/>
      <c r="LW102" s="41"/>
      <c r="LX102" s="41"/>
      <c r="LY102" s="41"/>
      <c r="LZ102" s="41"/>
      <c r="MA102" s="41"/>
      <c r="MB102" s="41"/>
      <c r="MC102" s="41"/>
      <c r="MD102" s="41"/>
      <c r="ME102" s="41"/>
      <c r="MF102" s="41"/>
      <c r="MG102" s="41"/>
      <c r="MH102" s="41"/>
      <c r="MI102" s="41"/>
      <c r="MJ102" s="41"/>
      <c r="MK102" s="41"/>
      <c r="ML102" s="41"/>
      <c r="MM102" s="41"/>
      <c r="MN102" s="41"/>
      <c r="MO102" s="41"/>
      <c r="MP102" s="41"/>
      <c r="MQ102" s="41"/>
      <c r="MR102" s="41"/>
      <c r="MS102" s="41"/>
      <c r="MT102" s="41"/>
      <c r="MU102" s="41"/>
      <c r="MV102" s="41"/>
      <c r="MW102" s="41"/>
      <c r="MX102" s="41"/>
      <c r="MY102" s="41"/>
      <c r="MZ102" s="41"/>
      <c r="NA102" s="41"/>
      <c r="NB102" s="41"/>
      <c r="NC102" s="41"/>
      <c r="ND102" s="41"/>
      <c r="NE102" s="41"/>
      <c r="NF102" s="41"/>
      <c r="NG102" s="41"/>
      <c r="NH102" s="41"/>
      <c r="NI102" s="41"/>
      <c r="NJ102" s="41"/>
      <c r="NK102" s="41"/>
      <c r="NL102" s="41"/>
      <c r="NM102" s="41"/>
      <c r="NN102" s="41"/>
      <c r="NO102" s="41"/>
      <c r="NP102" s="41"/>
      <c r="NQ102" s="41"/>
      <c r="NR102" s="41"/>
      <c r="NS102" s="41"/>
      <c r="NT102" s="41"/>
      <c r="NU102" s="41"/>
      <c r="NV102" s="41"/>
      <c r="NW102" s="41"/>
      <c r="NX102" s="41"/>
      <c r="NY102" s="41"/>
      <c r="NZ102" s="41"/>
      <c r="OA102" s="41"/>
      <c r="OB102" s="41"/>
      <c r="OC102" s="41"/>
      <c r="OD102" s="41"/>
      <c r="OE102" s="41"/>
      <c r="OF102" s="41"/>
      <c r="OG102" s="41"/>
      <c r="OH102" s="41"/>
      <c r="OI102" s="41"/>
      <c r="OJ102" s="41"/>
      <c r="OK102" s="41"/>
      <c r="OL102" s="41"/>
      <c r="OM102" s="41"/>
      <c r="ON102" s="41"/>
      <c r="OO102" s="41"/>
      <c r="OP102" s="41"/>
      <c r="OQ102" s="41"/>
      <c r="OR102" s="41"/>
      <c r="OS102" s="41"/>
      <c r="OT102" s="41"/>
      <c r="OU102" s="41"/>
      <c r="OV102" s="41"/>
      <c r="OW102" s="41"/>
      <c r="OX102" s="41"/>
      <c r="OY102" s="41"/>
      <c r="OZ102" s="41"/>
      <c r="PA102" s="41"/>
      <c r="PB102" s="41"/>
      <c r="PC102" s="41"/>
      <c r="PD102" s="41"/>
      <c r="PE102" s="41"/>
      <c r="PF102" s="41"/>
      <c r="PG102" s="41"/>
      <c r="PH102" s="41"/>
      <c r="PI102" s="41"/>
      <c r="PJ102" s="41"/>
      <c r="PK102" s="41"/>
      <c r="PL102" s="41"/>
      <c r="PM102" s="41"/>
      <c r="PN102" s="41"/>
      <c r="PO102" s="41"/>
      <c r="PP102" s="41"/>
      <c r="PQ102" s="41"/>
      <c r="PR102" s="41"/>
      <c r="PS102" s="41"/>
      <c r="PT102" s="41"/>
      <c r="PU102" s="41"/>
      <c r="PV102" s="41"/>
      <c r="PW102" s="41"/>
      <c r="PX102" s="41"/>
      <c r="PY102" s="41"/>
      <c r="PZ102" s="41"/>
      <c r="QA102" s="41"/>
      <c r="QB102" s="41"/>
      <c r="QC102" s="41"/>
      <c r="QD102" s="41"/>
      <c r="QE102" s="41"/>
      <c r="QF102" s="41"/>
      <c r="QG102" s="41"/>
      <c r="QH102" s="41"/>
      <c r="QI102" s="41"/>
      <c r="QJ102" s="41"/>
      <c r="QK102" s="41"/>
      <c r="QL102" s="41"/>
      <c r="QM102" s="41"/>
      <c r="QN102" s="41"/>
      <c r="QO102" s="41"/>
      <c r="QP102" s="41"/>
      <c r="QQ102" s="41"/>
      <c r="QR102" s="41"/>
      <c r="QS102" s="41"/>
      <c r="QT102" s="41"/>
      <c r="QU102" s="41"/>
      <c r="QV102" s="41"/>
      <c r="QW102" s="41"/>
      <c r="QX102" s="41"/>
      <c r="QY102" s="41"/>
      <c r="QZ102" s="41"/>
      <c r="RA102" s="41"/>
      <c r="RB102" s="41"/>
      <c r="RC102" s="41"/>
      <c r="RD102" s="41"/>
      <c r="RE102" s="41"/>
      <c r="RF102" s="41"/>
      <c r="RG102" s="41"/>
      <c r="RH102" s="41"/>
      <c r="RI102" s="41"/>
      <c r="RJ102" s="41"/>
      <c r="RK102" s="41"/>
      <c r="RL102" s="41"/>
      <c r="RM102" s="41"/>
      <c r="RN102" s="41"/>
      <c r="RO102" s="41"/>
      <c r="RP102" s="41"/>
      <c r="RQ102" s="41"/>
      <c r="RR102" s="41"/>
      <c r="RS102" s="41"/>
      <c r="RT102" s="41"/>
      <c r="RU102" s="41"/>
      <c r="RV102" s="41"/>
      <c r="RW102" s="41"/>
      <c r="RX102" s="41"/>
      <c r="RY102" s="41"/>
      <c r="RZ102" s="41"/>
      <c r="SA102" s="41"/>
      <c r="SB102" s="41"/>
      <c r="SC102" s="41"/>
      <c r="SD102" s="41"/>
      <c r="SE102" s="41"/>
      <c r="SF102" s="41"/>
      <c r="SG102" s="41"/>
      <c r="SH102" s="41"/>
      <c r="SI102" s="41"/>
      <c r="SJ102" s="41"/>
      <c r="SK102" s="41"/>
      <c r="SL102" s="41"/>
      <c r="SM102" s="41"/>
      <c r="SN102" s="41"/>
      <c r="SO102" s="41"/>
      <c r="SP102" s="41"/>
      <c r="SQ102" s="41"/>
      <c r="SR102" s="41"/>
      <c r="SS102" s="41"/>
      <c r="ST102" s="41"/>
      <c r="SU102" s="41"/>
      <c r="SV102" s="41"/>
      <c r="SW102" s="41"/>
      <c r="SX102" s="41"/>
      <c r="SY102" s="41"/>
      <c r="SZ102" s="41"/>
      <c r="TA102" s="41"/>
      <c r="TB102" s="41"/>
      <c r="TC102" s="41"/>
      <c r="TD102" s="41"/>
      <c r="TE102" s="41"/>
      <c r="TF102" s="41"/>
      <c r="TG102" s="41"/>
      <c r="TH102" s="41"/>
      <c r="TI102" s="41"/>
      <c r="TJ102" s="41"/>
      <c r="TK102" s="41"/>
      <c r="TL102" s="41"/>
      <c r="TM102" s="41"/>
      <c r="TN102" s="41"/>
      <c r="TO102" s="41"/>
      <c r="TP102" s="41"/>
      <c r="TQ102" s="41"/>
      <c r="TR102" s="41"/>
      <c r="TS102" s="41"/>
      <c r="TT102" s="41"/>
      <c r="TU102" s="41"/>
      <c r="TV102" s="41"/>
      <c r="TW102" s="41"/>
      <c r="TX102" s="41"/>
      <c r="TY102" s="41"/>
      <c r="TZ102" s="41"/>
      <c r="UA102" s="41"/>
      <c r="UB102" s="41"/>
      <c r="UC102" s="41"/>
      <c r="UD102" s="41"/>
      <c r="UE102" s="41"/>
      <c r="UF102" s="41"/>
      <c r="UG102" s="41"/>
      <c r="UH102" s="41"/>
      <c r="UI102" s="41"/>
      <c r="UJ102" s="41"/>
      <c r="UK102" s="41"/>
      <c r="UL102" s="41"/>
      <c r="UM102" s="41"/>
      <c r="UN102" s="41"/>
      <c r="UO102" s="41"/>
      <c r="UP102" s="41"/>
      <c r="UQ102" s="41"/>
      <c r="UR102" s="41"/>
      <c r="US102" s="41"/>
      <c r="UT102" s="41"/>
      <c r="UU102" s="41"/>
      <c r="UV102" s="41"/>
      <c r="UW102" s="41"/>
      <c r="UX102" s="41"/>
      <c r="UY102" s="41"/>
      <c r="UZ102" s="41"/>
      <c r="VA102" s="41"/>
      <c r="VB102" s="41"/>
      <c r="VC102" s="41"/>
      <c r="VD102" s="41"/>
      <c r="VE102" s="41"/>
      <c r="VF102" s="41"/>
      <c r="VG102" s="41"/>
      <c r="VH102" s="41"/>
      <c r="VI102" s="41"/>
      <c r="VJ102" s="41"/>
      <c r="VK102" s="41"/>
      <c r="VL102" s="41"/>
      <c r="VM102" s="41"/>
      <c r="VN102" s="41"/>
      <c r="VO102" s="41"/>
      <c r="VP102" s="41"/>
      <c r="VQ102" s="41"/>
      <c r="VR102" s="41"/>
      <c r="VS102" s="41"/>
      <c r="VT102" s="41"/>
      <c r="VU102" s="41"/>
      <c r="VV102" s="41"/>
      <c r="VW102" s="41"/>
      <c r="VX102" s="41"/>
      <c r="VY102" s="41"/>
      <c r="VZ102" s="41"/>
      <c r="WA102" s="41"/>
      <c r="WB102" s="41"/>
      <c r="WC102" s="41"/>
      <c r="WD102" s="41"/>
      <c r="WE102" s="41"/>
      <c r="WF102" s="41"/>
      <c r="WG102" s="41"/>
      <c r="WH102" s="41"/>
      <c r="WI102" s="41"/>
      <c r="WJ102" s="41"/>
      <c r="WK102" s="41"/>
      <c r="WL102" s="41"/>
      <c r="WM102" s="41"/>
      <c r="WN102" s="41"/>
      <c r="WO102" s="41"/>
      <c r="WP102" s="41"/>
      <c r="WQ102" s="41"/>
      <c r="WR102" s="41"/>
      <c r="WS102" s="41"/>
      <c r="WT102" s="41"/>
      <c r="WU102" s="41"/>
      <c r="WV102" s="41"/>
      <c r="WW102" s="41"/>
      <c r="WX102" s="41"/>
      <c r="WY102" s="41"/>
      <c r="WZ102" s="41"/>
      <c r="XA102" s="41"/>
      <c r="XB102" s="41"/>
      <c r="XC102" s="41"/>
      <c r="XD102" s="41"/>
      <c r="XE102" s="41"/>
      <c r="XF102" s="41"/>
      <c r="XG102" s="41"/>
      <c r="XH102" s="41"/>
      <c r="XI102" s="41"/>
      <c r="XJ102" s="41"/>
      <c r="XK102" s="41"/>
      <c r="XL102" s="41"/>
      <c r="XM102" s="41"/>
      <c r="XN102" s="41"/>
      <c r="XO102" s="41"/>
      <c r="XP102" s="41"/>
      <c r="XQ102" s="41"/>
      <c r="XR102" s="41"/>
      <c r="XS102" s="41"/>
      <c r="XT102" s="41"/>
      <c r="XU102" s="41"/>
      <c r="XV102" s="41"/>
      <c r="XW102" s="41"/>
      <c r="XX102" s="41"/>
      <c r="XY102" s="41"/>
      <c r="XZ102" s="41"/>
      <c r="YA102" s="41"/>
      <c r="YB102" s="41"/>
      <c r="YC102" s="41"/>
      <c r="YD102" s="41"/>
      <c r="YE102" s="41"/>
      <c r="YF102" s="41"/>
      <c r="YG102" s="41"/>
      <c r="YH102" s="41"/>
      <c r="YI102" s="41"/>
      <c r="YJ102" s="41"/>
      <c r="YK102" s="41"/>
      <c r="YL102" s="41"/>
      <c r="YM102" s="41"/>
      <c r="YN102" s="41"/>
      <c r="YO102" s="41"/>
      <c r="YP102" s="41"/>
      <c r="YQ102" s="41"/>
      <c r="YR102" s="41"/>
      <c r="YS102" s="41"/>
      <c r="YT102" s="41"/>
      <c r="YU102" s="41"/>
      <c r="YV102" s="41"/>
      <c r="YW102" s="41"/>
      <c r="YX102" s="41"/>
      <c r="YY102" s="41"/>
      <c r="YZ102" s="41"/>
      <c r="ZA102" s="41"/>
      <c r="ZB102" s="41"/>
      <c r="ZC102" s="41"/>
      <c r="ZD102" s="41"/>
      <c r="ZE102" s="41"/>
      <c r="ZF102" s="41"/>
      <c r="ZG102" s="41"/>
      <c r="ZH102" s="41"/>
      <c r="ZI102" s="41"/>
      <c r="ZJ102" s="41"/>
      <c r="ZK102" s="41"/>
      <c r="ZL102" s="41"/>
      <c r="ZM102" s="41"/>
      <c r="ZN102" s="41"/>
      <c r="ZO102" s="41"/>
      <c r="ZP102" s="41"/>
      <c r="ZQ102" s="41"/>
      <c r="ZR102" s="41"/>
      <c r="ZS102" s="41"/>
      <c r="ZT102" s="41"/>
      <c r="ZU102" s="41"/>
      <c r="ZV102" s="41"/>
      <c r="ZW102" s="41"/>
      <c r="ZX102" s="41"/>
      <c r="ZY102" s="41"/>
      <c r="ZZ102" s="41"/>
      <c r="AAA102" s="41"/>
      <c r="AAB102" s="41"/>
      <c r="AAC102" s="41"/>
      <c r="AAD102" s="41"/>
      <c r="AAE102" s="41"/>
      <c r="AAF102" s="41"/>
      <c r="AAG102" s="41"/>
      <c r="AAH102" s="41"/>
      <c r="AAI102" s="41"/>
      <c r="AAJ102" s="41"/>
      <c r="AAK102" s="41"/>
      <c r="AAL102" s="41"/>
      <c r="AAM102" s="41"/>
      <c r="AAN102" s="41"/>
      <c r="AAO102" s="41"/>
      <c r="AAP102" s="41"/>
      <c r="AAQ102" s="41"/>
      <c r="AAR102" s="41"/>
      <c r="AAS102" s="41"/>
      <c r="AAT102" s="41"/>
      <c r="AAU102" s="41"/>
      <c r="AAV102" s="41"/>
      <c r="AAW102" s="41"/>
      <c r="AAX102" s="41"/>
      <c r="AAY102" s="41"/>
      <c r="AAZ102" s="41"/>
      <c r="ABA102" s="41"/>
      <c r="ABB102" s="41"/>
      <c r="ABC102" s="41"/>
      <c r="ABD102" s="41"/>
      <c r="ABE102" s="41"/>
      <c r="ABF102" s="41"/>
      <c r="ABG102" s="41"/>
      <c r="ABH102" s="41"/>
      <c r="ABI102" s="41"/>
      <c r="ABJ102" s="41"/>
      <c r="ABK102" s="41"/>
      <c r="ABL102" s="41"/>
      <c r="ABM102" s="41"/>
      <c r="ABN102" s="41"/>
      <c r="ABO102" s="41"/>
      <c r="ABP102" s="41"/>
      <c r="ABQ102" s="41"/>
      <c r="ABR102" s="41"/>
      <c r="ABS102" s="41"/>
      <c r="ABT102" s="41"/>
      <c r="ABU102" s="41"/>
      <c r="ABV102" s="41"/>
      <c r="ABW102" s="41"/>
      <c r="ABX102" s="41"/>
      <c r="ABY102" s="41"/>
      <c r="ABZ102" s="41"/>
      <c r="ACA102" s="41"/>
      <c r="ACB102" s="41"/>
      <c r="ACC102" s="41"/>
      <c r="ACD102" s="41"/>
      <c r="ACE102" s="41"/>
      <c r="ACF102" s="41"/>
      <c r="ACG102" s="41"/>
      <c r="ACH102" s="41"/>
      <c r="ACI102" s="41"/>
      <c r="ACJ102" s="41"/>
      <c r="ACK102" s="41"/>
      <c r="ACL102" s="41"/>
      <c r="ACM102" s="41"/>
      <c r="ACN102" s="41"/>
      <c r="ACO102" s="41"/>
      <c r="ACP102" s="41"/>
      <c r="ACQ102" s="41"/>
      <c r="ACR102" s="41"/>
      <c r="ACS102" s="41"/>
      <c r="ACT102" s="41"/>
      <c r="ACU102" s="41"/>
      <c r="ACV102" s="41"/>
      <c r="ACW102" s="41"/>
      <c r="ACX102" s="41"/>
      <c r="ACY102" s="41"/>
      <c r="ACZ102" s="41"/>
      <c r="ADA102" s="41"/>
      <c r="ADB102" s="41"/>
      <c r="ADC102" s="41"/>
      <c r="ADD102" s="41"/>
      <c r="ADE102" s="41"/>
      <c r="ADF102" s="41"/>
      <c r="ADG102" s="41"/>
      <c r="ADH102" s="41"/>
      <c r="ADI102" s="41"/>
      <c r="ADJ102" s="41"/>
      <c r="ADK102" s="41"/>
      <c r="ADL102" s="41"/>
      <c r="ADM102" s="41"/>
      <c r="ADN102" s="41"/>
      <c r="ADO102" s="41"/>
      <c r="ADP102" s="41"/>
      <c r="ADQ102" s="41"/>
      <c r="ADR102" s="41"/>
      <c r="ADS102" s="41"/>
      <c r="ADT102" s="41"/>
      <c r="ADU102" s="41"/>
      <c r="ADV102" s="41"/>
      <c r="ADW102" s="41"/>
      <c r="ADX102" s="41"/>
      <c r="ADY102" s="41"/>
      <c r="ADZ102" s="41"/>
      <c r="AEA102" s="41"/>
      <c r="AEB102" s="41"/>
      <c r="AEC102" s="41"/>
      <c r="AED102" s="41"/>
      <c r="AEE102" s="41"/>
      <c r="AEF102" s="41"/>
      <c r="AEG102" s="41"/>
      <c r="AEH102" s="41"/>
      <c r="AEI102" s="41"/>
      <c r="AEJ102" s="41"/>
      <c r="AEK102" s="41"/>
      <c r="AEL102" s="41"/>
      <c r="AEM102" s="41"/>
      <c r="AEN102" s="41"/>
      <c r="AEO102" s="41"/>
      <c r="AEP102" s="41"/>
      <c r="AEQ102" s="41"/>
      <c r="AER102" s="41"/>
      <c r="AES102" s="41"/>
      <c r="AET102" s="41"/>
      <c r="AEU102" s="41"/>
      <c r="AEV102" s="41"/>
      <c r="AEW102" s="41"/>
      <c r="AEX102" s="41"/>
      <c r="AEY102" s="41"/>
      <c r="AEZ102" s="41"/>
      <c r="AFA102" s="41"/>
      <c r="AFB102" s="41"/>
      <c r="AFC102" s="41"/>
      <c r="AFD102" s="41"/>
      <c r="AFE102" s="41"/>
      <c r="AFF102" s="41"/>
      <c r="AFG102" s="41"/>
      <c r="AFH102" s="41"/>
      <c r="AFI102" s="41"/>
      <c r="AFJ102" s="41"/>
      <c r="AFK102" s="41"/>
      <c r="AFL102" s="41"/>
      <c r="AFM102" s="41"/>
      <c r="AFN102" s="41"/>
      <c r="AFO102" s="41"/>
      <c r="AFP102" s="41"/>
      <c r="AFQ102" s="41"/>
      <c r="AFR102" s="41"/>
      <c r="AFS102" s="41"/>
      <c r="AFT102" s="41"/>
      <c r="AFU102" s="41"/>
      <c r="AFV102" s="41"/>
      <c r="AFW102" s="41"/>
      <c r="AFX102" s="41"/>
      <c r="AFY102" s="41"/>
      <c r="AFZ102" s="41"/>
      <c r="AGA102" s="41"/>
      <c r="AGB102" s="41"/>
      <c r="AGC102" s="41"/>
      <c r="AGD102" s="41"/>
      <c r="AGE102" s="41"/>
      <c r="AGF102" s="41"/>
      <c r="AGG102" s="41"/>
      <c r="AGH102" s="41"/>
      <c r="AGI102" s="41"/>
      <c r="AGJ102" s="41"/>
      <c r="AGK102" s="41"/>
      <c r="AGL102" s="41"/>
      <c r="AGM102" s="41"/>
      <c r="AGN102" s="41"/>
      <c r="AGO102" s="41"/>
      <c r="AGP102" s="41"/>
      <c r="AGQ102" s="41"/>
      <c r="AGR102" s="41"/>
      <c r="AGS102" s="41"/>
      <c r="AGT102" s="41"/>
      <c r="AGU102" s="41"/>
      <c r="AGV102" s="41"/>
      <c r="AGW102" s="41"/>
      <c r="AGX102" s="41"/>
      <c r="AGY102" s="41"/>
      <c r="AGZ102" s="41"/>
    </row>
    <row r="103" spans="1:884" s="75" customFormat="1" x14ac:dyDescent="0.2">
      <c r="A103" s="162">
        <v>10</v>
      </c>
      <c r="B103" s="162" t="s">
        <v>140</v>
      </c>
      <c r="C103" s="162" t="s">
        <v>141</v>
      </c>
      <c r="D103" s="162" t="s">
        <v>142</v>
      </c>
      <c r="E103" s="162" t="s">
        <v>143</v>
      </c>
      <c r="F103" s="216" t="s">
        <v>144</v>
      </c>
      <c r="G103" s="161">
        <v>12653</v>
      </c>
      <c r="H103" s="161"/>
      <c r="I103" s="161"/>
      <c r="J103" s="161"/>
      <c r="K103" s="164" t="s">
        <v>145</v>
      </c>
      <c r="L103" s="216" t="s">
        <v>146</v>
      </c>
      <c r="M103" s="162" t="s">
        <v>147</v>
      </c>
      <c r="N103" s="159">
        <v>44042</v>
      </c>
      <c r="O103" s="177">
        <v>96699.25</v>
      </c>
      <c r="P103" s="161">
        <v>12856</v>
      </c>
      <c r="Q103" s="159">
        <v>44044</v>
      </c>
      <c r="R103" s="159">
        <v>44196</v>
      </c>
      <c r="S103" s="178" t="s">
        <v>608</v>
      </c>
      <c r="T103" s="167"/>
      <c r="U103" s="167"/>
      <c r="V103" s="167"/>
      <c r="W103" s="162" t="s">
        <v>635</v>
      </c>
      <c r="X103" s="46"/>
      <c r="Y103" s="42"/>
      <c r="Z103" s="43"/>
      <c r="AA103" s="42"/>
      <c r="AB103" s="42"/>
      <c r="AC103" s="42"/>
      <c r="AD103" s="42"/>
      <c r="AE103" s="42"/>
      <c r="AF103" s="42"/>
      <c r="AG103" s="126"/>
      <c r="AH103" s="126"/>
      <c r="AI103" s="42"/>
      <c r="AJ103" s="42"/>
      <c r="AK103" s="126"/>
      <c r="AL103" s="124">
        <f t="shared" si="1"/>
        <v>96699.25</v>
      </c>
      <c r="AM103" s="126">
        <f>13537.9+19339.85+19339.85+19339.85+1932.87+1445.36+19339.85+1621.77+411.38+646.82+2033.15</f>
        <v>98988.650000000009</v>
      </c>
      <c r="AN103" s="125"/>
      <c r="AO103" s="160">
        <f>AM103+AM106+AM107+AM108+AN111</f>
        <v>1086821.54</v>
      </c>
      <c r="AP103" s="162"/>
      <c r="AQ103" s="179"/>
      <c r="AR103" s="179"/>
      <c r="AS103" s="162"/>
      <c r="AT103" s="162"/>
      <c r="AU103" s="162"/>
      <c r="AV103" s="162"/>
      <c r="AW103" s="162"/>
      <c r="AX103" s="162"/>
      <c r="AY103" s="178"/>
      <c r="AZ103" s="178"/>
      <c r="BA103" s="178"/>
      <c r="BB103" s="178"/>
      <c r="BC103" s="178"/>
      <c r="BD103" s="178"/>
      <c r="BE103" s="178"/>
      <c r="BF103" s="178"/>
      <c r="BG103" s="178"/>
      <c r="BH103" s="178"/>
      <c r="BI103" s="178"/>
      <c r="BJ103" s="178"/>
      <c r="BK103" s="162"/>
      <c r="BL103" s="165"/>
      <c r="BM103" s="165"/>
      <c r="BN103" s="41"/>
      <c r="BO103" s="41"/>
      <c r="BP103" s="41"/>
      <c r="BQ103" s="41"/>
      <c r="BR103" s="41"/>
      <c r="BS103" s="41"/>
      <c r="BT103" s="41"/>
      <c r="BU103" s="41"/>
      <c r="BV103" s="41"/>
      <c r="BW103" s="41"/>
      <c r="BX103" s="41"/>
      <c r="BY103" s="41"/>
      <c r="BZ103" s="41"/>
      <c r="CA103" s="41"/>
      <c r="CB103" s="41"/>
      <c r="CC103" s="41"/>
      <c r="CD103" s="41"/>
      <c r="CE103" s="41"/>
      <c r="CF103" s="41"/>
      <c r="CG103" s="41"/>
      <c r="CH103" s="41"/>
      <c r="CI103" s="41"/>
      <c r="CJ103" s="41"/>
      <c r="CK103" s="41"/>
      <c r="CL103" s="41"/>
      <c r="CM103" s="41"/>
      <c r="CN103" s="41"/>
      <c r="CO103" s="41"/>
      <c r="CP103" s="41"/>
      <c r="CQ103" s="41"/>
      <c r="CR103" s="41"/>
      <c r="CS103" s="41"/>
      <c r="CT103" s="41"/>
      <c r="CU103" s="41"/>
      <c r="CV103" s="41"/>
      <c r="CW103" s="41"/>
      <c r="CX103" s="41"/>
      <c r="CY103" s="41"/>
      <c r="CZ103" s="41"/>
      <c r="DA103" s="41"/>
      <c r="DB103" s="41"/>
      <c r="DC103" s="41"/>
      <c r="DD103" s="41"/>
      <c r="DE103" s="41"/>
      <c r="DF103" s="41"/>
      <c r="DG103" s="41"/>
      <c r="DH103" s="41"/>
      <c r="DI103" s="41"/>
      <c r="DJ103" s="41"/>
      <c r="DK103" s="41"/>
      <c r="DL103" s="41"/>
      <c r="DM103" s="41"/>
      <c r="DN103" s="41"/>
      <c r="DO103" s="41"/>
      <c r="DP103" s="41"/>
      <c r="DQ103" s="41"/>
      <c r="DR103" s="41"/>
      <c r="DS103" s="41"/>
      <c r="DT103" s="41"/>
      <c r="DU103" s="41"/>
      <c r="DV103" s="41"/>
    </row>
    <row r="104" spans="1:884" s="75" customFormat="1" x14ac:dyDescent="0.2">
      <c r="A104" s="162"/>
      <c r="B104" s="162"/>
      <c r="C104" s="162"/>
      <c r="D104" s="162"/>
      <c r="E104" s="162"/>
      <c r="F104" s="216"/>
      <c r="G104" s="161"/>
      <c r="H104" s="161"/>
      <c r="I104" s="161"/>
      <c r="J104" s="161"/>
      <c r="K104" s="164"/>
      <c r="L104" s="216"/>
      <c r="M104" s="162"/>
      <c r="N104" s="159"/>
      <c r="O104" s="177"/>
      <c r="P104" s="161"/>
      <c r="Q104" s="159"/>
      <c r="R104" s="159"/>
      <c r="S104" s="162"/>
      <c r="T104" s="167"/>
      <c r="U104" s="167"/>
      <c r="V104" s="167"/>
      <c r="W104" s="162"/>
      <c r="X104" s="46" t="s">
        <v>168</v>
      </c>
      <c r="Y104" s="42" t="s">
        <v>560</v>
      </c>
      <c r="Z104" s="43">
        <v>44188</v>
      </c>
      <c r="AA104" s="47" t="s">
        <v>148</v>
      </c>
      <c r="AB104" s="42" t="s">
        <v>149</v>
      </c>
      <c r="AC104" s="42">
        <v>44197</v>
      </c>
      <c r="AD104" s="42">
        <v>44347</v>
      </c>
      <c r="AE104" s="42"/>
      <c r="AF104" s="42"/>
      <c r="AG104" s="126"/>
      <c r="AH104" s="126"/>
      <c r="AI104" s="42"/>
      <c r="AJ104" s="42"/>
      <c r="AK104" s="126"/>
      <c r="AL104" s="124">
        <f t="shared" si="1"/>
        <v>0</v>
      </c>
      <c r="AM104" s="126"/>
      <c r="AN104" s="125"/>
      <c r="AO104" s="160"/>
      <c r="AP104" s="162"/>
      <c r="AQ104" s="179"/>
      <c r="AR104" s="162"/>
      <c r="AS104" s="162"/>
      <c r="AT104" s="162"/>
      <c r="AU104" s="162"/>
      <c r="AV104" s="162"/>
      <c r="AW104" s="162"/>
      <c r="AX104" s="162"/>
      <c r="AY104" s="178"/>
      <c r="AZ104" s="178"/>
      <c r="BA104" s="178"/>
      <c r="BB104" s="178"/>
      <c r="BC104" s="178"/>
      <c r="BD104" s="178"/>
      <c r="BE104" s="178"/>
      <c r="BF104" s="178"/>
      <c r="BG104" s="178"/>
      <c r="BH104" s="178"/>
      <c r="BI104" s="178"/>
      <c r="BJ104" s="178"/>
      <c r="BK104" s="162"/>
      <c r="BL104" s="165"/>
      <c r="BM104" s="165"/>
      <c r="BN104" s="41"/>
      <c r="BO104" s="41"/>
      <c r="BP104" s="41"/>
      <c r="BQ104" s="41"/>
      <c r="BR104" s="41"/>
      <c r="BS104" s="41"/>
      <c r="BT104" s="41"/>
      <c r="BU104" s="41"/>
      <c r="BV104" s="41"/>
      <c r="BW104" s="41"/>
      <c r="BX104" s="41"/>
      <c r="BY104" s="41"/>
      <c r="BZ104" s="41"/>
      <c r="CA104" s="41"/>
      <c r="CB104" s="41"/>
      <c r="CC104" s="41"/>
      <c r="CD104" s="41"/>
      <c r="CE104" s="41"/>
      <c r="CF104" s="41"/>
      <c r="CG104" s="41"/>
      <c r="CH104" s="41"/>
      <c r="CI104" s="41"/>
      <c r="CJ104" s="41"/>
      <c r="CK104" s="41"/>
      <c r="CL104" s="41"/>
      <c r="CM104" s="41"/>
      <c r="CN104" s="41"/>
      <c r="CO104" s="41"/>
      <c r="CP104" s="41"/>
      <c r="CQ104" s="41"/>
      <c r="CR104" s="41"/>
      <c r="CS104" s="41"/>
      <c r="CT104" s="41"/>
      <c r="CU104" s="41"/>
      <c r="CV104" s="41"/>
      <c r="CW104" s="41"/>
      <c r="CX104" s="41"/>
      <c r="CY104" s="41"/>
      <c r="CZ104" s="41"/>
      <c r="DA104" s="41"/>
      <c r="DB104" s="41"/>
      <c r="DC104" s="41"/>
      <c r="DD104" s="41"/>
      <c r="DE104" s="41"/>
      <c r="DF104" s="41"/>
      <c r="DG104" s="41"/>
      <c r="DH104" s="41"/>
      <c r="DI104" s="41"/>
      <c r="DJ104" s="41"/>
      <c r="DK104" s="41"/>
      <c r="DL104" s="41"/>
      <c r="DM104" s="41"/>
      <c r="DN104" s="41"/>
      <c r="DO104" s="41"/>
      <c r="DP104" s="41"/>
      <c r="DQ104" s="41"/>
      <c r="DR104" s="41"/>
      <c r="DS104" s="41"/>
      <c r="DT104" s="41"/>
      <c r="DU104" s="41"/>
      <c r="DV104" s="41"/>
    </row>
    <row r="105" spans="1:884" s="75" customFormat="1" x14ac:dyDescent="0.2">
      <c r="A105" s="162"/>
      <c r="B105" s="162"/>
      <c r="C105" s="162"/>
      <c r="D105" s="162"/>
      <c r="E105" s="162"/>
      <c r="F105" s="216"/>
      <c r="G105" s="161"/>
      <c r="H105" s="161"/>
      <c r="I105" s="161"/>
      <c r="J105" s="161"/>
      <c r="K105" s="164"/>
      <c r="L105" s="216"/>
      <c r="M105" s="162"/>
      <c r="N105" s="159"/>
      <c r="O105" s="177"/>
      <c r="P105" s="161"/>
      <c r="Q105" s="159"/>
      <c r="R105" s="159"/>
      <c r="S105" s="162"/>
      <c r="T105" s="167"/>
      <c r="U105" s="167"/>
      <c r="V105" s="167"/>
      <c r="W105" s="162"/>
      <c r="X105" s="46" t="s">
        <v>168</v>
      </c>
      <c r="Y105" s="42" t="s">
        <v>561</v>
      </c>
      <c r="Z105" s="43">
        <v>44348</v>
      </c>
      <c r="AA105" s="47" t="s">
        <v>150</v>
      </c>
      <c r="AB105" s="42" t="s">
        <v>151</v>
      </c>
      <c r="AC105" s="42">
        <v>44348</v>
      </c>
      <c r="AD105" s="42">
        <v>44501</v>
      </c>
      <c r="AE105" s="42"/>
      <c r="AF105" s="42"/>
      <c r="AG105" s="126"/>
      <c r="AH105" s="126"/>
      <c r="AI105" s="42"/>
      <c r="AJ105" s="42"/>
      <c r="AK105" s="126"/>
      <c r="AL105" s="124">
        <f t="shared" si="1"/>
        <v>0</v>
      </c>
      <c r="AM105" s="126"/>
      <c r="AN105" s="125"/>
      <c r="AO105" s="160"/>
      <c r="AP105" s="162"/>
      <c r="AQ105" s="179"/>
      <c r="AR105" s="162"/>
      <c r="AS105" s="162"/>
      <c r="AT105" s="162"/>
      <c r="AU105" s="162"/>
      <c r="AV105" s="162"/>
      <c r="AW105" s="162"/>
      <c r="AX105" s="162"/>
      <c r="AY105" s="178"/>
      <c r="AZ105" s="178"/>
      <c r="BA105" s="178"/>
      <c r="BB105" s="178"/>
      <c r="BC105" s="178"/>
      <c r="BD105" s="178"/>
      <c r="BE105" s="178"/>
      <c r="BF105" s="178"/>
      <c r="BG105" s="178"/>
      <c r="BH105" s="178"/>
      <c r="BI105" s="178"/>
      <c r="BJ105" s="178"/>
      <c r="BK105" s="162"/>
      <c r="BL105" s="165"/>
      <c r="BM105" s="165"/>
      <c r="BN105" s="41"/>
      <c r="BO105" s="41"/>
      <c r="BP105" s="41"/>
      <c r="BQ105" s="41"/>
      <c r="BR105" s="41"/>
      <c r="BS105" s="41"/>
      <c r="BT105" s="41"/>
      <c r="BU105" s="41"/>
      <c r="BV105" s="41"/>
      <c r="BW105" s="41"/>
      <c r="BX105" s="41"/>
      <c r="BY105" s="41"/>
      <c r="BZ105" s="41"/>
      <c r="CA105" s="41"/>
      <c r="CB105" s="41"/>
      <c r="CC105" s="41"/>
      <c r="CD105" s="41"/>
      <c r="CE105" s="41"/>
      <c r="CF105" s="41"/>
      <c r="CG105" s="41"/>
      <c r="CH105" s="41"/>
      <c r="CI105" s="41"/>
      <c r="CJ105" s="41"/>
      <c r="CK105" s="41"/>
      <c r="CL105" s="41"/>
      <c r="CM105" s="41"/>
      <c r="CN105" s="41"/>
      <c r="CO105" s="41"/>
      <c r="CP105" s="41"/>
      <c r="CQ105" s="41"/>
      <c r="CR105" s="41"/>
      <c r="CS105" s="41"/>
      <c r="CT105" s="41"/>
      <c r="CU105" s="41"/>
      <c r="CV105" s="41"/>
      <c r="CW105" s="41"/>
      <c r="CX105" s="41"/>
      <c r="CY105" s="41"/>
      <c r="CZ105" s="41"/>
      <c r="DA105" s="41"/>
      <c r="DB105" s="41"/>
      <c r="DC105" s="41"/>
      <c r="DD105" s="41"/>
      <c r="DE105" s="41"/>
      <c r="DF105" s="41"/>
      <c r="DG105" s="41"/>
      <c r="DH105" s="41"/>
      <c r="DI105" s="41"/>
      <c r="DJ105" s="41"/>
      <c r="DK105" s="41"/>
      <c r="DL105" s="41"/>
      <c r="DM105" s="41"/>
      <c r="DN105" s="41"/>
      <c r="DO105" s="41"/>
      <c r="DP105" s="41"/>
      <c r="DQ105" s="41"/>
      <c r="DR105" s="41"/>
      <c r="DS105" s="41"/>
      <c r="DT105" s="41"/>
      <c r="DU105" s="41"/>
      <c r="DV105" s="41"/>
    </row>
    <row r="106" spans="1:884" s="75" customFormat="1" x14ac:dyDescent="0.2">
      <c r="A106" s="162"/>
      <c r="B106" s="162"/>
      <c r="C106" s="162"/>
      <c r="D106" s="162"/>
      <c r="E106" s="162"/>
      <c r="F106" s="216"/>
      <c r="G106" s="161"/>
      <c r="H106" s="161"/>
      <c r="I106" s="161"/>
      <c r="J106" s="161"/>
      <c r="K106" s="164"/>
      <c r="L106" s="216"/>
      <c r="M106" s="162"/>
      <c r="N106" s="159"/>
      <c r="O106" s="177"/>
      <c r="P106" s="161"/>
      <c r="Q106" s="159"/>
      <c r="R106" s="159"/>
      <c r="S106" s="162"/>
      <c r="T106" s="167"/>
      <c r="U106" s="167"/>
      <c r="V106" s="167"/>
      <c r="W106" s="162"/>
      <c r="X106" s="46" t="s">
        <v>168</v>
      </c>
      <c r="Y106" s="42" t="s">
        <v>562</v>
      </c>
      <c r="Z106" s="43">
        <v>44490</v>
      </c>
      <c r="AA106" s="47" t="s">
        <v>152</v>
      </c>
      <c r="AB106" s="42" t="s">
        <v>153</v>
      </c>
      <c r="AC106" s="42">
        <v>44501</v>
      </c>
      <c r="AD106" s="42">
        <v>44681</v>
      </c>
      <c r="AE106" s="42"/>
      <c r="AF106" s="42"/>
      <c r="AG106" s="126"/>
      <c r="AH106" s="126"/>
      <c r="AI106" s="42"/>
      <c r="AJ106" s="42"/>
      <c r="AK106" s="126"/>
      <c r="AL106" s="124">
        <f t="shared" si="1"/>
        <v>0</v>
      </c>
      <c r="AM106" s="126">
        <v>252713.12</v>
      </c>
      <c r="AN106" s="125"/>
      <c r="AO106" s="160"/>
      <c r="AP106" s="162"/>
      <c r="AQ106" s="179"/>
      <c r="AR106" s="162"/>
      <c r="AS106" s="162"/>
      <c r="AT106" s="162"/>
      <c r="AU106" s="162"/>
      <c r="AV106" s="162"/>
      <c r="AW106" s="162"/>
      <c r="AX106" s="162"/>
      <c r="AY106" s="178"/>
      <c r="AZ106" s="178"/>
      <c r="BA106" s="178"/>
      <c r="BB106" s="178"/>
      <c r="BC106" s="178"/>
      <c r="BD106" s="178"/>
      <c r="BE106" s="178"/>
      <c r="BF106" s="178"/>
      <c r="BG106" s="178"/>
      <c r="BH106" s="178"/>
      <c r="BI106" s="178"/>
      <c r="BJ106" s="178"/>
      <c r="BK106" s="162"/>
      <c r="BL106" s="165"/>
      <c r="BM106" s="165"/>
      <c r="BN106" s="41"/>
      <c r="BO106" s="41"/>
      <c r="BP106" s="41"/>
      <c r="BQ106" s="41"/>
      <c r="BR106" s="41"/>
      <c r="BS106" s="41"/>
      <c r="BT106" s="41"/>
      <c r="BU106" s="41"/>
      <c r="BV106" s="41"/>
      <c r="BW106" s="41"/>
      <c r="BX106" s="41"/>
      <c r="BY106" s="41"/>
      <c r="BZ106" s="41"/>
      <c r="CA106" s="41"/>
      <c r="CB106" s="41"/>
      <c r="CC106" s="41"/>
      <c r="CD106" s="41"/>
      <c r="CE106" s="41"/>
      <c r="CF106" s="41"/>
      <c r="CG106" s="41"/>
      <c r="CH106" s="41"/>
      <c r="CI106" s="41"/>
      <c r="CJ106" s="41"/>
      <c r="CK106" s="41"/>
      <c r="CL106" s="41"/>
      <c r="CM106" s="41"/>
      <c r="CN106" s="41"/>
      <c r="CO106" s="41"/>
      <c r="CP106" s="41"/>
      <c r="CQ106" s="41"/>
      <c r="CR106" s="41"/>
      <c r="CS106" s="41"/>
      <c r="CT106" s="41"/>
      <c r="CU106" s="41"/>
      <c r="CV106" s="41"/>
      <c r="CW106" s="41"/>
      <c r="CX106" s="41"/>
      <c r="CY106" s="41"/>
      <c r="CZ106" s="41"/>
      <c r="DA106" s="41"/>
      <c r="DB106" s="41"/>
      <c r="DC106" s="41"/>
      <c r="DD106" s="41"/>
      <c r="DE106" s="41"/>
      <c r="DF106" s="41"/>
      <c r="DG106" s="41"/>
      <c r="DH106" s="41"/>
      <c r="DI106" s="41"/>
      <c r="DJ106" s="41"/>
      <c r="DK106" s="41"/>
      <c r="DL106" s="41"/>
      <c r="DM106" s="41"/>
      <c r="DN106" s="41"/>
      <c r="DO106" s="41"/>
      <c r="DP106" s="41"/>
      <c r="DQ106" s="41"/>
      <c r="DR106" s="41"/>
      <c r="DS106" s="41"/>
      <c r="DT106" s="41"/>
      <c r="DU106" s="41"/>
      <c r="DV106" s="41"/>
    </row>
    <row r="107" spans="1:884" s="75" customFormat="1" x14ac:dyDescent="0.2">
      <c r="A107" s="162"/>
      <c r="B107" s="162"/>
      <c r="C107" s="162"/>
      <c r="D107" s="162"/>
      <c r="E107" s="162"/>
      <c r="F107" s="216"/>
      <c r="G107" s="161"/>
      <c r="H107" s="161"/>
      <c r="I107" s="161"/>
      <c r="J107" s="161"/>
      <c r="K107" s="164"/>
      <c r="L107" s="216"/>
      <c r="M107" s="162"/>
      <c r="N107" s="159"/>
      <c r="O107" s="177"/>
      <c r="P107" s="161"/>
      <c r="Q107" s="159"/>
      <c r="R107" s="159"/>
      <c r="S107" s="162"/>
      <c r="T107" s="167"/>
      <c r="U107" s="167"/>
      <c r="V107" s="167"/>
      <c r="W107" s="162"/>
      <c r="X107" s="46" t="s">
        <v>168</v>
      </c>
      <c r="Y107" s="42" t="s">
        <v>563</v>
      </c>
      <c r="Z107" s="43">
        <v>44678</v>
      </c>
      <c r="AA107" s="47" t="s">
        <v>154</v>
      </c>
      <c r="AB107" s="46" t="s">
        <v>155</v>
      </c>
      <c r="AC107" s="42">
        <v>44682</v>
      </c>
      <c r="AD107" s="42">
        <v>44865</v>
      </c>
      <c r="AE107" s="42"/>
      <c r="AF107" s="42"/>
      <c r="AG107" s="126"/>
      <c r="AH107" s="126"/>
      <c r="AI107" s="42"/>
      <c r="AJ107" s="42"/>
      <c r="AK107" s="126"/>
      <c r="AL107" s="124">
        <f t="shared" si="1"/>
        <v>0</v>
      </c>
      <c r="AM107" s="126">
        <v>270456.77</v>
      </c>
      <c r="AN107" s="125"/>
      <c r="AO107" s="160"/>
      <c r="AP107" s="162"/>
      <c r="AQ107" s="179"/>
      <c r="AR107" s="162"/>
      <c r="AS107" s="162"/>
      <c r="AT107" s="162"/>
      <c r="AU107" s="162"/>
      <c r="AV107" s="162"/>
      <c r="AW107" s="162"/>
      <c r="AX107" s="162"/>
      <c r="AY107" s="178"/>
      <c r="AZ107" s="178"/>
      <c r="BA107" s="178"/>
      <c r="BB107" s="178"/>
      <c r="BC107" s="178"/>
      <c r="BD107" s="178"/>
      <c r="BE107" s="178"/>
      <c r="BF107" s="178"/>
      <c r="BG107" s="178"/>
      <c r="BH107" s="178"/>
      <c r="BI107" s="178"/>
      <c r="BJ107" s="178"/>
      <c r="BK107" s="162"/>
      <c r="BL107" s="165"/>
      <c r="BM107" s="165"/>
      <c r="BN107" s="41"/>
      <c r="BO107" s="41"/>
      <c r="BP107" s="41"/>
      <c r="BQ107" s="41"/>
      <c r="BR107" s="41"/>
      <c r="BS107" s="41"/>
      <c r="BT107" s="41"/>
      <c r="BU107" s="41"/>
      <c r="BV107" s="41"/>
      <c r="BW107" s="41"/>
      <c r="BX107" s="41"/>
      <c r="BY107" s="41"/>
      <c r="BZ107" s="41"/>
      <c r="CA107" s="41"/>
      <c r="CB107" s="41"/>
      <c r="CC107" s="41"/>
      <c r="CD107" s="41"/>
      <c r="CE107" s="41"/>
      <c r="CF107" s="41"/>
      <c r="CG107" s="41"/>
      <c r="CH107" s="41"/>
      <c r="CI107" s="41"/>
      <c r="CJ107" s="41"/>
      <c r="CK107" s="41"/>
      <c r="CL107" s="41"/>
      <c r="CM107" s="41"/>
      <c r="CN107" s="41"/>
      <c r="CO107" s="41"/>
      <c r="CP107" s="41"/>
      <c r="CQ107" s="41"/>
      <c r="CR107" s="41"/>
      <c r="CS107" s="41"/>
      <c r="CT107" s="41"/>
      <c r="CU107" s="41"/>
      <c r="CV107" s="41"/>
      <c r="CW107" s="41"/>
      <c r="CX107" s="41"/>
      <c r="CY107" s="41"/>
      <c r="CZ107" s="41"/>
      <c r="DA107" s="41"/>
      <c r="DB107" s="41"/>
      <c r="DC107" s="41"/>
      <c r="DD107" s="41"/>
      <c r="DE107" s="41"/>
      <c r="DF107" s="41"/>
      <c r="DG107" s="41"/>
      <c r="DH107" s="41"/>
      <c r="DI107" s="41"/>
      <c r="DJ107" s="41"/>
      <c r="DK107" s="41"/>
      <c r="DL107" s="41"/>
      <c r="DM107" s="41"/>
      <c r="DN107" s="41"/>
      <c r="DO107" s="41"/>
      <c r="DP107" s="41"/>
      <c r="DQ107" s="41"/>
      <c r="DR107" s="41"/>
      <c r="DS107" s="41"/>
      <c r="DT107" s="41"/>
      <c r="DU107" s="41"/>
      <c r="DV107" s="41"/>
    </row>
    <row r="108" spans="1:884" s="75" customFormat="1" x14ac:dyDescent="0.2">
      <c r="A108" s="162"/>
      <c r="B108" s="162"/>
      <c r="C108" s="162"/>
      <c r="D108" s="162"/>
      <c r="E108" s="162"/>
      <c r="F108" s="216"/>
      <c r="G108" s="161"/>
      <c r="H108" s="161"/>
      <c r="I108" s="161"/>
      <c r="J108" s="161"/>
      <c r="K108" s="164"/>
      <c r="L108" s="216"/>
      <c r="M108" s="162"/>
      <c r="N108" s="159"/>
      <c r="O108" s="177"/>
      <c r="P108" s="161"/>
      <c r="Q108" s="159"/>
      <c r="R108" s="159"/>
      <c r="S108" s="162"/>
      <c r="T108" s="167"/>
      <c r="U108" s="167"/>
      <c r="V108" s="167"/>
      <c r="W108" s="162"/>
      <c r="X108" s="46" t="s">
        <v>168</v>
      </c>
      <c r="Y108" s="42" t="s">
        <v>564</v>
      </c>
      <c r="Z108" s="43">
        <v>44895</v>
      </c>
      <c r="AA108" s="47" t="s">
        <v>156</v>
      </c>
      <c r="AB108" s="42" t="s">
        <v>157</v>
      </c>
      <c r="AC108" s="42">
        <v>44895</v>
      </c>
      <c r="AD108" s="42">
        <v>44926</v>
      </c>
      <c r="AE108" s="55">
        <v>5.0042089999999997E-2</v>
      </c>
      <c r="AF108" s="42"/>
      <c r="AG108" s="126">
        <v>12225.48</v>
      </c>
      <c r="AH108" s="126">
        <v>0</v>
      </c>
      <c r="AI108" s="42"/>
      <c r="AJ108" s="42"/>
      <c r="AK108" s="126">
        <v>0</v>
      </c>
      <c r="AL108" s="124">
        <f t="shared" si="1"/>
        <v>12225.48</v>
      </c>
      <c r="AM108" s="126">
        <v>285864.78999999998</v>
      </c>
      <c r="AN108" s="125"/>
      <c r="AO108" s="160"/>
      <c r="AP108" s="162"/>
      <c r="AQ108" s="179"/>
      <c r="AR108" s="162"/>
      <c r="AS108" s="162"/>
      <c r="AT108" s="162"/>
      <c r="AU108" s="162"/>
      <c r="AV108" s="162"/>
      <c r="AW108" s="162"/>
      <c r="AX108" s="162"/>
      <c r="AY108" s="178"/>
      <c r="AZ108" s="178"/>
      <c r="BA108" s="178"/>
      <c r="BB108" s="178"/>
      <c r="BC108" s="178"/>
      <c r="BD108" s="178"/>
      <c r="BE108" s="178"/>
      <c r="BF108" s="178"/>
      <c r="BG108" s="178"/>
      <c r="BH108" s="178"/>
      <c r="BI108" s="178"/>
      <c r="BJ108" s="178"/>
      <c r="BK108" s="162"/>
      <c r="BL108" s="165"/>
      <c r="BM108" s="165"/>
      <c r="BN108" s="41"/>
      <c r="BO108" s="41"/>
      <c r="BP108" s="41"/>
      <c r="BQ108" s="41"/>
      <c r="BR108" s="41"/>
      <c r="BS108" s="41"/>
      <c r="BT108" s="41"/>
      <c r="BU108" s="41"/>
      <c r="BV108" s="41"/>
      <c r="BW108" s="41"/>
      <c r="BX108" s="41"/>
      <c r="BY108" s="41"/>
      <c r="BZ108" s="41"/>
      <c r="CA108" s="41"/>
      <c r="CB108" s="41"/>
      <c r="CC108" s="41"/>
      <c r="CD108" s="41"/>
      <c r="CE108" s="41"/>
      <c r="CF108" s="41"/>
      <c r="CG108" s="41"/>
      <c r="CH108" s="41"/>
      <c r="CI108" s="41"/>
      <c r="CJ108" s="41"/>
      <c r="CK108" s="41"/>
      <c r="CL108" s="41"/>
      <c r="CM108" s="41"/>
      <c r="CN108" s="41"/>
      <c r="CO108" s="41"/>
      <c r="CP108" s="41"/>
      <c r="CQ108" s="41"/>
      <c r="CR108" s="41"/>
      <c r="CS108" s="41"/>
      <c r="CT108" s="41"/>
      <c r="CU108" s="41"/>
      <c r="CV108" s="41"/>
      <c r="CW108" s="41"/>
      <c r="CX108" s="41"/>
      <c r="CY108" s="41"/>
      <c r="CZ108" s="41"/>
      <c r="DA108" s="41"/>
      <c r="DB108" s="41"/>
      <c r="DC108" s="41"/>
      <c r="DD108" s="41"/>
      <c r="DE108" s="41"/>
      <c r="DF108" s="41"/>
      <c r="DG108" s="41"/>
      <c r="DH108" s="41"/>
      <c r="DI108" s="41"/>
      <c r="DJ108" s="41"/>
      <c r="DK108" s="41"/>
      <c r="DL108" s="41"/>
      <c r="DM108" s="41"/>
      <c r="DN108" s="41"/>
      <c r="DO108" s="41"/>
      <c r="DP108" s="41"/>
      <c r="DQ108" s="41"/>
      <c r="DR108" s="41"/>
      <c r="DS108" s="41"/>
      <c r="DT108" s="41"/>
      <c r="DU108" s="41"/>
      <c r="DV108" s="41"/>
    </row>
    <row r="109" spans="1:884" s="75" customFormat="1" x14ac:dyDescent="0.2">
      <c r="A109" s="162"/>
      <c r="B109" s="162"/>
      <c r="C109" s="162"/>
      <c r="D109" s="162"/>
      <c r="E109" s="162"/>
      <c r="F109" s="216"/>
      <c r="G109" s="161"/>
      <c r="H109" s="161"/>
      <c r="I109" s="161"/>
      <c r="J109" s="161"/>
      <c r="K109" s="164"/>
      <c r="L109" s="216"/>
      <c r="M109" s="162"/>
      <c r="N109" s="159"/>
      <c r="O109" s="177"/>
      <c r="P109" s="161"/>
      <c r="Q109" s="159"/>
      <c r="R109" s="159"/>
      <c r="S109" s="162"/>
      <c r="T109" s="167"/>
      <c r="U109" s="167"/>
      <c r="V109" s="167"/>
      <c r="W109" s="162"/>
      <c r="X109" s="46" t="s">
        <v>168</v>
      </c>
      <c r="Y109" s="42" t="s">
        <v>565</v>
      </c>
      <c r="Z109" s="43">
        <v>44910</v>
      </c>
      <c r="AA109" s="46" t="s">
        <v>158</v>
      </c>
      <c r="AB109" s="46" t="s">
        <v>155</v>
      </c>
      <c r="AC109" s="42">
        <v>44927</v>
      </c>
      <c r="AD109" s="42">
        <v>45291</v>
      </c>
      <c r="AE109" s="42"/>
      <c r="AF109" s="42"/>
      <c r="AG109" s="126"/>
      <c r="AH109" s="126"/>
      <c r="AI109" s="42"/>
      <c r="AJ109" s="42"/>
      <c r="AK109" s="126"/>
      <c r="AL109" s="124">
        <f t="shared" si="1"/>
        <v>0</v>
      </c>
      <c r="AM109" s="126"/>
      <c r="AN109" s="125"/>
      <c r="AO109" s="160"/>
      <c r="AP109" s="162"/>
      <c r="AQ109" s="179"/>
      <c r="AR109" s="162"/>
      <c r="AS109" s="162"/>
      <c r="AT109" s="162"/>
      <c r="AU109" s="162"/>
      <c r="AV109" s="162"/>
      <c r="AW109" s="162"/>
      <c r="AX109" s="162"/>
      <c r="AY109" s="178"/>
      <c r="AZ109" s="178"/>
      <c r="BA109" s="178"/>
      <c r="BB109" s="178"/>
      <c r="BC109" s="178"/>
      <c r="BD109" s="178"/>
      <c r="BE109" s="178"/>
      <c r="BF109" s="178"/>
      <c r="BG109" s="178"/>
      <c r="BH109" s="178"/>
      <c r="BI109" s="178"/>
      <c r="BJ109" s="178"/>
      <c r="BK109" s="162"/>
      <c r="BL109" s="165"/>
      <c r="BM109" s="165"/>
      <c r="BN109" s="41"/>
      <c r="BO109" s="41"/>
      <c r="BP109" s="41"/>
      <c r="BQ109" s="41"/>
      <c r="BR109" s="41"/>
      <c r="BS109" s="41"/>
      <c r="BT109" s="41"/>
      <c r="BU109" s="41"/>
      <c r="BV109" s="41"/>
      <c r="BW109" s="41"/>
      <c r="BX109" s="41"/>
      <c r="BY109" s="41"/>
      <c r="BZ109" s="41"/>
      <c r="CA109" s="41"/>
      <c r="CB109" s="41"/>
      <c r="CC109" s="41"/>
      <c r="CD109" s="41"/>
      <c r="CE109" s="41"/>
      <c r="CF109" s="41"/>
      <c r="CG109" s="41"/>
      <c r="CH109" s="41"/>
      <c r="CI109" s="41"/>
      <c r="CJ109" s="41"/>
      <c r="CK109" s="41"/>
      <c r="CL109" s="41"/>
      <c r="CM109" s="41"/>
      <c r="CN109" s="41"/>
      <c r="CO109" s="41"/>
      <c r="CP109" s="41"/>
      <c r="CQ109" s="41"/>
      <c r="CR109" s="41"/>
      <c r="CS109" s="41"/>
      <c r="CT109" s="41"/>
      <c r="CU109" s="41"/>
      <c r="CV109" s="41"/>
      <c r="CW109" s="41"/>
      <c r="CX109" s="41"/>
      <c r="CY109" s="41"/>
      <c r="CZ109" s="41"/>
      <c r="DA109" s="41"/>
      <c r="DB109" s="41"/>
      <c r="DC109" s="41"/>
      <c r="DD109" s="41"/>
      <c r="DE109" s="41"/>
      <c r="DF109" s="41"/>
      <c r="DG109" s="41"/>
      <c r="DH109" s="41"/>
      <c r="DI109" s="41"/>
      <c r="DJ109" s="41"/>
      <c r="DK109" s="41"/>
      <c r="DL109" s="41"/>
      <c r="DM109" s="41"/>
      <c r="DN109" s="41"/>
      <c r="DO109" s="41"/>
      <c r="DP109" s="41"/>
      <c r="DQ109" s="41"/>
      <c r="DR109" s="41"/>
      <c r="DS109" s="41"/>
      <c r="DT109" s="41"/>
      <c r="DU109" s="41"/>
      <c r="DV109" s="41"/>
    </row>
    <row r="110" spans="1:884" s="75" customFormat="1" x14ac:dyDescent="0.2">
      <c r="A110" s="162"/>
      <c r="B110" s="162"/>
      <c r="C110" s="162"/>
      <c r="D110" s="162"/>
      <c r="E110" s="162"/>
      <c r="F110" s="216"/>
      <c r="G110" s="161"/>
      <c r="H110" s="161"/>
      <c r="I110" s="161"/>
      <c r="J110" s="161"/>
      <c r="K110" s="164"/>
      <c r="L110" s="216"/>
      <c r="M110" s="162"/>
      <c r="N110" s="159"/>
      <c r="O110" s="177"/>
      <c r="P110" s="161"/>
      <c r="Q110" s="159"/>
      <c r="R110" s="159"/>
      <c r="S110" s="162"/>
      <c r="T110" s="167"/>
      <c r="U110" s="167"/>
      <c r="V110" s="167"/>
      <c r="W110" s="162"/>
      <c r="X110" s="46" t="s">
        <v>168</v>
      </c>
      <c r="Y110" s="42" t="s">
        <v>566</v>
      </c>
      <c r="Z110" s="43">
        <v>45138</v>
      </c>
      <c r="AA110" s="47" t="s">
        <v>159</v>
      </c>
      <c r="AB110" s="87" t="s">
        <v>160</v>
      </c>
      <c r="AC110" s="77">
        <v>44562</v>
      </c>
      <c r="AD110" s="83">
        <v>45291</v>
      </c>
      <c r="AE110" s="49">
        <v>6.5185599999999996E-2</v>
      </c>
      <c r="AF110" s="42"/>
      <c r="AG110" s="126">
        <v>15925.08</v>
      </c>
      <c r="AH110" s="126">
        <v>0</v>
      </c>
      <c r="AI110" s="42"/>
      <c r="AJ110" s="42"/>
      <c r="AK110" s="126">
        <v>0</v>
      </c>
      <c r="AL110" s="124">
        <f t="shared" si="1"/>
        <v>15925.08</v>
      </c>
      <c r="AM110" s="126"/>
      <c r="AN110" s="125"/>
      <c r="AO110" s="160"/>
      <c r="AP110" s="162"/>
      <c r="AQ110" s="179"/>
      <c r="AR110" s="162"/>
      <c r="AS110" s="162"/>
      <c r="AT110" s="162"/>
      <c r="AU110" s="162"/>
      <c r="AV110" s="162"/>
      <c r="AW110" s="162"/>
      <c r="AX110" s="162"/>
      <c r="AY110" s="178"/>
      <c r="AZ110" s="178"/>
      <c r="BA110" s="178"/>
      <c r="BB110" s="178"/>
      <c r="BC110" s="178"/>
      <c r="BD110" s="178"/>
      <c r="BE110" s="178"/>
      <c r="BF110" s="178"/>
      <c r="BG110" s="178"/>
      <c r="BH110" s="178"/>
      <c r="BI110" s="178"/>
      <c r="BJ110" s="178"/>
      <c r="BK110" s="162"/>
      <c r="BL110" s="165"/>
      <c r="BM110" s="165"/>
      <c r="BN110" s="41"/>
      <c r="BO110" s="41"/>
      <c r="BP110" s="41"/>
      <c r="BQ110" s="41"/>
      <c r="BR110" s="41"/>
      <c r="BS110" s="41"/>
      <c r="BT110" s="41"/>
      <c r="BU110" s="41"/>
      <c r="BV110" s="41"/>
      <c r="BW110" s="41"/>
      <c r="BX110" s="41"/>
      <c r="BY110" s="41"/>
      <c r="BZ110" s="41"/>
      <c r="CA110" s="41"/>
      <c r="CB110" s="41"/>
      <c r="CC110" s="41"/>
      <c r="CD110" s="41"/>
      <c r="CE110" s="41"/>
      <c r="CF110" s="41"/>
      <c r="CG110" s="41"/>
      <c r="CH110" s="41"/>
      <c r="CI110" s="41"/>
      <c r="CJ110" s="41"/>
      <c r="CK110" s="41"/>
      <c r="CL110" s="41"/>
      <c r="CM110" s="41"/>
      <c r="CN110" s="41"/>
      <c r="CO110" s="41"/>
      <c r="CP110" s="41"/>
      <c r="CQ110" s="41"/>
      <c r="CR110" s="41"/>
      <c r="CS110" s="41"/>
      <c r="CT110" s="41"/>
      <c r="CU110" s="41"/>
      <c r="CV110" s="41"/>
      <c r="CW110" s="41"/>
      <c r="CX110" s="41"/>
      <c r="CY110" s="41"/>
      <c r="CZ110" s="41"/>
      <c r="DA110" s="41"/>
      <c r="DB110" s="41"/>
      <c r="DC110" s="41"/>
      <c r="DD110" s="41"/>
      <c r="DE110" s="41"/>
      <c r="DF110" s="41"/>
      <c r="DG110" s="41"/>
      <c r="DH110" s="41"/>
      <c r="DI110" s="41"/>
      <c r="DJ110" s="41"/>
      <c r="DK110" s="41"/>
      <c r="DL110" s="41"/>
      <c r="DM110" s="41"/>
      <c r="DN110" s="41"/>
      <c r="DO110" s="41"/>
      <c r="DP110" s="41"/>
      <c r="DQ110" s="41"/>
      <c r="DR110" s="41"/>
      <c r="DS110" s="41"/>
      <c r="DT110" s="41"/>
      <c r="DU110" s="41"/>
      <c r="DV110" s="41"/>
    </row>
    <row r="111" spans="1:884" s="75" customFormat="1" x14ac:dyDescent="0.2">
      <c r="A111" s="162"/>
      <c r="B111" s="162"/>
      <c r="C111" s="162"/>
      <c r="D111" s="162"/>
      <c r="E111" s="162"/>
      <c r="F111" s="216"/>
      <c r="G111" s="161"/>
      <c r="H111" s="161"/>
      <c r="I111" s="161"/>
      <c r="J111" s="161"/>
      <c r="K111" s="164"/>
      <c r="L111" s="216"/>
      <c r="M111" s="162"/>
      <c r="N111" s="159"/>
      <c r="O111" s="177"/>
      <c r="P111" s="161"/>
      <c r="Q111" s="159"/>
      <c r="R111" s="159"/>
      <c r="S111" s="162"/>
      <c r="T111" s="167"/>
      <c r="U111" s="167"/>
      <c r="V111" s="167"/>
      <c r="W111" s="162"/>
      <c r="X111" s="46" t="s">
        <v>168</v>
      </c>
      <c r="Y111" s="42" t="s">
        <v>567</v>
      </c>
      <c r="Z111" s="43">
        <v>45292</v>
      </c>
      <c r="AA111" s="45">
        <v>13684</v>
      </c>
      <c r="AB111" s="46" t="s">
        <v>155</v>
      </c>
      <c r="AC111" s="42">
        <v>45292</v>
      </c>
      <c r="AD111" s="42">
        <v>45657</v>
      </c>
      <c r="AE111" s="42"/>
      <c r="AF111" s="42"/>
      <c r="AG111" s="126"/>
      <c r="AH111" s="126"/>
      <c r="AI111" s="42"/>
      <c r="AJ111" s="42"/>
      <c r="AK111" s="126"/>
      <c r="AL111" s="124">
        <f t="shared" si="1"/>
        <v>0</v>
      </c>
      <c r="AM111" s="126"/>
      <c r="AN111" s="125">
        <f>21685.13+21685.13+21685.13+742.84+4573.73+21685.13+21685.13+21685.13+17300.75+4384.98+17300.75+4384.38</f>
        <v>178798.21000000002</v>
      </c>
      <c r="AO111" s="160"/>
      <c r="AP111" s="162"/>
      <c r="AQ111" s="179"/>
      <c r="AR111" s="162"/>
      <c r="AS111" s="162"/>
      <c r="AT111" s="162"/>
      <c r="AU111" s="162"/>
      <c r="AV111" s="162"/>
      <c r="AW111" s="162"/>
      <c r="AX111" s="162"/>
      <c r="AY111" s="178"/>
      <c r="AZ111" s="178"/>
      <c r="BA111" s="178"/>
      <c r="BB111" s="178"/>
      <c r="BC111" s="178"/>
      <c r="BD111" s="178"/>
      <c r="BE111" s="178"/>
      <c r="BF111" s="178"/>
      <c r="BG111" s="178"/>
      <c r="BH111" s="178"/>
      <c r="BI111" s="178"/>
      <c r="BJ111" s="178"/>
      <c r="BK111" s="162"/>
      <c r="BL111" s="165"/>
      <c r="BM111" s="165"/>
      <c r="BN111" s="41"/>
      <c r="BO111" s="41"/>
      <c r="BP111" s="41"/>
      <c r="BQ111" s="41"/>
      <c r="BR111" s="41"/>
      <c r="BS111" s="41"/>
      <c r="BT111" s="41"/>
      <c r="BU111" s="41"/>
      <c r="BV111" s="41"/>
      <c r="BW111" s="41"/>
      <c r="BX111" s="41"/>
      <c r="BY111" s="41"/>
      <c r="BZ111" s="41"/>
      <c r="CA111" s="41"/>
      <c r="CB111" s="41"/>
      <c r="CC111" s="41"/>
      <c r="CD111" s="41"/>
      <c r="CE111" s="41"/>
      <c r="CF111" s="41"/>
      <c r="CG111" s="41"/>
      <c r="CH111" s="41"/>
      <c r="CI111" s="41"/>
      <c r="CJ111" s="41"/>
      <c r="CK111" s="41"/>
      <c r="CL111" s="41"/>
      <c r="CM111" s="41"/>
      <c r="CN111" s="41"/>
      <c r="CO111" s="41"/>
      <c r="CP111" s="41"/>
      <c r="CQ111" s="41"/>
      <c r="CR111" s="41"/>
      <c r="CS111" s="41"/>
      <c r="CT111" s="41"/>
      <c r="CU111" s="41"/>
      <c r="CV111" s="41"/>
      <c r="CW111" s="41"/>
      <c r="CX111" s="41"/>
      <c r="CY111" s="41"/>
      <c r="CZ111" s="41"/>
      <c r="DA111" s="41"/>
      <c r="DB111" s="41"/>
      <c r="DC111" s="41"/>
      <c r="DD111" s="41"/>
      <c r="DE111" s="41"/>
      <c r="DF111" s="41"/>
      <c r="DG111" s="41"/>
      <c r="DH111" s="41"/>
      <c r="DI111" s="41"/>
      <c r="DJ111" s="41"/>
      <c r="DK111" s="41"/>
      <c r="DL111" s="41"/>
      <c r="DM111" s="41"/>
      <c r="DN111" s="41"/>
      <c r="DO111" s="41"/>
      <c r="DP111" s="41"/>
      <c r="DQ111" s="41"/>
      <c r="DR111" s="41"/>
      <c r="DS111" s="41"/>
      <c r="DT111" s="41"/>
      <c r="DU111" s="41"/>
      <c r="DV111" s="41"/>
    </row>
    <row r="112" spans="1:884" s="75" customFormat="1" x14ac:dyDescent="0.2">
      <c r="A112" s="162"/>
      <c r="B112" s="162"/>
      <c r="C112" s="162"/>
      <c r="D112" s="162"/>
      <c r="E112" s="162"/>
      <c r="F112" s="216"/>
      <c r="G112" s="161"/>
      <c r="H112" s="161"/>
      <c r="I112" s="161"/>
      <c r="J112" s="161"/>
      <c r="K112" s="164"/>
      <c r="L112" s="216"/>
      <c r="M112" s="162"/>
      <c r="N112" s="159"/>
      <c r="O112" s="177"/>
      <c r="P112" s="161"/>
      <c r="Q112" s="159"/>
      <c r="R112" s="159"/>
      <c r="S112" s="162"/>
      <c r="T112" s="167"/>
      <c r="U112" s="167"/>
      <c r="V112" s="167"/>
      <c r="W112" s="162"/>
      <c r="X112" s="46"/>
      <c r="Y112" s="46"/>
      <c r="Z112" s="46"/>
      <c r="AA112" s="46"/>
      <c r="AB112" s="46"/>
      <c r="AC112" s="46"/>
      <c r="AD112" s="46"/>
      <c r="AE112" s="53"/>
      <c r="AF112" s="43"/>
      <c r="AG112" s="127"/>
      <c r="AH112" s="127"/>
      <c r="AI112" s="43"/>
      <c r="AJ112" s="43"/>
      <c r="AK112" s="127"/>
      <c r="AL112" s="124">
        <f t="shared" si="1"/>
        <v>0</v>
      </c>
      <c r="AM112" s="126"/>
      <c r="AN112" s="125"/>
      <c r="AO112" s="160"/>
      <c r="AP112" s="162"/>
      <c r="AQ112" s="179"/>
      <c r="AR112" s="162"/>
      <c r="AS112" s="162"/>
      <c r="AT112" s="162"/>
      <c r="AU112" s="162"/>
      <c r="AV112" s="162"/>
      <c r="AW112" s="162"/>
      <c r="AX112" s="162"/>
      <c r="AY112" s="178"/>
      <c r="AZ112" s="178"/>
      <c r="BA112" s="178"/>
      <c r="BB112" s="178"/>
      <c r="BC112" s="178"/>
      <c r="BD112" s="178"/>
      <c r="BE112" s="178"/>
      <c r="BF112" s="178"/>
      <c r="BG112" s="178"/>
      <c r="BH112" s="178"/>
      <c r="BI112" s="178"/>
      <c r="BJ112" s="178"/>
      <c r="BK112" s="162"/>
      <c r="BL112" s="165"/>
      <c r="BM112" s="165"/>
      <c r="BN112" s="41"/>
      <c r="BO112" s="41"/>
      <c r="BP112" s="41"/>
      <c r="BQ112" s="41"/>
      <c r="BR112" s="41"/>
      <c r="BS112" s="41"/>
      <c r="BT112" s="41"/>
      <c r="BU112" s="41"/>
      <c r="BV112" s="41"/>
      <c r="BW112" s="41"/>
      <c r="BX112" s="41"/>
      <c r="BY112" s="41"/>
      <c r="BZ112" s="41"/>
      <c r="CA112" s="41"/>
      <c r="CB112" s="41"/>
      <c r="CC112" s="41"/>
      <c r="CD112" s="41"/>
      <c r="CE112" s="41"/>
      <c r="CF112" s="41"/>
      <c r="CG112" s="41"/>
      <c r="CH112" s="41"/>
      <c r="CI112" s="41"/>
      <c r="CJ112" s="41"/>
      <c r="CK112" s="41"/>
      <c r="CL112" s="41"/>
      <c r="CM112" s="41"/>
      <c r="CN112" s="41"/>
      <c r="CO112" s="41"/>
      <c r="CP112" s="41"/>
      <c r="CQ112" s="41"/>
      <c r="CR112" s="41"/>
      <c r="CS112" s="41"/>
      <c r="CT112" s="41"/>
      <c r="CU112" s="41"/>
      <c r="CV112" s="41"/>
      <c r="CW112" s="41"/>
      <c r="CX112" s="41"/>
      <c r="CY112" s="41"/>
      <c r="CZ112" s="41"/>
      <c r="DA112" s="41"/>
      <c r="DB112" s="41"/>
      <c r="DC112" s="41"/>
      <c r="DD112" s="41"/>
      <c r="DE112" s="41"/>
      <c r="DF112" s="41"/>
      <c r="DG112" s="41"/>
      <c r="DH112" s="41"/>
      <c r="DI112" s="41"/>
      <c r="DJ112" s="41"/>
      <c r="DK112" s="41"/>
      <c r="DL112" s="41"/>
      <c r="DM112" s="41"/>
      <c r="DN112" s="41"/>
      <c r="DO112" s="41"/>
      <c r="DP112" s="41"/>
      <c r="DQ112" s="41"/>
      <c r="DR112" s="41"/>
      <c r="DS112" s="41"/>
      <c r="DT112" s="41"/>
      <c r="DU112" s="41"/>
      <c r="DV112" s="41"/>
    </row>
    <row r="113" spans="1:126" s="75" customFormat="1" x14ac:dyDescent="0.2">
      <c r="A113" s="162"/>
      <c r="B113" s="162"/>
      <c r="C113" s="162"/>
      <c r="D113" s="162"/>
      <c r="E113" s="162"/>
      <c r="F113" s="216"/>
      <c r="G113" s="161"/>
      <c r="H113" s="161"/>
      <c r="I113" s="161"/>
      <c r="J113" s="161"/>
      <c r="K113" s="164"/>
      <c r="L113" s="216"/>
      <c r="M113" s="162"/>
      <c r="N113" s="159"/>
      <c r="O113" s="177"/>
      <c r="P113" s="161"/>
      <c r="Q113" s="159"/>
      <c r="R113" s="159"/>
      <c r="S113" s="162"/>
      <c r="T113" s="167"/>
      <c r="U113" s="167"/>
      <c r="V113" s="167"/>
      <c r="W113" s="162"/>
      <c r="X113" s="46"/>
      <c r="Y113" s="46"/>
      <c r="Z113" s="46"/>
      <c r="AA113" s="46"/>
      <c r="AB113" s="46"/>
      <c r="AC113" s="46"/>
      <c r="AD113" s="46"/>
      <c r="AE113" s="87"/>
      <c r="AF113" s="87"/>
      <c r="AG113" s="127"/>
      <c r="AH113" s="127"/>
      <c r="AI113" s="43"/>
      <c r="AJ113" s="43"/>
      <c r="AK113" s="127"/>
      <c r="AL113" s="124">
        <f t="shared" si="1"/>
        <v>0</v>
      </c>
      <c r="AM113" s="137"/>
      <c r="AN113" s="125"/>
      <c r="AO113" s="160"/>
      <c r="AP113" s="162"/>
      <c r="AQ113" s="179"/>
      <c r="AR113" s="162"/>
      <c r="AS113" s="162"/>
      <c r="AT113" s="162"/>
      <c r="AU113" s="162"/>
      <c r="AV113" s="162"/>
      <c r="AW113" s="162"/>
      <c r="AX113" s="162"/>
      <c r="AY113" s="178"/>
      <c r="AZ113" s="178"/>
      <c r="BA113" s="178"/>
      <c r="BB113" s="178"/>
      <c r="BC113" s="178"/>
      <c r="BD113" s="178"/>
      <c r="BE113" s="178"/>
      <c r="BF113" s="178"/>
      <c r="BG113" s="178"/>
      <c r="BH113" s="178"/>
      <c r="BI113" s="178"/>
      <c r="BJ113" s="178"/>
      <c r="BK113" s="162"/>
      <c r="BL113" s="165"/>
      <c r="BM113" s="165"/>
      <c r="BN113" s="41"/>
      <c r="BO113" s="41"/>
      <c r="BP113" s="41"/>
      <c r="BQ113" s="41"/>
      <c r="BR113" s="41"/>
      <c r="BS113" s="41"/>
      <c r="BT113" s="41"/>
      <c r="BU113" s="41"/>
      <c r="BV113" s="41"/>
      <c r="BW113" s="41"/>
      <c r="BX113" s="41"/>
      <c r="BY113" s="41"/>
      <c r="BZ113" s="41"/>
      <c r="CA113" s="41"/>
      <c r="CB113" s="41"/>
      <c r="CC113" s="41"/>
      <c r="CD113" s="41"/>
      <c r="CE113" s="41"/>
      <c r="CF113" s="41"/>
      <c r="CG113" s="41"/>
      <c r="CH113" s="41"/>
      <c r="CI113" s="41"/>
      <c r="CJ113" s="41"/>
      <c r="CK113" s="41"/>
      <c r="CL113" s="41"/>
      <c r="CM113" s="41"/>
      <c r="CN113" s="41"/>
      <c r="CO113" s="41"/>
      <c r="CP113" s="41"/>
      <c r="CQ113" s="41"/>
      <c r="CR113" s="41"/>
      <c r="CS113" s="41"/>
      <c r="CT113" s="41"/>
      <c r="CU113" s="41"/>
      <c r="CV113" s="41"/>
      <c r="CW113" s="41"/>
      <c r="CX113" s="41"/>
      <c r="CY113" s="41"/>
      <c r="CZ113" s="41"/>
      <c r="DA113" s="41"/>
      <c r="DB113" s="41"/>
      <c r="DC113" s="41"/>
      <c r="DD113" s="41"/>
      <c r="DE113" s="41"/>
      <c r="DF113" s="41"/>
      <c r="DG113" s="41"/>
      <c r="DH113" s="41"/>
      <c r="DI113" s="41"/>
      <c r="DJ113" s="41"/>
      <c r="DK113" s="41"/>
      <c r="DL113" s="41"/>
      <c r="DM113" s="41"/>
      <c r="DN113" s="41"/>
      <c r="DO113" s="41"/>
      <c r="DP113" s="41"/>
      <c r="DQ113" s="41"/>
      <c r="DR113" s="41"/>
      <c r="DS113" s="41"/>
      <c r="DT113" s="41"/>
      <c r="DU113" s="41"/>
      <c r="DV113" s="41"/>
    </row>
    <row r="114" spans="1:126" s="75" customFormat="1" x14ac:dyDescent="0.2">
      <c r="A114" s="162">
        <v>11</v>
      </c>
      <c r="B114" s="162" t="s">
        <v>204</v>
      </c>
      <c r="C114" s="162" t="s">
        <v>141</v>
      </c>
      <c r="D114" s="162" t="s">
        <v>142</v>
      </c>
      <c r="E114" s="162" t="s">
        <v>143</v>
      </c>
      <c r="F114" s="216" t="s">
        <v>193</v>
      </c>
      <c r="G114" s="161">
        <v>12653</v>
      </c>
      <c r="H114" s="161"/>
      <c r="I114" s="161"/>
      <c r="J114" s="161"/>
      <c r="K114" s="164" t="s">
        <v>205</v>
      </c>
      <c r="L114" s="216" t="s">
        <v>146</v>
      </c>
      <c r="M114" s="162" t="s">
        <v>147</v>
      </c>
      <c r="N114" s="159">
        <v>44074</v>
      </c>
      <c r="O114" s="177">
        <v>72083.360000000001</v>
      </c>
      <c r="P114" s="161">
        <v>12873</v>
      </c>
      <c r="Q114" s="159">
        <v>44075</v>
      </c>
      <c r="R114" s="159">
        <v>44196</v>
      </c>
      <c r="S114" s="178" t="s">
        <v>608</v>
      </c>
      <c r="T114" s="167"/>
      <c r="U114" s="167"/>
      <c r="V114" s="167"/>
      <c r="W114" s="162" t="s">
        <v>635</v>
      </c>
      <c r="X114" s="46"/>
      <c r="Y114" s="42"/>
      <c r="Z114" s="43"/>
      <c r="AA114" s="42"/>
      <c r="AB114" s="42"/>
      <c r="AC114" s="42"/>
      <c r="AD114" s="42"/>
      <c r="AE114" s="42"/>
      <c r="AF114" s="42"/>
      <c r="AG114" s="126"/>
      <c r="AH114" s="126"/>
      <c r="AI114" s="42"/>
      <c r="AJ114" s="42"/>
      <c r="AK114" s="126"/>
      <c r="AL114" s="124">
        <f t="shared" si="1"/>
        <v>72083.360000000001</v>
      </c>
      <c r="AM114" s="126">
        <f>18020.84+6398.95+18020.84+18020.84+18020.84</f>
        <v>78482.31</v>
      </c>
      <c r="AN114" s="125"/>
      <c r="AO114" s="160">
        <f>AM114+AM117+AM120+AM122+AN123</f>
        <v>931204.43</v>
      </c>
      <c r="AP114" s="162"/>
      <c r="AQ114" s="162"/>
      <c r="AR114" s="162"/>
      <c r="AS114" s="162"/>
      <c r="AT114" s="162"/>
      <c r="AU114" s="162"/>
      <c r="AV114" s="162"/>
      <c r="AW114" s="162"/>
      <c r="AX114" s="162"/>
      <c r="AY114" s="178"/>
      <c r="AZ114" s="178"/>
      <c r="BA114" s="178"/>
      <c r="BB114" s="178"/>
      <c r="BC114" s="178"/>
      <c r="BD114" s="178"/>
      <c r="BE114" s="178"/>
      <c r="BF114" s="178"/>
      <c r="BG114" s="178"/>
      <c r="BH114" s="178"/>
      <c r="BI114" s="178"/>
      <c r="BJ114" s="178"/>
      <c r="BK114" s="162"/>
      <c r="BL114" s="165"/>
      <c r="BM114" s="165"/>
      <c r="BN114" s="41"/>
      <c r="BO114" s="41"/>
      <c r="BP114" s="41"/>
      <c r="BQ114" s="41"/>
      <c r="BR114" s="41"/>
      <c r="BS114" s="41"/>
      <c r="BT114" s="41"/>
      <c r="BU114" s="41"/>
      <c r="BV114" s="41"/>
      <c r="BW114" s="41"/>
      <c r="BX114" s="41"/>
      <c r="BY114" s="41"/>
      <c r="BZ114" s="41"/>
      <c r="CA114" s="41"/>
      <c r="CB114" s="41"/>
      <c r="CC114" s="41"/>
      <c r="CD114" s="41"/>
      <c r="CE114" s="41"/>
      <c r="CF114" s="41"/>
      <c r="CG114" s="41"/>
      <c r="CH114" s="41"/>
      <c r="CI114" s="41"/>
      <c r="CJ114" s="41"/>
      <c r="CK114" s="41"/>
      <c r="CL114" s="41"/>
      <c r="CM114" s="41"/>
      <c r="CN114" s="41"/>
      <c r="CO114" s="41"/>
      <c r="CP114" s="41"/>
      <c r="CQ114" s="41"/>
      <c r="CR114" s="41"/>
      <c r="CS114" s="41"/>
      <c r="CT114" s="41"/>
      <c r="CU114" s="41"/>
      <c r="CV114" s="41"/>
      <c r="CW114" s="41"/>
      <c r="CX114" s="41"/>
      <c r="CY114" s="41"/>
      <c r="CZ114" s="41"/>
      <c r="DA114" s="41"/>
      <c r="DB114" s="41"/>
      <c r="DC114" s="41"/>
      <c r="DD114" s="41"/>
      <c r="DE114" s="41"/>
      <c r="DF114" s="41"/>
      <c r="DG114" s="41"/>
      <c r="DH114" s="41"/>
      <c r="DI114" s="41"/>
      <c r="DJ114" s="41"/>
      <c r="DK114" s="41"/>
      <c r="DL114" s="41"/>
      <c r="DM114" s="41"/>
      <c r="DN114" s="41"/>
      <c r="DO114" s="41"/>
      <c r="DP114" s="41"/>
      <c r="DQ114" s="41"/>
      <c r="DR114" s="41"/>
      <c r="DS114" s="41"/>
      <c r="DT114" s="41"/>
      <c r="DU114" s="41"/>
      <c r="DV114" s="41"/>
    </row>
    <row r="115" spans="1:126" s="75" customFormat="1" x14ac:dyDescent="0.2">
      <c r="A115" s="162"/>
      <c r="B115" s="162"/>
      <c r="C115" s="162"/>
      <c r="D115" s="162"/>
      <c r="E115" s="162"/>
      <c r="F115" s="216"/>
      <c r="G115" s="161"/>
      <c r="H115" s="161"/>
      <c r="I115" s="161"/>
      <c r="J115" s="161"/>
      <c r="K115" s="164"/>
      <c r="L115" s="216"/>
      <c r="M115" s="162"/>
      <c r="N115" s="159"/>
      <c r="O115" s="177"/>
      <c r="P115" s="161"/>
      <c r="Q115" s="159"/>
      <c r="R115" s="159"/>
      <c r="S115" s="162"/>
      <c r="T115" s="167"/>
      <c r="U115" s="167"/>
      <c r="V115" s="167"/>
      <c r="W115" s="162"/>
      <c r="X115" s="46" t="s">
        <v>168</v>
      </c>
      <c r="Y115" s="42" t="s">
        <v>560</v>
      </c>
      <c r="Z115" s="43">
        <v>44188</v>
      </c>
      <c r="AA115" s="47" t="s">
        <v>148</v>
      </c>
      <c r="AB115" s="42" t="s">
        <v>206</v>
      </c>
      <c r="AC115" s="42">
        <v>44197</v>
      </c>
      <c r="AD115" s="42">
        <v>44316</v>
      </c>
      <c r="AE115" s="42"/>
      <c r="AF115" s="42"/>
      <c r="AG115" s="126"/>
      <c r="AH115" s="126"/>
      <c r="AI115" s="42"/>
      <c r="AJ115" s="42"/>
      <c r="AK115" s="126"/>
      <c r="AL115" s="124">
        <f t="shared" si="1"/>
        <v>0</v>
      </c>
      <c r="AM115" s="126"/>
      <c r="AN115" s="125"/>
      <c r="AO115" s="160"/>
      <c r="AP115" s="162"/>
      <c r="AQ115" s="162"/>
      <c r="AR115" s="162"/>
      <c r="AS115" s="162"/>
      <c r="AT115" s="162"/>
      <c r="AU115" s="162"/>
      <c r="AV115" s="162"/>
      <c r="AW115" s="162"/>
      <c r="AX115" s="162"/>
      <c r="AY115" s="178"/>
      <c r="AZ115" s="178"/>
      <c r="BA115" s="178"/>
      <c r="BB115" s="178"/>
      <c r="BC115" s="178"/>
      <c r="BD115" s="178"/>
      <c r="BE115" s="178"/>
      <c r="BF115" s="178"/>
      <c r="BG115" s="178"/>
      <c r="BH115" s="178"/>
      <c r="BI115" s="178"/>
      <c r="BJ115" s="178"/>
      <c r="BK115" s="162"/>
      <c r="BL115" s="165"/>
      <c r="BM115" s="165"/>
      <c r="BN115" s="41"/>
      <c r="BO115" s="41"/>
      <c r="BP115" s="41"/>
      <c r="BQ115" s="41"/>
      <c r="BR115" s="41"/>
      <c r="BS115" s="41"/>
      <c r="BT115" s="41"/>
      <c r="BU115" s="41"/>
      <c r="BV115" s="41"/>
      <c r="BW115" s="41"/>
      <c r="BX115" s="41"/>
      <c r="BY115" s="41"/>
      <c r="BZ115" s="41"/>
      <c r="CA115" s="41"/>
      <c r="CB115" s="41"/>
      <c r="CC115" s="41"/>
      <c r="CD115" s="41"/>
      <c r="CE115" s="41"/>
      <c r="CF115" s="41"/>
      <c r="CG115" s="41"/>
      <c r="CH115" s="41"/>
      <c r="CI115" s="41"/>
      <c r="CJ115" s="41"/>
      <c r="CK115" s="41"/>
      <c r="CL115" s="41"/>
      <c r="CM115" s="41"/>
      <c r="CN115" s="41"/>
      <c r="CO115" s="41"/>
      <c r="CP115" s="41"/>
      <c r="CQ115" s="41"/>
      <c r="CR115" s="41"/>
      <c r="CS115" s="41"/>
      <c r="CT115" s="41"/>
      <c r="CU115" s="41"/>
      <c r="CV115" s="41"/>
      <c r="CW115" s="41"/>
      <c r="CX115" s="41"/>
      <c r="CY115" s="41"/>
      <c r="CZ115" s="41"/>
      <c r="DA115" s="41"/>
      <c r="DB115" s="41"/>
      <c r="DC115" s="41"/>
      <c r="DD115" s="41"/>
      <c r="DE115" s="41"/>
      <c r="DF115" s="41"/>
      <c r="DG115" s="41"/>
      <c r="DH115" s="41"/>
      <c r="DI115" s="41"/>
      <c r="DJ115" s="41"/>
      <c r="DK115" s="41"/>
      <c r="DL115" s="41"/>
      <c r="DM115" s="41"/>
      <c r="DN115" s="41"/>
      <c r="DO115" s="41"/>
      <c r="DP115" s="41"/>
      <c r="DQ115" s="41"/>
      <c r="DR115" s="41"/>
      <c r="DS115" s="41"/>
      <c r="DT115" s="41"/>
      <c r="DU115" s="41"/>
      <c r="DV115" s="41"/>
    </row>
    <row r="116" spans="1:126" s="75" customFormat="1" x14ac:dyDescent="0.2">
      <c r="A116" s="162"/>
      <c r="B116" s="162"/>
      <c r="C116" s="162"/>
      <c r="D116" s="162"/>
      <c r="E116" s="162"/>
      <c r="F116" s="216"/>
      <c r="G116" s="161"/>
      <c r="H116" s="161"/>
      <c r="I116" s="161"/>
      <c r="J116" s="161"/>
      <c r="K116" s="164"/>
      <c r="L116" s="216"/>
      <c r="M116" s="162"/>
      <c r="N116" s="159"/>
      <c r="O116" s="177"/>
      <c r="P116" s="161"/>
      <c r="Q116" s="159"/>
      <c r="R116" s="159"/>
      <c r="S116" s="162"/>
      <c r="T116" s="167"/>
      <c r="U116" s="167"/>
      <c r="V116" s="167"/>
      <c r="W116" s="162"/>
      <c r="X116" s="46" t="s">
        <v>168</v>
      </c>
      <c r="Y116" s="42" t="s">
        <v>561</v>
      </c>
      <c r="Z116" s="43">
        <v>44314</v>
      </c>
      <c r="AA116" s="47" t="s">
        <v>207</v>
      </c>
      <c r="AB116" s="42" t="s">
        <v>208</v>
      </c>
      <c r="AC116" s="42">
        <v>44317</v>
      </c>
      <c r="AD116" s="42">
        <v>44377</v>
      </c>
      <c r="AE116" s="42"/>
      <c r="AF116" s="42"/>
      <c r="AG116" s="126"/>
      <c r="AH116" s="126"/>
      <c r="AI116" s="42"/>
      <c r="AJ116" s="42"/>
      <c r="AK116" s="126"/>
      <c r="AL116" s="124">
        <f t="shared" si="1"/>
        <v>0</v>
      </c>
      <c r="AM116" s="126"/>
      <c r="AN116" s="125"/>
      <c r="AO116" s="160"/>
      <c r="AP116" s="162"/>
      <c r="AQ116" s="162"/>
      <c r="AR116" s="162"/>
      <c r="AS116" s="162"/>
      <c r="AT116" s="162"/>
      <c r="AU116" s="162"/>
      <c r="AV116" s="162"/>
      <c r="AW116" s="162"/>
      <c r="AX116" s="162"/>
      <c r="AY116" s="178"/>
      <c r="AZ116" s="178"/>
      <c r="BA116" s="178"/>
      <c r="BB116" s="178"/>
      <c r="BC116" s="178"/>
      <c r="BD116" s="178"/>
      <c r="BE116" s="178"/>
      <c r="BF116" s="178"/>
      <c r="BG116" s="178"/>
      <c r="BH116" s="178"/>
      <c r="BI116" s="178"/>
      <c r="BJ116" s="178"/>
      <c r="BK116" s="162"/>
      <c r="BL116" s="165"/>
      <c r="BM116" s="165"/>
      <c r="BN116" s="41"/>
      <c r="BO116" s="41"/>
      <c r="BP116" s="41"/>
      <c r="BQ116" s="41"/>
      <c r="BR116" s="41"/>
      <c r="BS116" s="41"/>
      <c r="BT116" s="41"/>
      <c r="BU116" s="41"/>
      <c r="BV116" s="41"/>
      <c r="BW116" s="41"/>
      <c r="BX116" s="41"/>
      <c r="BY116" s="41"/>
      <c r="BZ116" s="41"/>
      <c r="CA116" s="41"/>
      <c r="CB116" s="41"/>
      <c r="CC116" s="41"/>
      <c r="CD116" s="41"/>
      <c r="CE116" s="41"/>
      <c r="CF116" s="41"/>
      <c r="CG116" s="41"/>
      <c r="CH116" s="41"/>
      <c r="CI116" s="41"/>
      <c r="CJ116" s="41"/>
      <c r="CK116" s="41"/>
      <c r="CL116" s="41"/>
      <c r="CM116" s="41"/>
      <c r="CN116" s="41"/>
      <c r="CO116" s="41"/>
      <c r="CP116" s="41"/>
      <c r="CQ116" s="41"/>
      <c r="CR116" s="41"/>
      <c r="CS116" s="41"/>
      <c r="CT116" s="41"/>
      <c r="CU116" s="41"/>
      <c r="CV116" s="41"/>
      <c r="CW116" s="41"/>
      <c r="CX116" s="41"/>
      <c r="CY116" s="41"/>
      <c r="CZ116" s="41"/>
      <c r="DA116" s="41"/>
      <c r="DB116" s="41"/>
      <c r="DC116" s="41"/>
      <c r="DD116" s="41"/>
      <c r="DE116" s="41"/>
      <c r="DF116" s="41"/>
      <c r="DG116" s="41"/>
      <c r="DH116" s="41"/>
      <c r="DI116" s="41"/>
      <c r="DJ116" s="41"/>
      <c r="DK116" s="41"/>
      <c r="DL116" s="41"/>
      <c r="DM116" s="41"/>
      <c r="DN116" s="41"/>
      <c r="DO116" s="41"/>
      <c r="DP116" s="41"/>
      <c r="DQ116" s="41"/>
      <c r="DR116" s="41"/>
      <c r="DS116" s="41"/>
      <c r="DT116" s="41"/>
      <c r="DU116" s="41"/>
      <c r="DV116" s="41"/>
    </row>
    <row r="117" spans="1:126" s="75" customFormat="1" x14ac:dyDescent="0.2">
      <c r="A117" s="162"/>
      <c r="B117" s="162"/>
      <c r="C117" s="162"/>
      <c r="D117" s="162"/>
      <c r="E117" s="162"/>
      <c r="F117" s="216"/>
      <c r="G117" s="161"/>
      <c r="H117" s="161"/>
      <c r="I117" s="161"/>
      <c r="J117" s="161"/>
      <c r="K117" s="164"/>
      <c r="L117" s="216"/>
      <c r="M117" s="162"/>
      <c r="N117" s="159"/>
      <c r="O117" s="177"/>
      <c r="P117" s="161"/>
      <c r="Q117" s="159"/>
      <c r="R117" s="159"/>
      <c r="S117" s="162"/>
      <c r="T117" s="167"/>
      <c r="U117" s="167"/>
      <c r="V117" s="167"/>
      <c r="W117" s="162"/>
      <c r="X117" s="46" t="s">
        <v>168</v>
      </c>
      <c r="Y117" s="42" t="s">
        <v>562</v>
      </c>
      <c r="Z117" s="43">
        <v>44372</v>
      </c>
      <c r="AA117" s="47" t="s">
        <v>209</v>
      </c>
      <c r="AB117" s="42" t="s">
        <v>210</v>
      </c>
      <c r="AC117" s="42">
        <v>44378</v>
      </c>
      <c r="AD117" s="42">
        <v>44561</v>
      </c>
      <c r="AE117" s="42"/>
      <c r="AF117" s="42"/>
      <c r="AG117" s="126"/>
      <c r="AH117" s="126"/>
      <c r="AI117" s="42"/>
      <c r="AJ117" s="42"/>
      <c r="AK117" s="126"/>
      <c r="AL117" s="124">
        <f t="shared" si="1"/>
        <v>0</v>
      </c>
      <c r="AM117" s="126">
        <v>215701.74</v>
      </c>
      <c r="AN117" s="125"/>
      <c r="AO117" s="160"/>
      <c r="AP117" s="162"/>
      <c r="AQ117" s="162"/>
      <c r="AR117" s="162"/>
      <c r="AS117" s="162"/>
      <c r="AT117" s="162"/>
      <c r="AU117" s="162"/>
      <c r="AV117" s="162"/>
      <c r="AW117" s="162"/>
      <c r="AX117" s="162"/>
      <c r="AY117" s="178"/>
      <c r="AZ117" s="178"/>
      <c r="BA117" s="178"/>
      <c r="BB117" s="178"/>
      <c r="BC117" s="178"/>
      <c r="BD117" s="178"/>
      <c r="BE117" s="178"/>
      <c r="BF117" s="178"/>
      <c r="BG117" s="178"/>
      <c r="BH117" s="178"/>
      <c r="BI117" s="178"/>
      <c r="BJ117" s="178"/>
      <c r="BK117" s="162"/>
      <c r="BL117" s="165"/>
      <c r="BM117" s="165"/>
      <c r="BN117" s="41"/>
      <c r="BO117" s="41"/>
      <c r="BP117" s="41"/>
      <c r="BQ117" s="41"/>
      <c r="BR117" s="41"/>
      <c r="BS117" s="41"/>
      <c r="BT117" s="41"/>
      <c r="BU117" s="41"/>
      <c r="BV117" s="41"/>
      <c r="BW117" s="41"/>
      <c r="BX117" s="41"/>
      <c r="BY117" s="41"/>
      <c r="BZ117" s="41"/>
      <c r="CA117" s="41"/>
      <c r="CB117" s="41"/>
      <c r="CC117" s="41"/>
      <c r="CD117" s="41"/>
      <c r="CE117" s="41"/>
      <c r="CF117" s="41"/>
      <c r="CG117" s="41"/>
      <c r="CH117" s="41"/>
      <c r="CI117" s="41"/>
      <c r="CJ117" s="41"/>
      <c r="CK117" s="41"/>
      <c r="CL117" s="41"/>
      <c r="CM117" s="41"/>
      <c r="CN117" s="41"/>
      <c r="CO117" s="41"/>
      <c r="CP117" s="41"/>
      <c r="CQ117" s="41"/>
      <c r="CR117" s="41"/>
      <c r="CS117" s="41"/>
      <c r="CT117" s="41"/>
      <c r="CU117" s="41"/>
      <c r="CV117" s="41"/>
      <c r="CW117" s="41"/>
      <c r="CX117" s="41"/>
      <c r="CY117" s="41"/>
      <c r="CZ117" s="41"/>
      <c r="DA117" s="41"/>
      <c r="DB117" s="41"/>
      <c r="DC117" s="41"/>
      <c r="DD117" s="41"/>
      <c r="DE117" s="41"/>
      <c r="DF117" s="41"/>
      <c r="DG117" s="41"/>
      <c r="DH117" s="41"/>
      <c r="DI117" s="41"/>
      <c r="DJ117" s="41"/>
      <c r="DK117" s="41"/>
      <c r="DL117" s="41"/>
      <c r="DM117" s="41"/>
      <c r="DN117" s="41"/>
      <c r="DO117" s="41"/>
      <c r="DP117" s="41"/>
      <c r="DQ117" s="41"/>
      <c r="DR117" s="41"/>
      <c r="DS117" s="41"/>
      <c r="DT117" s="41"/>
      <c r="DU117" s="41"/>
      <c r="DV117" s="41"/>
    </row>
    <row r="118" spans="1:126" s="75" customFormat="1" x14ac:dyDescent="0.2">
      <c r="A118" s="162"/>
      <c r="B118" s="162"/>
      <c r="C118" s="162"/>
      <c r="D118" s="162"/>
      <c r="E118" s="162"/>
      <c r="F118" s="216"/>
      <c r="G118" s="161"/>
      <c r="H118" s="161"/>
      <c r="I118" s="161"/>
      <c r="J118" s="161"/>
      <c r="K118" s="164"/>
      <c r="L118" s="216"/>
      <c r="M118" s="162"/>
      <c r="N118" s="159"/>
      <c r="O118" s="177"/>
      <c r="P118" s="161"/>
      <c r="Q118" s="159"/>
      <c r="R118" s="159"/>
      <c r="S118" s="162"/>
      <c r="T118" s="167"/>
      <c r="U118" s="167"/>
      <c r="V118" s="167"/>
      <c r="W118" s="162"/>
      <c r="X118" s="46" t="s">
        <v>168</v>
      </c>
      <c r="Y118" s="42" t="s">
        <v>563</v>
      </c>
      <c r="Z118" s="43">
        <v>44551</v>
      </c>
      <c r="AA118" s="47" t="s">
        <v>211</v>
      </c>
      <c r="AB118" s="42" t="s">
        <v>212</v>
      </c>
      <c r="AC118" s="42">
        <v>44562</v>
      </c>
      <c r="AD118" s="42">
        <v>44742</v>
      </c>
      <c r="AE118" s="42"/>
      <c r="AF118" s="42"/>
      <c r="AG118" s="126"/>
      <c r="AH118" s="126"/>
      <c r="AI118" s="42"/>
      <c r="AJ118" s="42"/>
      <c r="AK118" s="126"/>
      <c r="AL118" s="124">
        <f t="shared" si="1"/>
        <v>0</v>
      </c>
      <c r="AM118" s="126"/>
      <c r="AN118" s="125"/>
      <c r="AO118" s="160"/>
      <c r="AP118" s="162"/>
      <c r="AQ118" s="162"/>
      <c r="AR118" s="162"/>
      <c r="AS118" s="162"/>
      <c r="AT118" s="162"/>
      <c r="AU118" s="162"/>
      <c r="AV118" s="162"/>
      <c r="AW118" s="162"/>
      <c r="AX118" s="162"/>
      <c r="AY118" s="178"/>
      <c r="AZ118" s="178"/>
      <c r="BA118" s="178"/>
      <c r="BB118" s="178"/>
      <c r="BC118" s="178"/>
      <c r="BD118" s="178"/>
      <c r="BE118" s="178"/>
      <c r="BF118" s="178"/>
      <c r="BG118" s="178"/>
      <c r="BH118" s="178"/>
      <c r="BI118" s="178"/>
      <c r="BJ118" s="178"/>
      <c r="BK118" s="162"/>
      <c r="BL118" s="165"/>
      <c r="BM118" s="165"/>
      <c r="BN118" s="41"/>
      <c r="BO118" s="41"/>
      <c r="BP118" s="41"/>
      <c r="BQ118" s="41"/>
      <c r="BR118" s="41"/>
      <c r="BS118" s="41"/>
      <c r="BT118" s="41"/>
      <c r="BU118" s="41"/>
      <c r="BV118" s="41"/>
      <c r="BW118" s="41"/>
      <c r="BX118" s="41"/>
      <c r="BY118" s="41"/>
      <c r="BZ118" s="41"/>
      <c r="CA118" s="41"/>
      <c r="CB118" s="41"/>
      <c r="CC118" s="41"/>
      <c r="CD118" s="41"/>
      <c r="CE118" s="41"/>
      <c r="CF118" s="41"/>
      <c r="CG118" s="41"/>
      <c r="CH118" s="41"/>
      <c r="CI118" s="41"/>
      <c r="CJ118" s="41"/>
      <c r="CK118" s="41"/>
      <c r="CL118" s="41"/>
      <c r="CM118" s="41"/>
      <c r="CN118" s="41"/>
      <c r="CO118" s="41"/>
      <c r="CP118" s="41"/>
      <c r="CQ118" s="41"/>
      <c r="CR118" s="41"/>
      <c r="CS118" s="41"/>
      <c r="CT118" s="41"/>
      <c r="CU118" s="41"/>
      <c r="CV118" s="41"/>
      <c r="CW118" s="41"/>
      <c r="CX118" s="41"/>
      <c r="CY118" s="41"/>
      <c r="CZ118" s="41"/>
      <c r="DA118" s="41"/>
      <c r="DB118" s="41"/>
      <c r="DC118" s="41"/>
      <c r="DD118" s="41"/>
      <c r="DE118" s="41"/>
      <c r="DF118" s="41"/>
      <c r="DG118" s="41"/>
      <c r="DH118" s="41"/>
      <c r="DI118" s="41"/>
      <c r="DJ118" s="41"/>
      <c r="DK118" s="41"/>
      <c r="DL118" s="41"/>
      <c r="DM118" s="41"/>
      <c r="DN118" s="41"/>
      <c r="DO118" s="41"/>
      <c r="DP118" s="41"/>
      <c r="DQ118" s="41"/>
      <c r="DR118" s="41"/>
      <c r="DS118" s="41"/>
      <c r="DT118" s="41"/>
      <c r="DU118" s="41"/>
      <c r="DV118" s="41"/>
    </row>
    <row r="119" spans="1:126" s="75" customFormat="1" x14ac:dyDescent="0.2">
      <c r="A119" s="162"/>
      <c r="B119" s="162"/>
      <c r="C119" s="162"/>
      <c r="D119" s="162"/>
      <c r="E119" s="162"/>
      <c r="F119" s="216"/>
      <c r="G119" s="161"/>
      <c r="H119" s="161"/>
      <c r="I119" s="161"/>
      <c r="J119" s="161"/>
      <c r="K119" s="164"/>
      <c r="L119" s="216"/>
      <c r="M119" s="162"/>
      <c r="N119" s="159"/>
      <c r="O119" s="177"/>
      <c r="P119" s="161"/>
      <c r="Q119" s="159"/>
      <c r="R119" s="159"/>
      <c r="S119" s="162"/>
      <c r="T119" s="167"/>
      <c r="U119" s="167"/>
      <c r="V119" s="167"/>
      <c r="W119" s="162"/>
      <c r="X119" s="46" t="s">
        <v>168</v>
      </c>
      <c r="Y119" s="42" t="s">
        <v>564</v>
      </c>
      <c r="Z119" s="43">
        <v>44736</v>
      </c>
      <c r="AA119" s="47" t="s">
        <v>213</v>
      </c>
      <c r="AB119" s="42" t="s">
        <v>214</v>
      </c>
      <c r="AC119" s="42">
        <v>44743</v>
      </c>
      <c r="AD119" s="42">
        <v>44926</v>
      </c>
      <c r="AE119" s="42"/>
      <c r="AF119" s="42"/>
      <c r="AG119" s="126"/>
      <c r="AH119" s="126"/>
      <c r="AI119" s="42"/>
      <c r="AJ119" s="42"/>
      <c r="AK119" s="126"/>
      <c r="AL119" s="124">
        <f t="shared" si="1"/>
        <v>0</v>
      </c>
      <c r="AM119" s="126"/>
      <c r="AN119" s="125"/>
      <c r="AO119" s="160"/>
      <c r="AP119" s="162"/>
      <c r="AQ119" s="162"/>
      <c r="AR119" s="162"/>
      <c r="AS119" s="162"/>
      <c r="AT119" s="162"/>
      <c r="AU119" s="162"/>
      <c r="AV119" s="162"/>
      <c r="AW119" s="162"/>
      <c r="AX119" s="162"/>
      <c r="AY119" s="178"/>
      <c r="AZ119" s="178"/>
      <c r="BA119" s="178"/>
      <c r="BB119" s="178"/>
      <c r="BC119" s="178"/>
      <c r="BD119" s="178"/>
      <c r="BE119" s="178"/>
      <c r="BF119" s="178"/>
      <c r="BG119" s="178"/>
      <c r="BH119" s="178"/>
      <c r="BI119" s="178"/>
      <c r="BJ119" s="178"/>
      <c r="BK119" s="162"/>
      <c r="BL119" s="165"/>
      <c r="BM119" s="165"/>
      <c r="BN119" s="41"/>
      <c r="BO119" s="41"/>
      <c r="BP119" s="41"/>
      <c r="BQ119" s="41"/>
      <c r="BR119" s="41"/>
      <c r="BS119" s="41"/>
      <c r="BT119" s="41"/>
      <c r="BU119" s="41"/>
      <c r="BV119" s="41"/>
      <c r="BW119" s="41"/>
      <c r="BX119" s="41"/>
      <c r="BY119" s="41"/>
      <c r="BZ119" s="41"/>
      <c r="CA119" s="41"/>
      <c r="CB119" s="41"/>
      <c r="CC119" s="41"/>
      <c r="CD119" s="41"/>
      <c r="CE119" s="41"/>
      <c r="CF119" s="41"/>
      <c r="CG119" s="41"/>
      <c r="CH119" s="41"/>
      <c r="CI119" s="41"/>
      <c r="CJ119" s="41"/>
      <c r="CK119" s="41"/>
      <c r="CL119" s="41"/>
      <c r="CM119" s="41"/>
      <c r="CN119" s="41"/>
      <c r="CO119" s="41"/>
      <c r="CP119" s="41"/>
      <c r="CQ119" s="41"/>
      <c r="CR119" s="41"/>
      <c r="CS119" s="41"/>
      <c r="CT119" s="41"/>
      <c r="CU119" s="41"/>
      <c r="CV119" s="41"/>
      <c r="CW119" s="41"/>
      <c r="CX119" s="41"/>
      <c r="CY119" s="41"/>
      <c r="CZ119" s="41"/>
      <c r="DA119" s="41"/>
      <c r="DB119" s="41"/>
      <c r="DC119" s="41"/>
      <c r="DD119" s="41"/>
      <c r="DE119" s="41"/>
      <c r="DF119" s="41"/>
      <c r="DG119" s="41"/>
      <c r="DH119" s="41"/>
      <c r="DI119" s="41"/>
      <c r="DJ119" s="41"/>
      <c r="DK119" s="41"/>
      <c r="DL119" s="41"/>
      <c r="DM119" s="41"/>
      <c r="DN119" s="41"/>
      <c r="DO119" s="41"/>
      <c r="DP119" s="41"/>
      <c r="DQ119" s="41"/>
      <c r="DR119" s="41"/>
      <c r="DS119" s="41"/>
      <c r="DT119" s="41"/>
      <c r="DU119" s="41"/>
      <c r="DV119" s="41"/>
    </row>
    <row r="120" spans="1:126" s="75" customFormat="1" x14ac:dyDescent="0.2">
      <c r="A120" s="162"/>
      <c r="B120" s="162"/>
      <c r="C120" s="162"/>
      <c r="D120" s="162"/>
      <c r="E120" s="162"/>
      <c r="F120" s="216"/>
      <c r="G120" s="161"/>
      <c r="H120" s="161"/>
      <c r="I120" s="161"/>
      <c r="J120" s="161"/>
      <c r="K120" s="164"/>
      <c r="L120" s="216"/>
      <c r="M120" s="162"/>
      <c r="N120" s="159"/>
      <c r="O120" s="177"/>
      <c r="P120" s="161"/>
      <c r="Q120" s="159"/>
      <c r="R120" s="159"/>
      <c r="S120" s="162"/>
      <c r="T120" s="167"/>
      <c r="U120" s="167"/>
      <c r="V120" s="167"/>
      <c r="W120" s="162"/>
      <c r="X120" s="46" t="s">
        <v>168</v>
      </c>
      <c r="Y120" s="42" t="s">
        <v>565</v>
      </c>
      <c r="Z120" s="43">
        <v>44895</v>
      </c>
      <c r="AA120" s="47" t="s">
        <v>215</v>
      </c>
      <c r="AB120" s="42" t="s">
        <v>157</v>
      </c>
      <c r="AC120" s="42">
        <v>44895</v>
      </c>
      <c r="AD120" s="42">
        <v>44926</v>
      </c>
      <c r="AE120" s="49">
        <v>4.6984850000000002E-2</v>
      </c>
      <c r="AF120" s="42"/>
      <c r="AG120" s="126">
        <v>10661.4</v>
      </c>
      <c r="AH120" s="126">
        <v>0</v>
      </c>
      <c r="AI120" s="42"/>
      <c r="AJ120" s="42"/>
      <c r="AK120" s="126">
        <v>0</v>
      </c>
      <c r="AL120" s="124">
        <f t="shared" si="1"/>
        <v>10661.4</v>
      </c>
      <c r="AM120" s="126">
        <v>233168.06</v>
      </c>
      <c r="AN120" s="125"/>
      <c r="AO120" s="160"/>
      <c r="AP120" s="162"/>
      <c r="AQ120" s="162"/>
      <c r="AR120" s="162"/>
      <c r="AS120" s="162"/>
      <c r="AT120" s="162"/>
      <c r="AU120" s="162"/>
      <c r="AV120" s="162"/>
      <c r="AW120" s="162"/>
      <c r="AX120" s="162"/>
      <c r="AY120" s="178"/>
      <c r="AZ120" s="178"/>
      <c r="BA120" s="178"/>
      <c r="BB120" s="178"/>
      <c r="BC120" s="178"/>
      <c r="BD120" s="178"/>
      <c r="BE120" s="178"/>
      <c r="BF120" s="178"/>
      <c r="BG120" s="178"/>
      <c r="BH120" s="178"/>
      <c r="BI120" s="178"/>
      <c r="BJ120" s="178"/>
      <c r="BK120" s="162"/>
      <c r="BL120" s="165"/>
      <c r="BM120" s="165"/>
      <c r="BN120" s="41"/>
      <c r="BO120" s="41"/>
      <c r="BP120" s="41"/>
      <c r="BQ120" s="41"/>
      <c r="BR120" s="41"/>
      <c r="BS120" s="41"/>
      <c r="BT120" s="41"/>
      <c r="BU120" s="41"/>
      <c r="BV120" s="41"/>
      <c r="BW120" s="41"/>
      <c r="BX120" s="41"/>
      <c r="BY120" s="41"/>
      <c r="BZ120" s="41"/>
      <c r="CA120" s="41"/>
      <c r="CB120" s="41"/>
      <c r="CC120" s="41"/>
      <c r="CD120" s="41"/>
      <c r="CE120" s="41"/>
      <c r="CF120" s="41"/>
      <c r="CG120" s="41"/>
      <c r="CH120" s="41"/>
      <c r="CI120" s="41"/>
      <c r="CJ120" s="41"/>
      <c r="CK120" s="41"/>
      <c r="CL120" s="41"/>
      <c r="CM120" s="41"/>
      <c r="CN120" s="41"/>
      <c r="CO120" s="41"/>
      <c r="CP120" s="41"/>
      <c r="CQ120" s="41"/>
      <c r="CR120" s="41"/>
      <c r="CS120" s="41"/>
      <c r="CT120" s="41"/>
      <c r="CU120" s="41"/>
      <c r="CV120" s="41"/>
      <c r="CW120" s="41"/>
      <c r="CX120" s="41"/>
      <c r="CY120" s="41"/>
      <c r="CZ120" s="41"/>
      <c r="DA120" s="41"/>
      <c r="DB120" s="41"/>
      <c r="DC120" s="41"/>
      <c r="DD120" s="41"/>
      <c r="DE120" s="41"/>
      <c r="DF120" s="41"/>
      <c r="DG120" s="41"/>
      <c r="DH120" s="41"/>
      <c r="DI120" s="41"/>
      <c r="DJ120" s="41"/>
      <c r="DK120" s="41"/>
      <c r="DL120" s="41"/>
      <c r="DM120" s="41"/>
      <c r="DN120" s="41"/>
      <c r="DO120" s="41"/>
      <c r="DP120" s="41"/>
      <c r="DQ120" s="41"/>
      <c r="DR120" s="41"/>
      <c r="DS120" s="41"/>
      <c r="DT120" s="41"/>
      <c r="DU120" s="41"/>
      <c r="DV120" s="41"/>
    </row>
    <row r="121" spans="1:126" s="75" customFormat="1" x14ac:dyDescent="0.2">
      <c r="A121" s="162"/>
      <c r="B121" s="162"/>
      <c r="C121" s="162"/>
      <c r="D121" s="162"/>
      <c r="E121" s="162"/>
      <c r="F121" s="216"/>
      <c r="G121" s="161"/>
      <c r="H121" s="161"/>
      <c r="I121" s="161"/>
      <c r="J121" s="161"/>
      <c r="K121" s="164"/>
      <c r="L121" s="216"/>
      <c r="M121" s="162"/>
      <c r="N121" s="159"/>
      <c r="O121" s="177"/>
      <c r="P121" s="161"/>
      <c r="Q121" s="159"/>
      <c r="R121" s="159"/>
      <c r="S121" s="162"/>
      <c r="T121" s="167"/>
      <c r="U121" s="167"/>
      <c r="V121" s="167"/>
      <c r="W121" s="162"/>
      <c r="X121" s="46" t="s">
        <v>168</v>
      </c>
      <c r="Y121" s="42" t="s">
        <v>566</v>
      </c>
      <c r="Z121" s="43">
        <v>45138</v>
      </c>
      <c r="AA121" s="47" t="s">
        <v>159</v>
      </c>
      <c r="AB121" s="46" t="s">
        <v>155</v>
      </c>
      <c r="AC121" s="42">
        <v>44927</v>
      </c>
      <c r="AD121" s="42">
        <v>45291</v>
      </c>
      <c r="AE121" s="42"/>
      <c r="AF121" s="42"/>
      <c r="AG121" s="126"/>
      <c r="AH121" s="126"/>
      <c r="AI121" s="42"/>
      <c r="AJ121" s="42"/>
      <c r="AK121" s="126"/>
      <c r="AL121" s="124">
        <f t="shared" si="1"/>
        <v>0</v>
      </c>
      <c r="AM121" s="126"/>
      <c r="AN121" s="125"/>
      <c r="AO121" s="160"/>
      <c r="AP121" s="162"/>
      <c r="AQ121" s="162"/>
      <c r="AR121" s="162"/>
      <c r="AS121" s="162"/>
      <c r="AT121" s="162"/>
      <c r="AU121" s="162"/>
      <c r="AV121" s="162"/>
      <c r="AW121" s="162"/>
      <c r="AX121" s="162"/>
      <c r="AY121" s="178"/>
      <c r="AZ121" s="178"/>
      <c r="BA121" s="178"/>
      <c r="BB121" s="178"/>
      <c r="BC121" s="178"/>
      <c r="BD121" s="178"/>
      <c r="BE121" s="178"/>
      <c r="BF121" s="178"/>
      <c r="BG121" s="178"/>
      <c r="BH121" s="178"/>
      <c r="BI121" s="178"/>
      <c r="BJ121" s="178"/>
      <c r="BK121" s="162"/>
      <c r="BL121" s="165"/>
      <c r="BM121" s="165"/>
      <c r="BN121" s="41"/>
      <c r="BO121" s="41"/>
      <c r="BP121" s="41"/>
      <c r="BQ121" s="41"/>
      <c r="BR121" s="41"/>
      <c r="BS121" s="41"/>
      <c r="BT121" s="41"/>
      <c r="BU121" s="41"/>
      <c r="BV121" s="41"/>
      <c r="BW121" s="41"/>
      <c r="BX121" s="41"/>
      <c r="BY121" s="41"/>
      <c r="BZ121" s="41"/>
      <c r="CA121" s="41"/>
      <c r="CB121" s="41"/>
      <c r="CC121" s="41"/>
      <c r="CD121" s="41"/>
      <c r="CE121" s="41"/>
      <c r="CF121" s="41"/>
      <c r="CG121" s="41"/>
      <c r="CH121" s="41"/>
      <c r="CI121" s="41"/>
      <c r="CJ121" s="41"/>
      <c r="CK121" s="41"/>
      <c r="CL121" s="41"/>
      <c r="CM121" s="41"/>
      <c r="CN121" s="41"/>
      <c r="CO121" s="41"/>
      <c r="CP121" s="41"/>
      <c r="CQ121" s="41"/>
      <c r="CR121" s="41"/>
      <c r="CS121" s="41"/>
      <c r="CT121" s="41"/>
      <c r="CU121" s="41"/>
      <c r="CV121" s="41"/>
      <c r="CW121" s="41"/>
      <c r="CX121" s="41"/>
      <c r="CY121" s="41"/>
      <c r="CZ121" s="41"/>
      <c r="DA121" s="41"/>
      <c r="DB121" s="41"/>
      <c r="DC121" s="41"/>
      <c r="DD121" s="41"/>
      <c r="DE121" s="41"/>
      <c r="DF121" s="41"/>
      <c r="DG121" s="41"/>
      <c r="DH121" s="41"/>
      <c r="DI121" s="41"/>
      <c r="DJ121" s="41"/>
      <c r="DK121" s="41"/>
      <c r="DL121" s="41"/>
      <c r="DM121" s="41"/>
      <c r="DN121" s="41"/>
      <c r="DO121" s="41"/>
      <c r="DP121" s="41"/>
      <c r="DQ121" s="41"/>
      <c r="DR121" s="41"/>
      <c r="DS121" s="41"/>
      <c r="DT121" s="41"/>
      <c r="DU121" s="41"/>
      <c r="DV121" s="41"/>
    </row>
    <row r="122" spans="1:126" s="75" customFormat="1" x14ac:dyDescent="0.2">
      <c r="A122" s="162"/>
      <c r="B122" s="162"/>
      <c r="C122" s="162"/>
      <c r="D122" s="162"/>
      <c r="E122" s="162"/>
      <c r="F122" s="216"/>
      <c r="G122" s="161"/>
      <c r="H122" s="161"/>
      <c r="I122" s="161"/>
      <c r="J122" s="161"/>
      <c r="K122" s="164"/>
      <c r="L122" s="216"/>
      <c r="M122" s="162"/>
      <c r="N122" s="159"/>
      <c r="O122" s="177"/>
      <c r="P122" s="161"/>
      <c r="Q122" s="159"/>
      <c r="R122" s="159"/>
      <c r="S122" s="162"/>
      <c r="T122" s="167"/>
      <c r="U122" s="167"/>
      <c r="V122" s="167"/>
      <c r="W122" s="162"/>
      <c r="X122" s="46" t="s">
        <v>168</v>
      </c>
      <c r="Y122" s="42" t="s">
        <v>567</v>
      </c>
      <c r="Z122" s="43">
        <v>45138</v>
      </c>
      <c r="AA122" s="47" t="s">
        <v>156</v>
      </c>
      <c r="AB122" s="42" t="s">
        <v>157</v>
      </c>
      <c r="AC122" s="42">
        <v>44562</v>
      </c>
      <c r="AD122" s="42">
        <v>45291</v>
      </c>
      <c r="AE122" s="49">
        <v>6.8521650000000003E-2</v>
      </c>
      <c r="AF122" s="42"/>
      <c r="AG122" s="126">
        <v>16692.12</v>
      </c>
      <c r="AH122" s="126">
        <v>0</v>
      </c>
      <c r="AI122" s="42"/>
      <c r="AJ122" s="42"/>
      <c r="AK122" s="126">
        <v>0</v>
      </c>
      <c r="AL122" s="124">
        <f t="shared" si="1"/>
        <v>16692.12</v>
      </c>
      <c r="AM122" s="126">
        <v>241553.16</v>
      </c>
      <c r="AN122" s="125"/>
      <c r="AO122" s="160"/>
      <c r="AP122" s="162"/>
      <c r="AQ122" s="162"/>
      <c r="AR122" s="162"/>
      <c r="AS122" s="162"/>
      <c r="AT122" s="162"/>
      <c r="AU122" s="162"/>
      <c r="AV122" s="162"/>
      <c r="AW122" s="162"/>
      <c r="AX122" s="162"/>
      <c r="AY122" s="178"/>
      <c r="AZ122" s="178"/>
      <c r="BA122" s="178"/>
      <c r="BB122" s="178"/>
      <c r="BC122" s="178"/>
      <c r="BD122" s="178"/>
      <c r="BE122" s="178"/>
      <c r="BF122" s="178"/>
      <c r="BG122" s="178"/>
      <c r="BH122" s="178"/>
      <c r="BI122" s="178"/>
      <c r="BJ122" s="178"/>
      <c r="BK122" s="162"/>
      <c r="BL122" s="165"/>
      <c r="BM122" s="165"/>
      <c r="BN122" s="41"/>
      <c r="BO122" s="41"/>
      <c r="BP122" s="41"/>
      <c r="BQ122" s="41"/>
      <c r="BR122" s="41"/>
      <c r="BS122" s="41"/>
      <c r="BT122" s="41"/>
      <c r="BU122" s="41"/>
      <c r="BV122" s="41"/>
      <c r="BW122" s="41"/>
      <c r="BX122" s="41"/>
      <c r="BY122" s="41"/>
      <c r="BZ122" s="41"/>
      <c r="CA122" s="41"/>
      <c r="CB122" s="41"/>
      <c r="CC122" s="41"/>
      <c r="CD122" s="41"/>
      <c r="CE122" s="41"/>
      <c r="CF122" s="41"/>
      <c r="CG122" s="41"/>
      <c r="CH122" s="41"/>
      <c r="CI122" s="41"/>
      <c r="CJ122" s="41"/>
      <c r="CK122" s="41"/>
      <c r="CL122" s="41"/>
      <c r="CM122" s="41"/>
      <c r="CN122" s="41"/>
      <c r="CO122" s="41"/>
      <c r="CP122" s="41"/>
      <c r="CQ122" s="41"/>
      <c r="CR122" s="41"/>
      <c r="CS122" s="41"/>
      <c r="CT122" s="41"/>
      <c r="CU122" s="41"/>
      <c r="CV122" s="41"/>
      <c r="CW122" s="41"/>
      <c r="CX122" s="41"/>
      <c r="CY122" s="41"/>
      <c r="CZ122" s="41"/>
      <c r="DA122" s="41"/>
      <c r="DB122" s="41"/>
      <c r="DC122" s="41"/>
      <c r="DD122" s="41"/>
      <c r="DE122" s="41"/>
      <c r="DF122" s="41"/>
      <c r="DG122" s="41"/>
      <c r="DH122" s="41"/>
      <c r="DI122" s="41"/>
      <c r="DJ122" s="41"/>
      <c r="DK122" s="41"/>
      <c r="DL122" s="41"/>
      <c r="DM122" s="41"/>
      <c r="DN122" s="41"/>
      <c r="DO122" s="41"/>
      <c r="DP122" s="41"/>
      <c r="DQ122" s="41"/>
      <c r="DR122" s="41"/>
      <c r="DS122" s="41"/>
      <c r="DT122" s="41"/>
      <c r="DU122" s="41"/>
      <c r="DV122" s="41"/>
    </row>
    <row r="123" spans="1:126" s="75" customFormat="1" x14ac:dyDescent="0.2">
      <c r="A123" s="162"/>
      <c r="B123" s="162"/>
      <c r="C123" s="162"/>
      <c r="D123" s="162"/>
      <c r="E123" s="162"/>
      <c r="F123" s="216"/>
      <c r="G123" s="161"/>
      <c r="H123" s="161"/>
      <c r="I123" s="161"/>
      <c r="J123" s="161"/>
      <c r="K123" s="164"/>
      <c r="L123" s="216"/>
      <c r="M123" s="162"/>
      <c r="N123" s="159"/>
      <c r="O123" s="177"/>
      <c r="P123" s="161"/>
      <c r="Q123" s="159"/>
      <c r="R123" s="159"/>
      <c r="S123" s="162"/>
      <c r="T123" s="167"/>
      <c r="U123" s="167"/>
      <c r="V123" s="167"/>
      <c r="W123" s="162"/>
      <c r="X123" s="46" t="s">
        <v>168</v>
      </c>
      <c r="Y123" s="42" t="s">
        <v>570</v>
      </c>
      <c r="Z123" s="43">
        <v>45286</v>
      </c>
      <c r="AA123" s="47" t="s">
        <v>216</v>
      </c>
      <c r="AB123" s="46" t="s">
        <v>155</v>
      </c>
      <c r="AC123" s="42">
        <v>45292</v>
      </c>
      <c r="AD123" s="42">
        <v>45657</v>
      </c>
      <c r="AE123" s="42"/>
      <c r="AF123" s="42"/>
      <c r="AG123" s="126"/>
      <c r="AH123" s="126"/>
      <c r="AI123" s="42"/>
      <c r="AJ123" s="42"/>
      <c r="AK123" s="126"/>
      <c r="AL123" s="124">
        <f t="shared" si="1"/>
        <v>0</v>
      </c>
      <c r="AM123" s="126"/>
      <c r="AN123" s="125">
        <f>20300.3+20300.3+20300.3+20300.3+20197.06+20300.3+15915.32+4384.98+15915.32+4384.98</f>
        <v>162299.16000000003</v>
      </c>
      <c r="AO123" s="160"/>
      <c r="AP123" s="162"/>
      <c r="AQ123" s="162"/>
      <c r="AR123" s="162"/>
      <c r="AS123" s="162"/>
      <c r="AT123" s="162"/>
      <c r="AU123" s="162"/>
      <c r="AV123" s="162"/>
      <c r="AW123" s="162"/>
      <c r="AX123" s="162"/>
      <c r="AY123" s="178"/>
      <c r="AZ123" s="178"/>
      <c r="BA123" s="178"/>
      <c r="BB123" s="178"/>
      <c r="BC123" s="178"/>
      <c r="BD123" s="178"/>
      <c r="BE123" s="178"/>
      <c r="BF123" s="178"/>
      <c r="BG123" s="178"/>
      <c r="BH123" s="178"/>
      <c r="BI123" s="178"/>
      <c r="BJ123" s="178"/>
      <c r="BK123" s="162"/>
      <c r="BL123" s="165"/>
      <c r="BM123" s="165"/>
      <c r="BN123" s="41"/>
      <c r="BO123" s="41"/>
      <c r="BP123" s="41"/>
      <c r="BQ123" s="41"/>
      <c r="BR123" s="41"/>
      <c r="BS123" s="41"/>
      <c r="BT123" s="41"/>
      <c r="BU123" s="41"/>
      <c r="BV123" s="41"/>
      <c r="BW123" s="41"/>
      <c r="BX123" s="41"/>
      <c r="BY123" s="41"/>
      <c r="BZ123" s="41"/>
      <c r="CA123" s="41"/>
      <c r="CB123" s="41"/>
      <c r="CC123" s="41"/>
      <c r="CD123" s="41"/>
      <c r="CE123" s="41"/>
      <c r="CF123" s="41"/>
      <c r="CG123" s="41"/>
      <c r="CH123" s="41"/>
      <c r="CI123" s="41"/>
      <c r="CJ123" s="41"/>
      <c r="CK123" s="41"/>
      <c r="CL123" s="41"/>
      <c r="CM123" s="41"/>
      <c r="CN123" s="41"/>
      <c r="CO123" s="41"/>
      <c r="CP123" s="41"/>
      <c r="CQ123" s="41"/>
      <c r="CR123" s="41"/>
      <c r="CS123" s="41"/>
      <c r="CT123" s="41"/>
      <c r="CU123" s="41"/>
      <c r="CV123" s="41"/>
      <c r="CW123" s="41"/>
      <c r="CX123" s="41"/>
      <c r="CY123" s="41"/>
      <c r="CZ123" s="41"/>
      <c r="DA123" s="41"/>
      <c r="DB123" s="41"/>
      <c r="DC123" s="41"/>
      <c r="DD123" s="41"/>
      <c r="DE123" s="41"/>
      <c r="DF123" s="41"/>
      <c r="DG123" s="41"/>
      <c r="DH123" s="41"/>
      <c r="DI123" s="41"/>
      <c r="DJ123" s="41"/>
      <c r="DK123" s="41"/>
      <c r="DL123" s="41"/>
      <c r="DM123" s="41"/>
      <c r="DN123" s="41"/>
      <c r="DO123" s="41"/>
      <c r="DP123" s="41"/>
      <c r="DQ123" s="41"/>
      <c r="DR123" s="41"/>
      <c r="DS123" s="41"/>
      <c r="DT123" s="41"/>
      <c r="DU123" s="41"/>
      <c r="DV123" s="41"/>
    </row>
    <row r="124" spans="1:126" s="75" customFormat="1" x14ac:dyDescent="0.2">
      <c r="A124" s="162"/>
      <c r="B124" s="162"/>
      <c r="C124" s="162"/>
      <c r="D124" s="162"/>
      <c r="E124" s="162"/>
      <c r="F124" s="216"/>
      <c r="G124" s="161"/>
      <c r="H124" s="161"/>
      <c r="I124" s="161"/>
      <c r="J124" s="161"/>
      <c r="K124" s="164"/>
      <c r="L124" s="216"/>
      <c r="M124" s="162"/>
      <c r="N124" s="159"/>
      <c r="O124" s="177"/>
      <c r="P124" s="161"/>
      <c r="Q124" s="159"/>
      <c r="R124" s="159"/>
      <c r="S124" s="162"/>
      <c r="T124" s="167"/>
      <c r="U124" s="167"/>
      <c r="V124" s="167"/>
      <c r="W124" s="162"/>
      <c r="X124" s="46"/>
      <c r="Y124" s="42"/>
      <c r="Z124" s="43"/>
      <c r="AA124" s="43"/>
      <c r="AB124" s="46"/>
      <c r="AC124" s="42"/>
      <c r="AD124" s="42"/>
      <c r="AE124" s="42"/>
      <c r="AF124" s="42"/>
      <c r="AG124" s="126"/>
      <c r="AH124" s="126"/>
      <c r="AI124" s="42"/>
      <c r="AJ124" s="42"/>
      <c r="AK124" s="126"/>
      <c r="AL124" s="124">
        <f t="shared" si="1"/>
        <v>0</v>
      </c>
      <c r="AM124" s="126"/>
      <c r="AN124" s="125"/>
      <c r="AO124" s="160"/>
      <c r="AP124" s="162"/>
      <c r="AQ124" s="162"/>
      <c r="AR124" s="162"/>
      <c r="AS124" s="162"/>
      <c r="AT124" s="162"/>
      <c r="AU124" s="162"/>
      <c r="AV124" s="162"/>
      <c r="AW124" s="162"/>
      <c r="AX124" s="162"/>
      <c r="AY124" s="178"/>
      <c r="AZ124" s="178"/>
      <c r="BA124" s="178"/>
      <c r="BB124" s="178"/>
      <c r="BC124" s="178"/>
      <c r="BD124" s="178"/>
      <c r="BE124" s="178"/>
      <c r="BF124" s="178"/>
      <c r="BG124" s="178"/>
      <c r="BH124" s="178"/>
      <c r="BI124" s="178"/>
      <c r="BJ124" s="178"/>
      <c r="BK124" s="162"/>
      <c r="BL124" s="165"/>
      <c r="BM124" s="165"/>
      <c r="BN124" s="41"/>
      <c r="BO124" s="41"/>
      <c r="BP124" s="41"/>
      <c r="BQ124" s="41"/>
      <c r="BR124" s="41"/>
      <c r="BS124" s="41"/>
      <c r="BT124" s="41"/>
      <c r="BU124" s="41"/>
      <c r="BV124" s="41"/>
      <c r="BW124" s="41"/>
      <c r="BX124" s="41"/>
      <c r="BY124" s="41"/>
      <c r="BZ124" s="41"/>
      <c r="CA124" s="41"/>
      <c r="CB124" s="41"/>
      <c r="CC124" s="41"/>
      <c r="CD124" s="41"/>
      <c r="CE124" s="41"/>
      <c r="CF124" s="41"/>
      <c r="CG124" s="41"/>
      <c r="CH124" s="41"/>
      <c r="CI124" s="41"/>
      <c r="CJ124" s="41"/>
      <c r="CK124" s="41"/>
      <c r="CL124" s="41"/>
      <c r="CM124" s="41"/>
      <c r="CN124" s="41"/>
      <c r="CO124" s="41"/>
      <c r="CP124" s="41"/>
      <c r="CQ124" s="41"/>
      <c r="CR124" s="41"/>
      <c r="CS124" s="41"/>
      <c r="CT124" s="41"/>
      <c r="CU124" s="41"/>
      <c r="CV124" s="41"/>
      <c r="CW124" s="41"/>
      <c r="CX124" s="41"/>
      <c r="CY124" s="41"/>
      <c r="CZ124" s="41"/>
      <c r="DA124" s="41"/>
      <c r="DB124" s="41"/>
      <c r="DC124" s="41"/>
      <c r="DD124" s="41"/>
      <c r="DE124" s="41"/>
      <c r="DF124" s="41"/>
      <c r="DG124" s="41"/>
      <c r="DH124" s="41"/>
      <c r="DI124" s="41"/>
      <c r="DJ124" s="41"/>
      <c r="DK124" s="41"/>
      <c r="DL124" s="41"/>
      <c r="DM124" s="41"/>
      <c r="DN124" s="41"/>
      <c r="DO124" s="41"/>
      <c r="DP124" s="41"/>
      <c r="DQ124" s="41"/>
      <c r="DR124" s="41"/>
      <c r="DS124" s="41"/>
      <c r="DT124" s="41"/>
      <c r="DU124" s="41"/>
      <c r="DV124" s="41"/>
    </row>
    <row r="125" spans="1:126" s="75" customFormat="1" x14ac:dyDescent="0.2">
      <c r="A125" s="162"/>
      <c r="B125" s="162"/>
      <c r="C125" s="162"/>
      <c r="D125" s="162"/>
      <c r="E125" s="162"/>
      <c r="F125" s="216"/>
      <c r="G125" s="161"/>
      <c r="H125" s="161"/>
      <c r="I125" s="161"/>
      <c r="J125" s="161"/>
      <c r="K125" s="164"/>
      <c r="L125" s="216"/>
      <c r="M125" s="162"/>
      <c r="N125" s="159"/>
      <c r="O125" s="177"/>
      <c r="P125" s="161"/>
      <c r="Q125" s="159"/>
      <c r="R125" s="159"/>
      <c r="S125" s="162"/>
      <c r="T125" s="167"/>
      <c r="U125" s="167"/>
      <c r="V125" s="167"/>
      <c r="W125" s="162"/>
      <c r="X125" s="46"/>
      <c r="Y125" s="42"/>
      <c r="Z125" s="43"/>
      <c r="AA125" s="43"/>
      <c r="AB125" s="46"/>
      <c r="AC125" s="42"/>
      <c r="AD125" s="42"/>
      <c r="AE125" s="42"/>
      <c r="AF125" s="42"/>
      <c r="AG125" s="126"/>
      <c r="AH125" s="126"/>
      <c r="AI125" s="42"/>
      <c r="AJ125" s="42"/>
      <c r="AK125" s="126"/>
      <c r="AL125" s="124">
        <f t="shared" si="1"/>
        <v>0</v>
      </c>
      <c r="AM125" s="126"/>
      <c r="AN125" s="125"/>
      <c r="AO125" s="160"/>
      <c r="AP125" s="162"/>
      <c r="AQ125" s="162"/>
      <c r="AR125" s="162"/>
      <c r="AS125" s="162"/>
      <c r="AT125" s="162"/>
      <c r="AU125" s="162"/>
      <c r="AV125" s="162"/>
      <c r="AW125" s="162"/>
      <c r="AX125" s="162"/>
      <c r="AY125" s="178"/>
      <c r="AZ125" s="178"/>
      <c r="BA125" s="178"/>
      <c r="BB125" s="178"/>
      <c r="BC125" s="178"/>
      <c r="BD125" s="178"/>
      <c r="BE125" s="178"/>
      <c r="BF125" s="178"/>
      <c r="BG125" s="178"/>
      <c r="BH125" s="178"/>
      <c r="BI125" s="178"/>
      <c r="BJ125" s="178"/>
      <c r="BK125" s="162"/>
      <c r="BL125" s="165"/>
      <c r="BM125" s="165"/>
      <c r="BN125" s="41"/>
      <c r="BO125" s="41"/>
      <c r="BP125" s="41"/>
      <c r="BQ125" s="41"/>
      <c r="BR125" s="41"/>
      <c r="BS125" s="41"/>
      <c r="BT125" s="41"/>
      <c r="BU125" s="41"/>
      <c r="BV125" s="41"/>
      <c r="BW125" s="41"/>
      <c r="BX125" s="41"/>
      <c r="BY125" s="41"/>
      <c r="BZ125" s="41"/>
      <c r="CA125" s="41"/>
      <c r="CB125" s="41"/>
      <c r="CC125" s="41"/>
      <c r="CD125" s="41"/>
      <c r="CE125" s="41"/>
      <c r="CF125" s="41"/>
      <c r="CG125" s="41"/>
      <c r="CH125" s="41"/>
      <c r="CI125" s="41"/>
      <c r="CJ125" s="41"/>
      <c r="CK125" s="41"/>
      <c r="CL125" s="41"/>
      <c r="CM125" s="41"/>
      <c r="CN125" s="41"/>
      <c r="CO125" s="41"/>
      <c r="CP125" s="41"/>
      <c r="CQ125" s="41"/>
      <c r="CR125" s="41"/>
      <c r="CS125" s="41"/>
      <c r="CT125" s="41"/>
      <c r="CU125" s="41"/>
      <c r="CV125" s="41"/>
      <c r="CW125" s="41"/>
      <c r="CX125" s="41"/>
      <c r="CY125" s="41"/>
      <c r="CZ125" s="41"/>
      <c r="DA125" s="41"/>
      <c r="DB125" s="41"/>
      <c r="DC125" s="41"/>
      <c r="DD125" s="41"/>
      <c r="DE125" s="41"/>
      <c r="DF125" s="41"/>
      <c r="DG125" s="41"/>
      <c r="DH125" s="41"/>
      <c r="DI125" s="41"/>
      <c r="DJ125" s="41"/>
      <c r="DK125" s="41"/>
      <c r="DL125" s="41"/>
      <c r="DM125" s="41"/>
      <c r="DN125" s="41"/>
      <c r="DO125" s="41"/>
      <c r="DP125" s="41"/>
      <c r="DQ125" s="41"/>
      <c r="DR125" s="41"/>
      <c r="DS125" s="41"/>
      <c r="DT125" s="41"/>
      <c r="DU125" s="41"/>
      <c r="DV125" s="41"/>
    </row>
    <row r="126" spans="1:126" s="75" customFormat="1" x14ac:dyDescent="0.2">
      <c r="A126" s="162"/>
      <c r="B126" s="162"/>
      <c r="C126" s="162"/>
      <c r="D126" s="162"/>
      <c r="E126" s="162"/>
      <c r="F126" s="216"/>
      <c r="G126" s="161"/>
      <c r="H126" s="161"/>
      <c r="I126" s="161"/>
      <c r="J126" s="161"/>
      <c r="K126" s="164"/>
      <c r="L126" s="216"/>
      <c r="M126" s="162"/>
      <c r="N126" s="159"/>
      <c r="O126" s="177"/>
      <c r="P126" s="161"/>
      <c r="Q126" s="159"/>
      <c r="R126" s="159"/>
      <c r="S126" s="162"/>
      <c r="T126" s="167"/>
      <c r="U126" s="167"/>
      <c r="V126" s="167"/>
      <c r="W126" s="162"/>
      <c r="X126" s="46"/>
      <c r="Y126" s="42"/>
      <c r="Z126" s="43"/>
      <c r="AA126" s="47"/>
      <c r="AB126" s="46"/>
      <c r="AC126" s="42"/>
      <c r="AD126" s="42"/>
      <c r="AE126" s="42"/>
      <c r="AF126" s="42"/>
      <c r="AG126" s="126"/>
      <c r="AH126" s="126"/>
      <c r="AI126" s="42"/>
      <c r="AJ126" s="42"/>
      <c r="AK126" s="126"/>
      <c r="AL126" s="124">
        <f t="shared" si="1"/>
        <v>0</v>
      </c>
      <c r="AM126" s="126"/>
      <c r="AN126" s="125"/>
      <c r="AO126" s="160"/>
      <c r="AP126" s="162"/>
      <c r="AQ126" s="162"/>
      <c r="AR126" s="162"/>
      <c r="AS126" s="162"/>
      <c r="AT126" s="162"/>
      <c r="AU126" s="162"/>
      <c r="AV126" s="162"/>
      <c r="AW126" s="162"/>
      <c r="AX126" s="162"/>
      <c r="AY126" s="178"/>
      <c r="AZ126" s="178"/>
      <c r="BA126" s="178"/>
      <c r="BB126" s="178"/>
      <c r="BC126" s="178"/>
      <c r="BD126" s="178"/>
      <c r="BE126" s="178"/>
      <c r="BF126" s="178"/>
      <c r="BG126" s="178"/>
      <c r="BH126" s="178"/>
      <c r="BI126" s="178"/>
      <c r="BJ126" s="178"/>
      <c r="BK126" s="162"/>
      <c r="BL126" s="165"/>
      <c r="BM126" s="165"/>
      <c r="BN126" s="41"/>
      <c r="BO126" s="41"/>
      <c r="BP126" s="41"/>
      <c r="BQ126" s="41"/>
      <c r="BR126" s="41"/>
      <c r="BS126" s="41"/>
      <c r="BT126" s="41"/>
      <c r="BU126" s="41"/>
      <c r="BV126" s="41"/>
      <c r="BW126" s="41"/>
      <c r="BX126" s="41"/>
      <c r="BY126" s="41"/>
      <c r="BZ126" s="41"/>
      <c r="CA126" s="41"/>
      <c r="CB126" s="41"/>
      <c r="CC126" s="41"/>
      <c r="CD126" s="41"/>
      <c r="CE126" s="41"/>
      <c r="CF126" s="41"/>
      <c r="CG126" s="41"/>
      <c r="CH126" s="41"/>
      <c r="CI126" s="41"/>
      <c r="CJ126" s="41"/>
      <c r="CK126" s="41"/>
      <c r="CL126" s="41"/>
      <c r="CM126" s="41"/>
      <c r="CN126" s="41"/>
      <c r="CO126" s="41"/>
      <c r="CP126" s="41"/>
      <c r="CQ126" s="41"/>
      <c r="CR126" s="41"/>
      <c r="CS126" s="41"/>
      <c r="CT126" s="41"/>
      <c r="CU126" s="41"/>
      <c r="CV126" s="41"/>
      <c r="CW126" s="41"/>
      <c r="CX126" s="41"/>
      <c r="CY126" s="41"/>
      <c r="CZ126" s="41"/>
      <c r="DA126" s="41"/>
      <c r="DB126" s="41"/>
      <c r="DC126" s="41"/>
      <c r="DD126" s="41"/>
      <c r="DE126" s="41"/>
      <c r="DF126" s="41"/>
      <c r="DG126" s="41"/>
      <c r="DH126" s="41"/>
      <c r="DI126" s="41"/>
      <c r="DJ126" s="41"/>
      <c r="DK126" s="41"/>
      <c r="DL126" s="41"/>
      <c r="DM126" s="41"/>
      <c r="DN126" s="41"/>
      <c r="DO126" s="41"/>
      <c r="DP126" s="41"/>
      <c r="DQ126" s="41"/>
      <c r="DR126" s="41"/>
      <c r="DS126" s="41"/>
      <c r="DT126" s="41"/>
      <c r="DU126" s="41"/>
      <c r="DV126" s="41"/>
    </row>
    <row r="127" spans="1:126" s="75" customFormat="1" x14ac:dyDescent="0.2">
      <c r="A127" s="162"/>
      <c r="B127" s="162"/>
      <c r="C127" s="162"/>
      <c r="D127" s="162"/>
      <c r="E127" s="162"/>
      <c r="F127" s="216"/>
      <c r="G127" s="161"/>
      <c r="H127" s="161"/>
      <c r="I127" s="161"/>
      <c r="J127" s="161"/>
      <c r="K127" s="164"/>
      <c r="L127" s="216"/>
      <c r="M127" s="162"/>
      <c r="N127" s="159"/>
      <c r="O127" s="177"/>
      <c r="P127" s="161"/>
      <c r="Q127" s="159"/>
      <c r="R127" s="159"/>
      <c r="S127" s="162"/>
      <c r="T127" s="167"/>
      <c r="U127" s="167"/>
      <c r="V127" s="167"/>
      <c r="W127" s="162"/>
      <c r="X127" s="46"/>
      <c r="Y127" s="42"/>
      <c r="Z127" s="43"/>
      <c r="AA127" s="87"/>
      <c r="AB127" s="87"/>
      <c r="AC127" s="58"/>
      <c r="AD127" s="87"/>
      <c r="AE127" s="43"/>
      <c r="AF127" s="43"/>
      <c r="AG127" s="127"/>
      <c r="AH127" s="127"/>
      <c r="AI127" s="43"/>
      <c r="AJ127" s="43"/>
      <c r="AK127" s="127"/>
      <c r="AL127" s="124">
        <f t="shared" si="1"/>
        <v>0</v>
      </c>
      <c r="AM127" s="137"/>
      <c r="AN127" s="125"/>
      <c r="AO127" s="160"/>
      <c r="AP127" s="162"/>
      <c r="AQ127" s="162"/>
      <c r="AR127" s="162"/>
      <c r="AS127" s="162"/>
      <c r="AT127" s="162"/>
      <c r="AU127" s="162"/>
      <c r="AV127" s="162"/>
      <c r="AW127" s="162"/>
      <c r="AX127" s="162"/>
      <c r="AY127" s="162"/>
      <c r="AZ127" s="162"/>
      <c r="BA127" s="162"/>
      <c r="BB127" s="162"/>
      <c r="BC127" s="162"/>
      <c r="BD127" s="162"/>
      <c r="BE127" s="162"/>
      <c r="BF127" s="162"/>
      <c r="BG127" s="162"/>
      <c r="BH127" s="162"/>
      <c r="BI127" s="162"/>
      <c r="BJ127" s="162"/>
      <c r="BK127" s="162"/>
      <c r="BL127" s="165"/>
      <c r="BM127" s="165"/>
      <c r="BN127" s="41"/>
      <c r="BO127" s="41"/>
      <c r="BP127" s="41"/>
      <c r="BQ127" s="41"/>
      <c r="BR127" s="41"/>
      <c r="BS127" s="41"/>
      <c r="BT127" s="41"/>
      <c r="BU127" s="41"/>
      <c r="BV127" s="41"/>
      <c r="BW127" s="41"/>
      <c r="BX127" s="41"/>
      <c r="BY127" s="41"/>
      <c r="BZ127" s="41"/>
      <c r="CA127" s="41"/>
      <c r="CB127" s="41"/>
      <c r="CC127" s="41"/>
      <c r="CD127" s="41"/>
      <c r="CE127" s="41"/>
      <c r="CF127" s="41"/>
      <c r="CG127" s="41"/>
      <c r="CH127" s="41"/>
      <c r="CI127" s="41"/>
      <c r="CJ127" s="41"/>
      <c r="CK127" s="41"/>
      <c r="CL127" s="41"/>
      <c r="CM127" s="41"/>
      <c r="CN127" s="41"/>
      <c r="CO127" s="41"/>
      <c r="CP127" s="41"/>
      <c r="CQ127" s="41"/>
      <c r="CR127" s="41"/>
      <c r="CS127" s="41"/>
      <c r="CT127" s="41"/>
      <c r="CU127" s="41"/>
      <c r="CV127" s="41"/>
      <c r="CW127" s="41"/>
      <c r="CX127" s="41"/>
      <c r="CY127" s="41"/>
      <c r="CZ127" s="41"/>
      <c r="DA127" s="41"/>
      <c r="DB127" s="41"/>
      <c r="DC127" s="41"/>
      <c r="DD127" s="41"/>
      <c r="DE127" s="41"/>
      <c r="DF127" s="41"/>
      <c r="DG127" s="41"/>
      <c r="DH127" s="41"/>
      <c r="DI127" s="41"/>
      <c r="DJ127" s="41"/>
      <c r="DK127" s="41"/>
      <c r="DL127" s="41"/>
      <c r="DM127" s="41"/>
      <c r="DN127" s="41"/>
      <c r="DO127" s="41"/>
      <c r="DP127" s="41"/>
      <c r="DQ127" s="41"/>
      <c r="DR127" s="41"/>
      <c r="DS127" s="41"/>
      <c r="DT127" s="41"/>
      <c r="DU127" s="41"/>
      <c r="DV127" s="41"/>
    </row>
    <row r="128" spans="1:126" s="88" customFormat="1" x14ac:dyDescent="0.2">
      <c r="A128" s="162">
        <v>12</v>
      </c>
      <c r="B128" s="162" t="s">
        <v>217</v>
      </c>
      <c r="C128" s="162" t="s">
        <v>141</v>
      </c>
      <c r="D128" s="162" t="s">
        <v>142</v>
      </c>
      <c r="E128" s="162" t="s">
        <v>143</v>
      </c>
      <c r="F128" s="216" t="s">
        <v>193</v>
      </c>
      <c r="G128" s="178">
        <v>12653</v>
      </c>
      <c r="H128" s="178"/>
      <c r="I128" s="178"/>
      <c r="J128" s="178"/>
      <c r="K128" s="164" t="s">
        <v>218</v>
      </c>
      <c r="L128" s="216" t="s">
        <v>146</v>
      </c>
      <c r="M128" s="162" t="s">
        <v>147</v>
      </c>
      <c r="N128" s="159">
        <v>44097</v>
      </c>
      <c r="O128" s="177">
        <v>53338.05</v>
      </c>
      <c r="P128" s="161">
        <v>12892</v>
      </c>
      <c r="Q128" s="159">
        <v>44105</v>
      </c>
      <c r="R128" s="159">
        <v>44196</v>
      </c>
      <c r="S128" s="162" t="s">
        <v>608</v>
      </c>
      <c r="T128" s="167"/>
      <c r="U128" s="167"/>
      <c r="V128" s="167"/>
      <c r="W128" s="162" t="s">
        <v>636</v>
      </c>
      <c r="X128" s="46"/>
      <c r="Y128" s="42"/>
      <c r="Z128" s="43"/>
      <c r="AA128" s="42"/>
      <c r="AB128" s="42"/>
      <c r="AC128" s="42"/>
      <c r="AD128" s="42"/>
      <c r="AE128" s="56"/>
      <c r="AF128" s="56"/>
      <c r="AG128" s="126"/>
      <c r="AH128" s="126"/>
      <c r="AI128" s="42"/>
      <c r="AJ128" s="42"/>
      <c r="AK128" s="126"/>
      <c r="AL128" s="124">
        <f t="shared" si="1"/>
        <v>53338.05</v>
      </c>
      <c r="AM128" s="126">
        <v>26910.26</v>
      </c>
      <c r="AN128" s="125"/>
      <c r="AO128" s="160">
        <f>AM128+AM129+AM131+AM134+AM136+AN137</f>
        <v>903085.18</v>
      </c>
      <c r="AP128" s="162"/>
      <c r="AQ128" s="162"/>
      <c r="AR128" s="162"/>
      <c r="AS128" s="162"/>
      <c r="AT128" s="162"/>
      <c r="AU128" s="162"/>
      <c r="AV128" s="162"/>
      <c r="AW128" s="162"/>
      <c r="AX128" s="162"/>
      <c r="AY128" s="162"/>
      <c r="AZ128" s="162"/>
      <c r="BA128" s="162"/>
      <c r="BB128" s="162"/>
      <c r="BC128" s="162"/>
      <c r="BD128" s="162"/>
      <c r="BE128" s="162"/>
      <c r="BF128" s="162"/>
      <c r="BG128" s="162"/>
      <c r="BH128" s="162"/>
      <c r="BI128" s="162"/>
      <c r="BJ128" s="162"/>
      <c r="BK128" s="162"/>
      <c r="BL128" s="165"/>
      <c r="BM128" s="165"/>
      <c r="BN128" s="41"/>
      <c r="BO128" s="41"/>
      <c r="BP128" s="41"/>
      <c r="BQ128" s="41"/>
      <c r="BR128" s="41"/>
      <c r="BS128" s="41"/>
      <c r="BT128" s="41"/>
      <c r="BU128" s="41"/>
      <c r="BV128" s="41"/>
      <c r="BW128" s="41"/>
      <c r="BX128" s="41"/>
      <c r="BY128" s="41"/>
      <c r="BZ128" s="41"/>
      <c r="CA128" s="41"/>
      <c r="CB128" s="41"/>
      <c r="CC128" s="41"/>
      <c r="CD128" s="41"/>
      <c r="CE128" s="41"/>
      <c r="CF128" s="41"/>
      <c r="CG128" s="41"/>
      <c r="CH128" s="41"/>
      <c r="CI128" s="41"/>
      <c r="CJ128" s="41"/>
      <c r="CK128" s="41"/>
      <c r="CL128" s="41"/>
      <c r="CM128" s="41"/>
      <c r="CN128" s="41"/>
      <c r="CO128" s="41"/>
      <c r="CP128" s="41"/>
      <c r="CQ128" s="41"/>
      <c r="CR128" s="41"/>
      <c r="CS128" s="41"/>
      <c r="CT128" s="41"/>
      <c r="CU128" s="41"/>
      <c r="CV128" s="41"/>
      <c r="CW128" s="41"/>
      <c r="CX128" s="41"/>
      <c r="CY128" s="41"/>
      <c r="CZ128" s="41"/>
      <c r="DA128" s="41"/>
      <c r="DB128" s="41"/>
      <c r="DC128" s="41"/>
      <c r="DD128" s="41"/>
      <c r="DE128" s="41"/>
      <c r="DF128" s="41"/>
      <c r="DG128" s="41"/>
      <c r="DH128" s="41"/>
      <c r="DI128" s="41"/>
      <c r="DJ128" s="41"/>
      <c r="DK128" s="41"/>
      <c r="DL128" s="41"/>
      <c r="DM128" s="41"/>
      <c r="DN128" s="41"/>
      <c r="DO128" s="41"/>
      <c r="DP128" s="41"/>
      <c r="DQ128" s="41"/>
      <c r="DR128" s="41"/>
      <c r="DS128" s="41"/>
      <c r="DT128" s="41"/>
      <c r="DU128" s="41"/>
      <c r="DV128" s="41"/>
    </row>
    <row r="129" spans="1:126" s="88" customFormat="1" x14ac:dyDescent="0.2">
      <c r="A129" s="162"/>
      <c r="B129" s="162"/>
      <c r="C129" s="162"/>
      <c r="D129" s="162"/>
      <c r="E129" s="162"/>
      <c r="F129" s="216"/>
      <c r="G129" s="178"/>
      <c r="H129" s="178"/>
      <c r="I129" s="178"/>
      <c r="J129" s="178"/>
      <c r="K129" s="164"/>
      <c r="L129" s="216"/>
      <c r="M129" s="162"/>
      <c r="N129" s="159"/>
      <c r="O129" s="177"/>
      <c r="P129" s="161"/>
      <c r="Q129" s="159"/>
      <c r="R129" s="159"/>
      <c r="S129" s="162"/>
      <c r="T129" s="167"/>
      <c r="U129" s="167"/>
      <c r="V129" s="167"/>
      <c r="W129" s="162"/>
      <c r="X129" s="46" t="s">
        <v>168</v>
      </c>
      <c r="Y129" s="42" t="s">
        <v>560</v>
      </c>
      <c r="Z129" s="43">
        <v>44188</v>
      </c>
      <c r="AA129" s="47" t="s">
        <v>148</v>
      </c>
      <c r="AB129" s="42" t="s">
        <v>219</v>
      </c>
      <c r="AC129" s="42">
        <v>44197</v>
      </c>
      <c r="AD129" s="42">
        <v>44286</v>
      </c>
      <c r="AE129" s="56"/>
      <c r="AF129" s="56"/>
      <c r="AG129" s="126"/>
      <c r="AH129" s="126"/>
      <c r="AI129" s="42"/>
      <c r="AJ129" s="42"/>
      <c r="AK129" s="126"/>
      <c r="AL129" s="124">
        <f t="shared" si="1"/>
        <v>0</v>
      </c>
      <c r="AM129" s="126"/>
      <c r="AN129" s="125"/>
      <c r="AO129" s="160"/>
      <c r="AP129" s="162"/>
      <c r="AQ129" s="162"/>
      <c r="AR129" s="162"/>
      <c r="AS129" s="162"/>
      <c r="AT129" s="162"/>
      <c r="AU129" s="162"/>
      <c r="AV129" s="162"/>
      <c r="AW129" s="162"/>
      <c r="AX129" s="162"/>
      <c r="AY129" s="162"/>
      <c r="AZ129" s="162"/>
      <c r="BA129" s="162"/>
      <c r="BB129" s="162"/>
      <c r="BC129" s="162"/>
      <c r="BD129" s="162"/>
      <c r="BE129" s="162"/>
      <c r="BF129" s="162"/>
      <c r="BG129" s="162"/>
      <c r="BH129" s="162"/>
      <c r="BI129" s="162"/>
      <c r="BJ129" s="162"/>
      <c r="BK129" s="162"/>
      <c r="BL129" s="165"/>
      <c r="BM129" s="165"/>
      <c r="BN129" s="41"/>
      <c r="BO129" s="41"/>
      <c r="BP129" s="41"/>
      <c r="BQ129" s="41"/>
      <c r="BR129" s="41"/>
      <c r="BS129" s="41"/>
      <c r="BT129" s="41"/>
      <c r="BU129" s="41"/>
      <c r="BV129" s="41"/>
      <c r="BW129" s="41"/>
      <c r="BX129" s="41"/>
      <c r="BY129" s="41"/>
      <c r="BZ129" s="41"/>
      <c r="CA129" s="41"/>
      <c r="CB129" s="41"/>
      <c r="CC129" s="41"/>
      <c r="CD129" s="41"/>
      <c r="CE129" s="41"/>
      <c r="CF129" s="41"/>
      <c r="CG129" s="41"/>
      <c r="CH129" s="41"/>
      <c r="CI129" s="41"/>
      <c r="CJ129" s="41"/>
      <c r="CK129" s="41"/>
      <c r="CL129" s="41"/>
      <c r="CM129" s="41"/>
      <c r="CN129" s="41"/>
      <c r="CO129" s="41"/>
      <c r="CP129" s="41"/>
      <c r="CQ129" s="41"/>
      <c r="CR129" s="41"/>
      <c r="CS129" s="41"/>
      <c r="CT129" s="41"/>
      <c r="CU129" s="41"/>
      <c r="CV129" s="41"/>
      <c r="CW129" s="41"/>
      <c r="CX129" s="41"/>
      <c r="CY129" s="41"/>
      <c r="CZ129" s="41"/>
      <c r="DA129" s="41"/>
      <c r="DB129" s="41"/>
      <c r="DC129" s="41"/>
      <c r="DD129" s="41"/>
      <c r="DE129" s="41"/>
      <c r="DF129" s="41"/>
      <c r="DG129" s="41"/>
      <c r="DH129" s="41"/>
      <c r="DI129" s="41"/>
      <c r="DJ129" s="41"/>
      <c r="DK129" s="41"/>
      <c r="DL129" s="41"/>
      <c r="DM129" s="41"/>
      <c r="DN129" s="41"/>
      <c r="DO129" s="41"/>
      <c r="DP129" s="41"/>
      <c r="DQ129" s="41"/>
      <c r="DR129" s="41"/>
      <c r="DS129" s="41"/>
      <c r="DT129" s="41"/>
      <c r="DU129" s="41"/>
      <c r="DV129" s="41"/>
    </row>
    <row r="130" spans="1:126" s="88" customFormat="1" x14ac:dyDescent="0.2">
      <c r="A130" s="162"/>
      <c r="B130" s="162"/>
      <c r="C130" s="162"/>
      <c r="D130" s="162"/>
      <c r="E130" s="162"/>
      <c r="F130" s="216"/>
      <c r="G130" s="178"/>
      <c r="H130" s="178"/>
      <c r="I130" s="178"/>
      <c r="J130" s="178"/>
      <c r="K130" s="164"/>
      <c r="L130" s="216"/>
      <c r="M130" s="162"/>
      <c r="N130" s="159"/>
      <c r="O130" s="177"/>
      <c r="P130" s="161"/>
      <c r="Q130" s="159"/>
      <c r="R130" s="159"/>
      <c r="S130" s="162"/>
      <c r="T130" s="167"/>
      <c r="U130" s="167"/>
      <c r="V130" s="167"/>
      <c r="W130" s="162"/>
      <c r="X130" s="46" t="s">
        <v>168</v>
      </c>
      <c r="Y130" s="42" t="s">
        <v>561</v>
      </c>
      <c r="Z130" s="43">
        <v>44284</v>
      </c>
      <c r="AA130" s="47" t="s">
        <v>220</v>
      </c>
      <c r="AB130" s="42" t="s">
        <v>208</v>
      </c>
      <c r="AC130" s="42">
        <v>44287</v>
      </c>
      <c r="AD130" s="42">
        <v>44377</v>
      </c>
      <c r="AE130" s="56"/>
      <c r="AF130" s="56"/>
      <c r="AG130" s="126"/>
      <c r="AH130" s="126"/>
      <c r="AI130" s="42"/>
      <c r="AJ130" s="42"/>
      <c r="AK130" s="126"/>
      <c r="AL130" s="124">
        <f t="shared" si="1"/>
        <v>0</v>
      </c>
      <c r="AM130" s="126"/>
      <c r="AN130" s="125"/>
      <c r="AO130" s="160"/>
      <c r="AP130" s="162"/>
      <c r="AQ130" s="162"/>
      <c r="AR130" s="162"/>
      <c r="AS130" s="162"/>
      <c r="AT130" s="162"/>
      <c r="AU130" s="162"/>
      <c r="AV130" s="162"/>
      <c r="AW130" s="162"/>
      <c r="AX130" s="162"/>
      <c r="AY130" s="162"/>
      <c r="AZ130" s="162"/>
      <c r="BA130" s="162"/>
      <c r="BB130" s="162"/>
      <c r="BC130" s="162"/>
      <c r="BD130" s="162"/>
      <c r="BE130" s="162"/>
      <c r="BF130" s="162"/>
      <c r="BG130" s="162"/>
      <c r="BH130" s="162"/>
      <c r="BI130" s="162"/>
      <c r="BJ130" s="162"/>
      <c r="BK130" s="162"/>
      <c r="BL130" s="165"/>
      <c r="BM130" s="165"/>
      <c r="BN130" s="41"/>
      <c r="BO130" s="41"/>
      <c r="BP130" s="41"/>
      <c r="BQ130" s="41"/>
      <c r="BR130" s="41"/>
      <c r="BS130" s="41"/>
      <c r="BT130" s="41"/>
      <c r="BU130" s="41"/>
      <c r="BV130" s="41"/>
      <c r="BW130" s="41"/>
      <c r="BX130" s="41"/>
      <c r="BY130" s="41"/>
      <c r="BZ130" s="41"/>
      <c r="CA130" s="41"/>
      <c r="CB130" s="41"/>
      <c r="CC130" s="41"/>
      <c r="CD130" s="41"/>
      <c r="CE130" s="41"/>
      <c r="CF130" s="41"/>
      <c r="CG130" s="41"/>
      <c r="CH130" s="41"/>
      <c r="CI130" s="41"/>
      <c r="CJ130" s="41"/>
      <c r="CK130" s="41"/>
      <c r="CL130" s="41"/>
      <c r="CM130" s="41"/>
      <c r="CN130" s="41"/>
      <c r="CO130" s="41"/>
      <c r="CP130" s="41"/>
      <c r="CQ130" s="41"/>
      <c r="CR130" s="41"/>
      <c r="CS130" s="41"/>
      <c r="CT130" s="41"/>
      <c r="CU130" s="41"/>
      <c r="CV130" s="41"/>
      <c r="CW130" s="41"/>
      <c r="CX130" s="41"/>
      <c r="CY130" s="41"/>
      <c r="CZ130" s="41"/>
      <c r="DA130" s="41"/>
      <c r="DB130" s="41"/>
      <c r="DC130" s="41"/>
      <c r="DD130" s="41"/>
      <c r="DE130" s="41"/>
      <c r="DF130" s="41"/>
      <c r="DG130" s="41"/>
      <c r="DH130" s="41"/>
      <c r="DI130" s="41"/>
      <c r="DJ130" s="41"/>
      <c r="DK130" s="41"/>
      <c r="DL130" s="41"/>
      <c r="DM130" s="41"/>
      <c r="DN130" s="41"/>
      <c r="DO130" s="41"/>
      <c r="DP130" s="41"/>
      <c r="DQ130" s="41"/>
      <c r="DR130" s="41"/>
      <c r="DS130" s="41"/>
      <c r="DT130" s="41"/>
      <c r="DU130" s="41"/>
      <c r="DV130" s="41"/>
    </row>
    <row r="131" spans="1:126" s="88" customFormat="1" x14ac:dyDescent="0.2">
      <c r="A131" s="162"/>
      <c r="B131" s="162"/>
      <c r="C131" s="162"/>
      <c r="D131" s="162"/>
      <c r="E131" s="162"/>
      <c r="F131" s="216"/>
      <c r="G131" s="178"/>
      <c r="H131" s="178"/>
      <c r="I131" s="178"/>
      <c r="J131" s="178"/>
      <c r="K131" s="164"/>
      <c r="L131" s="216"/>
      <c r="M131" s="162"/>
      <c r="N131" s="159"/>
      <c r="O131" s="177"/>
      <c r="P131" s="161"/>
      <c r="Q131" s="159"/>
      <c r="R131" s="159"/>
      <c r="S131" s="162"/>
      <c r="T131" s="167"/>
      <c r="U131" s="167"/>
      <c r="V131" s="167"/>
      <c r="W131" s="162"/>
      <c r="X131" s="46" t="s">
        <v>168</v>
      </c>
      <c r="Y131" s="42" t="s">
        <v>562</v>
      </c>
      <c r="Z131" s="43">
        <v>44369</v>
      </c>
      <c r="AA131" s="47" t="s">
        <v>221</v>
      </c>
      <c r="AB131" s="42" t="s">
        <v>210</v>
      </c>
      <c r="AC131" s="42">
        <v>44378</v>
      </c>
      <c r="AD131" s="42">
        <v>44561</v>
      </c>
      <c r="AE131" s="42"/>
      <c r="AF131" s="42"/>
      <c r="AG131" s="126"/>
      <c r="AH131" s="126"/>
      <c r="AI131" s="42"/>
      <c r="AJ131" s="42"/>
      <c r="AK131" s="126"/>
      <c r="AL131" s="124">
        <f t="shared" si="1"/>
        <v>0</v>
      </c>
      <c r="AM131" s="126">
        <v>227665.83</v>
      </c>
      <c r="AN131" s="125"/>
      <c r="AO131" s="160"/>
      <c r="AP131" s="162"/>
      <c r="AQ131" s="162"/>
      <c r="AR131" s="162"/>
      <c r="AS131" s="162"/>
      <c r="AT131" s="162"/>
      <c r="AU131" s="162"/>
      <c r="AV131" s="162"/>
      <c r="AW131" s="162"/>
      <c r="AX131" s="162"/>
      <c r="AY131" s="162"/>
      <c r="AZ131" s="162"/>
      <c r="BA131" s="162"/>
      <c r="BB131" s="162"/>
      <c r="BC131" s="162"/>
      <c r="BD131" s="162"/>
      <c r="BE131" s="162"/>
      <c r="BF131" s="162"/>
      <c r="BG131" s="162"/>
      <c r="BH131" s="162"/>
      <c r="BI131" s="162"/>
      <c r="BJ131" s="162"/>
      <c r="BK131" s="162"/>
      <c r="BL131" s="165"/>
      <c r="BM131" s="165"/>
      <c r="BN131" s="41"/>
      <c r="BO131" s="41"/>
      <c r="BP131" s="41"/>
      <c r="BQ131" s="41"/>
      <c r="BR131" s="41"/>
      <c r="BS131" s="41"/>
      <c r="BT131" s="41"/>
      <c r="BU131" s="41"/>
      <c r="BV131" s="41"/>
      <c r="BW131" s="41"/>
      <c r="BX131" s="41"/>
      <c r="BY131" s="41"/>
      <c r="BZ131" s="41"/>
      <c r="CA131" s="41"/>
      <c r="CB131" s="41"/>
      <c r="CC131" s="41"/>
      <c r="CD131" s="41"/>
      <c r="CE131" s="41"/>
      <c r="CF131" s="41"/>
      <c r="CG131" s="41"/>
      <c r="CH131" s="41"/>
      <c r="CI131" s="41"/>
      <c r="CJ131" s="41"/>
      <c r="CK131" s="41"/>
      <c r="CL131" s="41"/>
      <c r="CM131" s="41"/>
      <c r="CN131" s="41"/>
      <c r="CO131" s="41"/>
      <c r="CP131" s="41"/>
      <c r="CQ131" s="41"/>
      <c r="CR131" s="41"/>
      <c r="CS131" s="41"/>
      <c r="CT131" s="41"/>
      <c r="CU131" s="41"/>
      <c r="CV131" s="41"/>
      <c r="CW131" s="41"/>
      <c r="CX131" s="41"/>
      <c r="CY131" s="41"/>
      <c r="CZ131" s="41"/>
      <c r="DA131" s="41"/>
      <c r="DB131" s="41"/>
      <c r="DC131" s="41"/>
      <c r="DD131" s="41"/>
      <c r="DE131" s="41"/>
      <c r="DF131" s="41"/>
      <c r="DG131" s="41"/>
      <c r="DH131" s="41"/>
      <c r="DI131" s="41"/>
      <c r="DJ131" s="41"/>
      <c r="DK131" s="41"/>
      <c r="DL131" s="41"/>
      <c r="DM131" s="41"/>
      <c r="DN131" s="41"/>
      <c r="DO131" s="41"/>
      <c r="DP131" s="41"/>
      <c r="DQ131" s="41"/>
      <c r="DR131" s="41"/>
      <c r="DS131" s="41"/>
      <c r="DT131" s="41"/>
      <c r="DU131" s="41"/>
      <c r="DV131" s="41"/>
    </row>
    <row r="132" spans="1:126" s="88" customFormat="1" x14ac:dyDescent="0.2">
      <c r="A132" s="162"/>
      <c r="B132" s="162"/>
      <c r="C132" s="162"/>
      <c r="D132" s="162"/>
      <c r="E132" s="162"/>
      <c r="F132" s="216"/>
      <c r="G132" s="178"/>
      <c r="H132" s="178"/>
      <c r="I132" s="178"/>
      <c r="J132" s="178"/>
      <c r="K132" s="164"/>
      <c r="L132" s="216"/>
      <c r="M132" s="162"/>
      <c r="N132" s="159"/>
      <c r="O132" s="177"/>
      <c r="P132" s="161"/>
      <c r="Q132" s="159"/>
      <c r="R132" s="159"/>
      <c r="S132" s="162"/>
      <c r="T132" s="167"/>
      <c r="U132" s="167"/>
      <c r="V132" s="167"/>
      <c r="W132" s="162"/>
      <c r="X132" s="46" t="s">
        <v>168</v>
      </c>
      <c r="Y132" s="42" t="s">
        <v>563</v>
      </c>
      <c r="Z132" s="43">
        <v>44559</v>
      </c>
      <c r="AA132" s="47" t="s">
        <v>222</v>
      </c>
      <c r="AB132" s="42" t="s">
        <v>212</v>
      </c>
      <c r="AC132" s="42">
        <v>44562</v>
      </c>
      <c r="AD132" s="42">
        <v>44742</v>
      </c>
      <c r="AE132" s="42"/>
      <c r="AF132" s="42"/>
      <c r="AG132" s="126"/>
      <c r="AH132" s="126"/>
      <c r="AI132" s="42"/>
      <c r="AJ132" s="42"/>
      <c r="AK132" s="126"/>
      <c r="AL132" s="124">
        <f t="shared" si="1"/>
        <v>0</v>
      </c>
      <c r="AM132" s="126"/>
      <c r="AN132" s="125"/>
      <c r="AO132" s="160"/>
      <c r="AP132" s="162"/>
      <c r="AQ132" s="162"/>
      <c r="AR132" s="162"/>
      <c r="AS132" s="162"/>
      <c r="AT132" s="162"/>
      <c r="AU132" s="162"/>
      <c r="AV132" s="162"/>
      <c r="AW132" s="162"/>
      <c r="AX132" s="162"/>
      <c r="AY132" s="162"/>
      <c r="AZ132" s="162"/>
      <c r="BA132" s="162"/>
      <c r="BB132" s="162"/>
      <c r="BC132" s="162"/>
      <c r="BD132" s="162"/>
      <c r="BE132" s="162"/>
      <c r="BF132" s="162"/>
      <c r="BG132" s="162"/>
      <c r="BH132" s="162"/>
      <c r="BI132" s="162"/>
      <c r="BJ132" s="162"/>
      <c r="BK132" s="162"/>
      <c r="BL132" s="165"/>
      <c r="BM132" s="165"/>
      <c r="BN132" s="41"/>
      <c r="BO132" s="41"/>
      <c r="BP132" s="41"/>
      <c r="BQ132" s="41"/>
      <c r="BR132" s="41"/>
      <c r="BS132" s="41"/>
      <c r="BT132" s="41"/>
      <c r="BU132" s="41"/>
      <c r="BV132" s="41"/>
      <c r="BW132" s="41"/>
      <c r="BX132" s="41"/>
      <c r="BY132" s="41"/>
      <c r="BZ132" s="41"/>
      <c r="CA132" s="41"/>
      <c r="CB132" s="41"/>
      <c r="CC132" s="41"/>
      <c r="CD132" s="41"/>
      <c r="CE132" s="41"/>
      <c r="CF132" s="41"/>
      <c r="CG132" s="41"/>
      <c r="CH132" s="41"/>
      <c r="CI132" s="41"/>
      <c r="CJ132" s="41"/>
      <c r="CK132" s="41"/>
      <c r="CL132" s="41"/>
      <c r="CM132" s="41"/>
      <c r="CN132" s="41"/>
      <c r="CO132" s="41"/>
      <c r="CP132" s="41"/>
      <c r="CQ132" s="41"/>
      <c r="CR132" s="41"/>
      <c r="CS132" s="41"/>
      <c r="CT132" s="41"/>
      <c r="CU132" s="41"/>
      <c r="CV132" s="41"/>
      <c r="CW132" s="41"/>
      <c r="CX132" s="41"/>
      <c r="CY132" s="41"/>
      <c r="CZ132" s="41"/>
      <c r="DA132" s="41"/>
      <c r="DB132" s="41"/>
      <c r="DC132" s="41"/>
      <c r="DD132" s="41"/>
      <c r="DE132" s="41"/>
      <c r="DF132" s="41"/>
      <c r="DG132" s="41"/>
      <c r="DH132" s="41"/>
      <c r="DI132" s="41"/>
      <c r="DJ132" s="41"/>
      <c r="DK132" s="41"/>
      <c r="DL132" s="41"/>
      <c r="DM132" s="41"/>
      <c r="DN132" s="41"/>
      <c r="DO132" s="41"/>
      <c r="DP132" s="41"/>
      <c r="DQ132" s="41"/>
      <c r="DR132" s="41"/>
      <c r="DS132" s="41"/>
      <c r="DT132" s="41"/>
      <c r="DU132" s="41"/>
      <c r="DV132" s="41"/>
    </row>
    <row r="133" spans="1:126" s="88" customFormat="1" x14ac:dyDescent="0.2">
      <c r="A133" s="162"/>
      <c r="B133" s="162"/>
      <c r="C133" s="162"/>
      <c r="D133" s="162"/>
      <c r="E133" s="162"/>
      <c r="F133" s="216"/>
      <c r="G133" s="178"/>
      <c r="H133" s="178"/>
      <c r="I133" s="178"/>
      <c r="J133" s="178"/>
      <c r="K133" s="164"/>
      <c r="L133" s="216"/>
      <c r="M133" s="162"/>
      <c r="N133" s="159"/>
      <c r="O133" s="177"/>
      <c r="P133" s="161"/>
      <c r="Q133" s="159"/>
      <c r="R133" s="159"/>
      <c r="S133" s="162"/>
      <c r="T133" s="167"/>
      <c r="U133" s="167"/>
      <c r="V133" s="167"/>
      <c r="W133" s="162"/>
      <c r="X133" s="46" t="s">
        <v>168</v>
      </c>
      <c r="Y133" s="42" t="s">
        <v>564</v>
      </c>
      <c r="Z133" s="43">
        <v>44739</v>
      </c>
      <c r="AA133" s="47" t="s">
        <v>223</v>
      </c>
      <c r="AB133" s="42" t="s">
        <v>224</v>
      </c>
      <c r="AC133" s="42">
        <v>44743</v>
      </c>
      <c r="AD133" s="42">
        <v>44926</v>
      </c>
      <c r="AE133" s="42"/>
      <c r="AF133" s="42"/>
      <c r="AG133" s="126"/>
      <c r="AH133" s="126"/>
      <c r="AI133" s="42"/>
      <c r="AJ133" s="42"/>
      <c r="AK133" s="126"/>
      <c r="AL133" s="124">
        <f t="shared" si="1"/>
        <v>0</v>
      </c>
      <c r="AM133" s="126"/>
      <c r="AN133" s="125"/>
      <c r="AO133" s="160"/>
      <c r="AP133" s="162"/>
      <c r="AQ133" s="162"/>
      <c r="AR133" s="162"/>
      <c r="AS133" s="162"/>
      <c r="AT133" s="162"/>
      <c r="AU133" s="162"/>
      <c r="AV133" s="162"/>
      <c r="AW133" s="162"/>
      <c r="AX133" s="162"/>
      <c r="AY133" s="162"/>
      <c r="AZ133" s="162"/>
      <c r="BA133" s="162"/>
      <c r="BB133" s="162"/>
      <c r="BC133" s="162"/>
      <c r="BD133" s="162"/>
      <c r="BE133" s="162"/>
      <c r="BF133" s="162"/>
      <c r="BG133" s="162"/>
      <c r="BH133" s="162"/>
      <c r="BI133" s="162"/>
      <c r="BJ133" s="162"/>
      <c r="BK133" s="162"/>
      <c r="BL133" s="165"/>
      <c r="BM133" s="165"/>
      <c r="BN133" s="41"/>
      <c r="BO133" s="41"/>
      <c r="BP133" s="41"/>
      <c r="BQ133" s="41"/>
      <c r="BR133" s="41"/>
      <c r="BS133" s="41"/>
      <c r="BT133" s="41"/>
      <c r="BU133" s="41"/>
      <c r="BV133" s="41"/>
      <c r="BW133" s="41"/>
      <c r="BX133" s="41"/>
      <c r="BY133" s="41"/>
      <c r="BZ133" s="41"/>
      <c r="CA133" s="41"/>
      <c r="CB133" s="41"/>
      <c r="CC133" s="41"/>
      <c r="CD133" s="41"/>
      <c r="CE133" s="41"/>
      <c r="CF133" s="41"/>
      <c r="CG133" s="41"/>
      <c r="CH133" s="41"/>
      <c r="CI133" s="41"/>
      <c r="CJ133" s="41"/>
      <c r="CK133" s="41"/>
      <c r="CL133" s="41"/>
      <c r="CM133" s="41"/>
      <c r="CN133" s="41"/>
      <c r="CO133" s="41"/>
      <c r="CP133" s="41"/>
      <c r="CQ133" s="41"/>
      <c r="CR133" s="41"/>
      <c r="CS133" s="41"/>
      <c r="CT133" s="41"/>
      <c r="CU133" s="41"/>
      <c r="CV133" s="41"/>
      <c r="CW133" s="41"/>
      <c r="CX133" s="41"/>
      <c r="CY133" s="41"/>
      <c r="CZ133" s="41"/>
      <c r="DA133" s="41"/>
      <c r="DB133" s="41"/>
      <c r="DC133" s="41"/>
      <c r="DD133" s="41"/>
      <c r="DE133" s="41"/>
      <c r="DF133" s="41"/>
      <c r="DG133" s="41"/>
      <c r="DH133" s="41"/>
      <c r="DI133" s="41"/>
      <c r="DJ133" s="41"/>
      <c r="DK133" s="41"/>
      <c r="DL133" s="41"/>
      <c r="DM133" s="41"/>
      <c r="DN133" s="41"/>
      <c r="DO133" s="41"/>
      <c r="DP133" s="41"/>
      <c r="DQ133" s="41"/>
      <c r="DR133" s="41"/>
      <c r="DS133" s="41"/>
      <c r="DT133" s="41"/>
      <c r="DU133" s="41"/>
      <c r="DV133" s="41"/>
    </row>
    <row r="134" spans="1:126" s="88" customFormat="1" x14ac:dyDescent="0.2">
      <c r="A134" s="162"/>
      <c r="B134" s="162"/>
      <c r="C134" s="162"/>
      <c r="D134" s="162"/>
      <c r="E134" s="162"/>
      <c r="F134" s="216"/>
      <c r="G134" s="178"/>
      <c r="H134" s="178"/>
      <c r="I134" s="178"/>
      <c r="J134" s="178"/>
      <c r="K134" s="164"/>
      <c r="L134" s="216"/>
      <c r="M134" s="162"/>
      <c r="N134" s="159"/>
      <c r="O134" s="177"/>
      <c r="P134" s="161"/>
      <c r="Q134" s="159"/>
      <c r="R134" s="159"/>
      <c r="S134" s="162"/>
      <c r="T134" s="167"/>
      <c r="U134" s="167"/>
      <c r="V134" s="167"/>
      <c r="W134" s="162"/>
      <c r="X134" s="46" t="s">
        <v>168</v>
      </c>
      <c r="Y134" s="42" t="s">
        <v>565</v>
      </c>
      <c r="Z134" s="43">
        <v>44895</v>
      </c>
      <c r="AA134" s="47" t="s">
        <v>215</v>
      </c>
      <c r="AB134" s="42" t="s">
        <v>157</v>
      </c>
      <c r="AC134" s="42">
        <v>44895</v>
      </c>
      <c r="AD134" s="42">
        <v>44926</v>
      </c>
      <c r="AE134" s="49">
        <v>5.0124099999999998E-2</v>
      </c>
      <c r="AF134" s="42"/>
      <c r="AG134" s="126">
        <v>11258.4</v>
      </c>
      <c r="AH134" s="126">
        <v>0</v>
      </c>
      <c r="AI134" s="42"/>
      <c r="AJ134" s="42"/>
      <c r="AK134" s="126">
        <v>0</v>
      </c>
      <c r="AL134" s="124">
        <f t="shared" si="1"/>
        <v>11258.4</v>
      </c>
      <c r="AM134" s="126">
        <v>237452.64</v>
      </c>
      <c r="AN134" s="125"/>
      <c r="AO134" s="160"/>
      <c r="AP134" s="162"/>
      <c r="AQ134" s="162"/>
      <c r="AR134" s="162"/>
      <c r="AS134" s="162"/>
      <c r="AT134" s="162"/>
      <c r="AU134" s="162"/>
      <c r="AV134" s="162"/>
      <c r="AW134" s="162"/>
      <c r="AX134" s="162"/>
      <c r="AY134" s="162"/>
      <c r="AZ134" s="162"/>
      <c r="BA134" s="162"/>
      <c r="BB134" s="162"/>
      <c r="BC134" s="162"/>
      <c r="BD134" s="162"/>
      <c r="BE134" s="162"/>
      <c r="BF134" s="162"/>
      <c r="BG134" s="162"/>
      <c r="BH134" s="162"/>
      <c r="BI134" s="162"/>
      <c r="BJ134" s="162"/>
      <c r="BK134" s="162"/>
      <c r="BL134" s="165"/>
      <c r="BM134" s="165"/>
      <c r="BN134" s="41"/>
      <c r="BO134" s="41"/>
      <c r="BP134" s="41"/>
      <c r="BQ134" s="41"/>
      <c r="BR134" s="41"/>
      <c r="BS134" s="41"/>
      <c r="BT134" s="41"/>
      <c r="BU134" s="41"/>
      <c r="BV134" s="41"/>
      <c r="BW134" s="41"/>
      <c r="BX134" s="41"/>
      <c r="BY134" s="41"/>
      <c r="BZ134" s="41"/>
      <c r="CA134" s="41"/>
      <c r="CB134" s="41"/>
      <c r="CC134" s="41"/>
      <c r="CD134" s="41"/>
      <c r="CE134" s="41"/>
      <c r="CF134" s="41"/>
      <c r="CG134" s="41"/>
      <c r="CH134" s="41"/>
      <c r="CI134" s="41"/>
      <c r="CJ134" s="41"/>
      <c r="CK134" s="41"/>
      <c r="CL134" s="41"/>
      <c r="CM134" s="41"/>
      <c r="CN134" s="41"/>
      <c r="CO134" s="41"/>
      <c r="CP134" s="41"/>
      <c r="CQ134" s="41"/>
      <c r="CR134" s="41"/>
      <c r="CS134" s="41"/>
      <c r="CT134" s="41"/>
      <c r="CU134" s="41"/>
      <c r="CV134" s="41"/>
      <c r="CW134" s="41"/>
      <c r="CX134" s="41"/>
      <c r="CY134" s="41"/>
      <c r="CZ134" s="41"/>
      <c r="DA134" s="41"/>
      <c r="DB134" s="41"/>
      <c r="DC134" s="41"/>
      <c r="DD134" s="41"/>
      <c r="DE134" s="41"/>
      <c r="DF134" s="41"/>
      <c r="DG134" s="41"/>
      <c r="DH134" s="41"/>
      <c r="DI134" s="41"/>
      <c r="DJ134" s="41"/>
      <c r="DK134" s="41"/>
      <c r="DL134" s="41"/>
      <c r="DM134" s="41"/>
      <c r="DN134" s="41"/>
      <c r="DO134" s="41"/>
      <c r="DP134" s="41"/>
      <c r="DQ134" s="41"/>
      <c r="DR134" s="41"/>
      <c r="DS134" s="41"/>
      <c r="DT134" s="41"/>
      <c r="DU134" s="41"/>
      <c r="DV134" s="41"/>
    </row>
    <row r="135" spans="1:126" s="88" customFormat="1" x14ac:dyDescent="0.2">
      <c r="A135" s="162"/>
      <c r="B135" s="162"/>
      <c r="C135" s="162"/>
      <c r="D135" s="162"/>
      <c r="E135" s="162"/>
      <c r="F135" s="216"/>
      <c r="G135" s="178"/>
      <c r="H135" s="178"/>
      <c r="I135" s="178"/>
      <c r="J135" s="178"/>
      <c r="K135" s="164"/>
      <c r="L135" s="216"/>
      <c r="M135" s="162"/>
      <c r="N135" s="159"/>
      <c r="O135" s="177"/>
      <c r="P135" s="161"/>
      <c r="Q135" s="159"/>
      <c r="R135" s="159"/>
      <c r="S135" s="162"/>
      <c r="T135" s="167"/>
      <c r="U135" s="167"/>
      <c r="V135" s="167"/>
      <c r="W135" s="162"/>
      <c r="X135" s="46" t="s">
        <v>168</v>
      </c>
      <c r="Y135" s="42" t="s">
        <v>566</v>
      </c>
      <c r="Z135" s="43">
        <v>45138</v>
      </c>
      <c r="AA135" s="47" t="s">
        <v>159</v>
      </c>
      <c r="AB135" s="46" t="s">
        <v>155</v>
      </c>
      <c r="AC135" s="42">
        <v>44927</v>
      </c>
      <c r="AD135" s="42">
        <v>45291</v>
      </c>
      <c r="AE135" s="42"/>
      <c r="AF135" s="42"/>
      <c r="AG135" s="126"/>
      <c r="AH135" s="126"/>
      <c r="AI135" s="42"/>
      <c r="AJ135" s="42"/>
      <c r="AK135" s="126"/>
      <c r="AL135" s="124">
        <f t="shared" si="1"/>
        <v>0</v>
      </c>
      <c r="AM135" s="126"/>
      <c r="AN135" s="125"/>
      <c r="AO135" s="160"/>
      <c r="AP135" s="162"/>
      <c r="AQ135" s="162"/>
      <c r="AR135" s="162"/>
      <c r="AS135" s="162"/>
      <c r="AT135" s="162"/>
      <c r="AU135" s="162"/>
      <c r="AV135" s="162"/>
      <c r="AW135" s="162"/>
      <c r="AX135" s="162"/>
      <c r="AY135" s="162"/>
      <c r="AZ135" s="162"/>
      <c r="BA135" s="162"/>
      <c r="BB135" s="162"/>
      <c r="BC135" s="162"/>
      <c r="BD135" s="162"/>
      <c r="BE135" s="162"/>
      <c r="BF135" s="162"/>
      <c r="BG135" s="162"/>
      <c r="BH135" s="162"/>
      <c r="BI135" s="162"/>
      <c r="BJ135" s="162"/>
      <c r="BK135" s="162"/>
      <c r="BL135" s="165"/>
      <c r="BM135" s="165"/>
      <c r="BN135" s="41"/>
      <c r="BO135" s="41"/>
      <c r="BP135" s="41"/>
      <c r="BQ135" s="41"/>
      <c r="BR135" s="41"/>
      <c r="BS135" s="41"/>
      <c r="BT135" s="41"/>
      <c r="BU135" s="41"/>
      <c r="BV135" s="41"/>
      <c r="BW135" s="41"/>
      <c r="BX135" s="41"/>
      <c r="BY135" s="41"/>
      <c r="BZ135" s="41"/>
      <c r="CA135" s="41"/>
      <c r="CB135" s="41"/>
      <c r="CC135" s="41"/>
      <c r="CD135" s="41"/>
      <c r="CE135" s="41"/>
      <c r="CF135" s="41"/>
      <c r="CG135" s="41"/>
      <c r="CH135" s="41"/>
      <c r="CI135" s="41"/>
      <c r="CJ135" s="41"/>
      <c r="CK135" s="41"/>
      <c r="CL135" s="41"/>
      <c r="CM135" s="41"/>
      <c r="CN135" s="41"/>
      <c r="CO135" s="41"/>
      <c r="CP135" s="41"/>
      <c r="CQ135" s="41"/>
      <c r="CR135" s="41"/>
      <c r="CS135" s="41"/>
      <c r="CT135" s="41"/>
      <c r="CU135" s="41"/>
      <c r="CV135" s="41"/>
      <c r="CW135" s="41"/>
      <c r="CX135" s="41"/>
      <c r="CY135" s="41"/>
      <c r="CZ135" s="41"/>
      <c r="DA135" s="41"/>
      <c r="DB135" s="41"/>
      <c r="DC135" s="41"/>
      <c r="DD135" s="41"/>
      <c r="DE135" s="41"/>
      <c r="DF135" s="41"/>
      <c r="DG135" s="41"/>
      <c r="DH135" s="41"/>
      <c r="DI135" s="41"/>
      <c r="DJ135" s="41"/>
      <c r="DK135" s="41"/>
      <c r="DL135" s="41"/>
      <c r="DM135" s="41"/>
      <c r="DN135" s="41"/>
      <c r="DO135" s="41"/>
      <c r="DP135" s="41"/>
      <c r="DQ135" s="41"/>
      <c r="DR135" s="41"/>
      <c r="DS135" s="41"/>
      <c r="DT135" s="41"/>
      <c r="DU135" s="41"/>
      <c r="DV135" s="41"/>
    </row>
    <row r="136" spans="1:126" s="88" customFormat="1" x14ac:dyDescent="0.2">
      <c r="A136" s="162"/>
      <c r="B136" s="162"/>
      <c r="C136" s="162"/>
      <c r="D136" s="162"/>
      <c r="E136" s="162"/>
      <c r="F136" s="216"/>
      <c r="G136" s="178"/>
      <c r="H136" s="178"/>
      <c r="I136" s="178"/>
      <c r="J136" s="178"/>
      <c r="K136" s="164"/>
      <c r="L136" s="216"/>
      <c r="M136" s="162"/>
      <c r="N136" s="159"/>
      <c r="O136" s="177"/>
      <c r="P136" s="161"/>
      <c r="Q136" s="159"/>
      <c r="R136" s="159"/>
      <c r="S136" s="162"/>
      <c r="T136" s="167"/>
      <c r="U136" s="167"/>
      <c r="V136" s="167"/>
      <c r="W136" s="162"/>
      <c r="X136" s="46" t="s">
        <v>168</v>
      </c>
      <c r="Y136" s="42" t="s">
        <v>567</v>
      </c>
      <c r="Z136" s="43">
        <v>45138</v>
      </c>
      <c r="AA136" s="47" t="s">
        <v>159</v>
      </c>
      <c r="AB136" s="42" t="s">
        <v>157</v>
      </c>
      <c r="AC136" s="42">
        <v>44593</v>
      </c>
      <c r="AD136" s="42">
        <v>45291</v>
      </c>
      <c r="AE136" s="49">
        <v>6.3895099999999996E-2</v>
      </c>
      <c r="AF136" s="42"/>
      <c r="AG136" s="126">
        <v>14351.52</v>
      </c>
      <c r="AH136" s="126">
        <v>0</v>
      </c>
      <c r="AI136" s="42"/>
      <c r="AJ136" s="42"/>
      <c r="AK136" s="126">
        <v>0</v>
      </c>
      <c r="AL136" s="124">
        <f t="shared" si="1"/>
        <v>14351.52</v>
      </c>
      <c r="AM136" s="126">
        <v>248718.56</v>
      </c>
      <c r="AN136" s="125"/>
      <c r="AO136" s="160"/>
      <c r="AP136" s="162"/>
      <c r="AQ136" s="162"/>
      <c r="AR136" s="162"/>
      <c r="AS136" s="162"/>
      <c r="AT136" s="162"/>
      <c r="AU136" s="162"/>
      <c r="AV136" s="162"/>
      <c r="AW136" s="162"/>
      <c r="AX136" s="162"/>
      <c r="AY136" s="162"/>
      <c r="AZ136" s="162"/>
      <c r="BA136" s="162"/>
      <c r="BB136" s="162"/>
      <c r="BC136" s="162"/>
      <c r="BD136" s="162"/>
      <c r="BE136" s="162"/>
      <c r="BF136" s="162"/>
      <c r="BG136" s="162"/>
      <c r="BH136" s="162"/>
      <c r="BI136" s="162"/>
      <c r="BJ136" s="162"/>
      <c r="BK136" s="162"/>
      <c r="BL136" s="165"/>
      <c r="BM136" s="165"/>
      <c r="BN136" s="41"/>
      <c r="BO136" s="41"/>
      <c r="BP136" s="41"/>
      <c r="BQ136" s="41"/>
      <c r="BR136" s="41"/>
      <c r="BS136" s="41"/>
      <c r="BT136" s="41"/>
      <c r="BU136" s="41"/>
      <c r="BV136" s="41"/>
      <c r="BW136" s="41"/>
      <c r="BX136" s="41"/>
      <c r="BY136" s="41"/>
      <c r="BZ136" s="41"/>
      <c r="CA136" s="41"/>
      <c r="CB136" s="41"/>
      <c r="CC136" s="41"/>
      <c r="CD136" s="41"/>
      <c r="CE136" s="41"/>
      <c r="CF136" s="41"/>
      <c r="CG136" s="41"/>
      <c r="CH136" s="41"/>
      <c r="CI136" s="41"/>
      <c r="CJ136" s="41"/>
      <c r="CK136" s="41"/>
      <c r="CL136" s="41"/>
      <c r="CM136" s="41"/>
      <c r="CN136" s="41"/>
      <c r="CO136" s="41"/>
      <c r="CP136" s="41"/>
      <c r="CQ136" s="41"/>
      <c r="CR136" s="41"/>
      <c r="CS136" s="41"/>
      <c r="CT136" s="41"/>
      <c r="CU136" s="41"/>
      <c r="CV136" s="41"/>
      <c r="CW136" s="41"/>
      <c r="CX136" s="41"/>
      <c r="CY136" s="41"/>
      <c r="CZ136" s="41"/>
      <c r="DA136" s="41"/>
      <c r="DB136" s="41"/>
      <c r="DC136" s="41"/>
      <c r="DD136" s="41"/>
      <c r="DE136" s="41"/>
      <c r="DF136" s="41"/>
      <c r="DG136" s="41"/>
      <c r="DH136" s="41"/>
      <c r="DI136" s="41"/>
      <c r="DJ136" s="41"/>
      <c r="DK136" s="41"/>
      <c r="DL136" s="41"/>
      <c r="DM136" s="41"/>
      <c r="DN136" s="41"/>
      <c r="DO136" s="41"/>
      <c r="DP136" s="41"/>
      <c r="DQ136" s="41"/>
      <c r="DR136" s="41"/>
      <c r="DS136" s="41"/>
      <c r="DT136" s="41"/>
      <c r="DU136" s="41"/>
      <c r="DV136" s="41"/>
    </row>
    <row r="137" spans="1:126" s="88" customFormat="1" x14ac:dyDescent="0.2">
      <c r="A137" s="162"/>
      <c r="B137" s="162"/>
      <c r="C137" s="162"/>
      <c r="D137" s="162"/>
      <c r="E137" s="162"/>
      <c r="F137" s="216"/>
      <c r="G137" s="178"/>
      <c r="H137" s="178"/>
      <c r="I137" s="178"/>
      <c r="J137" s="178"/>
      <c r="K137" s="164"/>
      <c r="L137" s="216"/>
      <c r="M137" s="162"/>
      <c r="N137" s="159"/>
      <c r="O137" s="177"/>
      <c r="P137" s="161"/>
      <c r="Q137" s="159"/>
      <c r="R137" s="159"/>
      <c r="S137" s="162"/>
      <c r="T137" s="167"/>
      <c r="U137" s="167"/>
      <c r="V137" s="167"/>
      <c r="W137" s="162"/>
      <c r="X137" s="46" t="s">
        <v>168</v>
      </c>
      <c r="Y137" s="42" t="s">
        <v>570</v>
      </c>
      <c r="Z137" s="43">
        <v>45286</v>
      </c>
      <c r="AA137" s="47" t="s">
        <v>216</v>
      </c>
      <c r="AB137" s="46" t="s">
        <v>155</v>
      </c>
      <c r="AC137" s="42">
        <v>45292</v>
      </c>
      <c r="AD137" s="42">
        <v>45657</v>
      </c>
      <c r="AE137" s="42"/>
      <c r="AF137" s="42"/>
      <c r="AG137" s="126"/>
      <c r="AH137" s="126"/>
      <c r="AI137" s="42"/>
      <c r="AJ137" s="42"/>
      <c r="AK137" s="126"/>
      <c r="AL137" s="124">
        <f t="shared" si="1"/>
        <v>0</v>
      </c>
      <c r="AM137" s="126"/>
      <c r="AN137" s="125">
        <f>19913.51+19913.51+19913.51+3029.81+19913.51+19913.51+19913.51+19913.51+19913.51</f>
        <v>162337.88999999998</v>
      </c>
      <c r="AO137" s="160"/>
      <c r="AP137" s="162"/>
      <c r="AQ137" s="162"/>
      <c r="AR137" s="162"/>
      <c r="AS137" s="162"/>
      <c r="AT137" s="162"/>
      <c r="AU137" s="162"/>
      <c r="AV137" s="162"/>
      <c r="AW137" s="162"/>
      <c r="AX137" s="162"/>
      <c r="AY137" s="162"/>
      <c r="AZ137" s="162"/>
      <c r="BA137" s="162"/>
      <c r="BB137" s="162"/>
      <c r="BC137" s="162"/>
      <c r="BD137" s="162"/>
      <c r="BE137" s="162"/>
      <c r="BF137" s="162"/>
      <c r="BG137" s="162"/>
      <c r="BH137" s="162"/>
      <c r="BI137" s="162"/>
      <c r="BJ137" s="162"/>
      <c r="BK137" s="162"/>
      <c r="BL137" s="165"/>
      <c r="BM137" s="165"/>
      <c r="BN137" s="41"/>
      <c r="BO137" s="41"/>
      <c r="BP137" s="41"/>
      <c r="BQ137" s="41"/>
      <c r="BR137" s="41"/>
      <c r="BS137" s="41"/>
      <c r="BT137" s="41"/>
      <c r="BU137" s="41"/>
      <c r="BV137" s="41"/>
      <c r="BW137" s="41"/>
      <c r="BX137" s="41"/>
      <c r="BY137" s="41"/>
      <c r="BZ137" s="41"/>
      <c r="CA137" s="41"/>
      <c r="CB137" s="41"/>
      <c r="CC137" s="41"/>
      <c r="CD137" s="41"/>
      <c r="CE137" s="41"/>
      <c r="CF137" s="41"/>
      <c r="CG137" s="41"/>
      <c r="CH137" s="41"/>
      <c r="CI137" s="41"/>
      <c r="CJ137" s="41"/>
      <c r="CK137" s="41"/>
      <c r="CL137" s="41"/>
      <c r="CM137" s="41"/>
      <c r="CN137" s="41"/>
      <c r="CO137" s="41"/>
      <c r="CP137" s="41"/>
      <c r="CQ137" s="41"/>
      <c r="CR137" s="41"/>
      <c r="CS137" s="41"/>
      <c r="CT137" s="41"/>
      <c r="CU137" s="41"/>
      <c r="CV137" s="41"/>
      <c r="CW137" s="41"/>
      <c r="CX137" s="41"/>
      <c r="CY137" s="41"/>
      <c r="CZ137" s="41"/>
      <c r="DA137" s="41"/>
      <c r="DB137" s="41"/>
      <c r="DC137" s="41"/>
      <c r="DD137" s="41"/>
      <c r="DE137" s="41"/>
      <c r="DF137" s="41"/>
      <c r="DG137" s="41"/>
      <c r="DH137" s="41"/>
      <c r="DI137" s="41"/>
      <c r="DJ137" s="41"/>
      <c r="DK137" s="41"/>
      <c r="DL137" s="41"/>
      <c r="DM137" s="41"/>
      <c r="DN137" s="41"/>
      <c r="DO137" s="41"/>
      <c r="DP137" s="41"/>
      <c r="DQ137" s="41"/>
      <c r="DR137" s="41"/>
      <c r="DS137" s="41"/>
      <c r="DT137" s="41"/>
      <c r="DU137" s="41"/>
      <c r="DV137" s="41"/>
    </row>
    <row r="138" spans="1:126" s="88" customFormat="1" x14ac:dyDescent="0.2">
      <c r="A138" s="162"/>
      <c r="B138" s="162"/>
      <c r="C138" s="162"/>
      <c r="D138" s="162"/>
      <c r="E138" s="162"/>
      <c r="F138" s="216"/>
      <c r="G138" s="178"/>
      <c r="H138" s="178"/>
      <c r="I138" s="178"/>
      <c r="J138" s="178"/>
      <c r="K138" s="164"/>
      <c r="L138" s="216"/>
      <c r="M138" s="162"/>
      <c r="N138" s="159"/>
      <c r="O138" s="177"/>
      <c r="P138" s="161"/>
      <c r="Q138" s="159"/>
      <c r="R138" s="159"/>
      <c r="S138" s="162"/>
      <c r="T138" s="167"/>
      <c r="U138" s="167"/>
      <c r="V138" s="167"/>
      <c r="W138" s="162"/>
      <c r="X138" s="46"/>
      <c r="Y138" s="42"/>
      <c r="Z138" s="43"/>
      <c r="AA138" s="43"/>
      <c r="AB138" s="46"/>
      <c r="AC138" s="42"/>
      <c r="AD138" s="42"/>
      <c r="AE138" s="42"/>
      <c r="AF138" s="42"/>
      <c r="AG138" s="126"/>
      <c r="AH138" s="126"/>
      <c r="AI138" s="42"/>
      <c r="AJ138" s="42"/>
      <c r="AK138" s="126"/>
      <c r="AL138" s="124">
        <f t="shared" si="1"/>
        <v>0</v>
      </c>
      <c r="AM138" s="126"/>
      <c r="AN138" s="125"/>
      <c r="AO138" s="160"/>
      <c r="AP138" s="162"/>
      <c r="AQ138" s="162"/>
      <c r="AR138" s="162"/>
      <c r="AS138" s="162"/>
      <c r="AT138" s="162"/>
      <c r="AU138" s="162"/>
      <c r="AV138" s="162"/>
      <c r="AW138" s="162"/>
      <c r="AX138" s="162"/>
      <c r="AY138" s="162"/>
      <c r="AZ138" s="162"/>
      <c r="BA138" s="162"/>
      <c r="BB138" s="162"/>
      <c r="BC138" s="162"/>
      <c r="BD138" s="162"/>
      <c r="BE138" s="162"/>
      <c r="BF138" s="162"/>
      <c r="BG138" s="162"/>
      <c r="BH138" s="162"/>
      <c r="BI138" s="162"/>
      <c r="BJ138" s="162"/>
      <c r="BK138" s="162"/>
      <c r="BL138" s="165"/>
      <c r="BM138" s="165"/>
      <c r="BN138" s="41"/>
      <c r="BO138" s="41"/>
      <c r="BP138" s="41"/>
      <c r="BQ138" s="41"/>
      <c r="BR138" s="41"/>
      <c r="BS138" s="41"/>
      <c r="BT138" s="41"/>
      <c r="BU138" s="41"/>
      <c r="BV138" s="41"/>
      <c r="BW138" s="41"/>
      <c r="BX138" s="41"/>
      <c r="BY138" s="41"/>
      <c r="BZ138" s="41"/>
      <c r="CA138" s="41"/>
      <c r="CB138" s="41"/>
      <c r="CC138" s="41"/>
      <c r="CD138" s="41"/>
      <c r="CE138" s="41"/>
      <c r="CF138" s="41"/>
      <c r="CG138" s="41"/>
      <c r="CH138" s="41"/>
      <c r="CI138" s="41"/>
      <c r="CJ138" s="41"/>
      <c r="CK138" s="41"/>
      <c r="CL138" s="41"/>
      <c r="CM138" s="41"/>
      <c r="CN138" s="41"/>
      <c r="CO138" s="41"/>
      <c r="CP138" s="41"/>
      <c r="CQ138" s="41"/>
      <c r="CR138" s="41"/>
      <c r="CS138" s="41"/>
      <c r="CT138" s="41"/>
      <c r="CU138" s="41"/>
      <c r="CV138" s="41"/>
      <c r="CW138" s="41"/>
      <c r="CX138" s="41"/>
      <c r="CY138" s="41"/>
      <c r="CZ138" s="41"/>
      <c r="DA138" s="41"/>
      <c r="DB138" s="41"/>
      <c r="DC138" s="41"/>
      <c r="DD138" s="41"/>
      <c r="DE138" s="41"/>
      <c r="DF138" s="41"/>
      <c r="DG138" s="41"/>
      <c r="DH138" s="41"/>
      <c r="DI138" s="41"/>
      <c r="DJ138" s="41"/>
      <c r="DK138" s="41"/>
      <c r="DL138" s="41"/>
      <c r="DM138" s="41"/>
      <c r="DN138" s="41"/>
      <c r="DO138" s="41"/>
      <c r="DP138" s="41"/>
      <c r="DQ138" s="41"/>
      <c r="DR138" s="41"/>
      <c r="DS138" s="41"/>
      <c r="DT138" s="41"/>
      <c r="DU138" s="41"/>
      <c r="DV138" s="41"/>
    </row>
    <row r="139" spans="1:126" s="88" customFormat="1" x14ac:dyDescent="0.2">
      <c r="A139" s="162"/>
      <c r="B139" s="162"/>
      <c r="C139" s="162"/>
      <c r="D139" s="162"/>
      <c r="E139" s="162"/>
      <c r="F139" s="216"/>
      <c r="G139" s="178"/>
      <c r="H139" s="178"/>
      <c r="I139" s="178"/>
      <c r="J139" s="178"/>
      <c r="K139" s="164"/>
      <c r="L139" s="216"/>
      <c r="M139" s="162"/>
      <c r="N139" s="159"/>
      <c r="O139" s="177"/>
      <c r="P139" s="161"/>
      <c r="Q139" s="159"/>
      <c r="R139" s="159"/>
      <c r="S139" s="162"/>
      <c r="T139" s="167"/>
      <c r="U139" s="167"/>
      <c r="V139" s="167"/>
      <c r="W139" s="162"/>
      <c r="X139" s="46"/>
      <c r="Y139" s="42"/>
      <c r="Z139" s="43"/>
      <c r="AA139" s="47"/>
      <c r="AB139" s="46"/>
      <c r="AC139" s="42"/>
      <c r="AD139" s="42"/>
      <c r="AE139" s="42"/>
      <c r="AF139" s="42"/>
      <c r="AG139" s="126"/>
      <c r="AH139" s="126"/>
      <c r="AI139" s="42"/>
      <c r="AJ139" s="42"/>
      <c r="AK139" s="126"/>
      <c r="AL139" s="124">
        <f t="shared" si="1"/>
        <v>0</v>
      </c>
      <c r="AM139" s="126"/>
      <c r="AN139" s="125"/>
      <c r="AO139" s="160"/>
      <c r="AP139" s="162"/>
      <c r="AQ139" s="162"/>
      <c r="AR139" s="162"/>
      <c r="AS139" s="162"/>
      <c r="AT139" s="162"/>
      <c r="AU139" s="162"/>
      <c r="AV139" s="162"/>
      <c r="AW139" s="162"/>
      <c r="AX139" s="162"/>
      <c r="AY139" s="162"/>
      <c r="AZ139" s="162"/>
      <c r="BA139" s="162"/>
      <c r="BB139" s="162"/>
      <c r="BC139" s="162"/>
      <c r="BD139" s="162"/>
      <c r="BE139" s="162"/>
      <c r="BF139" s="162"/>
      <c r="BG139" s="162"/>
      <c r="BH139" s="162"/>
      <c r="BI139" s="162"/>
      <c r="BJ139" s="162"/>
      <c r="BK139" s="162"/>
      <c r="BL139" s="165"/>
      <c r="BM139" s="165"/>
      <c r="BN139" s="41"/>
      <c r="BO139" s="41"/>
      <c r="BP139" s="41"/>
      <c r="BQ139" s="41"/>
      <c r="BR139" s="41"/>
      <c r="BS139" s="41"/>
      <c r="BT139" s="41"/>
      <c r="BU139" s="41"/>
      <c r="BV139" s="41"/>
      <c r="BW139" s="41"/>
      <c r="BX139" s="41"/>
      <c r="BY139" s="41"/>
      <c r="BZ139" s="41"/>
      <c r="CA139" s="41"/>
      <c r="CB139" s="41"/>
      <c r="CC139" s="41"/>
      <c r="CD139" s="41"/>
      <c r="CE139" s="41"/>
      <c r="CF139" s="41"/>
      <c r="CG139" s="41"/>
      <c r="CH139" s="41"/>
      <c r="CI139" s="41"/>
      <c r="CJ139" s="41"/>
      <c r="CK139" s="41"/>
      <c r="CL139" s="41"/>
      <c r="CM139" s="41"/>
      <c r="CN139" s="41"/>
      <c r="CO139" s="41"/>
      <c r="CP139" s="41"/>
      <c r="CQ139" s="41"/>
      <c r="CR139" s="41"/>
      <c r="CS139" s="41"/>
      <c r="CT139" s="41"/>
      <c r="CU139" s="41"/>
      <c r="CV139" s="41"/>
      <c r="CW139" s="41"/>
      <c r="CX139" s="41"/>
      <c r="CY139" s="41"/>
      <c r="CZ139" s="41"/>
      <c r="DA139" s="41"/>
      <c r="DB139" s="41"/>
      <c r="DC139" s="41"/>
      <c r="DD139" s="41"/>
      <c r="DE139" s="41"/>
      <c r="DF139" s="41"/>
      <c r="DG139" s="41"/>
      <c r="DH139" s="41"/>
      <c r="DI139" s="41"/>
      <c r="DJ139" s="41"/>
      <c r="DK139" s="41"/>
      <c r="DL139" s="41"/>
      <c r="DM139" s="41"/>
      <c r="DN139" s="41"/>
      <c r="DO139" s="41"/>
      <c r="DP139" s="41"/>
      <c r="DQ139" s="41"/>
      <c r="DR139" s="41"/>
      <c r="DS139" s="41"/>
      <c r="DT139" s="41"/>
      <c r="DU139" s="41"/>
      <c r="DV139" s="41"/>
    </row>
    <row r="140" spans="1:126" s="75" customFormat="1" x14ac:dyDescent="0.2">
      <c r="A140" s="162"/>
      <c r="B140" s="162"/>
      <c r="C140" s="162"/>
      <c r="D140" s="162"/>
      <c r="E140" s="162"/>
      <c r="F140" s="216"/>
      <c r="G140" s="178"/>
      <c r="H140" s="178"/>
      <c r="I140" s="178"/>
      <c r="J140" s="178"/>
      <c r="K140" s="164"/>
      <c r="L140" s="216"/>
      <c r="M140" s="162"/>
      <c r="N140" s="159"/>
      <c r="O140" s="177"/>
      <c r="P140" s="161"/>
      <c r="Q140" s="159"/>
      <c r="R140" s="159"/>
      <c r="S140" s="162"/>
      <c r="T140" s="167"/>
      <c r="U140" s="167"/>
      <c r="V140" s="167"/>
      <c r="W140" s="162"/>
      <c r="X140" s="46"/>
      <c r="Y140" s="42"/>
      <c r="Z140" s="43"/>
      <c r="AA140" s="47"/>
      <c r="AB140" s="42"/>
      <c r="AC140" s="42"/>
      <c r="AD140" s="42"/>
      <c r="AE140" s="43"/>
      <c r="AF140" s="43"/>
      <c r="AG140" s="127"/>
      <c r="AH140" s="127"/>
      <c r="AI140" s="43"/>
      <c r="AJ140" s="43"/>
      <c r="AK140" s="127"/>
      <c r="AL140" s="124">
        <f t="shared" si="1"/>
        <v>0</v>
      </c>
      <c r="AM140" s="137"/>
      <c r="AN140" s="125"/>
      <c r="AO140" s="160"/>
      <c r="AP140" s="162"/>
      <c r="AQ140" s="162"/>
      <c r="AR140" s="162"/>
      <c r="AS140" s="162"/>
      <c r="AT140" s="162"/>
      <c r="AU140" s="158"/>
      <c r="AV140" s="158"/>
      <c r="AW140" s="158"/>
      <c r="AX140" s="158"/>
      <c r="AY140" s="158"/>
      <c r="AZ140" s="158"/>
      <c r="BA140" s="158"/>
      <c r="BB140" s="158"/>
      <c r="BC140" s="158"/>
      <c r="BD140" s="158"/>
      <c r="BE140" s="158"/>
      <c r="BF140" s="158"/>
      <c r="BG140" s="158"/>
      <c r="BH140" s="158"/>
      <c r="BI140" s="158"/>
      <c r="BJ140" s="158"/>
      <c r="BK140" s="162"/>
      <c r="BL140" s="165"/>
      <c r="BM140" s="165"/>
      <c r="BN140" s="41"/>
      <c r="BO140" s="41"/>
      <c r="BP140" s="41"/>
      <c r="BQ140" s="41"/>
      <c r="BR140" s="41"/>
      <c r="BS140" s="41"/>
      <c r="BT140" s="41"/>
      <c r="BU140" s="41"/>
      <c r="BV140" s="41"/>
      <c r="BW140" s="41"/>
      <c r="BX140" s="41"/>
      <c r="BY140" s="41"/>
      <c r="BZ140" s="41"/>
      <c r="CA140" s="41"/>
      <c r="CB140" s="41"/>
      <c r="CC140" s="41"/>
      <c r="CD140" s="41"/>
      <c r="CE140" s="41"/>
      <c r="CF140" s="41"/>
      <c r="CG140" s="41"/>
      <c r="CH140" s="41"/>
      <c r="CI140" s="41"/>
      <c r="CJ140" s="41"/>
      <c r="CK140" s="41"/>
      <c r="CL140" s="41"/>
      <c r="CM140" s="41"/>
      <c r="CN140" s="41"/>
      <c r="CO140" s="41"/>
      <c r="CP140" s="41"/>
      <c r="CQ140" s="41"/>
      <c r="CR140" s="41"/>
      <c r="CS140" s="41"/>
      <c r="CT140" s="41"/>
      <c r="CU140" s="41"/>
      <c r="CV140" s="41"/>
      <c r="CW140" s="41"/>
      <c r="CX140" s="41"/>
      <c r="CY140" s="41"/>
      <c r="CZ140" s="41"/>
      <c r="DA140" s="41"/>
      <c r="DB140" s="41"/>
      <c r="DC140" s="41"/>
      <c r="DD140" s="41"/>
      <c r="DE140" s="41"/>
      <c r="DF140" s="41"/>
      <c r="DG140" s="41"/>
      <c r="DH140" s="41"/>
      <c r="DI140" s="41"/>
      <c r="DJ140" s="41"/>
      <c r="DK140" s="41"/>
      <c r="DL140" s="41"/>
      <c r="DM140" s="41"/>
      <c r="DN140" s="41"/>
      <c r="DO140" s="41"/>
      <c r="DP140" s="41"/>
      <c r="DQ140" s="41"/>
      <c r="DR140" s="41"/>
      <c r="DS140" s="41"/>
      <c r="DT140" s="41"/>
      <c r="DU140" s="41"/>
      <c r="DV140" s="41"/>
    </row>
    <row r="141" spans="1:126" s="75" customFormat="1" x14ac:dyDescent="0.2">
      <c r="A141" s="162">
        <v>13</v>
      </c>
      <c r="B141" s="162" t="s">
        <v>316</v>
      </c>
      <c r="C141" s="162" t="s">
        <v>317</v>
      </c>
      <c r="D141" s="162" t="s">
        <v>318</v>
      </c>
      <c r="E141" s="162" t="s">
        <v>143</v>
      </c>
      <c r="F141" s="217" t="s">
        <v>319</v>
      </c>
      <c r="G141" s="161">
        <v>12424</v>
      </c>
      <c r="H141" s="162" t="s">
        <v>259</v>
      </c>
      <c r="I141" s="158" t="s">
        <v>672</v>
      </c>
      <c r="J141" s="158" t="s">
        <v>673</v>
      </c>
      <c r="K141" s="162" t="s">
        <v>320</v>
      </c>
      <c r="L141" s="216" t="s">
        <v>321</v>
      </c>
      <c r="M141" s="218" t="s">
        <v>322</v>
      </c>
      <c r="N141" s="159">
        <v>44104</v>
      </c>
      <c r="O141" s="177">
        <v>410597.4</v>
      </c>
      <c r="P141" s="161">
        <v>12894</v>
      </c>
      <c r="Q141" s="159">
        <v>44104</v>
      </c>
      <c r="R141" s="159">
        <v>44469</v>
      </c>
      <c r="S141" s="167" t="s">
        <v>496</v>
      </c>
      <c r="T141" s="167"/>
      <c r="U141" s="167"/>
      <c r="V141" s="167"/>
      <c r="W141" s="162" t="s">
        <v>637</v>
      </c>
      <c r="X141" s="46"/>
      <c r="Y141" s="46"/>
      <c r="Z141" s="50"/>
      <c r="AA141" s="46"/>
      <c r="AB141" s="46"/>
      <c r="AC141" s="46"/>
      <c r="AD141" s="46"/>
      <c r="AE141" s="46"/>
      <c r="AF141" s="46"/>
      <c r="AG141" s="125"/>
      <c r="AH141" s="125"/>
      <c r="AI141" s="58"/>
      <c r="AJ141" s="58"/>
      <c r="AK141" s="125"/>
      <c r="AL141" s="124">
        <f t="shared" si="1"/>
        <v>410597.4</v>
      </c>
      <c r="AM141" s="125">
        <v>6006.2</v>
      </c>
      <c r="AN141" s="125"/>
      <c r="AO141" s="160">
        <f>SUM(AM141+AM142+AM143+AM144+AM145+AN146)</f>
        <v>877284.75000000012</v>
      </c>
      <c r="AP141" s="158" t="s">
        <v>259</v>
      </c>
      <c r="AQ141" s="158" t="s">
        <v>672</v>
      </c>
      <c r="AR141" s="158" t="s">
        <v>673</v>
      </c>
      <c r="AS141" s="158" t="s">
        <v>678</v>
      </c>
      <c r="AT141" s="158" t="s">
        <v>671</v>
      </c>
      <c r="AU141" s="158"/>
      <c r="AV141" s="158"/>
      <c r="AW141" s="158"/>
      <c r="AX141" s="158"/>
      <c r="AY141" s="158"/>
      <c r="AZ141" s="158"/>
      <c r="BA141" s="158"/>
      <c r="BB141" s="158"/>
      <c r="BC141" s="158"/>
      <c r="BD141" s="158"/>
      <c r="BE141" s="158"/>
      <c r="BF141" s="158"/>
      <c r="BG141" s="158"/>
      <c r="BH141" s="158"/>
      <c r="BI141" s="158"/>
      <c r="BJ141" s="158"/>
      <c r="BK141" s="162"/>
      <c r="BL141" s="165"/>
      <c r="BM141" s="165"/>
      <c r="BN141" s="41"/>
      <c r="BO141" s="41"/>
      <c r="BP141" s="41"/>
      <c r="BQ141" s="41"/>
      <c r="BR141" s="41"/>
      <c r="BS141" s="41"/>
      <c r="BT141" s="41"/>
      <c r="BU141" s="41"/>
      <c r="BV141" s="41"/>
      <c r="BW141" s="41"/>
      <c r="BX141" s="41"/>
      <c r="BY141" s="41"/>
      <c r="BZ141" s="41"/>
      <c r="CA141" s="41"/>
      <c r="CB141" s="41"/>
      <c r="CC141" s="41"/>
      <c r="CD141" s="41"/>
      <c r="CE141" s="41"/>
      <c r="CF141" s="41"/>
      <c r="CG141" s="41"/>
      <c r="CH141" s="41"/>
      <c r="CI141" s="41"/>
      <c r="CJ141" s="41"/>
      <c r="CK141" s="41"/>
      <c r="CL141" s="41"/>
      <c r="CM141" s="41"/>
      <c r="CN141" s="41"/>
      <c r="CO141" s="41"/>
      <c r="CP141" s="41"/>
      <c r="CQ141" s="41"/>
      <c r="CR141" s="41"/>
      <c r="CS141" s="41"/>
      <c r="CT141" s="41"/>
      <c r="CU141" s="41"/>
      <c r="CV141" s="41"/>
      <c r="CW141" s="41"/>
      <c r="CX141" s="41"/>
      <c r="CY141" s="41"/>
      <c r="CZ141" s="41"/>
      <c r="DA141" s="41"/>
      <c r="DB141" s="41"/>
      <c r="DC141" s="41"/>
      <c r="DD141" s="41"/>
      <c r="DE141" s="41"/>
      <c r="DF141" s="41"/>
      <c r="DG141" s="41"/>
      <c r="DH141" s="41"/>
      <c r="DI141" s="41"/>
      <c r="DJ141" s="41"/>
      <c r="DK141" s="41"/>
      <c r="DL141" s="41"/>
      <c r="DM141" s="41"/>
      <c r="DN141" s="41"/>
      <c r="DO141" s="41"/>
      <c r="DP141" s="41"/>
      <c r="DQ141" s="41"/>
      <c r="DR141" s="41"/>
      <c r="DS141" s="41"/>
      <c r="DT141" s="41"/>
      <c r="DU141" s="41"/>
      <c r="DV141" s="41"/>
    </row>
    <row r="142" spans="1:126" s="75" customFormat="1" x14ac:dyDescent="0.2">
      <c r="A142" s="162"/>
      <c r="B142" s="162"/>
      <c r="C142" s="162"/>
      <c r="D142" s="162"/>
      <c r="E142" s="162"/>
      <c r="F142" s="217"/>
      <c r="G142" s="161"/>
      <c r="H142" s="162"/>
      <c r="I142" s="158"/>
      <c r="J142" s="158"/>
      <c r="K142" s="162"/>
      <c r="L142" s="216"/>
      <c r="M142" s="218"/>
      <c r="N142" s="159"/>
      <c r="O142" s="177"/>
      <c r="P142" s="161"/>
      <c r="Q142" s="159"/>
      <c r="R142" s="159"/>
      <c r="S142" s="167"/>
      <c r="T142" s="167"/>
      <c r="U142" s="167"/>
      <c r="V142" s="167"/>
      <c r="W142" s="162"/>
      <c r="X142" s="46" t="s">
        <v>168</v>
      </c>
      <c r="Y142" s="42" t="s">
        <v>560</v>
      </c>
      <c r="Z142" s="43">
        <v>44468</v>
      </c>
      <c r="AA142" s="45">
        <v>13138</v>
      </c>
      <c r="AB142" s="46" t="s">
        <v>323</v>
      </c>
      <c r="AC142" s="42">
        <v>44470</v>
      </c>
      <c r="AD142" s="42">
        <v>44835</v>
      </c>
      <c r="AE142" s="46"/>
      <c r="AF142" s="46"/>
      <c r="AG142" s="125"/>
      <c r="AH142" s="125"/>
      <c r="AI142" s="58"/>
      <c r="AJ142" s="58"/>
      <c r="AK142" s="125"/>
      <c r="AL142" s="124">
        <f t="shared" si="1"/>
        <v>0</v>
      </c>
      <c r="AM142" s="125">
        <f>109852.02+83069.91</f>
        <v>192921.93</v>
      </c>
      <c r="AN142" s="125"/>
      <c r="AO142" s="160"/>
      <c r="AP142" s="158"/>
      <c r="AQ142" s="158"/>
      <c r="AR142" s="158"/>
      <c r="AS142" s="158"/>
      <c r="AT142" s="158"/>
      <c r="AU142" s="158"/>
      <c r="AV142" s="158"/>
      <c r="AW142" s="158"/>
      <c r="AX142" s="158"/>
      <c r="AY142" s="158"/>
      <c r="AZ142" s="158"/>
      <c r="BA142" s="158"/>
      <c r="BB142" s="158"/>
      <c r="BC142" s="158"/>
      <c r="BD142" s="158"/>
      <c r="BE142" s="158"/>
      <c r="BF142" s="158"/>
      <c r="BG142" s="158"/>
      <c r="BH142" s="158"/>
      <c r="BI142" s="158"/>
      <c r="BJ142" s="158"/>
      <c r="BK142" s="162"/>
      <c r="BL142" s="165"/>
      <c r="BM142" s="165"/>
      <c r="BN142" s="41"/>
      <c r="BO142" s="41"/>
      <c r="BP142" s="41"/>
      <c r="BQ142" s="41"/>
      <c r="BR142" s="41"/>
      <c r="BS142" s="41"/>
      <c r="BT142" s="41"/>
      <c r="BU142" s="41"/>
      <c r="BV142" s="41"/>
      <c r="BW142" s="41"/>
      <c r="BX142" s="41"/>
      <c r="BY142" s="41"/>
      <c r="BZ142" s="41"/>
      <c r="CA142" s="41"/>
      <c r="CB142" s="41"/>
      <c r="CC142" s="41"/>
      <c r="CD142" s="41"/>
      <c r="CE142" s="41"/>
      <c r="CF142" s="41"/>
      <c r="CG142" s="41"/>
      <c r="CH142" s="41"/>
      <c r="CI142" s="41"/>
      <c r="CJ142" s="41"/>
      <c r="CK142" s="41"/>
      <c r="CL142" s="41"/>
      <c r="CM142" s="41"/>
      <c r="CN142" s="41"/>
      <c r="CO142" s="41"/>
      <c r="CP142" s="41"/>
      <c r="CQ142" s="41"/>
      <c r="CR142" s="41"/>
      <c r="CS142" s="41"/>
      <c r="CT142" s="41"/>
      <c r="CU142" s="41"/>
      <c r="CV142" s="41"/>
      <c r="CW142" s="41"/>
      <c r="CX142" s="41"/>
      <c r="CY142" s="41"/>
      <c r="CZ142" s="41"/>
      <c r="DA142" s="41"/>
      <c r="DB142" s="41"/>
      <c r="DC142" s="41"/>
      <c r="DD142" s="41"/>
      <c r="DE142" s="41"/>
      <c r="DF142" s="41"/>
      <c r="DG142" s="41"/>
      <c r="DH142" s="41"/>
      <c r="DI142" s="41"/>
      <c r="DJ142" s="41"/>
      <c r="DK142" s="41"/>
      <c r="DL142" s="41"/>
      <c r="DM142" s="41"/>
      <c r="DN142" s="41"/>
      <c r="DO142" s="41"/>
      <c r="DP142" s="41"/>
      <c r="DQ142" s="41"/>
      <c r="DR142" s="41"/>
      <c r="DS142" s="41"/>
      <c r="DT142" s="41"/>
      <c r="DU142" s="41"/>
      <c r="DV142" s="41"/>
    </row>
    <row r="143" spans="1:126" s="75" customFormat="1" x14ac:dyDescent="0.2">
      <c r="A143" s="162"/>
      <c r="B143" s="162"/>
      <c r="C143" s="162"/>
      <c r="D143" s="162"/>
      <c r="E143" s="162"/>
      <c r="F143" s="217"/>
      <c r="G143" s="161"/>
      <c r="H143" s="162"/>
      <c r="I143" s="158"/>
      <c r="J143" s="158"/>
      <c r="K143" s="162"/>
      <c r="L143" s="216"/>
      <c r="M143" s="218"/>
      <c r="N143" s="159"/>
      <c r="O143" s="177"/>
      <c r="P143" s="161"/>
      <c r="Q143" s="159"/>
      <c r="R143" s="159"/>
      <c r="S143" s="167"/>
      <c r="T143" s="167"/>
      <c r="U143" s="167"/>
      <c r="V143" s="167"/>
      <c r="W143" s="162"/>
      <c r="X143" s="46" t="s">
        <v>168</v>
      </c>
      <c r="Y143" s="42" t="s">
        <v>561</v>
      </c>
      <c r="Z143" s="43">
        <v>44732</v>
      </c>
      <c r="AA143" s="45">
        <v>13312</v>
      </c>
      <c r="AB143" s="46" t="s">
        <v>324</v>
      </c>
      <c r="AC143" s="42">
        <v>44470</v>
      </c>
      <c r="AD143" s="42">
        <v>44835</v>
      </c>
      <c r="AE143" s="55">
        <v>0.25</v>
      </c>
      <c r="AF143" s="46"/>
      <c r="AG143" s="125">
        <v>102649.35</v>
      </c>
      <c r="AH143" s="125">
        <v>0</v>
      </c>
      <c r="AI143" s="58"/>
      <c r="AJ143" s="58"/>
      <c r="AK143" s="125">
        <v>0</v>
      </c>
      <c r="AL143" s="124">
        <f t="shared" si="1"/>
        <v>102649.35</v>
      </c>
      <c r="AM143" s="125">
        <v>150725.35999999999</v>
      </c>
      <c r="AN143" s="125"/>
      <c r="AO143" s="160"/>
      <c r="AP143" s="158"/>
      <c r="AQ143" s="158"/>
      <c r="AR143" s="158"/>
      <c r="AS143" s="158"/>
      <c r="AT143" s="158"/>
      <c r="AU143" s="158"/>
      <c r="AV143" s="158"/>
      <c r="AW143" s="158"/>
      <c r="AX143" s="158"/>
      <c r="AY143" s="158"/>
      <c r="AZ143" s="158"/>
      <c r="BA143" s="158"/>
      <c r="BB143" s="158"/>
      <c r="BC143" s="158"/>
      <c r="BD143" s="158"/>
      <c r="BE143" s="158"/>
      <c r="BF143" s="158"/>
      <c r="BG143" s="158"/>
      <c r="BH143" s="158"/>
      <c r="BI143" s="158"/>
      <c r="BJ143" s="158"/>
      <c r="BK143" s="162"/>
      <c r="BL143" s="165"/>
      <c r="BM143" s="165"/>
      <c r="BN143" s="41"/>
      <c r="BO143" s="41"/>
      <c r="BP143" s="41"/>
      <c r="BQ143" s="41"/>
      <c r="BR143" s="41"/>
      <c r="BS143" s="41"/>
      <c r="BT143" s="41"/>
      <c r="BU143" s="41"/>
      <c r="BV143" s="41"/>
      <c r="BW143" s="41"/>
      <c r="BX143" s="41"/>
      <c r="BY143" s="41"/>
      <c r="BZ143" s="41"/>
      <c r="CA143" s="41"/>
      <c r="CB143" s="41"/>
      <c r="CC143" s="41"/>
      <c r="CD143" s="41"/>
      <c r="CE143" s="41"/>
      <c r="CF143" s="41"/>
      <c r="CG143" s="41"/>
      <c r="CH143" s="41"/>
      <c r="CI143" s="41"/>
      <c r="CJ143" s="41"/>
      <c r="CK143" s="41"/>
      <c r="CL143" s="41"/>
      <c r="CM143" s="41"/>
      <c r="CN143" s="41"/>
      <c r="CO143" s="41"/>
      <c r="CP143" s="41"/>
      <c r="CQ143" s="41"/>
      <c r="CR143" s="41"/>
      <c r="CS143" s="41"/>
      <c r="CT143" s="41"/>
      <c r="CU143" s="41"/>
      <c r="CV143" s="41"/>
      <c r="CW143" s="41"/>
      <c r="CX143" s="41"/>
      <c r="CY143" s="41"/>
      <c r="CZ143" s="41"/>
      <c r="DA143" s="41"/>
      <c r="DB143" s="41"/>
      <c r="DC143" s="41"/>
      <c r="DD143" s="41"/>
      <c r="DE143" s="41"/>
      <c r="DF143" s="41"/>
      <c r="DG143" s="41"/>
      <c r="DH143" s="41"/>
      <c r="DI143" s="41"/>
      <c r="DJ143" s="41"/>
      <c r="DK143" s="41"/>
      <c r="DL143" s="41"/>
      <c r="DM143" s="41"/>
      <c r="DN143" s="41"/>
      <c r="DO143" s="41"/>
      <c r="DP143" s="41"/>
      <c r="DQ143" s="41"/>
      <c r="DR143" s="41"/>
      <c r="DS143" s="41"/>
      <c r="DT143" s="41"/>
      <c r="DU143" s="41"/>
      <c r="DV143" s="41"/>
    </row>
    <row r="144" spans="1:126" s="75" customFormat="1" x14ac:dyDescent="0.2">
      <c r="A144" s="162"/>
      <c r="B144" s="162"/>
      <c r="C144" s="162"/>
      <c r="D144" s="162"/>
      <c r="E144" s="162"/>
      <c r="F144" s="217"/>
      <c r="G144" s="161"/>
      <c r="H144" s="162"/>
      <c r="I144" s="158"/>
      <c r="J144" s="158"/>
      <c r="K144" s="162"/>
      <c r="L144" s="216"/>
      <c r="M144" s="218"/>
      <c r="N144" s="159"/>
      <c r="O144" s="177"/>
      <c r="P144" s="161"/>
      <c r="Q144" s="159"/>
      <c r="R144" s="159"/>
      <c r="S144" s="167"/>
      <c r="T144" s="167"/>
      <c r="U144" s="167"/>
      <c r="V144" s="167"/>
      <c r="W144" s="162"/>
      <c r="X144" s="46" t="s">
        <v>168</v>
      </c>
      <c r="Y144" s="42" t="s">
        <v>562</v>
      </c>
      <c r="Z144" s="43">
        <v>44806</v>
      </c>
      <c r="AA144" s="45">
        <v>13366</v>
      </c>
      <c r="AB144" s="46" t="s">
        <v>325</v>
      </c>
      <c r="AC144" s="42">
        <v>44835</v>
      </c>
      <c r="AD144" s="42">
        <v>45199</v>
      </c>
      <c r="AE144" s="46"/>
      <c r="AF144" s="46"/>
      <c r="AG144" s="125"/>
      <c r="AH144" s="125"/>
      <c r="AI144" s="58"/>
      <c r="AJ144" s="58"/>
      <c r="AK144" s="125"/>
      <c r="AL144" s="124">
        <f t="shared" si="1"/>
        <v>0</v>
      </c>
      <c r="AM144" s="125">
        <v>88220.56</v>
      </c>
      <c r="AN144" s="125"/>
      <c r="AO144" s="160"/>
      <c r="AP144" s="158"/>
      <c r="AQ144" s="158"/>
      <c r="AR144" s="158"/>
      <c r="AS144" s="158"/>
      <c r="AT144" s="158"/>
      <c r="AU144" s="158"/>
      <c r="AV144" s="158"/>
      <c r="AW144" s="158"/>
      <c r="AX144" s="158"/>
      <c r="AY144" s="158"/>
      <c r="AZ144" s="158"/>
      <c r="BA144" s="158"/>
      <c r="BB144" s="158"/>
      <c r="BC144" s="158"/>
      <c r="BD144" s="158"/>
      <c r="BE144" s="158"/>
      <c r="BF144" s="158"/>
      <c r="BG144" s="158"/>
      <c r="BH144" s="158"/>
      <c r="BI144" s="158"/>
      <c r="BJ144" s="158"/>
      <c r="BK144" s="162"/>
      <c r="BL144" s="165"/>
      <c r="BM144" s="165"/>
      <c r="BN144" s="41"/>
      <c r="BO144" s="41"/>
      <c r="BP144" s="41"/>
      <c r="BQ144" s="41"/>
      <c r="BR144" s="41"/>
      <c r="BS144" s="41"/>
      <c r="BT144" s="41"/>
      <c r="BU144" s="41"/>
      <c r="BV144" s="41"/>
      <c r="BW144" s="41"/>
      <c r="BX144" s="41"/>
      <c r="BY144" s="41"/>
      <c r="BZ144" s="41"/>
      <c r="CA144" s="41"/>
      <c r="CB144" s="41"/>
      <c r="CC144" s="41"/>
      <c r="CD144" s="41"/>
      <c r="CE144" s="41"/>
      <c r="CF144" s="41"/>
      <c r="CG144" s="41"/>
      <c r="CH144" s="41"/>
      <c r="CI144" s="41"/>
      <c r="CJ144" s="41"/>
      <c r="CK144" s="41"/>
      <c r="CL144" s="41"/>
      <c r="CM144" s="41"/>
      <c r="CN144" s="41"/>
      <c r="CO144" s="41"/>
      <c r="CP144" s="41"/>
      <c r="CQ144" s="41"/>
      <c r="CR144" s="41"/>
      <c r="CS144" s="41"/>
      <c r="CT144" s="41"/>
      <c r="CU144" s="41"/>
      <c r="CV144" s="41"/>
      <c r="CW144" s="41"/>
      <c r="CX144" s="41"/>
      <c r="CY144" s="41"/>
      <c r="CZ144" s="41"/>
      <c r="DA144" s="41"/>
      <c r="DB144" s="41"/>
      <c r="DC144" s="41"/>
      <c r="DD144" s="41"/>
      <c r="DE144" s="41"/>
      <c r="DF144" s="41"/>
      <c r="DG144" s="41"/>
      <c r="DH144" s="41"/>
      <c r="DI144" s="41"/>
      <c r="DJ144" s="41"/>
      <c r="DK144" s="41"/>
      <c r="DL144" s="41"/>
      <c r="DM144" s="41"/>
      <c r="DN144" s="41"/>
      <c r="DO144" s="41"/>
      <c r="DP144" s="41"/>
      <c r="DQ144" s="41"/>
      <c r="DR144" s="41"/>
      <c r="DS144" s="41"/>
      <c r="DT144" s="41"/>
      <c r="DU144" s="41"/>
      <c r="DV144" s="41"/>
    </row>
    <row r="145" spans="1:126" s="75" customFormat="1" x14ac:dyDescent="0.2">
      <c r="A145" s="162"/>
      <c r="B145" s="162"/>
      <c r="C145" s="162"/>
      <c r="D145" s="162"/>
      <c r="E145" s="162"/>
      <c r="F145" s="217"/>
      <c r="G145" s="161"/>
      <c r="H145" s="162"/>
      <c r="I145" s="158"/>
      <c r="J145" s="158"/>
      <c r="K145" s="162"/>
      <c r="L145" s="216"/>
      <c r="M145" s="218"/>
      <c r="N145" s="159"/>
      <c r="O145" s="177"/>
      <c r="P145" s="161"/>
      <c r="Q145" s="159"/>
      <c r="R145" s="159"/>
      <c r="S145" s="167"/>
      <c r="T145" s="167"/>
      <c r="U145" s="167"/>
      <c r="V145" s="167"/>
      <c r="W145" s="162"/>
      <c r="X145" s="46" t="s">
        <v>168</v>
      </c>
      <c r="Y145" s="42" t="s">
        <v>563</v>
      </c>
      <c r="Z145" s="43">
        <v>45201</v>
      </c>
      <c r="AA145" s="45">
        <v>13629</v>
      </c>
      <c r="AB145" s="46" t="s">
        <v>326</v>
      </c>
      <c r="AC145" s="42">
        <v>45199</v>
      </c>
      <c r="AD145" s="42">
        <v>45566</v>
      </c>
      <c r="AE145" s="46"/>
      <c r="AF145" s="46"/>
      <c r="AG145" s="125"/>
      <c r="AH145" s="125"/>
      <c r="AI145" s="58"/>
      <c r="AJ145" s="58"/>
      <c r="AK145" s="125"/>
      <c r="AL145" s="124">
        <f t="shared" si="1"/>
        <v>0</v>
      </c>
      <c r="AM145" s="125">
        <v>273146.28000000003</v>
      </c>
      <c r="AN145" s="125"/>
      <c r="AO145" s="160"/>
      <c r="AP145" s="158"/>
      <c r="AQ145" s="158"/>
      <c r="AR145" s="158"/>
      <c r="AS145" s="158"/>
      <c r="AT145" s="158"/>
      <c r="AU145" s="158"/>
      <c r="AV145" s="158"/>
      <c r="AW145" s="158"/>
      <c r="AX145" s="158"/>
      <c r="AY145" s="158"/>
      <c r="AZ145" s="158"/>
      <c r="BA145" s="158"/>
      <c r="BB145" s="158"/>
      <c r="BC145" s="158"/>
      <c r="BD145" s="158"/>
      <c r="BE145" s="158"/>
      <c r="BF145" s="158"/>
      <c r="BG145" s="158"/>
      <c r="BH145" s="158"/>
      <c r="BI145" s="158"/>
      <c r="BJ145" s="158"/>
      <c r="BK145" s="162"/>
      <c r="BL145" s="165"/>
      <c r="BM145" s="165"/>
      <c r="BN145" s="41"/>
      <c r="BO145" s="41"/>
      <c r="BP145" s="41"/>
      <c r="BQ145" s="41"/>
      <c r="BR145" s="41"/>
      <c r="BS145" s="41"/>
      <c r="BT145" s="41"/>
      <c r="BU145" s="41"/>
      <c r="BV145" s="41"/>
      <c r="BW145" s="41"/>
      <c r="BX145" s="41"/>
      <c r="BY145" s="41"/>
      <c r="BZ145" s="41"/>
      <c r="CA145" s="41"/>
      <c r="CB145" s="41"/>
      <c r="CC145" s="41"/>
      <c r="CD145" s="41"/>
      <c r="CE145" s="41"/>
      <c r="CF145" s="41"/>
      <c r="CG145" s="41"/>
      <c r="CH145" s="41"/>
      <c r="CI145" s="41"/>
      <c r="CJ145" s="41"/>
      <c r="CK145" s="41"/>
      <c r="CL145" s="41"/>
      <c r="CM145" s="41"/>
      <c r="CN145" s="41"/>
      <c r="CO145" s="41"/>
      <c r="CP145" s="41"/>
      <c r="CQ145" s="41"/>
      <c r="CR145" s="41"/>
      <c r="CS145" s="41"/>
      <c r="CT145" s="41"/>
      <c r="CU145" s="41"/>
      <c r="CV145" s="41"/>
      <c r="CW145" s="41"/>
      <c r="CX145" s="41"/>
      <c r="CY145" s="41"/>
      <c r="CZ145" s="41"/>
      <c r="DA145" s="41"/>
      <c r="DB145" s="41"/>
      <c r="DC145" s="41"/>
      <c r="DD145" s="41"/>
      <c r="DE145" s="41"/>
      <c r="DF145" s="41"/>
      <c r="DG145" s="41"/>
      <c r="DH145" s="41"/>
      <c r="DI145" s="41"/>
      <c r="DJ145" s="41"/>
      <c r="DK145" s="41"/>
      <c r="DL145" s="41"/>
      <c r="DM145" s="41"/>
      <c r="DN145" s="41"/>
      <c r="DO145" s="41"/>
      <c r="DP145" s="41"/>
      <c r="DQ145" s="41"/>
      <c r="DR145" s="41"/>
      <c r="DS145" s="41"/>
      <c r="DT145" s="41"/>
      <c r="DU145" s="41"/>
      <c r="DV145" s="41"/>
    </row>
    <row r="146" spans="1:126" s="75" customFormat="1" x14ac:dyDescent="0.2">
      <c r="A146" s="162"/>
      <c r="B146" s="162"/>
      <c r="C146" s="162"/>
      <c r="D146" s="162"/>
      <c r="E146" s="162"/>
      <c r="F146" s="217"/>
      <c r="G146" s="161"/>
      <c r="H146" s="162"/>
      <c r="I146" s="158"/>
      <c r="J146" s="158"/>
      <c r="K146" s="162"/>
      <c r="L146" s="216"/>
      <c r="M146" s="218"/>
      <c r="N146" s="159"/>
      <c r="O146" s="177"/>
      <c r="P146" s="161"/>
      <c r="Q146" s="159"/>
      <c r="R146" s="159"/>
      <c r="S146" s="167"/>
      <c r="T146" s="167"/>
      <c r="U146" s="167"/>
      <c r="V146" s="167"/>
      <c r="W146" s="162"/>
      <c r="X146" s="46"/>
      <c r="Y146" s="46"/>
      <c r="Z146" s="43"/>
      <c r="AA146" s="45"/>
      <c r="AB146" s="46"/>
      <c r="AC146" s="42"/>
      <c r="AD146" s="42"/>
      <c r="AE146" s="46"/>
      <c r="AF146" s="46"/>
      <c r="AG146" s="125"/>
      <c r="AH146" s="125"/>
      <c r="AI146" s="58"/>
      <c r="AJ146" s="58"/>
      <c r="AK146" s="125"/>
      <c r="AL146" s="124">
        <f t="shared" si="1"/>
        <v>0</v>
      </c>
      <c r="AM146" s="125"/>
      <c r="AN146" s="125">
        <f>23752.06+23752.06+23752.06+23752.06+23752.06+23752.06+23752.06</f>
        <v>166264.42000000001</v>
      </c>
      <c r="AO146" s="160"/>
      <c r="AP146" s="158"/>
      <c r="AQ146" s="158"/>
      <c r="AR146" s="158"/>
      <c r="AS146" s="158"/>
      <c r="AT146" s="158"/>
      <c r="AU146" s="158"/>
      <c r="AV146" s="158"/>
      <c r="AW146" s="158"/>
      <c r="AX146" s="158"/>
      <c r="AY146" s="158"/>
      <c r="AZ146" s="158"/>
      <c r="BA146" s="158"/>
      <c r="BB146" s="158"/>
      <c r="BC146" s="158"/>
      <c r="BD146" s="158"/>
      <c r="BE146" s="158"/>
      <c r="BF146" s="158"/>
      <c r="BG146" s="158"/>
      <c r="BH146" s="158"/>
      <c r="BI146" s="158"/>
      <c r="BJ146" s="158"/>
      <c r="BK146" s="162"/>
      <c r="BL146" s="165"/>
      <c r="BM146" s="165"/>
      <c r="BN146" s="41"/>
      <c r="BO146" s="41"/>
      <c r="BP146" s="41"/>
      <c r="BQ146" s="41"/>
      <c r="BR146" s="41"/>
      <c r="BS146" s="41"/>
      <c r="BT146" s="41"/>
      <c r="BU146" s="41"/>
      <c r="BV146" s="41"/>
      <c r="BW146" s="41"/>
      <c r="BX146" s="41"/>
      <c r="BY146" s="41"/>
      <c r="BZ146" s="41"/>
      <c r="CA146" s="41"/>
      <c r="CB146" s="41"/>
      <c r="CC146" s="41"/>
      <c r="CD146" s="41"/>
      <c r="CE146" s="41"/>
      <c r="CF146" s="41"/>
      <c r="CG146" s="41"/>
      <c r="CH146" s="41"/>
      <c r="CI146" s="41"/>
      <c r="CJ146" s="41"/>
      <c r="CK146" s="41"/>
      <c r="CL146" s="41"/>
      <c r="CM146" s="41"/>
      <c r="CN146" s="41"/>
      <c r="CO146" s="41"/>
      <c r="CP146" s="41"/>
      <c r="CQ146" s="41"/>
      <c r="CR146" s="41"/>
      <c r="CS146" s="41"/>
      <c r="CT146" s="41"/>
      <c r="CU146" s="41"/>
      <c r="CV146" s="41"/>
      <c r="CW146" s="41"/>
      <c r="CX146" s="41"/>
      <c r="CY146" s="41"/>
      <c r="CZ146" s="41"/>
      <c r="DA146" s="41"/>
      <c r="DB146" s="41"/>
      <c r="DC146" s="41"/>
      <c r="DD146" s="41"/>
      <c r="DE146" s="41"/>
      <c r="DF146" s="41"/>
      <c r="DG146" s="41"/>
      <c r="DH146" s="41"/>
      <c r="DI146" s="41"/>
      <c r="DJ146" s="41"/>
      <c r="DK146" s="41"/>
      <c r="DL146" s="41"/>
      <c r="DM146" s="41"/>
      <c r="DN146" s="41"/>
      <c r="DO146" s="41"/>
      <c r="DP146" s="41"/>
      <c r="DQ146" s="41"/>
      <c r="DR146" s="41"/>
      <c r="DS146" s="41"/>
      <c r="DT146" s="41"/>
      <c r="DU146" s="41"/>
      <c r="DV146" s="41"/>
    </row>
    <row r="147" spans="1:126" s="75" customFormat="1" x14ac:dyDescent="0.2">
      <c r="A147" s="162"/>
      <c r="B147" s="162"/>
      <c r="C147" s="162"/>
      <c r="D147" s="162"/>
      <c r="E147" s="162"/>
      <c r="F147" s="217"/>
      <c r="G147" s="161"/>
      <c r="H147" s="162"/>
      <c r="I147" s="158"/>
      <c r="J147" s="158"/>
      <c r="K147" s="162"/>
      <c r="L147" s="216"/>
      <c r="M147" s="218"/>
      <c r="N147" s="159"/>
      <c r="O147" s="177"/>
      <c r="P147" s="161"/>
      <c r="Q147" s="159"/>
      <c r="R147" s="159"/>
      <c r="S147" s="167"/>
      <c r="T147" s="167"/>
      <c r="U147" s="167"/>
      <c r="V147" s="167"/>
      <c r="W147" s="162"/>
      <c r="X147" s="46"/>
      <c r="Y147" s="46"/>
      <c r="Z147" s="43"/>
      <c r="AA147" s="45"/>
      <c r="AB147" s="46"/>
      <c r="AC147" s="42"/>
      <c r="AD147" s="42"/>
      <c r="AE147" s="46"/>
      <c r="AF147" s="46"/>
      <c r="AG147" s="125"/>
      <c r="AH147" s="125"/>
      <c r="AI147" s="58"/>
      <c r="AJ147" s="58"/>
      <c r="AK147" s="125"/>
      <c r="AL147" s="124">
        <f t="shared" si="1"/>
        <v>0</v>
      </c>
      <c r="AM147" s="125"/>
      <c r="AN147" s="125"/>
      <c r="AO147" s="160"/>
      <c r="AP147" s="158"/>
      <c r="AQ147" s="158"/>
      <c r="AR147" s="158"/>
      <c r="AS147" s="158"/>
      <c r="AT147" s="158"/>
      <c r="AU147" s="158"/>
      <c r="AV147" s="158"/>
      <c r="AW147" s="158"/>
      <c r="AX147" s="158"/>
      <c r="AY147" s="158"/>
      <c r="AZ147" s="158"/>
      <c r="BA147" s="158"/>
      <c r="BB147" s="158"/>
      <c r="BC147" s="158"/>
      <c r="BD147" s="158"/>
      <c r="BE147" s="158"/>
      <c r="BF147" s="158"/>
      <c r="BG147" s="158"/>
      <c r="BH147" s="158"/>
      <c r="BI147" s="158"/>
      <c r="BJ147" s="158"/>
      <c r="BK147" s="162"/>
      <c r="BL147" s="165"/>
      <c r="BM147" s="165"/>
      <c r="BN147" s="41"/>
      <c r="BO147" s="41"/>
      <c r="BP147" s="41"/>
      <c r="BQ147" s="41"/>
      <c r="BR147" s="41"/>
      <c r="BS147" s="41"/>
      <c r="BT147" s="41"/>
      <c r="BU147" s="41"/>
      <c r="BV147" s="41"/>
      <c r="BW147" s="41"/>
      <c r="BX147" s="41"/>
      <c r="BY147" s="41"/>
      <c r="BZ147" s="41"/>
      <c r="CA147" s="41"/>
      <c r="CB147" s="41"/>
      <c r="CC147" s="41"/>
      <c r="CD147" s="41"/>
      <c r="CE147" s="41"/>
      <c r="CF147" s="41"/>
      <c r="CG147" s="41"/>
      <c r="CH147" s="41"/>
      <c r="CI147" s="41"/>
      <c r="CJ147" s="41"/>
      <c r="CK147" s="41"/>
      <c r="CL147" s="41"/>
      <c r="CM147" s="41"/>
      <c r="CN147" s="41"/>
      <c r="CO147" s="41"/>
      <c r="CP147" s="41"/>
      <c r="CQ147" s="41"/>
      <c r="CR147" s="41"/>
      <c r="CS147" s="41"/>
      <c r="CT147" s="41"/>
      <c r="CU147" s="41"/>
      <c r="CV147" s="41"/>
      <c r="CW147" s="41"/>
      <c r="CX147" s="41"/>
      <c r="CY147" s="41"/>
      <c r="CZ147" s="41"/>
      <c r="DA147" s="41"/>
      <c r="DB147" s="41"/>
      <c r="DC147" s="41"/>
      <c r="DD147" s="41"/>
      <c r="DE147" s="41"/>
      <c r="DF147" s="41"/>
      <c r="DG147" s="41"/>
      <c r="DH147" s="41"/>
      <c r="DI147" s="41"/>
      <c r="DJ147" s="41"/>
      <c r="DK147" s="41"/>
      <c r="DL147" s="41"/>
      <c r="DM147" s="41"/>
      <c r="DN147" s="41"/>
      <c r="DO147" s="41"/>
      <c r="DP147" s="41"/>
      <c r="DQ147" s="41"/>
      <c r="DR147" s="41"/>
      <c r="DS147" s="41"/>
      <c r="DT147" s="41"/>
      <c r="DU147" s="41"/>
      <c r="DV147" s="41"/>
    </row>
    <row r="148" spans="1:126" s="75" customFormat="1" x14ac:dyDescent="0.2">
      <c r="A148" s="162"/>
      <c r="B148" s="162"/>
      <c r="C148" s="162"/>
      <c r="D148" s="162"/>
      <c r="E148" s="162"/>
      <c r="F148" s="217"/>
      <c r="G148" s="161"/>
      <c r="H148" s="162"/>
      <c r="I148" s="158"/>
      <c r="J148" s="158"/>
      <c r="K148" s="162"/>
      <c r="L148" s="216"/>
      <c r="M148" s="218"/>
      <c r="N148" s="159"/>
      <c r="O148" s="177"/>
      <c r="P148" s="161"/>
      <c r="Q148" s="159"/>
      <c r="R148" s="159"/>
      <c r="S148" s="167"/>
      <c r="T148" s="167"/>
      <c r="U148" s="167"/>
      <c r="V148" s="167"/>
      <c r="W148" s="162"/>
      <c r="X148" s="46"/>
      <c r="Y148" s="46"/>
      <c r="Z148" s="43"/>
      <c r="AA148" s="45"/>
      <c r="AB148" s="46"/>
      <c r="AC148" s="42"/>
      <c r="AD148" s="42"/>
      <c r="AE148" s="42"/>
      <c r="AF148" s="42"/>
      <c r="AG148" s="126"/>
      <c r="AH148" s="126"/>
      <c r="AI148" s="43"/>
      <c r="AJ148" s="43"/>
      <c r="AK148" s="127"/>
      <c r="AL148" s="124">
        <f t="shared" ref="AL148:AL211" si="2">O148-AH148+AG148+AK148</f>
        <v>0</v>
      </c>
      <c r="AM148" s="137"/>
      <c r="AN148" s="125"/>
      <c r="AO148" s="160"/>
      <c r="AP148" s="158"/>
      <c r="AQ148" s="158"/>
      <c r="AR148" s="158"/>
      <c r="AS148" s="158"/>
      <c r="AT148" s="158"/>
      <c r="AU148" s="162"/>
      <c r="AV148" s="162"/>
      <c r="AW148" s="162"/>
      <c r="AX148" s="162"/>
      <c r="AY148" s="162"/>
      <c r="AZ148" s="162"/>
      <c r="BA148" s="162"/>
      <c r="BB148" s="162"/>
      <c r="BC148" s="162"/>
      <c r="BD148" s="162"/>
      <c r="BE148" s="162"/>
      <c r="BF148" s="162"/>
      <c r="BG148" s="162"/>
      <c r="BH148" s="162"/>
      <c r="BI148" s="162"/>
      <c r="BJ148" s="162"/>
      <c r="BK148" s="162"/>
      <c r="BL148" s="165"/>
      <c r="BM148" s="165"/>
      <c r="BN148" s="41"/>
      <c r="BO148" s="41"/>
      <c r="BP148" s="41"/>
      <c r="BQ148" s="41"/>
      <c r="BR148" s="41"/>
      <c r="BS148" s="41"/>
      <c r="BT148" s="41"/>
      <c r="BU148" s="41"/>
      <c r="BV148" s="41"/>
      <c r="BW148" s="41"/>
      <c r="BX148" s="41"/>
      <c r="BY148" s="41"/>
      <c r="BZ148" s="41"/>
      <c r="CA148" s="41"/>
      <c r="CB148" s="41"/>
      <c r="CC148" s="41"/>
      <c r="CD148" s="41"/>
      <c r="CE148" s="41"/>
      <c r="CF148" s="41"/>
      <c r="CG148" s="41"/>
      <c r="CH148" s="41"/>
      <c r="CI148" s="41"/>
      <c r="CJ148" s="41"/>
      <c r="CK148" s="41"/>
      <c r="CL148" s="41"/>
      <c r="CM148" s="41"/>
      <c r="CN148" s="41"/>
      <c r="CO148" s="41"/>
      <c r="CP148" s="41"/>
      <c r="CQ148" s="41"/>
      <c r="CR148" s="41"/>
      <c r="CS148" s="41"/>
      <c r="CT148" s="41"/>
      <c r="CU148" s="41"/>
      <c r="CV148" s="41"/>
      <c r="CW148" s="41"/>
      <c r="CX148" s="41"/>
      <c r="CY148" s="41"/>
      <c r="CZ148" s="41"/>
      <c r="DA148" s="41"/>
      <c r="DB148" s="41"/>
      <c r="DC148" s="41"/>
      <c r="DD148" s="41"/>
      <c r="DE148" s="41"/>
      <c r="DF148" s="41"/>
      <c r="DG148" s="41"/>
      <c r="DH148" s="41"/>
      <c r="DI148" s="41"/>
      <c r="DJ148" s="41"/>
      <c r="DK148" s="41"/>
      <c r="DL148" s="41"/>
      <c r="DM148" s="41"/>
      <c r="DN148" s="41"/>
      <c r="DO148" s="41"/>
      <c r="DP148" s="41"/>
      <c r="DQ148" s="41"/>
      <c r="DR148" s="41"/>
      <c r="DS148" s="41"/>
      <c r="DT148" s="41"/>
      <c r="DU148" s="41"/>
      <c r="DV148" s="41"/>
    </row>
    <row r="149" spans="1:126" s="75" customFormat="1" x14ac:dyDescent="0.2">
      <c r="A149" s="162">
        <v>14</v>
      </c>
      <c r="B149" s="162" t="s">
        <v>225</v>
      </c>
      <c r="C149" s="162" t="s">
        <v>141</v>
      </c>
      <c r="D149" s="162" t="s">
        <v>142</v>
      </c>
      <c r="E149" s="162" t="s">
        <v>143</v>
      </c>
      <c r="F149" s="216" t="s">
        <v>193</v>
      </c>
      <c r="G149" s="161">
        <v>12653</v>
      </c>
      <c r="H149" s="161"/>
      <c r="I149" s="161"/>
      <c r="J149" s="161"/>
      <c r="K149" s="164" t="s">
        <v>226</v>
      </c>
      <c r="L149" s="216" t="s">
        <v>146</v>
      </c>
      <c r="M149" s="162" t="s">
        <v>147</v>
      </c>
      <c r="N149" s="159">
        <v>44162</v>
      </c>
      <c r="O149" s="177">
        <v>45676.800000000003</v>
      </c>
      <c r="P149" s="161">
        <v>12939</v>
      </c>
      <c r="Q149" s="159">
        <v>44166</v>
      </c>
      <c r="R149" s="159">
        <v>44530</v>
      </c>
      <c r="S149" s="162" t="s">
        <v>608</v>
      </c>
      <c r="T149" s="167"/>
      <c r="U149" s="167"/>
      <c r="V149" s="167"/>
      <c r="W149" s="162" t="s">
        <v>636</v>
      </c>
      <c r="X149" s="46"/>
      <c r="Y149" s="42"/>
      <c r="Z149" s="43"/>
      <c r="AA149" s="47"/>
      <c r="AB149" s="42"/>
      <c r="AC149" s="42"/>
      <c r="AD149" s="42"/>
      <c r="AE149" s="42"/>
      <c r="AF149" s="42"/>
      <c r="AG149" s="126"/>
      <c r="AH149" s="126"/>
      <c r="AI149" s="42"/>
      <c r="AJ149" s="42"/>
      <c r="AK149" s="126"/>
      <c r="AL149" s="124">
        <f t="shared" si="2"/>
        <v>45676.800000000003</v>
      </c>
      <c r="AM149" s="126">
        <v>56264.39</v>
      </c>
      <c r="AN149" s="125"/>
      <c r="AO149" s="160">
        <f>AM149+AM150+AM153+AN154</f>
        <v>213453.64</v>
      </c>
      <c r="AP149" s="162"/>
      <c r="AQ149" s="162"/>
      <c r="AR149" s="162"/>
      <c r="AS149" s="162"/>
      <c r="AT149" s="162"/>
      <c r="AU149" s="162"/>
      <c r="AV149" s="162"/>
      <c r="AW149" s="162"/>
      <c r="AX149" s="162"/>
      <c r="AY149" s="162"/>
      <c r="AZ149" s="162"/>
      <c r="BA149" s="162"/>
      <c r="BB149" s="162"/>
      <c r="BC149" s="162"/>
      <c r="BD149" s="162"/>
      <c r="BE149" s="162"/>
      <c r="BF149" s="162"/>
      <c r="BG149" s="162"/>
      <c r="BH149" s="162"/>
      <c r="BI149" s="162"/>
      <c r="BJ149" s="162"/>
      <c r="BK149" s="162"/>
      <c r="BL149" s="165"/>
      <c r="BM149" s="165"/>
      <c r="BN149" s="41"/>
      <c r="BO149" s="41"/>
      <c r="BP149" s="41"/>
      <c r="BQ149" s="41"/>
      <c r="BR149" s="41"/>
      <c r="BS149" s="41"/>
      <c r="BT149" s="41"/>
      <c r="BU149" s="41"/>
      <c r="BV149" s="41"/>
      <c r="BW149" s="41"/>
      <c r="BX149" s="41"/>
      <c r="BY149" s="41"/>
      <c r="BZ149" s="41"/>
      <c r="CA149" s="41"/>
      <c r="CB149" s="41"/>
      <c r="CC149" s="41"/>
      <c r="CD149" s="41"/>
      <c r="CE149" s="41"/>
      <c r="CF149" s="41"/>
      <c r="CG149" s="41"/>
      <c r="CH149" s="41"/>
      <c r="CI149" s="41"/>
      <c r="CJ149" s="41"/>
      <c r="CK149" s="41"/>
      <c r="CL149" s="41"/>
      <c r="CM149" s="41"/>
      <c r="CN149" s="41"/>
      <c r="CO149" s="41"/>
      <c r="CP149" s="41"/>
      <c r="CQ149" s="41"/>
      <c r="CR149" s="41"/>
      <c r="CS149" s="41"/>
      <c r="CT149" s="41"/>
      <c r="CU149" s="41"/>
      <c r="CV149" s="41"/>
      <c r="CW149" s="41"/>
      <c r="CX149" s="41"/>
      <c r="CY149" s="41"/>
      <c r="CZ149" s="41"/>
      <c r="DA149" s="41"/>
      <c r="DB149" s="41"/>
      <c r="DC149" s="41"/>
      <c r="DD149" s="41"/>
      <c r="DE149" s="41"/>
      <c r="DF149" s="41"/>
      <c r="DG149" s="41"/>
      <c r="DH149" s="41"/>
      <c r="DI149" s="41"/>
      <c r="DJ149" s="41"/>
      <c r="DK149" s="41"/>
      <c r="DL149" s="41"/>
      <c r="DM149" s="41"/>
      <c r="DN149" s="41"/>
      <c r="DO149" s="41"/>
      <c r="DP149" s="41"/>
      <c r="DQ149" s="41"/>
      <c r="DR149" s="41"/>
      <c r="DS149" s="41"/>
      <c r="DT149" s="41"/>
      <c r="DU149" s="41"/>
      <c r="DV149" s="41"/>
    </row>
    <row r="150" spans="1:126" s="75" customFormat="1" x14ac:dyDescent="0.2">
      <c r="A150" s="162"/>
      <c r="B150" s="162"/>
      <c r="C150" s="162"/>
      <c r="D150" s="162"/>
      <c r="E150" s="162"/>
      <c r="F150" s="216"/>
      <c r="G150" s="161"/>
      <c r="H150" s="161"/>
      <c r="I150" s="161"/>
      <c r="J150" s="161"/>
      <c r="K150" s="164"/>
      <c r="L150" s="216"/>
      <c r="M150" s="162"/>
      <c r="N150" s="159"/>
      <c r="O150" s="177"/>
      <c r="P150" s="161"/>
      <c r="Q150" s="159"/>
      <c r="R150" s="159"/>
      <c r="S150" s="162"/>
      <c r="T150" s="167"/>
      <c r="U150" s="167"/>
      <c r="V150" s="167"/>
      <c r="W150" s="162"/>
      <c r="X150" s="46" t="s">
        <v>168</v>
      </c>
      <c r="Y150" s="42" t="s">
        <v>560</v>
      </c>
      <c r="Z150" s="43">
        <v>44490</v>
      </c>
      <c r="AA150" s="47" t="s">
        <v>152</v>
      </c>
      <c r="AB150" s="42" t="s">
        <v>227</v>
      </c>
      <c r="AC150" s="42">
        <v>44897</v>
      </c>
      <c r="AD150" s="42">
        <v>45262</v>
      </c>
      <c r="AE150" s="42"/>
      <c r="AF150" s="42"/>
      <c r="AG150" s="126"/>
      <c r="AH150" s="126"/>
      <c r="AI150" s="42"/>
      <c r="AJ150" s="42"/>
      <c r="AK150" s="126"/>
      <c r="AL150" s="124">
        <f t="shared" si="2"/>
        <v>0</v>
      </c>
      <c r="AM150" s="126">
        <v>57513.46</v>
      </c>
      <c r="AN150" s="125"/>
      <c r="AO150" s="160"/>
      <c r="AP150" s="162"/>
      <c r="AQ150" s="162"/>
      <c r="AR150" s="162"/>
      <c r="AS150" s="162"/>
      <c r="AT150" s="162"/>
      <c r="AU150" s="162"/>
      <c r="AV150" s="162"/>
      <c r="AW150" s="162"/>
      <c r="AX150" s="162"/>
      <c r="AY150" s="162"/>
      <c r="AZ150" s="162"/>
      <c r="BA150" s="162"/>
      <c r="BB150" s="162"/>
      <c r="BC150" s="162"/>
      <c r="BD150" s="162"/>
      <c r="BE150" s="162"/>
      <c r="BF150" s="162"/>
      <c r="BG150" s="162"/>
      <c r="BH150" s="162"/>
      <c r="BI150" s="162"/>
      <c r="BJ150" s="162"/>
      <c r="BK150" s="162"/>
      <c r="BL150" s="165"/>
      <c r="BM150" s="165"/>
      <c r="BN150" s="41"/>
      <c r="BO150" s="41"/>
      <c r="BP150" s="41"/>
      <c r="BQ150" s="41"/>
      <c r="BR150" s="41"/>
      <c r="BS150" s="41"/>
      <c r="BT150" s="41"/>
      <c r="BU150" s="41"/>
      <c r="BV150" s="41"/>
      <c r="BW150" s="41"/>
      <c r="BX150" s="41"/>
      <c r="BY150" s="41"/>
      <c r="BZ150" s="41"/>
      <c r="CA150" s="41"/>
      <c r="CB150" s="41"/>
      <c r="CC150" s="41"/>
      <c r="CD150" s="41"/>
      <c r="CE150" s="41"/>
      <c r="CF150" s="41"/>
      <c r="CG150" s="41"/>
      <c r="CH150" s="41"/>
      <c r="CI150" s="41"/>
      <c r="CJ150" s="41"/>
      <c r="CK150" s="41"/>
      <c r="CL150" s="41"/>
      <c r="CM150" s="41"/>
      <c r="CN150" s="41"/>
      <c r="CO150" s="41"/>
      <c r="CP150" s="41"/>
      <c r="CQ150" s="41"/>
      <c r="CR150" s="41"/>
      <c r="CS150" s="41"/>
      <c r="CT150" s="41"/>
      <c r="CU150" s="41"/>
      <c r="CV150" s="41"/>
      <c r="CW150" s="41"/>
      <c r="CX150" s="41"/>
      <c r="CY150" s="41"/>
      <c r="CZ150" s="41"/>
      <c r="DA150" s="41"/>
      <c r="DB150" s="41"/>
      <c r="DC150" s="41"/>
      <c r="DD150" s="41"/>
      <c r="DE150" s="41"/>
      <c r="DF150" s="41"/>
      <c r="DG150" s="41"/>
      <c r="DH150" s="41"/>
      <c r="DI150" s="41"/>
      <c r="DJ150" s="41"/>
      <c r="DK150" s="41"/>
      <c r="DL150" s="41"/>
      <c r="DM150" s="41"/>
      <c r="DN150" s="41"/>
      <c r="DO150" s="41"/>
      <c r="DP150" s="41"/>
      <c r="DQ150" s="41"/>
      <c r="DR150" s="41"/>
      <c r="DS150" s="41"/>
      <c r="DT150" s="41"/>
      <c r="DU150" s="41"/>
      <c r="DV150" s="41"/>
    </row>
    <row r="151" spans="1:126" s="75" customFormat="1" x14ac:dyDescent="0.2">
      <c r="A151" s="162"/>
      <c r="B151" s="162"/>
      <c r="C151" s="162"/>
      <c r="D151" s="162"/>
      <c r="E151" s="162"/>
      <c r="F151" s="216"/>
      <c r="G151" s="161"/>
      <c r="H151" s="161"/>
      <c r="I151" s="161"/>
      <c r="J151" s="161"/>
      <c r="K151" s="164"/>
      <c r="L151" s="216"/>
      <c r="M151" s="162"/>
      <c r="N151" s="159"/>
      <c r="O151" s="177"/>
      <c r="P151" s="161"/>
      <c r="Q151" s="159"/>
      <c r="R151" s="159"/>
      <c r="S151" s="162"/>
      <c r="T151" s="167"/>
      <c r="U151" s="167"/>
      <c r="V151" s="167"/>
      <c r="W151" s="162"/>
      <c r="X151" s="46" t="s">
        <v>168</v>
      </c>
      <c r="Y151" s="42" t="s">
        <v>561</v>
      </c>
      <c r="Z151" s="43">
        <v>44925</v>
      </c>
      <c r="AA151" s="47" t="s">
        <v>215</v>
      </c>
      <c r="AB151" s="42" t="s">
        <v>228</v>
      </c>
      <c r="AC151" s="42">
        <v>44895</v>
      </c>
      <c r="AD151" s="42">
        <v>44897</v>
      </c>
      <c r="AE151" s="49">
        <v>6.05563E-2</v>
      </c>
      <c r="AF151" s="42"/>
      <c r="AG151" s="126">
        <v>2751.72</v>
      </c>
      <c r="AH151" s="126">
        <v>0</v>
      </c>
      <c r="AI151" s="42"/>
      <c r="AJ151" s="42"/>
      <c r="AK151" s="126">
        <v>0</v>
      </c>
      <c r="AL151" s="124">
        <f t="shared" si="2"/>
        <v>2751.72</v>
      </c>
      <c r="AM151" s="126"/>
      <c r="AN151" s="125"/>
      <c r="AO151" s="160"/>
      <c r="AP151" s="162"/>
      <c r="AQ151" s="162"/>
      <c r="AR151" s="162"/>
      <c r="AS151" s="162"/>
      <c r="AT151" s="162"/>
      <c r="AU151" s="162"/>
      <c r="AV151" s="162"/>
      <c r="AW151" s="162"/>
      <c r="AX151" s="162"/>
      <c r="AY151" s="162"/>
      <c r="AZ151" s="162"/>
      <c r="BA151" s="162"/>
      <c r="BB151" s="162"/>
      <c r="BC151" s="162"/>
      <c r="BD151" s="162"/>
      <c r="BE151" s="162"/>
      <c r="BF151" s="162"/>
      <c r="BG151" s="162"/>
      <c r="BH151" s="162"/>
      <c r="BI151" s="162"/>
      <c r="BJ151" s="162"/>
      <c r="BK151" s="162"/>
      <c r="BL151" s="165"/>
      <c r="BM151" s="165"/>
      <c r="BN151" s="41"/>
      <c r="BO151" s="41"/>
      <c r="BP151" s="41"/>
      <c r="BQ151" s="41"/>
      <c r="BR151" s="41"/>
      <c r="BS151" s="41"/>
      <c r="BT151" s="41"/>
      <c r="BU151" s="41"/>
      <c r="BV151" s="41"/>
      <c r="BW151" s="41"/>
      <c r="BX151" s="41"/>
      <c r="BY151" s="41"/>
      <c r="BZ151" s="41"/>
      <c r="CA151" s="41"/>
      <c r="CB151" s="41"/>
      <c r="CC151" s="41"/>
      <c r="CD151" s="41"/>
      <c r="CE151" s="41"/>
      <c r="CF151" s="41"/>
      <c r="CG151" s="41"/>
      <c r="CH151" s="41"/>
      <c r="CI151" s="41"/>
      <c r="CJ151" s="41"/>
      <c r="CK151" s="41"/>
      <c r="CL151" s="41"/>
      <c r="CM151" s="41"/>
      <c r="CN151" s="41"/>
      <c r="CO151" s="41"/>
      <c r="CP151" s="41"/>
      <c r="CQ151" s="41"/>
      <c r="CR151" s="41"/>
      <c r="CS151" s="41"/>
      <c r="CT151" s="41"/>
      <c r="CU151" s="41"/>
      <c r="CV151" s="41"/>
      <c r="CW151" s="41"/>
      <c r="CX151" s="41"/>
      <c r="CY151" s="41"/>
      <c r="CZ151" s="41"/>
      <c r="DA151" s="41"/>
      <c r="DB151" s="41"/>
      <c r="DC151" s="41"/>
      <c r="DD151" s="41"/>
      <c r="DE151" s="41"/>
      <c r="DF151" s="41"/>
      <c r="DG151" s="41"/>
      <c r="DH151" s="41"/>
      <c r="DI151" s="41"/>
      <c r="DJ151" s="41"/>
      <c r="DK151" s="41"/>
      <c r="DL151" s="41"/>
      <c r="DM151" s="41"/>
      <c r="DN151" s="41"/>
      <c r="DO151" s="41"/>
      <c r="DP151" s="41"/>
      <c r="DQ151" s="41"/>
      <c r="DR151" s="41"/>
      <c r="DS151" s="41"/>
      <c r="DT151" s="41"/>
      <c r="DU151" s="41"/>
      <c r="DV151" s="41"/>
    </row>
    <row r="152" spans="1:126" s="75" customFormat="1" x14ac:dyDescent="0.2">
      <c r="A152" s="162"/>
      <c r="B152" s="162"/>
      <c r="C152" s="162"/>
      <c r="D152" s="162"/>
      <c r="E152" s="162"/>
      <c r="F152" s="216"/>
      <c r="G152" s="161"/>
      <c r="H152" s="161"/>
      <c r="I152" s="161"/>
      <c r="J152" s="161"/>
      <c r="K152" s="164"/>
      <c r="L152" s="216"/>
      <c r="M152" s="162"/>
      <c r="N152" s="159"/>
      <c r="O152" s="177"/>
      <c r="P152" s="161"/>
      <c r="Q152" s="159"/>
      <c r="R152" s="159"/>
      <c r="S152" s="162"/>
      <c r="T152" s="167"/>
      <c r="U152" s="167"/>
      <c r="V152" s="167"/>
      <c r="W152" s="162"/>
      <c r="X152" s="46" t="s">
        <v>168</v>
      </c>
      <c r="Y152" s="42" t="s">
        <v>562</v>
      </c>
      <c r="Z152" s="43">
        <v>44897</v>
      </c>
      <c r="AA152" s="47" t="s">
        <v>229</v>
      </c>
      <c r="AB152" s="42" t="s">
        <v>230</v>
      </c>
      <c r="AC152" s="42">
        <v>44897</v>
      </c>
      <c r="AD152" s="42">
        <v>45262</v>
      </c>
      <c r="AE152" s="42"/>
      <c r="AF152" s="42"/>
      <c r="AG152" s="126"/>
      <c r="AH152" s="126"/>
      <c r="AI152" s="42"/>
      <c r="AJ152" s="42"/>
      <c r="AK152" s="126"/>
      <c r="AL152" s="124">
        <f t="shared" si="2"/>
        <v>0</v>
      </c>
      <c r="AM152" s="126"/>
      <c r="AN152" s="125"/>
      <c r="AO152" s="160"/>
      <c r="AP152" s="162"/>
      <c r="AQ152" s="162"/>
      <c r="AR152" s="162"/>
      <c r="AS152" s="162"/>
      <c r="AT152" s="162"/>
      <c r="AU152" s="162"/>
      <c r="AV152" s="162"/>
      <c r="AW152" s="162"/>
      <c r="AX152" s="162"/>
      <c r="AY152" s="162"/>
      <c r="AZ152" s="162"/>
      <c r="BA152" s="162"/>
      <c r="BB152" s="162"/>
      <c r="BC152" s="162"/>
      <c r="BD152" s="162"/>
      <c r="BE152" s="162"/>
      <c r="BF152" s="162"/>
      <c r="BG152" s="162"/>
      <c r="BH152" s="162"/>
      <c r="BI152" s="162"/>
      <c r="BJ152" s="162"/>
      <c r="BK152" s="162"/>
      <c r="BL152" s="165"/>
      <c r="BM152" s="165"/>
      <c r="BN152" s="41"/>
      <c r="BO152" s="41"/>
      <c r="BP152" s="41"/>
      <c r="BQ152" s="41"/>
      <c r="BR152" s="41"/>
      <c r="BS152" s="41"/>
      <c r="BT152" s="41"/>
      <c r="BU152" s="41"/>
      <c r="BV152" s="41"/>
      <c r="BW152" s="41"/>
      <c r="BX152" s="41"/>
      <c r="BY152" s="41"/>
      <c r="BZ152" s="41"/>
      <c r="CA152" s="41"/>
      <c r="CB152" s="41"/>
      <c r="CC152" s="41"/>
      <c r="CD152" s="41"/>
      <c r="CE152" s="41"/>
      <c r="CF152" s="41"/>
      <c r="CG152" s="41"/>
      <c r="CH152" s="41"/>
      <c r="CI152" s="41"/>
      <c r="CJ152" s="41"/>
      <c r="CK152" s="41"/>
      <c r="CL152" s="41"/>
      <c r="CM152" s="41"/>
      <c r="CN152" s="41"/>
      <c r="CO152" s="41"/>
      <c r="CP152" s="41"/>
      <c r="CQ152" s="41"/>
      <c r="CR152" s="41"/>
      <c r="CS152" s="41"/>
      <c r="CT152" s="41"/>
      <c r="CU152" s="41"/>
      <c r="CV152" s="41"/>
      <c r="CW152" s="41"/>
      <c r="CX152" s="41"/>
      <c r="CY152" s="41"/>
      <c r="CZ152" s="41"/>
      <c r="DA152" s="41"/>
      <c r="DB152" s="41"/>
      <c r="DC152" s="41"/>
      <c r="DD152" s="41"/>
      <c r="DE152" s="41"/>
      <c r="DF152" s="41"/>
      <c r="DG152" s="41"/>
      <c r="DH152" s="41"/>
      <c r="DI152" s="41"/>
      <c r="DJ152" s="41"/>
      <c r="DK152" s="41"/>
      <c r="DL152" s="41"/>
      <c r="DM152" s="41"/>
      <c r="DN152" s="41"/>
      <c r="DO152" s="41"/>
      <c r="DP152" s="41"/>
      <c r="DQ152" s="41"/>
      <c r="DR152" s="41"/>
      <c r="DS152" s="41"/>
      <c r="DT152" s="41"/>
      <c r="DU152" s="41"/>
      <c r="DV152" s="41"/>
    </row>
    <row r="153" spans="1:126" s="75" customFormat="1" x14ac:dyDescent="0.2">
      <c r="A153" s="162"/>
      <c r="B153" s="162"/>
      <c r="C153" s="162"/>
      <c r="D153" s="162"/>
      <c r="E153" s="162"/>
      <c r="F153" s="216"/>
      <c r="G153" s="161"/>
      <c r="H153" s="161"/>
      <c r="I153" s="161"/>
      <c r="J153" s="161"/>
      <c r="K153" s="164"/>
      <c r="L153" s="216"/>
      <c r="M153" s="162"/>
      <c r="N153" s="159"/>
      <c r="O153" s="177"/>
      <c r="P153" s="161"/>
      <c r="Q153" s="159"/>
      <c r="R153" s="159"/>
      <c r="S153" s="162"/>
      <c r="T153" s="167"/>
      <c r="U153" s="167"/>
      <c r="V153" s="167"/>
      <c r="W153" s="162"/>
      <c r="X153" s="46" t="s">
        <v>168</v>
      </c>
      <c r="Y153" s="42" t="s">
        <v>563</v>
      </c>
      <c r="Z153" s="43">
        <v>45138</v>
      </c>
      <c r="AA153" s="47" t="s">
        <v>159</v>
      </c>
      <c r="AB153" s="87" t="s">
        <v>228</v>
      </c>
      <c r="AC153" s="42">
        <v>44562</v>
      </c>
      <c r="AD153" s="42">
        <v>45262</v>
      </c>
      <c r="AE153" s="49">
        <v>4.2521089999999997E-2</v>
      </c>
      <c r="AF153" s="42"/>
      <c r="AG153" s="126">
        <v>2140.1999999999998</v>
      </c>
      <c r="AH153" s="126">
        <v>0</v>
      </c>
      <c r="AI153" s="42"/>
      <c r="AJ153" s="42"/>
      <c r="AK153" s="126">
        <v>0</v>
      </c>
      <c r="AL153" s="124">
        <f t="shared" si="2"/>
        <v>2140.1999999999998</v>
      </c>
      <c r="AM153" s="126">
        <v>63866.04</v>
      </c>
      <c r="AN153" s="125"/>
      <c r="AO153" s="160"/>
      <c r="AP153" s="162"/>
      <c r="AQ153" s="162"/>
      <c r="AR153" s="162"/>
      <c r="AS153" s="162"/>
      <c r="AT153" s="162"/>
      <c r="AU153" s="162"/>
      <c r="AV153" s="162"/>
      <c r="AW153" s="162"/>
      <c r="AX153" s="162"/>
      <c r="AY153" s="162"/>
      <c r="AZ153" s="162"/>
      <c r="BA153" s="162"/>
      <c r="BB153" s="162"/>
      <c r="BC153" s="162"/>
      <c r="BD153" s="162"/>
      <c r="BE153" s="162"/>
      <c r="BF153" s="162"/>
      <c r="BG153" s="162"/>
      <c r="BH153" s="162"/>
      <c r="BI153" s="162"/>
      <c r="BJ153" s="162"/>
      <c r="BK153" s="162"/>
      <c r="BL153" s="165"/>
      <c r="BM153" s="165"/>
      <c r="BN153" s="41"/>
      <c r="BO153" s="41"/>
      <c r="BP153" s="41"/>
      <c r="BQ153" s="41"/>
      <c r="BR153" s="41"/>
      <c r="BS153" s="41"/>
      <c r="BT153" s="41"/>
      <c r="BU153" s="41"/>
      <c r="BV153" s="41"/>
      <c r="BW153" s="41"/>
      <c r="BX153" s="41"/>
      <c r="BY153" s="41"/>
      <c r="BZ153" s="41"/>
      <c r="CA153" s="41"/>
      <c r="CB153" s="41"/>
      <c r="CC153" s="41"/>
      <c r="CD153" s="41"/>
      <c r="CE153" s="41"/>
      <c r="CF153" s="41"/>
      <c r="CG153" s="41"/>
      <c r="CH153" s="41"/>
      <c r="CI153" s="41"/>
      <c r="CJ153" s="41"/>
      <c r="CK153" s="41"/>
      <c r="CL153" s="41"/>
      <c r="CM153" s="41"/>
      <c r="CN153" s="41"/>
      <c r="CO153" s="41"/>
      <c r="CP153" s="41"/>
      <c r="CQ153" s="41"/>
      <c r="CR153" s="41"/>
      <c r="CS153" s="41"/>
      <c r="CT153" s="41"/>
      <c r="CU153" s="41"/>
      <c r="CV153" s="41"/>
      <c r="CW153" s="41"/>
      <c r="CX153" s="41"/>
      <c r="CY153" s="41"/>
      <c r="CZ153" s="41"/>
      <c r="DA153" s="41"/>
      <c r="DB153" s="41"/>
      <c r="DC153" s="41"/>
      <c r="DD153" s="41"/>
      <c r="DE153" s="41"/>
      <c r="DF153" s="41"/>
      <c r="DG153" s="41"/>
      <c r="DH153" s="41"/>
      <c r="DI153" s="41"/>
      <c r="DJ153" s="41"/>
      <c r="DK153" s="41"/>
      <c r="DL153" s="41"/>
      <c r="DM153" s="41"/>
      <c r="DN153" s="41"/>
      <c r="DO153" s="41"/>
      <c r="DP153" s="41"/>
      <c r="DQ153" s="41"/>
      <c r="DR153" s="41"/>
      <c r="DS153" s="41"/>
      <c r="DT153" s="41"/>
      <c r="DU153" s="41"/>
      <c r="DV153" s="41"/>
    </row>
    <row r="154" spans="1:126" s="75" customFormat="1" x14ac:dyDescent="0.2">
      <c r="A154" s="162"/>
      <c r="B154" s="162"/>
      <c r="C154" s="162"/>
      <c r="D154" s="162"/>
      <c r="E154" s="162"/>
      <c r="F154" s="216"/>
      <c r="G154" s="161"/>
      <c r="H154" s="161"/>
      <c r="I154" s="161"/>
      <c r="J154" s="161"/>
      <c r="K154" s="164"/>
      <c r="L154" s="216"/>
      <c r="M154" s="162"/>
      <c r="N154" s="159"/>
      <c r="O154" s="177"/>
      <c r="P154" s="161"/>
      <c r="Q154" s="159"/>
      <c r="R154" s="159"/>
      <c r="S154" s="162"/>
      <c r="T154" s="167"/>
      <c r="U154" s="167"/>
      <c r="V154" s="167"/>
      <c r="W154" s="162"/>
      <c r="X154" s="46" t="s">
        <v>168</v>
      </c>
      <c r="Y154" s="42" t="s">
        <v>564</v>
      </c>
      <c r="Z154" s="43">
        <v>45261</v>
      </c>
      <c r="AA154" s="47" t="s">
        <v>231</v>
      </c>
      <c r="AB154" s="42" t="s">
        <v>232</v>
      </c>
      <c r="AC154" s="42">
        <v>45263</v>
      </c>
      <c r="AD154" s="42">
        <v>45628</v>
      </c>
      <c r="AE154" s="42"/>
      <c r="AF154" s="42"/>
      <c r="AG154" s="126"/>
      <c r="AH154" s="126"/>
      <c r="AI154" s="42"/>
      <c r="AJ154" s="42"/>
      <c r="AK154" s="126"/>
      <c r="AL154" s="124">
        <f t="shared" si="2"/>
        <v>0</v>
      </c>
      <c r="AM154" s="126"/>
      <c r="AN154" s="125">
        <f>4194.38+4194.38+4194.38+817.45+1437.26+4194.38+4194.38+4194.38+4194.38+4194.38</f>
        <v>35809.75</v>
      </c>
      <c r="AO154" s="160"/>
      <c r="AP154" s="162"/>
      <c r="AQ154" s="162"/>
      <c r="AR154" s="162"/>
      <c r="AS154" s="162"/>
      <c r="AT154" s="162"/>
      <c r="AU154" s="162"/>
      <c r="AV154" s="162"/>
      <c r="AW154" s="162"/>
      <c r="AX154" s="162"/>
      <c r="AY154" s="162"/>
      <c r="AZ154" s="162"/>
      <c r="BA154" s="162"/>
      <c r="BB154" s="162"/>
      <c r="BC154" s="162"/>
      <c r="BD154" s="162"/>
      <c r="BE154" s="162"/>
      <c r="BF154" s="162"/>
      <c r="BG154" s="162"/>
      <c r="BH154" s="162"/>
      <c r="BI154" s="162"/>
      <c r="BJ154" s="162"/>
      <c r="BK154" s="162"/>
      <c r="BL154" s="165"/>
      <c r="BM154" s="165"/>
      <c r="BN154" s="41"/>
      <c r="BO154" s="41"/>
      <c r="BP154" s="41"/>
      <c r="BQ154" s="41"/>
      <c r="BR154" s="41"/>
      <c r="BS154" s="41"/>
      <c r="BT154" s="41"/>
      <c r="BU154" s="41"/>
      <c r="BV154" s="41"/>
      <c r="BW154" s="41"/>
      <c r="BX154" s="41"/>
      <c r="BY154" s="41"/>
      <c r="BZ154" s="41"/>
      <c r="CA154" s="41"/>
      <c r="CB154" s="41"/>
      <c r="CC154" s="41"/>
      <c r="CD154" s="41"/>
      <c r="CE154" s="41"/>
      <c r="CF154" s="41"/>
      <c r="CG154" s="41"/>
      <c r="CH154" s="41"/>
      <c r="CI154" s="41"/>
      <c r="CJ154" s="41"/>
      <c r="CK154" s="41"/>
      <c r="CL154" s="41"/>
      <c r="CM154" s="41"/>
      <c r="CN154" s="41"/>
      <c r="CO154" s="41"/>
      <c r="CP154" s="41"/>
      <c r="CQ154" s="41"/>
      <c r="CR154" s="41"/>
      <c r="CS154" s="41"/>
      <c r="CT154" s="41"/>
      <c r="CU154" s="41"/>
      <c r="CV154" s="41"/>
      <c r="CW154" s="41"/>
      <c r="CX154" s="41"/>
      <c r="CY154" s="41"/>
      <c r="CZ154" s="41"/>
      <c r="DA154" s="41"/>
      <c r="DB154" s="41"/>
      <c r="DC154" s="41"/>
      <c r="DD154" s="41"/>
      <c r="DE154" s="41"/>
      <c r="DF154" s="41"/>
      <c r="DG154" s="41"/>
      <c r="DH154" s="41"/>
      <c r="DI154" s="41"/>
      <c r="DJ154" s="41"/>
      <c r="DK154" s="41"/>
      <c r="DL154" s="41"/>
      <c r="DM154" s="41"/>
      <c r="DN154" s="41"/>
      <c r="DO154" s="41"/>
      <c r="DP154" s="41"/>
      <c r="DQ154" s="41"/>
      <c r="DR154" s="41"/>
      <c r="DS154" s="41"/>
      <c r="DT154" s="41"/>
      <c r="DU154" s="41"/>
      <c r="DV154" s="41"/>
    </row>
    <row r="155" spans="1:126" s="75" customFormat="1" x14ac:dyDescent="0.2">
      <c r="A155" s="162"/>
      <c r="B155" s="162"/>
      <c r="C155" s="162"/>
      <c r="D155" s="162"/>
      <c r="E155" s="162"/>
      <c r="F155" s="216"/>
      <c r="G155" s="161"/>
      <c r="H155" s="161"/>
      <c r="I155" s="161"/>
      <c r="J155" s="161"/>
      <c r="K155" s="164"/>
      <c r="L155" s="216"/>
      <c r="M155" s="162"/>
      <c r="N155" s="159"/>
      <c r="O155" s="177"/>
      <c r="P155" s="161"/>
      <c r="Q155" s="159"/>
      <c r="R155" s="159"/>
      <c r="S155" s="162"/>
      <c r="T155" s="167"/>
      <c r="U155" s="167"/>
      <c r="V155" s="167"/>
      <c r="W155" s="162"/>
      <c r="X155" s="46"/>
      <c r="Y155" s="42"/>
      <c r="Z155" s="43"/>
      <c r="AA155" s="43"/>
      <c r="AB155" s="42"/>
      <c r="AC155" s="42"/>
      <c r="AD155" s="42"/>
      <c r="AE155" s="42"/>
      <c r="AF155" s="42"/>
      <c r="AG155" s="126"/>
      <c r="AH155" s="126"/>
      <c r="AI155" s="42"/>
      <c r="AJ155" s="42"/>
      <c r="AK155" s="126"/>
      <c r="AL155" s="124">
        <f t="shared" si="2"/>
        <v>0</v>
      </c>
      <c r="AM155" s="126"/>
      <c r="AN155" s="125"/>
      <c r="AO155" s="160"/>
      <c r="AP155" s="162"/>
      <c r="AQ155" s="162"/>
      <c r="AR155" s="162"/>
      <c r="AS155" s="162"/>
      <c r="AT155" s="162"/>
      <c r="AU155" s="162"/>
      <c r="AV155" s="162"/>
      <c r="AW155" s="162"/>
      <c r="AX155" s="162"/>
      <c r="AY155" s="162"/>
      <c r="AZ155" s="162"/>
      <c r="BA155" s="162"/>
      <c r="BB155" s="162"/>
      <c r="BC155" s="162"/>
      <c r="BD155" s="162"/>
      <c r="BE155" s="162"/>
      <c r="BF155" s="162"/>
      <c r="BG155" s="162"/>
      <c r="BH155" s="162"/>
      <c r="BI155" s="162"/>
      <c r="BJ155" s="162"/>
      <c r="BK155" s="162"/>
      <c r="BL155" s="165"/>
      <c r="BM155" s="165"/>
      <c r="BN155" s="41"/>
      <c r="BO155" s="41"/>
      <c r="BP155" s="41"/>
      <c r="BQ155" s="41"/>
      <c r="BR155" s="41"/>
      <c r="BS155" s="41"/>
      <c r="BT155" s="41"/>
      <c r="BU155" s="41"/>
      <c r="BV155" s="41"/>
      <c r="BW155" s="41"/>
      <c r="BX155" s="41"/>
      <c r="BY155" s="41"/>
      <c r="BZ155" s="41"/>
      <c r="CA155" s="41"/>
      <c r="CB155" s="41"/>
      <c r="CC155" s="41"/>
      <c r="CD155" s="41"/>
      <c r="CE155" s="41"/>
      <c r="CF155" s="41"/>
      <c r="CG155" s="41"/>
      <c r="CH155" s="41"/>
      <c r="CI155" s="41"/>
      <c r="CJ155" s="41"/>
      <c r="CK155" s="41"/>
      <c r="CL155" s="41"/>
      <c r="CM155" s="41"/>
      <c r="CN155" s="41"/>
      <c r="CO155" s="41"/>
      <c r="CP155" s="41"/>
      <c r="CQ155" s="41"/>
      <c r="CR155" s="41"/>
      <c r="CS155" s="41"/>
      <c r="CT155" s="41"/>
      <c r="CU155" s="41"/>
      <c r="CV155" s="41"/>
      <c r="CW155" s="41"/>
      <c r="CX155" s="41"/>
      <c r="CY155" s="41"/>
      <c r="CZ155" s="41"/>
      <c r="DA155" s="41"/>
      <c r="DB155" s="41"/>
      <c r="DC155" s="41"/>
      <c r="DD155" s="41"/>
      <c r="DE155" s="41"/>
      <c r="DF155" s="41"/>
      <c r="DG155" s="41"/>
      <c r="DH155" s="41"/>
      <c r="DI155" s="41"/>
      <c r="DJ155" s="41"/>
      <c r="DK155" s="41"/>
      <c r="DL155" s="41"/>
      <c r="DM155" s="41"/>
      <c r="DN155" s="41"/>
      <c r="DO155" s="41"/>
      <c r="DP155" s="41"/>
      <c r="DQ155" s="41"/>
      <c r="DR155" s="41"/>
      <c r="DS155" s="41"/>
      <c r="DT155" s="41"/>
      <c r="DU155" s="41"/>
      <c r="DV155" s="41"/>
    </row>
    <row r="156" spans="1:126" s="75" customFormat="1" x14ac:dyDescent="0.2">
      <c r="A156" s="162"/>
      <c r="B156" s="162"/>
      <c r="C156" s="162"/>
      <c r="D156" s="162"/>
      <c r="E156" s="162"/>
      <c r="F156" s="216"/>
      <c r="G156" s="161"/>
      <c r="H156" s="161"/>
      <c r="I156" s="161"/>
      <c r="J156" s="161"/>
      <c r="K156" s="164"/>
      <c r="L156" s="216"/>
      <c r="M156" s="162"/>
      <c r="N156" s="159"/>
      <c r="O156" s="177"/>
      <c r="P156" s="161"/>
      <c r="Q156" s="159"/>
      <c r="R156" s="159"/>
      <c r="S156" s="162"/>
      <c r="T156" s="167"/>
      <c r="U156" s="167"/>
      <c r="V156" s="167"/>
      <c r="W156" s="162"/>
      <c r="X156" s="46"/>
      <c r="Y156" s="42"/>
      <c r="Z156" s="43"/>
      <c r="AA156" s="43"/>
      <c r="AB156" s="42"/>
      <c r="AC156" s="42"/>
      <c r="AD156" s="42"/>
      <c r="AE156" s="42"/>
      <c r="AF156" s="42"/>
      <c r="AG156" s="126"/>
      <c r="AH156" s="126"/>
      <c r="AI156" s="42"/>
      <c r="AJ156" s="42"/>
      <c r="AK156" s="126"/>
      <c r="AL156" s="124">
        <f t="shared" si="2"/>
        <v>0</v>
      </c>
      <c r="AM156" s="126"/>
      <c r="AN156" s="125"/>
      <c r="AO156" s="160"/>
      <c r="AP156" s="162"/>
      <c r="AQ156" s="162"/>
      <c r="AR156" s="162"/>
      <c r="AS156" s="162"/>
      <c r="AT156" s="162"/>
      <c r="AU156" s="162"/>
      <c r="AV156" s="162"/>
      <c r="AW156" s="162"/>
      <c r="AX156" s="162"/>
      <c r="AY156" s="162"/>
      <c r="AZ156" s="162"/>
      <c r="BA156" s="162"/>
      <c r="BB156" s="162"/>
      <c r="BC156" s="162"/>
      <c r="BD156" s="162"/>
      <c r="BE156" s="162"/>
      <c r="BF156" s="162"/>
      <c r="BG156" s="162"/>
      <c r="BH156" s="162"/>
      <c r="BI156" s="162"/>
      <c r="BJ156" s="162"/>
      <c r="BK156" s="162"/>
      <c r="BL156" s="165"/>
      <c r="BM156" s="165"/>
      <c r="BN156" s="41"/>
      <c r="BO156" s="41"/>
      <c r="BP156" s="41"/>
      <c r="BQ156" s="41"/>
      <c r="BR156" s="41"/>
      <c r="BS156" s="41"/>
      <c r="BT156" s="41"/>
      <c r="BU156" s="41"/>
      <c r="BV156" s="41"/>
      <c r="BW156" s="41"/>
      <c r="BX156" s="41"/>
      <c r="BY156" s="41"/>
      <c r="BZ156" s="41"/>
      <c r="CA156" s="41"/>
      <c r="CB156" s="41"/>
      <c r="CC156" s="41"/>
      <c r="CD156" s="41"/>
      <c r="CE156" s="41"/>
      <c r="CF156" s="41"/>
      <c r="CG156" s="41"/>
      <c r="CH156" s="41"/>
      <c r="CI156" s="41"/>
      <c r="CJ156" s="41"/>
      <c r="CK156" s="41"/>
      <c r="CL156" s="41"/>
      <c r="CM156" s="41"/>
      <c r="CN156" s="41"/>
      <c r="CO156" s="41"/>
      <c r="CP156" s="41"/>
      <c r="CQ156" s="41"/>
      <c r="CR156" s="41"/>
      <c r="CS156" s="41"/>
      <c r="CT156" s="41"/>
      <c r="CU156" s="41"/>
      <c r="CV156" s="41"/>
      <c r="CW156" s="41"/>
      <c r="CX156" s="41"/>
      <c r="CY156" s="41"/>
      <c r="CZ156" s="41"/>
      <c r="DA156" s="41"/>
      <c r="DB156" s="41"/>
      <c r="DC156" s="41"/>
      <c r="DD156" s="41"/>
      <c r="DE156" s="41"/>
      <c r="DF156" s="41"/>
      <c r="DG156" s="41"/>
      <c r="DH156" s="41"/>
      <c r="DI156" s="41"/>
      <c r="DJ156" s="41"/>
      <c r="DK156" s="41"/>
      <c r="DL156" s="41"/>
      <c r="DM156" s="41"/>
      <c r="DN156" s="41"/>
      <c r="DO156" s="41"/>
      <c r="DP156" s="41"/>
      <c r="DQ156" s="41"/>
      <c r="DR156" s="41"/>
      <c r="DS156" s="41"/>
      <c r="DT156" s="41"/>
      <c r="DU156" s="41"/>
      <c r="DV156" s="41"/>
    </row>
    <row r="157" spans="1:126" s="75" customFormat="1" x14ac:dyDescent="0.2">
      <c r="A157" s="162"/>
      <c r="B157" s="162"/>
      <c r="C157" s="162"/>
      <c r="D157" s="162"/>
      <c r="E157" s="162"/>
      <c r="F157" s="216"/>
      <c r="G157" s="161"/>
      <c r="H157" s="161"/>
      <c r="I157" s="161"/>
      <c r="J157" s="161"/>
      <c r="K157" s="164"/>
      <c r="L157" s="216"/>
      <c r="M157" s="162"/>
      <c r="N157" s="159"/>
      <c r="O157" s="177"/>
      <c r="P157" s="161"/>
      <c r="Q157" s="159"/>
      <c r="R157" s="159"/>
      <c r="S157" s="162"/>
      <c r="T157" s="167"/>
      <c r="U157" s="167"/>
      <c r="V157" s="167"/>
      <c r="W157" s="162"/>
      <c r="X157" s="46"/>
      <c r="Y157" s="42"/>
      <c r="Z157" s="43"/>
      <c r="AA157" s="47"/>
      <c r="AB157" s="42"/>
      <c r="AC157" s="42"/>
      <c r="AD157" s="42"/>
      <c r="AE157" s="43"/>
      <c r="AF157" s="43"/>
      <c r="AG157" s="127"/>
      <c r="AH157" s="127"/>
      <c r="AI157" s="43"/>
      <c r="AJ157" s="43"/>
      <c r="AK157" s="127"/>
      <c r="AL157" s="124">
        <f t="shared" si="2"/>
        <v>0</v>
      </c>
      <c r="AM157" s="126"/>
      <c r="AN157" s="125"/>
      <c r="AO157" s="160"/>
      <c r="AP157" s="162"/>
      <c r="AQ157" s="162"/>
      <c r="AR157" s="162"/>
      <c r="AS157" s="162"/>
      <c r="AT157" s="162"/>
      <c r="AU157" s="162"/>
      <c r="AV157" s="162"/>
      <c r="AW157" s="162"/>
      <c r="AX157" s="162"/>
      <c r="AY157" s="178"/>
      <c r="AZ157" s="178"/>
      <c r="BA157" s="178"/>
      <c r="BB157" s="178"/>
      <c r="BC157" s="178"/>
      <c r="BD157" s="178"/>
      <c r="BE157" s="178"/>
      <c r="BF157" s="178"/>
      <c r="BG157" s="178"/>
      <c r="BH157" s="178"/>
      <c r="BI157" s="178"/>
      <c r="BJ157" s="178"/>
      <c r="BK157" s="162"/>
      <c r="BL157" s="165"/>
      <c r="BM157" s="165"/>
      <c r="BN157" s="41"/>
      <c r="BO157" s="41"/>
      <c r="BP157" s="41"/>
      <c r="BQ157" s="41"/>
      <c r="BR157" s="41"/>
      <c r="BS157" s="41"/>
      <c r="BT157" s="41"/>
      <c r="BU157" s="41"/>
      <c r="BV157" s="41"/>
      <c r="BW157" s="41"/>
      <c r="BX157" s="41"/>
      <c r="BY157" s="41"/>
      <c r="BZ157" s="41"/>
      <c r="CA157" s="41"/>
      <c r="CB157" s="41"/>
      <c r="CC157" s="41"/>
      <c r="CD157" s="41"/>
      <c r="CE157" s="41"/>
      <c r="CF157" s="41"/>
      <c r="CG157" s="41"/>
      <c r="CH157" s="41"/>
      <c r="CI157" s="41"/>
      <c r="CJ157" s="41"/>
      <c r="CK157" s="41"/>
      <c r="CL157" s="41"/>
      <c r="CM157" s="41"/>
      <c r="CN157" s="41"/>
      <c r="CO157" s="41"/>
      <c r="CP157" s="41"/>
      <c r="CQ157" s="41"/>
      <c r="CR157" s="41"/>
      <c r="CS157" s="41"/>
      <c r="CT157" s="41"/>
      <c r="CU157" s="41"/>
      <c r="CV157" s="41"/>
      <c r="CW157" s="41"/>
      <c r="CX157" s="41"/>
      <c r="CY157" s="41"/>
      <c r="CZ157" s="41"/>
      <c r="DA157" s="41"/>
      <c r="DB157" s="41"/>
      <c r="DC157" s="41"/>
      <c r="DD157" s="41"/>
      <c r="DE157" s="41"/>
      <c r="DF157" s="41"/>
      <c r="DG157" s="41"/>
      <c r="DH157" s="41"/>
      <c r="DI157" s="41"/>
      <c r="DJ157" s="41"/>
      <c r="DK157" s="41"/>
      <c r="DL157" s="41"/>
      <c r="DM157" s="41"/>
      <c r="DN157" s="41"/>
      <c r="DO157" s="41"/>
      <c r="DP157" s="41"/>
      <c r="DQ157" s="41"/>
      <c r="DR157" s="41"/>
      <c r="DS157" s="41"/>
      <c r="DT157" s="41"/>
      <c r="DU157" s="41"/>
      <c r="DV157" s="41"/>
    </row>
    <row r="158" spans="1:126" s="75" customFormat="1" x14ac:dyDescent="0.2">
      <c r="A158" s="162">
        <v>15</v>
      </c>
      <c r="B158" s="162" t="s">
        <v>233</v>
      </c>
      <c r="C158" s="162" t="s">
        <v>141</v>
      </c>
      <c r="D158" s="162" t="s">
        <v>142</v>
      </c>
      <c r="E158" s="162" t="s">
        <v>143</v>
      </c>
      <c r="F158" s="216" t="s">
        <v>193</v>
      </c>
      <c r="G158" s="161">
        <v>12953</v>
      </c>
      <c r="H158" s="161"/>
      <c r="I158" s="161"/>
      <c r="J158" s="161"/>
      <c r="K158" s="164" t="s">
        <v>234</v>
      </c>
      <c r="L158" s="216" t="s">
        <v>146</v>
      </c>
      <c r="M158" s="162" t="s">
        <v>147</v>
      </c>
      <c r="N158" s="159">
        <v>44194</v>
      </c>
      <c r="O158" s="177">
        <v>48688.56</v>
      </c>
      <c r="P158" s="161">
        <v>12953</v>
      </c>
      <c r="Q158" s="159">
        <v>44197</v>
      </c>
      <c r="R158" s="159">
        <v>44561</v>
      </c>
      <c r="S158" s="162" t="s">
        <v>608</v>
      </c>
      <c r="T158" s="167"/>
      <c r="U158" s="167"/>
      <c r="V158" s="167"/>
      <c r="W158" s="162" t="s">
        <v>636</v>
      </c>
      <c r="X158" s="46"/>
      <c r="Y158" s="42"/>
      <c r="Z158" s="43"/>
      <c r="AA158" s="42"/>
      <c r="AB158" s="42"/>
      <c r="AC158" s="42"/>
      <c r="AD158" s="42"/>
      <c r="AE158" s="42"/>
      <c r="AF158" s="42"/>
      <c r="AG158" s="126"/>
      <c r="AH158" s="126"/>
      <c r="AI158" s="42"/>
      <c r="AJ158" s="42"/>
      <c r="AK158" s="126"/>
      <c r="AL158" s="124">
        <f t="shared" si="2"/>
        <v>48688.56</v>
      </c>
      <c r="AM158" s="126"/>
      <c r="AN158" s="125"/>
      <c r="AO158" s="160">
        <f>AM159+AM160+AM162+AN163</f>
        <v>332927.88999999996</v>
      </c>
      <c r="AP158" s="162"/>
      <c r="AQ158" s="162"/>
      <c r="AR158" s="162"/>
      <c r="AS158" s="162"/>
      <c r="AT158" s="162"/>
      <c r="AU158" s="162"/>
      <c r="AV158" s="162"/>
      <c r="AW158" s="162"/>
      <c r="AX158" s="162"/>
      <c r="AY158" s="178"/>
      <c r="AZ158" s="178"/>
      <c r="BA158" s="178"/>
      <c r="BB158" s="178"/>
      <c r="BC158" s="178"/>
      <c r="BD158" s="178"/>
      <c r="BE158" s="178"/>
      <c r="BF158" s="178"/>
      <c r="BG158" s="178"/>
      <c r="BH158" s="178"/>
      <c r="BI158" s="178"/>
      <c r="BJ158" s="178"/>
      <c r="BK158" s="162"/>
      <c r="BL158" s="165"/>
      <c r="BM158" s="165"/>
      <c r="BN158" s="41"/>
      <c r="BO158" s="41"/>
      <c r="BP158" s="41"/>
      <c r="BQ158" s="41"/>
      <c r="BR158" s="41"/>
      <c r="BS158" s="41"/>
      <c r="BT158" s="41"/>
      <c r="BU158" s="41"/>
      <c r="BV158" s="41"/>
      <c r="BW158" s="41"/>
      <c r="BX158" s="41"/>
      <c r="BY158" s="41"/>
      <c r="BZ158" s="41"/>
      <c r="CA158" s="41"/>
      <c r="CB158" s="41"/>
      <c r="CC158" s="41"/>
      <c r="CD158" s="41"/>
      <c r="CE158" s="41"/>
      <c r="CF158" s="41"/>
      <c r="CG158" s="41"/>
      <c r="CH158" s="41"/>
      <c r="CI158" s="41"/>
      <c r="CJ158" s="41"/>
      <c r="CK158" s="41"/>
      <c r="CL158" s="41"/>
      <c r="CM158" s="41"/>
      <c r="CN158" s="41"/>
      <c r="CO158" s="41"/>
      <c r="CP158" s="41"/>
      <c r="CQ158" s="41"/>
      <c r="CR158" s="41"/>
      <c r="CS158" s="41"/>
      <c r="CT158" s="41"/>
      <c r="CU158" s="41"/>
      <c r="CV158" s="41"/>
      <c r="CW158" s="41"/>
      <c r="CX158" s="41"/>
      <c r="CY158" s="41"/>
      <c r="CZ158" s="41"/>
      <c r="DA158" s="41"/>
      <c r="DB158" s="41"/>
      <c r="DC158" s="41"/>
      <c r="DD158" s="41"/>
      <c r="DE158" s="41"/>
      <c r="DF158" s="41"/>
      <c r="DG158" s="41"/>
      <c r="DH158" s="41"/>
      <c r="DI158" s="41"/>
      <c r="DJ158" s="41"/>
      <c r="DK158" s="41"/>
      <c r="DL158" s="41"/>
      <c r="DM158" s="41"/>
      <c r="DN158" s="41"/>
      <c r="DO158" s="41"/>
      <c r="DP158" s="41"/>
      <c r="DQ158" s="41"/>
      <c r="DR158" s="41"/>
      <c r="DS158" s="41"/>
      <c r="DT158" s="41"/>
      <c r="DU158" s="41"/>
      <c r="DV158" s="41"/>
    </row>
    <row r="159" spans="1:126" s="75" customFormat="1" x14ac:dyDescent="0.2">
      <c r="A159" s="162"/>
      <c r="B159" s="162"/>
      <c r="C159" s="162"/>
      <c r="D159" s="162"/>
      <c r="E159" s="162"/>
      <c r="F159" s="216"/>
      <c r="G159" s="161"/>
      <c r="H159" s="161"/>
      <c r="I159" s="161"/>
      <c r="J159" s="161"/>
      <c r="K159" s="164"/>
      <c r="L159" s="216"/>
      <c r="M159" s="162"/>
      <c r="N159" s="159"/>
      <c r="O159" s="177"/>
      <c r="P159" s="161"/>
      <c r="Q159" s="159"/>
      <c r="R159" s="159"/>
      <c r="S159" s="162"/>
      <c r="T159" s="167"/>
      <c r="U159" s="167"/>
      <c r="V159" s="167"/>
      <c r="W159" s="162"/>
      <c r="X159" s="46" t="s">
        <v>168</v>
      </c>
      <c r="Y159" s="42" t="s">
        <v>560</v>
      </c>
      <c r="Z159" s="43">
        <v>44559</v>
      </c>
      <c r="AA159" s="47" t="s">
        <v>222</v>
      </c>
      <c r="AB159" s="42" t="s">
        <v>235</v>
      </c>
      <c r="AC159" s="42">
        <v>44562</v>
      </c>
      <c r="AD159" s="42">
        <v>44926</v>
      </c>
      <c r="AE159" s="42"/>
      <c r="AF159" s="42"/>
      <c r="AG159" s="126"/>
      <c r="AH159" s="126"/>
      <c r="AI159" s="42"/>
      <c r="AJ159" s="42"/>
      <c r="AK159" s="126"/>
      <c r="AL159" s="124">
        <f t="shared" si="2"/>
        <v>0</v>
      </c>
      <c r="AM159" s="126">
        <v>60084.56</v>
      </c>
      <c r="AN159" s="125"/>
      <c r="AO159" s="160"/>
      <c r="AP159" s="162"/>
      <c r="AQ159" s="162"/>
      <c r="AR159" s="162"/>
      <c r="AS159" s="162"/>
      <c r="AT159" s="162"/>
      <c r="AU159" s="162"/>
      <c r="AV159" s="162"/>
      <c r="AW159" s="162"/>
      <c r="AX159" s="162"/>
      <c r="AY159" s="178"/>
      <c r="AZ159" s="178"/>
      <c r="BA159" s="178"/>
      <c r="BB159" s="178"/>
      <c r="BC159" s="178"/>
      <c r="BD159" s="178"/>
      <c r="BE159" s="178"/>
      <c r="BF159" s="178"/>
      <c r="BG159" s="178"/>
      <c r="BH159" s="178"/>
      <c r="BI159" s="178"/>
      <c r="BJ159" s="178"/>
      <c r="BK159" s="162"/>
      <c r="BL159" s="165"/>
      <c r="BM159" s="165"/>
      <c r="BN159" s="41"/>
      <c r="BO159" s="41"/>
      <c r="BP159" s="41"/>
      <c r="BQ159" s="41"/>
      <c r="BR159" s="41"/>
      <c r="BS159" s="41"/>
      <c r="BT159" s="41"/>
      <c r="BU159" s="41"/>
      <c r="BV159" s="41"/>
      <c r="BW159" s="41"/>
      <c r="BX159" s="41"/>
      <c r="BY159" s="41"/>
      <c r="BZ159" s="41"/>
      <c r="CA159" s="41"/>
      <c r="CB159" s="41"/>
      <c r="CC159" s="41"/>
      <c r="CD159" s="41"/>
      <c r="CE159" s="41"/>
      <c r="CF159" s="41"/>
      <c r="CG159" s="41"/>
      <c r="CH159" s="41"/>
      <c r="CI159" s="41"/>
      <c r="CJ159" s="41"/>
      <c r="CK159" s="41"/>
      <c r="CL159" s="41"/>
      <c r="CM159" s="41"/>
      <c r="CN159" s="41"/>
      <c r="CO159" s="41"/>
      <c r="CP159" s="41"/>
      <c r="CQ159" s="41"/>
      <c r="CR159" s="41"/>
      <c r="CS159" s="41"/>
      <c r="CT159" s="41"/>
      <c r="CU159" s="41"/>
      <c r="CV159" s="41"/>
      <c r="CW159" s="41"/>
      <c r="CX159" s="41"/>
      <c r="CY159" s="41"/>
      <c r="CZ159" s="41"/>
      <c r="DA159" s="41"/>
      <c r="DB159" s="41"/>
      <c r="DC159" s="41"/>
      <c r="DD159" s="41"/>
      <c r="DE159" s="41"/>
      <c r="DF159" s="41"/>
      <c r="DG159" s="41"/>
      <c r="DH159" s="41"/>
      <c r="DI159" s="41"/>
      <c r="DJ159" s="41"/>
      <c r="DK159" s="41"/>
      <c r="DL159" s="41"/>
      <c r="DM159" s="41"/>
      <c r="DN159" s="41"/>
      <c r="DO159" s="41"/>
      <c r="DP159" s="41"/>
      <c r="DQ159" s="41"/>
      <c r="DR159" s="41"/>
      <c r="DS159" s="41"/>
      <c r="DT159" s="41"/>
      <c r="DU159" s="41"/>
      <c r="DV159" s="41"/>
    </row>
    <row r="160" spans="1:126" s="75" customFormat="1" x14ac:dyDescent="0.2">
      <c r="A160" s="162"/>
      <c r="B160" s="162"/>
      <c r="C160" s="162"/>
      <c r="D160" s="162"/>
      <c r="E160" s="162"/>
      <c r="F160" s="216"/>
      <c r="G160" s="161"/>
      <c r="H160" s="161"/>
      <c r="I160" s="161"/>
      <c r="J160" s="161"/>
      <c r="K160" s="164"/>
      <c r="L160" s="216"/>
      <c r="M160" s="162"/>
      <c r="N160" s="159"/>
      <c r="O160" s="177"/>
      <c r="P160" s="161"/>
      <c r="Q160" s="159"/>
      <c r="R160" s="159"/>
      <c r="S160" s="162"/>
      <c r="T160" s="167"/>
      <c r="U160" s="167"/>
      <c r="V160" s="167"/>
      <c r="W160" s="162"/>
      <c r="X160" s="46" t="s">
        <v>168</v>
      </c>
      <c r="Y160" s="42" t="s">
        <v>561</v>
      </c>
      <c r="Z160" s="43">
        <v>44895</v>
      </c>
      <c r="AA160" s="47" t="s">
        <v>215</v>
      </c>
      <c r="AB160" s="42" t="s">
        <v>157</v>
      </c>
      <c r="AC160" s="42">
        <v>44895</v>
      </c>
      <c r="AD160" s="42">
        <v>44926</v>
      </c>
      <c r="AE160" s="49">
        <v>5.7401000000000001E-2</v>
      </c>
      <c r="AF160" s="42"/>
      <c r="AG160" s="126">
        <v>2964.96</v>
      </c>
      <c r="AH160" s="126">
        <v>0</v>
      </c>
      <c r="AI160" s="42"/>
      <c r="AJ160" s="42"/>
      <c r="AK160" s="126">
        <v>0</v>
      </c>
      <c r="AL160" s="124">
        <f t="shared" si="2"/>
        <v>2964.96</v>
      </c>
      <c r="AM160" s="126">
        <v>185720.78</v>
      </c>
      <c r="AN160" s="125"/>
      <c r="AO160" s="160"/>
      <c r="AP160" s="162"/>
      <c r="AQ160" s="162"/>
      <c r="AR160" s="162"/>
      <c r="AS160" s="162"/>
      <c r="AT160" s="162"/>
      <c r="AU160" s="162"/>
      <c r="AV160" s="162"/>
      <c r="AW160" s="162"/>
      <c r="AX160" s="162"/>
      <c r="AY160" s="178"/>
      <c r="AZ160" s="178"/>
      <c r="BA160" s="178"/>
      <c r="BB160" s="178"/>
      <c r="BC160" s="178"/>
      <c r="BD160" s="178"/>
      <c r="BE160" s="178"/>
      <c r="BF160" s="178"/>
      <c r="BG160" s="178"/>
      <c r="BH160" s="178"/>
      <c r="BI160" s="178"/>
      <c r="BJ160" s="178"/>
      <c r="BK160" s="162"/>
      <c r="BL160" s="165"/>
      <c r="BM160" s="165"/>
      <c r="BN160" s="41"/>
      <c r="BO160" s="41"/>
      <c r="BP160" s="41"/>
      <c r="BQ160" s="41"/>
      <c r="BR160" s="41"/>
      <c r="BS160" s="41"/>
      <c r="BT160" s="41"/>
      <c r="BU160" s="41"/>
      <c r="BV160" s="41"/>
      <c r="BW160" s="41"/>
      <c r="BX160" s="41"/>
      <c r="BY160" s="41"/>
      <c r="BZ160" s="41"/>
      <c r="CA160" s="41"/>
      <c r="CB160" s="41"/>
      <c r="CC160" s="41"/>
      <c r="CD160" s="41"/>
      <c r="CE160" s="41"/>
      <c r="CF160" s="41"/>
      <c r="CG160" s="41"/>
      <c r="CH160" s="41"/>
      <c r="CI160" s="41"/>
      <c r="CJ160" s="41"/>
      <c r="CK160" s="41"/>
      <c r="CL160" s="41"/>
      <c r="CM160" s="41"/>
      <c r="CN160" s="41"/>
      <c r="CO160" s="41"/>
      <c r="CP160" s="41"/>
      <c r="CQ160" s="41"/>
      <c r="CR160" s="41"/>
      <c r="CS160" s="41"/>
      <c r="CT160" s="41"/>
      <c r="CU160" s="41"/>
      <c r="CV160" s="41"/>
      <c r="CW160" s="41"/>
      <c r="CX160" s="41"/>
      <c r="CY160" s="41"/>
      <c r="CZ160" s="41"/>
      <c r="DA160" s="41"/>
      <c r="DB160" s="41"/>
      <c r="DC160" s="41"/>
      <c r="DD160" s="41"/>
      <c r="DE160" s="41"/>
      <c r="DF160" s="41"/>
      <c r="DG160" s="41"/>
      <c r="DH160" s="41"/>
      <c r="DI160" s="41"/>
      <c r="DJ160" s="41"/>
      <c r="DK160" s="41"/>
      <c r="DL160" s="41"/>
      <c r="DM160" s="41"/>
      <c r="DN160" s="41"/>
      <c r="DO160" s="41"/>
      <c r="DP160" s="41"/>
      <c r="DQ160" s="41"/>
      <c r="DR160" s="41"/>
      <c r="DS160" s="41"/>
      <c r="DT160" s="41"/>
      <c r="DU160" s="41"/>
      <c r="DV160" s="41"/>
    </row>
    <row r="161" spans="1:126" s="75" customFormat="1" x14ac:dyDescent="0.2">
      <c r="A161" s="162"/>
      <c r="B161" s="162"/>
      <c r="C161" s="162"/>
      <c r="D161" s="162"/>
      <c r="E161" s="162"/>
      <c r="F161" s="216"/>
      <c r="G161" s="161"/>
      <c r="H161" s="161"/>
      <c r="I161" s="161"/>
      <c r="J161" s="161"/>
      <c r="K161" s="164"/>
      <c r="L161" s="216"/>
      <c r="M161" s="162"/>
      <c r="N161" s="159"/>
      <c r="O161" s="177"/>
      <c r="P161" s="161"/>
      <c r="Q161" s="159"/>
      <c r="R161" s="159"/>
      <c r="S161" s="162"/>
      <c r="T161" s="167"/>
      <c r="U161" s="167"/>
      <c r="V161" s="167"/>
      <c r="W161" s="162"/>
      <c r="X161" s="46" t="s">
        <v>168</v>
      </c>
      <c r="Y161" s="42" t="s">
        <v>562</v>
      </c>
      <c r="Z161" s="43">
        <v>44910</v>
      </c>
      <c r="AA161" s="47" t="s">
        <v>158</v>
      </c>
      <c r="AB161" s="42" t="s">
        <v>236</v>
      </c>
      <c r="AC161" s="42">
        <v>45261</v>
      </c>
      <c r="AD161" s="42">
        <v>45291</v>
      </c>
      <c r="AE161" s="42"/>
      <c r="AF161" s="42"/>
      <c r="AG161" s="126"/>
      <c r="AH161" s="126"/>
      <c r="AI161" s="42"/>
      <c r="AJ161" s="42"/>
      <c r="AK161" s="126"/>
      <c r="AL161" s="124">
        <f t="shared" si="2"/>
        <v>0</v>
      </c>
      <c r="AM161" s="126"/>
      <c r="AN161" s="125"/>
      <c r="AO161" s="160"/>
      <c r="AP161" s="162"/>
      <c r="AQ161" s="162"/>
      <c r="AR161" s="162"/>
      <c r="AS161" s="162"/>
      <c r="AT161" s="162"/>
      <c r="AU161" s="162"/>
      <c r="AV161" s="162"/>
      <c r="AW161" s="162"/>
      <c r="AX161" s="162"/>
      <c r="AY161" s="178"/>
      <c r="AZ161" s="178"/>
      <c r="BA161" s="178"/>
      <c r="BB161" s="178"/>
      <c r="BC161" s="178"/>
      <c r="BD161" s="178"/>
      <c r="BE161" s="178"/>
      <c r="BF161" s="178"/>
      <c r="BG161" s="178"/>
      <c r="BH161" s="178"/>
      <c r="BI161" s="178"/>
      <c r="BJ161" s="178"/>
      <c r="BK161" s="162"/>
      <c r="BL161" s="165"/>
      <c r="BM161" s="165"/>
      <c r="BN161" s="41"/>
      <c r="BO161" s="41"/>
      <c r="BP161" s="41"/>
      <c r="BQ161" s="41"/>
      <c r="BR161" s="41"/>
      <c r="BS161" s="41"/>
      <c r="BT161" s="41"/>
      <c r="BU161" s="41"/>
      <c r="BV161" s="41"/>
      <c r="BW161" s="41"/>
      <c r="BX161" s="41"/>
      <c r="BY161" s="41"/>
      <c r="BZ161" s="41"/>
      <c r="CA161" s="41"/>
      <c r="CB161" s="41"/>
      <c r="CC161" s="41"/>
      <c r="CD161" s="41"/>
      <c r="CE161" s="41"/>
      <c r="CF161" s="41"/>
      <c r="CG161" s="41"/>
      <c r="CH161" s="41"/>
      <c r="CI161" s="41"/>
      <c r="CJ161" s="41"/>
      <c r="CK161" s="41"/>
      <c r="CL161" s="41"/>
      <c r="CM161" s="41"/>
      <c r="CN161" s="41"/>
      <c r="CO161" s="41"/>
      <c r="CP161" s="41"/>
      <c r="CQ161" s="41"/>
      <c r="CR161" s="41"/>
      <c r="CS161" s="41"/>
      <c r="CT161" s="41"/>
      <c r="CU161" s="41"/>
      <c r="CV161" s="41"/>
      <c r="CW161" s="41"/>
      <c r="CX161" s="41"/>
      <c r="CY161" s="41"/>
      <c r="CZ161" s="41"/>
      <c r="DA161" s="41"/>
      <c r="DB161" s="41"/>
      <c r="DC161" s="41"/>
      <c r="DD161" s="41"/>
      <c r="DE161" s="41"/>
      <c r="DF161" s="41"/>
      <c r="DG161" s="41"/>
      <c r="DH161" s="41"/>
      <c r="DI161" s="41"/>
      <c r="DJ161" s="41"/>
      <c r="DK161" s="41"/>
      <c r="DL161" s="41"/>
      <c r="DM161" s="41"/>
      <c r="DN161" s="41"/>
      <c r="DO161" s="41"/>
      <c r="DP161" s="41"/>
      <c r="DQ161" s="41"/>
      <c r="DR161" s="41"/>
      <c r="DS161" s="41"/>
      <c r="DT161" s="41"/>
      <c r="DU161" s="41"/>
      <c r="DV161" s="41"/>
    </row>
    <row r="162" spans="1:126" s="75" customFormat="1" x14ac:dyDescent="0.2">
      <c r="A162" s="162"/>
      <c r="B162" s="162"/>
      <c r="C162" s="162"/>
      <c r="D162" s="162"/>
      <c r="E162" s="162"/>
      <c r="F162" s="216"/>
      <c r="G162" s="161"/>
      <c r="H162" s="161"/>
      <c r="I162" s="161"/>
      <c r="J162" s="161"/>
      <c r="K162" s="164"/>
      <c r="L162" s="216"/>
      <c r="M162" s="162"/>
      <c r="N162" s="159"/>
      <c r="O162" s="177"/>
      <c r="P162" s="161"/>
      <c r="Q162" s="159"/>
      <c r="R162" s="159"/>
      <c r="S162" s="162"/>
      <c r="T162" s="167"/>
      <c r="U162" s="167"/>
      <c r="V162" s="167"/>
      <c r="W162" s="162"/>
      <c r="X162" s="46" t="s">
        <v>168</v>
      </c>
      <c r="Y162" s="42" t="s">
        <v>563</v>
      </c>
      <c r="Z162" s="43">
        <v>45138</v>
      </c>
      <c r="AA162" s="47" t="s">
        <v>159</v>
      </c>
      <c r="AB162" s="42" t="s">
        <v>160</v>
      </c>
      <c r="AC162" s="42">
        <v>44562</v>
      </c>
      <c r="AD162" s="42">
        <v>45291</v>
      </c>
      <c r="AE162" s="49">
        <v>4.0207100000000003E-2</v>
      </c>
      <c r="AF162" s="42"/>
      <c r="AG162" s="126">
        <v>2163.84</v>
      </c>
      <c r="AH162" s="126">
        <v>0</v>
      </c>
      <c r="AI162" s="42"/>
      <c r="AJ162" s="42"/>
      <c r="AK162" s="126">
        <v>0</v>
      </c>
      <c r="AL162" s="124">
        <f t="shared" si="2"/>
        <v>2163.84</v>
      </c>
      <c r="AM162" s="126">
        <v>51244.33</v>
      </c>
      <c r="AN162" s="125"/>
      <c r="AO162" s="160"/>
      <c r="AP162" s="162"/>
      <c r="AQ162" s="162"/>
      <c r="AR162" s="162"/>
      <c r="AS162" s="162"/>
      <c r="AT162" s="162"/>
      <c r="AU162" s="162"/>
      <c r="AV162" s="162"/>
      <c r="AW162" s="162"/>
      <c r="AX162" s="162"/>
      <c r="AY162" s="178"/>
      <c r="AZ162" s="178"/>
      <c r="BA162" s="178"/>
      <c r="BB162" s="178"/>
      <c r="BC162" s="178"/>
      <c r="BD162" s="178"/>
      <c r="BE162" s="178"/>
      <c r="BF162" s="178"/>
      <c r="BG162" s="178"/>
      <c r="BH162" s="178"/>
      <c r="BI162" s="178"/>
      <c r="BJ162" s="178"/>
      <c r="BK162" s="162"/>
      <c r="BL162" s="165"/>
      <c r="BM162" s="165"/>
      <c r="BN162" s="41"/>
      <c r="BO162" s="41"/>
      <c r="BP162" s="41"/>
      <c r="BQ162" s="41"/>
      <c r="BR162" s="41"/>
      <c r="BS162" s="41"/>
      <c r="BT162" s="41"/>
      <c r="BU162" s="41"/>
      <c r="BV162" s="41"/>
      <c r="BW162" s="41"/>
      <c r="BX162" s="41"/>
      <c r="BY162" s="41"/>
      <c r="BZ162" s="41"/>
      <c r="CA162" s="41"/>
      <c r="CB162" s="41"/>
      <c r="CC162" s="41"/>
      <c r="CD162" s="41"/>
      <c r="CE162" s="41"/>
      <c r="CF162" s="41"/>
      <c r="CG162" s="41"/>
      <c r="CH162" s="41"/>
      <c r="CI162" s="41"/>
      <c r="CJ162" s="41"/>
      <c r="CK162" s="41"/>
      <c r="CL162" s="41"/>
      <c r="CM162" s="41"/>
      <c r="CN162" s="41"/>
      <c r="CO162" s="41"/>
      <c r="CP162" s="41"/>
      <c r="CQ162" s="41"/>
      <c r="CR162" s="41"/>
      <c r="CS162" s="41"/>
      <c r="CT162" s="41"/>
      <c r="CU162" s="41"/>
      <c r="CV162" s="41"/>
      <c r="CW162" s="41"/>
      <c r="CX162" s="41"/>
      <c r="CY162" s="41"/>
      <c r="CZ162" s="41"/>
      <c r="DA162" s="41"/>
      <c r="DB162" s="41"/>
      <c r="DC162" s="41"/>
      <c r="DD162" s="41"/>
      <c r="DE162" s="41"/>
      <c r="DF162" s="41"/>
      <c r="DG162" s="41"/>
      <c r="DH162" s="41"/>
      <c r="DI162" s="41"/>
      <c r="DJ162" s="41"/>
      <c r="DK162" s="41"/>
      <c r="DL162" s="41"/>
      <c r="DM162" s="41"/>
      <c r="DN162" s="41"/>
      <c r="DO162" s="41"/>
      <c r="DP162" s="41"/>
      <c r="DQ162" s="41"/>
      <c r="DR162" s="41"/>
      <c r="DS162" s="41"/>
      <c r="DT162" s="41"/>
      <c r="DU162" s="41"/>
      <c r="DV162" s="41"/>
    </row>
    <row r="163" spans="1:126" s="75" customFormat="1" x14ac:dyDescent="0.2">
      <c r="A163" s="162"/>
      <c r="B163" s="162"/>
      <c r="C163" s="162"/>
      <c r="D163" s="162"/>
      <c r="E163" s="162"/>
      <c r="F163" s="216"/>
      <c r="G163" s="161"/>
      <c r="H163" s="161"/>
      <c r="I163" s="161"/>
      <c r="J163" s="161"/>
      <c r="K163" s="164"/>
      <c r="L163" s="216"/>
      <c r="M163" s="162"/>
      <c r="N163" s="159"/>
      <c r="O163" s="177"/>
      <c r="P163" s="161"/>
      <c r="Q163" s="159"/>
      <c r="R163" s="159"/>
      <c r="S163" s="162"/>
      <c r="T163" s="167"/>
      <c r="U163" s="167"/>
      <c r="V163" s="167"/>
      <c r="W163" s="162"/>
      <c r="X163" s="46" t="s">
        <v>168</v>
      </c>
      <c r="Y163" s="42" t="s">
        <v>564</v>
      </c>
      <c r="Z163" s="43">
        <v>45286</v>
      </c>
      <c r="AA163" s="47" t="s">
        <v>237</v>
      </c>
      <c r="AB163" s="42" t="s">
        <v>238</v>
      </c>
      <c r="AC163" s="42">
        <v>45292</v>
      </c>
      <c r="AD163" s="42">
        <v>45657</v>
      </c>
      <c r="AE163" s="42"/>
      <c r="AF163" s="42"/>
      <c r="AG163" s="126"/>
      <c r="AH163" s="126"/>
      <c r="AI163" s="42"/>
      <c r="AJ163" s="42"/>
      <c r="AK163" s="126"/>
      <c r="AL163" s="124">
        <f t="shared" si="2"/>
        <v>0</v>
      </c>
      <c r="AM163" s="126"/>
      <c r="AN163" s="125">
        <f>4484.78+4484.78+4484.76+4484.78+4484.78+4484.78+4484.78+4484.78</f>
        <v>35878.219999999994</v>
      </c>
      <c r="AO163" s="160"/>
      <c r="AP163" s="162"/>
      <c r="AQ163" s="162"/>
      <c r="AR163" s="162"/>
      <c r="AS163" s="162"/>
      <c r="AT163" s="162"/>
      <c r="AU163" s="162"/>
      <c r="AV163" s="162"/>
      <c r="AW163" s="162"/>
      <c r="AX163" s="162"/>
      <c r="AY163" s="178"/>
      <c r="AZ163" s="178"/>
      <c r="BA163" s="178"/>
      <c r="BB163" s="178"/>
      <c r="BC163" s="178"/>
      <c r="BD163" s="178"/>
      <c r="BE163" s="178"/>
      <c r="BF163" s="178"/>
      <c r="BG163" s="178"/>
      <c r="BH163" s="178"/>
      <c r="BI163" s="178"/>
      <c r="BJ163" s="178"/>
      <c r="BK163" s="162"/>
      <c r="BL163" s="165"/>
      <c r="BM163" s="165"/>
      <c r="BN163" s="41"/>
      <c r="BO163" s="41"/>
      <c r="BP163" s="41"/>
      <c r="BQ163" s="41"/>
      <c r="BR163" s="41"/>
      <c r="BS163" s="41"/>
      <c r="BT163" s="41"/>
      <c r="BU163" s="41"/>
      <c r="BV163" s="41"/>
      <c r="BW163" s="41"/>
      <c r="BX163" s="41"/>
      <c r="BY163" s="41"/>
      <c r="BZ163" s="41"/>
      <c r="CA163" s="41"/>
      <c r="CB163" s="41"/>
      <c r="CC163" s="41"/>
      <c r="CD163" s="41"/>
      <c r="CE163" s="41"/>
      <c r="CF163" s="41"/>
      <c r="CG163" s="41"/>
      <c r="CH163" s="41"/>
      <c r="CI163" s="41"/>
      <c r="CJ163" s="41"/>
      <c r="CK163" s="41"/>
      <c r="CL163" s="41"/>
      <c r="CM163" s="41"/>
      <c r="CN163" s="41"/>
      <c r="CO163" s="41"/>
      <c r="CP163" s="41"/>
      <c r="CQ163" s="41"/>
      <c r="CR163" s="41"/>
      <c r="CS163" s="41"/>
      <c r="CT163" s="41"/>
      <c r="CU163" s="41"/>
      <c r="CV163" s="41"/>
      <c r="CW163" s="41"/>
      <c r="CX163" s="41"/>
      <c r="CY163" s="41"/>
      <c r="CZ163" s="41"/>
      <c r="DA163" s="41"/>
      <c r="DB163" s="41"/>
      <c r="DC163" s="41"/>
      <c r="DD163" s="41"/>
      <c r="DE163" s="41"/>
      <c r="DF163" s="41"/>
      <c r="DG163" s="41"/>
      <c r="DH163" s="41"/>
      <c r="DI163" s="41"/>
      <c r="DJ163" s="41"/>
      <c r="DK163" s="41"/>
      <c r="DL163" s="41"/>
      <c r="DM163" s="41"/>
      <c r="DN163" s="41"/>
      <c r="DO163" s="41"/>
      <c r="DP163" s="41"/>
      <c r="DQ163" s="41"/>
      <c r="DR163" s="41"/>
      <c r="DS163" s="41"/>
      <c r="DT163" s="41"/>
      <c r="DU163" s="41"/>
      <c r="DV163" s="41"/>
    </row>
    <row r="164" spans="1:126" s="75" customFormat="1" x14ac:dyDescent="0.2">
      <c r="A164" s="162"/>
      <c r="B164" s="162"/>
      <c r="C164" s="162"/>
      <c r="D164" s="162"/>
      <c r="E164" s="162"/>
      <c r="F164" s="216"/>
      <c r="G164" s="161"/>
      <c r="H164" s="161"/>
      <c r="I164" s="161"/>
      <c r="J164" s="161"/>
      <c r="K164" s="164"/>
      <c r="L164" s="216"/>
      <c r="M164" s="162"/>
      <c r="N164" s="159"/>
      <c r="O164" s="177"/>
      <c r="P164" s="161"/>
      <c r="Q164" s="159"/>
      <c r="R164" s="159"/>
      <c r="S164" s="162"/>
      <c r="T164" s="167"/>
      <c r="U164" s="167"/>
      <c r="V164" s="167"/>
      <c r="W164" s="162"/>
      <c r="X164" s="46"/>
      <c r="Y164" s="42"/>
      <c r="Z164" s="43"/>
      <c r="AA164" s="43"/>
      <c r="AB164" s="42"/>
      <c r="AC164" s="42"/>
      <c r="AD164" s="42"/>
      <c r="AE164" s="42"/>
      <c r="AF164" s="42"/>
      <c r="AG164" s="126"/>
      <c r="AH164" s="126"/>
      <c r="AI164" s="42"/>
      <c r="AJ164" s="42"/>
      <c r="AK164" s="126"/>
      <c r="AL164" s="124">
        <f t="shared" si="2"/>
        <v>0</v>
      </c>
      <c r="AM164" s="126"/>
      <c r="AN164" s="125"/>
      <c r="AO164" s="160"/>
      <c r="AP164" s="162"/>
      <c r="AQ164" s="162"/>
      <c r="AR164" s="162"/>
      <c r="AS164" s="162"/>
      <c r="AT164" s="162"/>
      <c r="AU164" s="162"/>
      <c r="AV164" s="162"/>
      <c r="AW164" s="162"/>
      <c r="AX164" s="162"/>
      <c r="AY164" s="178"/>
      <c r="AZ164" s="178"/>
      <c r="BA164" s="178"/>
      <c r="BB164" s="178"/>
      <c r="BC164" s="178"/>
      <c r="BD164" s="178"/>
      <c r="BE164" s="178"/>
      <c r="BF164" s="178"/>
      <c r="BG164" s="178"/>
      <c r="BH164" s="178"/>
      <c r="BI164" s="178"/>
      <c r="BJ164" s="178"/>
      <c r="BK164" s="162"/>
      <c r="BL164" s="165"/>
      <c r="BM164" s="165"/>
      <c r="BN164" s="41"/>
      <c r="BO164" s="41"/>
      <c r="BP164" s="41"/>
      <c r="BQ164" s="41"/>
      <c r="BR164" s="41"/>
      <c r="BS164" s="41"/>
      <c r="BT164" s="41"/>
      <c r="BU164" s="41"/>
      <c r="BV164" s="41"/>
      <c r="BW164" s="41"/>
      <c r="BX164" s="41"/>
      <c r="BY164" s="41"/>
      <c r="BZ164" s="41"/>
      <c r="CA164" s="41"/>
      <c r="CB164" s="41"/>
      <c r="CC164" s="41"/>
      <c r="CD164" s="41"/>
      <c r="CE164" s="41"/>
      <c r="CF164" s="41"/>
      <c r="CG164" s="41"/>
      <c r="CH164" s="41"/>
      <c r="CI164" s="41"/>
      <c r="CJ164" s="41"/>
      <c r="CK164" s="41"/>
      <c r="CL164" s="41"/>
      <c r="CM164" s="41"/>
      <c r="CN164" s="41"/>
      <c r="CO164" s="41"/>
      <c r="CP164" s="41"/>
      <c r="CQ164" s="41"/>
      <c r="CR164" s="41"/>
      <c r="CS164" s="41"/>
      <c r="CT164" s="41"/>
      <c r="CU164" s="41"/>
      <c r="CV164" s="41"/>
      <c r="CW164" s="41"/>
      <c r="CX164" s="41"/>
      <c r="CY164" s="41"/>
      <c r="CZ164" s="41"/>
      <c r="DA164" s="41"/>
      <c r="DB164" s="41"/>
      <c r="DC164" s="41"/>
      <c r="DD164" s="41"/>
      <c r="DE164" s="41"/>
      <c r="DF164" s="41"/>
      <c r="DG164" s="41"/>
      <c r="DH164" s="41"/>
      <c r="DI164" s="41"/>
      <c r="DJ164" s="41"/>
      <c r="DK164" s="41"/>
      <c r="DL164" s="41"/>
      <c r="DM164" s="41"/>
      <c r="DN164" s="41"/>
      <c r="DO164" s="41"/>
      <c r="DP164" s="41"/>
      <c r="DQ164" s="41"/>
      <c r="DR164" s="41"/>
      <c r="DS164" s="41"/>
      <c r="DT164" s="41"/>
      <c r="DU164" s="41"/>
      <c r="DV164" s="41"/>
    </row>
    <row r="165" spans="1:126" s="75" customFormat="1" x14ac:dyDescent="0.2">
      <c r="A165" s="162"/>
      <c r="B165" s="162"/>
      <c r="C165" s="162"/>
      <c r="D165" s="162"/>
      <c r="E165" s="162"/>
      <c r="F165" s="216"/>
      <c r="G165" s="161"/>
      <c r="H165" s="161"/>
      <c r="I165" s="161"/>
      <c r="J165" s="161"/>
      <c r="K165" s="164"/>
      <c r="L165" s="216"/>
      <c r="M165" s="162"/>
      <c r="N165" s="159"/>
      <c r="O165" s="177"/>
      <c r="P165" s="161"/>
      <c r="Q165" s="159"/>
      <c r="R165" s="159"/>
      <c r="S165" s="162"/>
      <c r="T165" s="167"/>
      <c r="U165" s="167"/>
      <c r="V165" s="167"/>
      <c r="W165" s="162"/>
      <c r="X165" s="46"/>
      <c r="Y165" s="42"/>
      <c r="Z165" s="43"/>
      <c r="AA165" s="43"/>
      <c r="AB165" s="42"/>
      <c r="AC165" s="42"/>
      <c r="AD165" s="42"/>
      <c r="AE165" s="42"/>
      <c r="AF165" s="42"/>
      <c r="AG165" s="126"/>
      <c r="AH165" s="126"/>
      <c r="AI165" s="42"/>
      <c r="AJ165" s="42"/>
      <c r="AK165" s="126"/>
      <c r="AL165" s="124">
        <f t="shared" si="2"/>
        <v>0</v>
      </c>
      <c r="AM165" s="126"/>
      <c r="AN165" s="125"/>
      <c r="AO165" s="160"/>
      <c r="AP165" s="162"/>
      <c r="AQ165" s="162"/>
      <c r="AR165" s="162"/>
      <c r="AS165" s="162"/>
      <c r="AT165" s="162"/>
      <c r="AU165" s="162"/>
      <c r="AV165" s="162"/>
      <c r="AW165" s="162"/>
      <c r="AX165" s="162"/>
      <c r="AY165" s="178"/>
      <c r="AZ165" s="178"/>
      <c r="BA165" s="178"/>
      <c r="BB165" s="178"/>
      <c r="BC165" s="178"/>
      <c r="BD165" s="178"/>
      <c r="BE165" s="178"/>
      <c r="BF165" s="178"/>
      <c r="BG165" s="178"/>
      <c r="BH165" s="178"/>
      <c r="BI165" s="178"/>
      <c r="BJ165" s="178"/>
      <c r="BK165" s="162"/>
      <c r="BL165" s="165"/>
      <c r="BM165" s="165"/>
      <c r="BN165" s="41"/>
      <c r="BO165" s="41"/>
      <c r="BP165" s="41"/>
      <c r="BQ165" s="41"/>
      <c r="BR165" s="41"/>
      <c r="BS165" s="41"/>
      <c r="BT165" s="41"/>
      <c r="BU165" s="41"/>
      <c r="BV165" s="41"/>
      <c r="BW165" s="41"/>
      <c r="BX165" s="41"/>
      <c r="BY165" s="41"/>
      <c r="BZ165" s="41"/>
      <c r="CA165" s="41"/>
      <c r="CB165" s="41"/>
      <c r="CC165" s="41"/>
      <c r="CD165" s="41"/>
      <c r="CE165" s="41"/>
      <c r="CF165" s="41"/>
      <c r="CG165" s="41"/>
      <c r="CH165" s="41"/>
      <c r="CI165" s="41"/>
      <c r="CJ165" s="41"/>
      <c r="CK165" s="41"/>
      <c r="CL165" s="41"/>
      <c r="CM165" s="41"/>
      <c r="CN165" s="41"/>
      <c r="CO165" s="41"/>
      <c r="CP165" s="41"/>
      <c r="CQ165" s="41"/>
      <c r="CR165" s="41"/>
      <c r="CS165" s="41"/>
      <c r="CT165" s="41"/>
      <c r="CU165" s="41"/>
      <c r="CV165" s="41"/>
      <c r="CW165" s="41"/>
      <c r="CX165" s="41"/>
      <c r="CY165" s="41"/>
      <c r="CZ165" s="41"/>
      <c r="DA165" s="41"/>
      <c r="DB165" s="41"/>
      <c r="DC165" s="41"/>
      <c r="DD165" s="41"/>
      <c r="DE165" s="41"/>
      <c r="DF165" s="41"/>
      <c r="DG165" s="41"/>
      <c r="DH165" s="41"/>
      <c r="DI165" s="41"/>
      <c r="DJ165" s="41"/>
      <c r="DK165" s="41"/>
      <c r="DL165" s="41"/>
      <c r="DM165" s="41"/>
      <c r="DN165" s="41"/>
      <c r="DO165" s="41"/>
      <c r="DP165" s="41"/>
      <c r="DQ165" s="41"/>
      <c r="DR165" s="41"/>
      <c r="DS165" s="41"/>
      <c r="DT165" s="41"/>
      <c r="DU165" s="41"/>
      <c r="DV165" s="41"/>
    </row>
    <row r="166" spans="1:126" s="75" customFormat="1" x14ac:dyDescent="0.2">
      <c r="A166" s="162"/>
      <c r="B166" s="162"/>
      <c r="C166" s="162"/>
      <c r="D166" s="162"/>
      <c r="E166" s="162"/>
      <c r="F166" s="216"/>
      <c r="G166" s="161"/>
      <c r="H166" s="161"/>
      <c r="I166" s="161"/>
      <c r="J166" s="161"/>
      <c r="K166" s="164"/>
      <c r="L166" s="216"/>
      <c r="M166" s="162"/>
      <c r="N166" s="159"/>
      <c r="O166" s="177"/>
      <c r="P166" s="161"/>
      <c r="Q166" s="159"/>
      <c r="R166" s="159"/>
      <c r="S166" s="162"/>
      <c r="T166" s="167"/>
      <c r="U166" s="167"/>
      <c r="V166" s="167"/>
      <c r="W166" s="162"/>
      <c r="X166" s="46"/>
      <c r="Y166" s="87"/>
      <c r="Z166" s="87"/>
      <c r="AA166" s="87"/>
      <c r="AB166" s="87"/>
      <c r="AC166" s="58"/>
      <c r="AD166" s="87"/>
      <c r="AE166" s="43"/>
      <c r="AF166" s="43"/>
      <c r="AG166" s="127"/>
      <c r="AH166" s="127"/>
      <c r="AI166" s="43"/>
      <c r="AJ166" s="43"/>
      <c r="AK166" s="127"/>
      <c r="AL166" s="124">
        <f t="shared" si="2"/>
        <v>0</v>
      </c>
      <c r="AM166" s="137"/>
      <c r="AN166" s="125"/>
      <c r="AO166" s="160"/>
      <c r="AP166" s="162"/>
      <c r="AQ166" s="162"/>
      <c r="AR166" s="162"/>
      <c r="AS166" s="162"/>
      <c r="AT166" s="162"/>
      <c r="AU166" s="162"/>
      <c r="AV166" s="162"/>
      <c r="AW166" s="162"/>
      <c r="AX166" s="162"/>
      <c r="AY166" s="178"/>
      <c r="AZ166" s="178"/>
      <c r="BA166" s="178"/>
      <c r="BB166" s="178"/>
      <c r="BC166" s="178"/>
      <c r="BD166" s="178"/>
      <c r="BE166" s="178"/>
      <c r="BF166" s="178"/>
      <c r="BG166" s="178"/>
      <c r="BH166" s="178"/>
      <c r="BI166" s="178"/>
      <c r="BJ166" s="178"/>
      <c r="BK166" s="162"/>
      <c r="BL166" s="165"/>
      <c r="BM166" s="165"/>
      <c r="BN166" s="41"/>
      <c r="BO166" s="41"/>
      <c r="BP166" s="41"/>
      <c r="BQ166" s="41"/>
      <c r="BR166" s="41"/>
      <c r="BS166" s="41"/>
      <c r="BT166" s="41"/>
      <c r="BU166" s="41"/>
      <c r="BV166" s="41"/>
      <c r="BW166" s="41"/>
      <c r="BX166" s="41"/>
      <c r="BY166" s="41"/>
      <c r="BZ166" s="41"/>
      <c r="CA166" s="41"/>
      <c r="CB166" s="41"/>
      <c r="CC166" s="41"/>
      <c r="CD166" s="41"/>
      <c r="CE166" s="41"/>
      <c r="CF166" s="41"/>
      <c r="CG166" s="41"/>
      <c r="CH166" s="41"/>
      <c r="CI166" s="41"/>
      <c r="CJ166" s="41"/>
      <c r="CK166" s="41"/>
      <c r="CL166" s="41"/>
      <c r="CM166" s="41"/>
      <c r="CN166" s="41"/>
      <c r="CO166" s="41"/>
      <c r="CP166" s="41"/>
      <c r="CQ166" s="41"/>
      <c r="CR166" s="41"/>
      <c r="CS166" s="41"/>
      <c r="CT166" s="41"/>
      <c r="CU166" s="41"/>
      <c r="CV166" s="41"/>
      <c r="CW166" s="41"/>
      <c r="CX166" s="41"/>
      <c r="CY166" s="41"/>
      <c r="CZ166" s="41"/>
      <c r="DA166" s="41"/>
      <c r="DB166" s="41"/>
      <c r="DC166" s="41"/>
      <c r="DD166" s="41"/>
      <c r="DE166" s="41"/>
      <c r="DF166" s="41"/>
      <c r="DG166" s="41"/>
      <c r="DH166" s="41"/>
      <c r="DI166" s="41"/>
      <c r="DJ166" s="41"/>
      <c r="DK166" s="41"/>
      <c r="DL166" s="41"/>
      <c r="DM166" s="41"/>
      <c r="DN166" s="41"/>
      <c r="DO166" s="41"/>
      <c r="DP166" s="41"/>
      <c r="DQ166" s="41"/>
      <c r="DR166" s="41"/>
      <c r="DS166" s="41"/>
      <c r="DT166" s="41"/>
      <c r="DU166" s="41"/>
      <c r="DV166" s="41"/>
    </row>
    <row r="167" spans="1:126" s="75" customFormat="1" x14ac:dyDescent="0.2">
      <c r="A167" s="162">
        <v>16</v>
      </c>
      <c r="B167" s="162" t="s">
        <v>239</v>
      </c>
      <c r="C167" s="162" t="s">
        <v>141</v>
      </c>
      <c r="D167" s="162" t="s">
        <v>142</v>
      </c>
      <c r="E167" s="162" t="s">
        <v>143</v>
      </c>
      <c r="F167" s="216" t="s">
        <v>193</v>
      </c>
      <c r="G167" s="161">
        <v>12971</v>
      </c>
      <c r="H167" s="161"/>
      <c r="I167" s="161"/>
      <c r="J167" s="161"/>
      <c r="K167" s="164" t="s">
        <v>240</v>
      </c>
      <c r="L167" s="216" t="s">
        <v>146</v>
      </c>
      <c r="M167" s="162" t="s">
        <v>147</v>
      </c>
      <c r="N167" s="159">
        <v>44221</v>
      </c>
      <c r="O167" s="177">
        <v>161062.32</v>
      </c>
      <c r="P167" s="161">
        <v>12971</v>
      </c>
      <c r="Q167" s="159">
        <v>44221</v>
      </c>
      <c r="R167" s="159">
        <v>44585</v>
      </c>
      <c r="S167" s="162" t="s">
        <v>608</v>
      </c>
      <c r="T167" s="167"/>
      <c r="U167" s="167"/>
      <c r="V167" s="167"/>
      <c r="W167" s="162" t="s">
        <v>636</v>
      </c>
      <c r="X167" s="46"/>
      <c r="Y167" s="42"/>
      <c r="Z167" s="43"/>
      <c r="AA167" s="42"/>
      <c r="AB167" s="42"/>
      <c r="AC167" s="42"/>
      <c r="AD167" s="42"/>
      <c r="AE167" s="42"/>
      <c r="AF167" s="42"/>
      <c r="AG167" s="126"/>
      <c r="AH167" s="126"/>
      <c r="AI167" s="42"/>
      <c r="AJ167" s="42"/>
      <c r="AK167" s="126"/>
      <c r="AL167" s="124">
        <f t="shared" si="2"/>
        <v>161062.32</v>
      </c>
      <c r="AM167" s="126">
        <v>167509.91</v>
      </c>
      <c r="AN167" s="125"/>
      <c r="AO167" s="160">
        <f>AM167+AM168+AM170+AN171</f>
        <v>533256.79</v>
      </c>
      <c r="AP167" s="162"/>
      <c r="AQ167" s="162"/>
      <c r="AR167" s="162"/>
      <c r="AS167" s="162"/>
      <c r="AT167" s="162"/>
      <c r="AU167" s="162"/>
      <c r="AV167" s="162"/>
      <c r="AW167" s="162"/>
      <c r="AX167" s="162"/>
      <c r="AY167" s="178"/>
      <c r="AZ167" s="178"/>
      <c r="BA167" s="178"/>
      <c r="BB167" s="178"/>
      <c r="BC167" s="178"/>
      <c r="BD167" s="178"/>
      <c r="BE167" s="178"/>
      <c r="BF167" s="178"/>
      <c r="BG167" s="178"/>
      <c r="BH167" s="178"/>
      <c r="BI167" s="178"/>
      <c r="BJ167" s="178"/>
      <c r="BK167" s="162"/>
      <c r="BL167" s="165"/>
      <c r="BM167" s="165"/>
      <c r="BN167" s="41"/>
      <c r="BO167" s="41"/>
      <c r="BP167" s="41"/>
      <c r="BQ167" s="41"/>
      <c r="BR167" s="41"/>
      <c r="BS167" s="41"/>
      <c r="BT167" s="41"/>
      <c r="BU167" s="41"/>
      <c r="BV167" s="41"/>
      <c r="BW167" s="41"/>
      <c r="BX167" s="41"/>
      <c r="BY167" s="41"/>
      <c r="BZ167" s="41"/>
      <c r="CA167" s="41"/>
      <c r="CB167" s="41"/>
      <c r="CC167" s="41"/>
      <c r="CD167" s="41"/>
      <c r="CE167" s="41"/>
      <c r="CF167" s="41"/>
      <c r="CG167" s="41"/>
      <c r="CH167" s="41"/>
      <c r="CI167" s="41"/>
      <c r="CJ167" s="41"/>
      <c r="CK167" s="41"/>
      <c r="CL167" s="41"/>
      <c r="CM167" s="41"/>
      <c r="CN167" s="41"/>
      <c r="CO167" s="41"/>
      <c r="CP167" s="41"/>
      <c r="CQ167" s="41"/>
      <c r="CR167" s="41"/>
      <c r="CS167" s="41"/>
      <c r="CT167" s="41"/>
      <c r="CU167" s="41"/>
      <c r="CV167" s="41"/>
      <c r="CW167" s="41"/>
      <c r="CX167" s="41"/>
      <c r="CY167" s="41"/>
      <c r="CZ167" s="41"/>
      <c r="DA167" s="41"/>
      <c r="DB167" s="41"/>
      <c r="DC167" s="41"/>
      <c r="DD167" s="41"/>
      <c r="DE167" s="41"/>
      <c r="DF167" s="41"/>
      <c r="DG167" s="41"/>
      <c r="DH167" s="41"/>
      <c r="DI167" s="41"/>
      <c r="DJ167" s="41"/>
      <c r="DK167" s="41"/>
      <c r="DL167" s="41"/>
      <c r="DM167" s="41"/>
      <c r="DN167" s="41"/>
      <c r="DO167" s="41"/>
      <c r="DP167" s="41"/>
      <c r="DQ167" s="41"/>
      <c r="DR167" s="41"/>
      <c r="DS167" s="41"/>
      <c r="DT167" s="41"/>
      <c r="DU167" s="41"/>
      <c r="DV167" s="41"/>
    </row>
    <row r="168" spans="1:126" s="75" customFormat="1" x14ac:dyDescent="0.2">
      <c r="A168" s="162"/>
      <c r="B168" s="162"/>
      <c r="C168" s="162"/>
      <c r="D168" s="162"/>
      <c r="E168" s="162"/>
      <c r="F168" s="216"/>
      <c r="G168" s="161"/>
      <c r="H168" s="161"/>
      <c r="I168" s="161"/>
      <c r="J168" s="161"/>
      <c r="K168" s="164"/>
      <c r="L168" s="216"/>
      <c r="M168" s="162"/>
      <c r="N168" s="159"/>
      <c r="O168" s="177"/>
      <c r="P168" s="161"/>
      <c r="Q168" s="159"/>
      <c r="R168" s="159"/>
      <c r="S168" s="162"/>
      <c r="T168" s="167"/>
      <c r="U168" s="167"/>
      <c r="V168" s="167"/>
      <c r="W168" s="162"/>
      <c r="X168" s="46" t="s">
        <v>168</v>
      </c>
      <c r="Y168" s="42" t="s">
        <v>560</v>
      </c>
      <c r="Z168" s="43">
        <v>44579</v>
      </c>
      <c r="AA168" s="76" t="s">
        <v>241</v>
      </c>
      <c r="AB168" s="42" t="s">
        <v>242</v>
      </c>
      <c r="AC168" s="77">
        <v>44586</v>
      </c>
      <c r="AD168" s="42">
        <v>44950</v>
      </c>
      <c r="AE168" s="42"/>
      <c r="AF168" s="42"/>
      <c r="AG168" s="126"/>
      <c r="AH168" s="126"/>
      <c r="AI168" s="58"/>
      <c r="AJ168" s="78"/>
      <c r="AK168" s="125"/>
      <c r="AL168" s="124">
        <f t="shared" si="2"/>
        <v>0</v>
      </c>
      <c r="AM168" s="126">
        <v>54483.24</v>
      </c>
      <c r="AN168" s="125"/>
      <c r="AO168" s="160"/>
      <c r="AP168" s="162"/>
      <c r="AQ168" s="162"/>
      <c r="AR168" s="162"/>
      <c r="AS168" s="162"/>
      <c r="AT168" s="162"/>
      <c r="AU168" s="162"/>
      <c r="AV168" s="162"/>
      <c r="AW168" s="162"/>
      <c r="AX168" s="162"/>
      <c r="AY168" s="178"/>
      <c r="AZ168" s="178"/>
      <c r="BA168" s="178"/>
      <c r="BB168" s="178"/>
      <c r="BC168" s="178"/>
      <c r="BD168" s="178"/>
      <c r="BE168" s="178"/>
      <c r="BF168" s="178"/>
      <c r="BG168" s="178"/>
      <c r="BH168" s="178"/>
      <c r="BI168" s="178"/>
      <c r="BJ168" s="178"/>
      <c r="BK168" s="162"/>
      <c r="BL168" s="165"/>
      <c r="BM168" s="165"/>
      <c r="BN168" s="41"/>
      <c r="BO168" s="41"/>
      <c r="BP168" s="41"/>
      <c r="BQ168" s="41"/>
      <c r="BR168" s="41"/>
      <c r="BS168" s="41"/>
      <c r="BT168" s="41"/>
      <c r="BU168" s="41"/>
      <c r="BV168" s="41"/>
      <c r="BW168" s="41"/>
      <c r="BX168" s="41"/>
      <c r="BY168" s="41"/>
      <c r="BZ168" s="41"/>
      <c r="CA168" s="41"/>
      <c r="CB168" s="41"/>
      <c r="CC168" s="41"/>
      <c r="CD168" s="41"/>
      <c r="CE168" s="41"/>
      <c r="CF168" s="41"/>
      <c r="CG168" s="41"/>
      <c r="CH168" s="41"/>
      <c r="CI168" s="41"/>
      <c r="CJ168" s="41"/>
      <c r="CK168" s="41"/>
      <c r="CL168" s="41"/>
      <c r="CM168" s="41"/>
      <c r="CN168" s="41"/>
      <c r="CO168" s="41"/>
      <c r="CP168" s="41"/>
      <c r="CQ168" s="41"/>
      <c r="CR168" s="41"/>
      <c r="CS168" s="41"/>
      <c r="CT168" s="41"/>
      <c r="CU168" s="41"/>
      <c r="CV168" s="41"/>
      <c r="CW168" s="41"/>
      <c r="CX168" s="41"/>
      <c r="CY168" s="41"/>
      <c r="CZ168" s="41"/>
      <c r="DA168" s="41"/>
      <c r="DB168" s="41"/>
      <c r="DC168" s="41"/>
      <c r="DD168" s="41"/>
      <c r="DE168" s="41"/>
      <c r="DF168" s="41"/>
      <c r="DG168" s="41"/>
      <c r="DH168" s="41"/>
      <c r="DI168" s="41"/>
      <c r="DJ168" s="41"/>
      <c r="DK168" s="41"/>
      <c r="DL168" s="41"/>
      <c r="DM168" s="41"/>
      <c r="DN168" s="41"/>
      <c r="DO168" s="41"/>
      <c r="DP168" s="41"/>
      <c r="DQ168" s="41"/>
      <c r="DR168" s="41"/>
      <c r="DS168" s="41"/>
      <c r="DT168" s="41"/>
      <c r="DU168" s="41"/>
      <c r="DV168" s="41"/>
    </row>
    <row r="169" spans="1:126" s="75" customFormat="1" x14ac:dyDescent="0.2">
      <c r="A169" s="162"/>
      <c r="B169" s="162"/>
      <c r="C169" s="162"/>
      <c r="D169" s="162"/>
      <c r="E169" s="162"/>
      <c r="F169" s="216"/>
      <c r="G169" s="161"/>
      <c r="H169" s="161"/>
      <c r="I169" s="161"/>
      <c r="J169" s="161"/>
      <c r="K169" s="164"/>
      <c r="L169" s="216"/>
      <c r="M169" s="162"/>
      <c r="N169" s="159"/>
      <c r="O169" s="177"/>
      <c r="P169" s="161"/>
      <c r="Q169" s="159"/>
      <c r="R169" s="159"/>
      <c r="S169" s="162"/>
      <c r="T169" s="167"/>
      <c r="U169" s="167"/>
      <c r="V169" s="167"/>
      <c r="W169" s="162"/>
      <c r="X169" s="46" t="s">
        <v>168</v>
      </c>
      <c r="Y169" s="42" t="s">
        <v>561</v>
      </c>
      <c r="Z169" s="43">
        <v>44895</v>
      </c>
      <c r="AA169" s="76" t="s">
        <v>156</v>
      </c>
      <c r="AB169" s="42" t="s">
        <v>157</v>
      </c>
      <c r="AC169" s="42">
        <v>44895</v>
      </c>
      <c r="AD169" s="42">
        <v>44950</v>
      </c>
      <c r="AE169" s="49">
        <v>5.7684600000000003E-2</v>
      </c>
      <c r="AF169" s="42"/>
      <c r="AG169" s="126">
        <v>9807.48</v>
      </c>
      <c r="AH169" s="126">
        <v>0</v>
      </c>
      <c r="AI169" s="58"/>
      <c r="AJ169" s="78"/>
      <c r="AK169" s="125">
        <v>0</v>
      </c>
      <c r="AL169" s="124">
        <f t="shared" si="2"/>
        <v>9807.48</v>
      </c>
      <c r="AM169" s="126"/>
      <c r="AN169" s="125"/>
      <c r="AO169" s="160"/>
      <c r="AP169" s="162"/>
      <c r="AQ169" s="162"/>
      <c r="AR169" s="162"/>
      <c r="AS169" s="162"/>
      <c r="AT169" s="162"/>
      <c r="AU169" s="162"/>
      <c r="AV169" s="162"/>
      <c r="AW169" s="162"/>
      <c r="AX169" s="162"/>
      <c r="AY169" s="178"/>
      <c r="AZ169" s="178"/>
      <c r="BA169" s="178"/>
      <c r="BB169" s="178"/>
      <c r="BC169" s="178"/>
      <c r="BD169" s="178"/>
      <c r="BE169" s="178"/>
      <c r="BF169" s="178"/>
      <c r="BG169" s="178"/>
      <c r="BH169" s="178"/>
      <c r="BI169" s="178"/>
      <c r="BJ169" s="178"/>
      <c r="BK169" s="162"/>
      <c r="BL169" s="165"/>
      <c r="BM169" s="165"/>
      <c r="BN169" s="41"/>
      <c r="BO169" s="41"/>
      <c r="BP169" s="41"/>
      <c r="BQ169" s="41"/>
      <c r="BR169" s="41"/>
      <c r="BS169" s="41"/>
      <c r="BT169" s="41"/>
      <c r="BU169" s="41"/>
      <c r="BV169" s="41"/>
      <c r="BW169" s="41"/>
      <c r="BX169" s="41"/>
      <c r="BY169" s="41"/>
      <c r="BZ169" s="41"/>
      <c r="CA169" s="41"/>
      <c r="CB169" s="41"/>
      <c r="CC169" s="41"/>
      <c r="CD169" s="41"/>
      <c r="CE169" s="41"/>
      <c r="CF169" s="41"/>
      <c r="CG169" s="41"/>
      <c r="CH169" s="41"/>
      <c r="CI169" s="41"/>
      <c r="CJ169" s="41"/>
      <c r="CK169" s="41"/>
      <c r="CL169" s="41"/>
      <c r="CM169" s="41"/>
      <c r="CN169" s="41"/>
      <c r="CO169" s="41"/>
      <c r="CP169" s="41"/>
      <c r="CQ169" s="41"/>
      <c r="CR169" s="41"/>
      <c r="CS169" s="41"/>
      <c r="CT169" s="41"/>
      <c r="CU169" s="41"/>
      <c r="CV169" s="41"/>
      <c r="CW169" s="41"/>
      <c r="CX169" s="41"/>
      <c r="CY169" s="41"/>
      <c r="CZ169" s="41"/>
      <c r="DA169" s="41"/>
      <c r="DB169" s="41"/>
      <c r="DC169" s="41"/>
      <c r="DD169" s="41"/>
      <c r="DE169" s="41"/>
      <c r="DF169" s="41"/>
      <c r="DG169" s="41"/>
      <c r="DH169" s="41"/>
      <c r="DI169" s="41"/>
      <c r="DJ169" s="41"/>
      <c r="DK169" s="41"/>
      <c r="DL169" s="41"/>
      <c r="DM169" s="41"/>
      <c r="DN169" s="41"/>
      <c r="DO169" s="41"/>
      <c r="DP169" s="41"/>
      <c r="DQ169" s="41"/>
      <c r="DR169" s="41"/>
      <c r="DS169" s="41"/>
      <c r="DT169" s="41"/>
      <c r="DU169" s="41"/>
      <c r="DV169" s="41"/>
    </row>
    <row r="170" spans="1:126" s="75" customFormat="1" x14ac:dyDescent="0.2">
      <c r="A170" s="162"/>
      <c r="B170" s="162"/>
      <c r="C170" s="162"/>
      <c r="D170" s="162"/>
      <c r="E170" s="162"/>
      <c r="F170" s="216"/>
      <c r="G170" s="161"/>
      <c r="H170" s="161"/>
      <c r="I170" s="161"/>
      <c r="J170" s="161"/>
      <c r="K170" s="164"/>
      <c r="L170" s="216"/>
      <c r="M170" s="162"/>
      <c r="N170" s="159"/>
      <c r="O170" s="177"/>
      <c r="P170" s="161"/>
      <c r="Q170" s="159"/>
      <c r="R170" s="159"/>
      <c r="S170" s="162"/>
      <c r="T170" s="167"/>
      <c r="U170" s="167"/>
      <c r="V170" s="167"/>
      <c r="W170" s="162"/>
      <c r="X170" s="46" t="s">
        <v>168</v>
      </c>
      <c r="Y170" s="42" t="s">
        <v>562</v>
      </c>
      <c r="Z170" s="43">
        <v>44910</v>
      </c>
      <c r="AA170" s="76">
        <v>13433</v>
      </c>
      <c r="AB170" s="46" t="s">
        <v>155</v>
      </c>
      <c r="AC170" s="42">
        <v>44951</v>
      </c>
      <c r="AD170" s="42">
        <v>45315</v>
      </c>
      <c r="AE170" s="42"/>
      <c r="AF170" s="42"/>
      <c r="AG170" s="126"/>
      <c r="AH170" s="126"/>
      <c r="AI170" s="58"/>
      <c r="AJ170" s="78"/>
      <c r="AK170" s="125"/>
      <c r="AL170" s="124">
        <f t="shared" si="2"/>
        <v>0</v>
      </c>
      <c r="AM170" s="126">
        <v>190493.88</v>
      </c>
      <c r="AN170" s="125"/>
      <c r="AO170" s="160"/>
      <c r="AP170" s="162"/>
      <c r="AQ170" s="162"/>
      <c r="AR170" s="162"/>
      <c r="AS170" s="162"/>
      <c r="AT170" s="162"/>
      <c r="AU170" s="162"/>
      <c r="AV170" s="162"/>
      <c r="AW170" s="162"/>
      <c r="AX170" s="162"/>
      <c r="AY170" s="178"/>
      <c r="AZ170" s="178"/>
      <c r="BA170" s="178"/>
      <c r="BB170" s="178"/>
      <c r="BC170" s="178"/>
      <c r="BD170" s="178"/>
      <c r="BE170" s="178"/>
      <c r="BF170" s="178"/>
      <c r="BG170" s="178"/>
      <c r="BH170" s="178"/>
      <c r="BI170" s="178"/>
      <c r="BJ170" s="178"/>
      <c r="BK170" s="162"/>
      <c r="BL170" s="165"/>
      <c r="BM170" s="165"/>
      <c r="BN170" s="41"/>
      <c r="BO170" s="41"/>
      <c r="BP170" s="41"/>
      <c r="BQ170" s="41"/>
      <c r="BR170" s="41"/>
      <c r="BS170" s="41"/>
      <c r="BT170" s="41"/>
      <c r="BU170" s="41"/>
      <c r="BV170" s="41"/>
      <c r="BW170" s="41"/>
      <c r="BX170" s="41"/>
      <c r="BY170" s="41"/>
      <c r="BZ170" s="41"/>
      <c r="CA170" s="41"/>
      <c r="CB170" s="41"/>
      <c r="CC170" s="41"/>
      <c r="CD170" s="41"/>
      <c r="CE170" s="41"/>
      <c r="CF170" s="41"/>
      <c r="CG170" s="41"/>
      <c r="CH170" s="41"/>
      <c r="CI170" s="41"/>
      <c r="CJ170" s="41"/>
      <c r="CK170" s="41"/>
      <c r="CL170" s="41"/>
      <c r="CM170" s="41"/>
      <c r="CN170" s="41"/>
      <c r="CO170" s="41"/>
      <c r="CP170" s="41"/>
      <c r="CQ170" s="41"/>
      <c r="CR170" s="41"/>
      <c r="CS170" s="41"/>
      <c r="CT170" s="41"/>
      <c r="CU170" s="41"/>
      <c r="CV170" s="41"/>
      <c r="CW170" s="41"/>
      <c r="CX170" s="41"/>
      <c r="CY170" s="41"/>
      <c r="CZ170" s="41"/>
      <c r="DA170" s="41"/>
      <c r="DB170" s="41"/>
      <c r="DC170" s="41"/>
      <c r="DD170" s="41"/>
      <c r="DE170" s="41"/>
      <c r="DF170" s="41"/>
      <c r="DG170" s="41"/>
      <c r="DH170" s="41"/>
      <c r="DI170" s="41"/>
      <c r="DJ170" s="41"/>
      <c r="DK170" s="41"/>
      <c r="DL170" s="41"/>
      <c r="DM170" s="41"/>
      <c r="DN170" s="41"/>
      <c r="DO170" s="41"/>
      <c r="DP170" s="41"/>
      <c r="DQ170" s="41"/>
      <c r="DR170" s="41"/>
      <c r="DS170" s="41"/>
      <c r="DT170" s="41"/>
      <c r="DU170" s="41"/>
      <c r="DV170" s="41"/>
    </row>
    <row r="171" spans="1:126" s="75" customFormat="1" x14ac:dyDescent="0.2">
      <c r="A171" s="162"/>
      <c r="B171" s="162"/>
      <c r="C171" s="162"/>
      <c r="D171" s="162"/>
      <c r="E171" s="162"/>
      <c r="F171" s="216"/>
      <c r="G171" s="161"/>
      <c r="H171" s="161"/>
      <c r="I171" s="161"/>
      <c r="J171" s="161"/>
      <c r="K171" s="164"/>
      <c r="L171" s="216"/>
      <c r="M171" s="162"/>
      <c r="N171" s="159"/>
      <c r="O171" s="177"/>
      <c r="P171" s="161"/>
      <c r="Q171" s="159"/>
      <c r="R171" s="159"/>
      <c r="S171" s="162"/>
      <c r="T171" s="167"/>
      <c r="U171" s="167"/>
      <c r="V171" s="167"/>
      <c r="W171" s="162"/>
      <c r="X171" s="46" t="s">
        <v>168</v>
      </c>
      <c r="Y171" s="42" t="s">
        <v>563</v>
      </c>
      <c r="Z171" s="43">
        <v>45138</v>
      </c>
      <c r="AA171" s="76">
        <v>13590</v>
      </c>
      <c r="AB171" s="42" t="s">
        <v>228</v>
      </c>
      <c r="AC171" s="42">
        <v>44593</v>
      </c>
      <c r="AD171" s="42">
        <v>45315</v>
      </c>
      <c r="AE171" s="49">
        <v>4.3321900000000003E-2</v>
      </c>
      <c r="AF171" s="42"/>
      <c r="AG171" s="126">
        <v>7699.08</v>
      </c>
      <c r="AH171" s="126">
        <v>0</v>
      </c>
      <c r="AI171" s="58"/>
      <c r="AJ171" s="78"/>
      <c r="AK171" s="125">
        <v>0</v>
      </c>
      <c r="AL171" s="124">
        <f t="shared" si="2"/>
        <v>7699.08</v>
      </c>
      <c r="AM171" s="126"/>
      <c r="AN171" s="125">
        <f>14809.84+14809.84+14809.84+2291.04+14809.84+14809.84+14809.84+14809.84+14809.84</f>
        <v>120769.76</v>
      </c>
      <c r="AO171" s="160"/>
      <c r="AP171" s="162"/>
      <c r="AQ171" s="162"/>
      <c r="AR171" s="162"/>
      <c r="AS171" s="162"/>
      <c r="AT171" s="162"/>
      <c r="AU171" s="162"/>
      <c r="AV171" s="162"/>
      <c r="AW171" s="162"/>
      <c r="AX171" s="162"/>
      <c r="AY171" s="178"/>
      <c r="AZ171" s="178"/>
      <c r="BA171" s="178"/>
      <c r="BB171" s="178"/>
      <c r="BC171" s="178"/>
      <c r="BD171" s="178"/>
      <c r="BE171" s="178"/>
      <c r="BF171" s="178"/>
      <c r="BG171" s="178"/>
      <c r="BH171" s="178"/>
      <c r="BI171" s="178"/>
      <c r="BJ171" s="178"/>
      <c r="BK171" s="162"/>
      <c r="BL171" s="165"/>
      <c r="BM171" s="165"/>
      <c r="BN171" s="41"/>
      <c r="BO171" s="41"/>
      <c r="BP171" s="41"/>
      <c r="BQ171" s="41"/>
      <c r="BR171" s="41"/>
      <c r="BS171" s="41"/>
      <c r="BT171" s="41"/>
      <c r="BU171" s="41"/>
      <c r="BV171" s="41"/>
      <c r="BW171" s="41"/>
      <c r="BX171" s="41"/>
      <c r="BY171" s="41"/>
      <c r="BZ171" s="41"/>
      <c r="CA171" s="41"/>
      <c r="CB171" s="41"/>
      <c r="CC171" s="41"/>
      <c r="CD171" s="41"/>
      <c r="CE171" s="41"/>
      <c r="CF171" s="41"/>
      <c r="CG171" s="41"/>
      <c r="CH171" s="41"/>
      <c r="CI171" s="41"/>
      <c r="CJ171" s="41"/>
      <c r="CK171" s="41"/>
      <c r="CL171" s="41"/>
      <c r="CM171" s="41"/>
      <c r="CN171" s="41"/>
      <c r="CO171" s="41"/>
      <c r="CP171" s="41"/>
      <c r="CQ171" s="41"/>
      <c r="CR171" s="41"/>
      <c r="CS171" s="41"/>
      <c r="CT171" s="41"/>
      <c r="CU171" s="41"/>
      <c r="CV171" s="41"/>
      <c r="CW171" s="41"/>
      <c r="CX171" s="41"/>
      <c r="CY171" s="41"/>
      <c r="CZ171" s="41"/>
      <c r="DA171" s="41"/>
      <c r="DB171" s="41"/>
      <c r="DC171" s="41"/>
      <c r="DD171" s="41"/>
      <c r="DE171" s="41"/>
      <c r="DF171" s="41"/>
      <c r="DG171" s="41"/>
      <c r="DH171" s="41"/>
      <c r="DI171" s="41"/>
      <c r="DJ171" s="41"/>
      <c r="DK171" s="41"/>
      <c r="DL171" s="41"/>
      <c r="DM171" s="41"/>
      <c r="DN171" s="41"/>
      <c r="DO171" s="41"/>
      <c r="DP171" s="41"/>
      <c r="DQ171" s="41"/>
      <c r="DR171" s="41"/>
      <c r="DS171" s="41"/>
      <c r="DT171" s="41"/>
      <c r="DU171" s="41"/>
      <c r="DV171" s="41"/>
    </row>
    <row r="172" spans="1:126" s="75" customFormat="1" x14ac:dyDescent="0.2">
      <c r="A172" s="162"/>
      <c r="B172" s="162"/>
      <c r="C172" s="162"/>
      <c r="D172" s="162"/>
      <c r="E172" s="162"/>
      <c r="F172" s="216"/>
      <c r="G172" s="161"/>
      <c r="H172" s="161"/>
      <c r="I172" s="161"/>
      <c r="J172" s="161"/>
      <c r="K172" s="164"/>
      <c r="L172" s="216"/>
      <c r="M172" s="162"/>
      <c r="N172" s="159"/>
      <c r="O172" s="177"/>
      <c r="P172" s="161"/>
      <c r="Q172" s="159"/>
      <c r="R172" s="159"/>
      <c r="S172" s="162"/>
      <c r="T172" s="167"/>
      <c r="U172" s="167"/>
      <c r="V172" s="167"/>
      <c r="W172" s="162"/>
      <c r="X172" s="46" t="s">
        <v>168</v>
      </c>
      <c r="Y172" s="42" t="s">
        <v>564</v>
      </c>
      <c r="Z172" s="43">
        <v>45315</v>
      </c>
      <c r="AA172" s="76">
        <v>13700</v>
      </c>
      <c r="AB172" s="42" t="s">
        <v>155</v>
      </c>
      <c r="AC172" s="42">
        <v>45316</v>
      </c>
      <c r="AD172" s="42">
        <v>45681</v>
      </c>
      <c r="AE172" s="42"/>
      <c r="AF172" s="42"/>
      <c r="AG172" s="126"/>
      <c r="AH172" s="126"/>
      <c r="AI172" s="58"/>
      <c r="AJ172" s="78"/>
      <c r="AK172" s="125"/>
      <c r="AL172" s="124">
        <f t="shared" si="2"/>
        <v>0</v>
      </c>
      <c r="AM172" s="126"/>
      <c r="AN172" s="125"/>
      <c r="AO172" s="160"/>
      <c r="AP172" s="162"/>
      <c r="AQ172" s="162"/>
      <c r="AR172" s="162"/>
      <c r="AS172" s="162"/>
      <c r="AT172" s="162"/>
      <c r="AU172" s="162"/>
      <c r="AV172" s="162"/>
      <c r="AW172" s="162"/>
      <c r="AX172" s="162"/>
      <c r="AY172" s="178"/>
      <c r="AZ172" s="178"/>
      <c r="BA172" s="178"/>
      <c r="BB172" s="178"/>
      <c r="BC172" s="178"/>
      <c r="BD172" s="178"/>
      <c r="BE172" s="178"/>
      <c r="BF172" s="178"/>
      <c r="BG172" s="178"/>
      <c r="BH172" s="178"/>
      <c r="BI172" s="178"/>
      <c r="BJ172" s="178"/>
      <c r="BK172" s="162"/>
      <c r="BL172" s="165"/>
      <c r="BM172" s="165"/>
      <c r="BN172" s="41"/>
      <c r="BO172" s="41"/>
      <c r="BP172" s="41"/>
      <c r="BQ172" s="41"/>
      <c r="BR172" s="41"/>
      <c r="BS172" s="41"/>
      <c r="BT172" s="41"/>
      <c r="BU172" s="41"/>
      <c r="BV172" s="41"/>
      <c r="BW172" s="41"/>
      <c r="BX172" s="41"/>
      <c r="BY172" s="41"/>
      <c r="BZ172" s="41"/>
      <c r="CA172" s="41"/>
      <c r="CB172" s="41"/>
      <c r="CC172" s="41"/>
      <c r="CD172" s="41"/>
      <c r="CE172" s="41"/>
      <c r="CF172" s="41"/>
      <c r="CG172" s="41"/>
      <c r="CH172" s="41"/>
      <c r="CI172" s="41"/>
      <c r="CJ172" s="41"/>
      <c r="CK172" s="41"/>
      <c r="CL172" s="41"/>
      <c r="CM172" s="41"/>
      <c r="CN172" s="41"/>
      <c r="CO172" s="41"/>
      <c r="CP172" s="41"/>
      <c r="CQ172" s="41"/>
      <c r="CR172" s="41"/>
      <c r="CS172" s="41"/>
      <c r="CT172" s="41"/>
      <c r="CU172" s="41"/>
      <c r="CV172" s="41"/>
      <c r="CW172" s="41"/>
      <c r="CX172" s="41"/>
      <c r="CY172" s="41"/>
      <c r="CZ172" s="41"/>
      <c r="DA172" s="41"/>
      <c r="DB172" s="41"/>
      <c r="DC172" s="41"/>
      <c r="DD172" s="41"/>
      <c r="DE172" s="41"/>
      <c r="DF172" s="41"/>
      <c r="DG172" s="41"/>
      <c r="DH172" s="41"/>
      <c r="DI172" s="41"/>
      <c r="DJ172" s="41"/>
      <c r="DK172" s="41"/>
      <c r="DL172" s="41"/>
      <c r="DM172" s="41"/>
      <c r="DN172" s="41"/>
      <c r="DO172" s="41"/>
      <c r="DP172" s="41"/>
      <c r="DQ172" s="41"/>
      <c r="DR172" s="41"/>
      <c r="DS172" s="41"/>
      <c r="DT172" s="41"/>
      <c r="DU172" s="41"/>
      <c r="DV172" s="41"/>
    </row>
    <row r="173" spans="1:126" s="75" customFormat="1" x14ac:dyDescent="0.2">
      <c r="A173" s="162"/>
      <c r="B173" s="162"/>
      <c r="C173" s="162"/>
      <c r="D173" s="162"/>
      <c r="E173" s="162"/>
      <c r="F173" s="216"/>
      <c r="G173" s="161"/>
      <c r="H173" s="161"/>
      <c r="I173" s="161"/>
      <c r="J173" s="161"/>
      <c r="K173" s="164"/>
      <c r="L173" s="216"/>
      <c r="M173" s="162"/>
      <c r="N173" s="159"/>
      <c r="O173" s="177"/>
      <c r="P173" s="161"/>
      <c r="Q173" s="159"/>
      <c r="R173" s="159"/>
      <c r="S173" s="162"/>
      <c r="T173" s="167"/>
      <c r="U173" s="167"/>
      <c r="V173" s="167"/>
      <c r="W173" s="162"/>
      <c r="X173" s="46"/>
      <c r="Y173" s="42"/>
      <c r="Z173" s="43"/>
      <c r="AA173" s="76"/>
      <c r="AB173" s="42"/>
      <c r="AC173" s="42"/>
      <c r="AD173" s="42"/>
      <c r="AE173" s="42"/>
      <c r="AF173" s="42"/>
      <c r="AG173" s="126"/>
      <c r="AH173" s="126"/>
      <c r="AI173" s="58"/>
      <c r="AJ173" s="78"/>
      <c r="AK173" s="125"/>
      <c r="AL173" s="124">
        <f t="shared" si="2"/>
        <v>0</v>
      </c>
      <c r="AM173" s="126"/>
      <c r="AN173" s="125"/>
      <c r="AO173" s="160"/>
      <c r="AP173" s="162"/>
      <c r="AQ173" s="162"/>
      <c r="AR173" s="162"/>
      <c r="AS173" s="162"/>
      <c r="AT173" s="162"/>
      <c r="AU173" s="162"/>
      <c r="AV173" s="162"/>
      <c r="AW173" s="162"/>
      <c r="AX173" s="162"/>
      <c r="AY173" s="178"/>
      <c r="AZ173" s="178"/>
      <c r="BA173" s="178"/>
      <c r="BB173" s="178"/>
      <c r="BC173" s="178"/>
      <c r="BD173" s="178"/>
      <c r="BE173" s="178"/>
      <c r="BF173" s="178"/>
      <c r="BG173" s="178"/>
      <c r="BH173" s="178"/>
      <c r="BI173" s="178"/>
      <c r="BJ173" s="178"/>
      <c r="BK173" s="162"/>
      <c r="BL173" s="165"/>
      <c r="BM173" s="165"/>
      <c r="BN173" s="41"/>
      <c r="BO173" s="41"/>
      <c r="BP173" s="41"/>
      <c r="BQ173" s="41"/>
      <c r="BR173" s="41"/>
      <c r="BS173" s="41"/>
      <c r="BT173" s="41"/>
      <c r="BU173" s="41"/>
      <c r="BV173" s="41"/>
      <c r="BW173" s="41"/>
      <c r="BX173" s="41"/>
      <c r="BY173" s="41"/>
      <c r="BZ173" s="41"/>
      <c r="CA173" s="41"/>
      <c r="CB173" s="41"/>
      <c r="CC173" s="41"/>
      <c r="CD173" s="41"/>
      <c r="CE173" s="41"/>
      <c r="CF173" s="41"/>
      <c r="CG173" s="41"/>
      <c r="CH173" s="41"/>
      <c r="CI173" s="41"/>
      <c r="CJ173" s="41"/>
      <c r="CK173" s="41"/>
      <c r="CL173" s="41"/>
      <c r="CM173" s="41"/>
      <c r="CN173" s="41"/>
      <c r="CO173" s="41"/>
      <c r="CP173" s="41"/>
      <c r="CQ173" s="41"/>
      <c r="CR173" s="41"/>
      <c r="CS173" s="41"/>
      <c r="CT173" s="41"/>
      <c r="CU173" s="41"/>
      <c r="CV173" s="41"/>
      <c r="CW173" s="41"/>
      <c r="CX173" s="41"/>
      <c r="CY173" s="41"/>
      <c r="CZ173" s="41"/>
      <c r="DA173" s="41"/>
      <c r="DB173" s="41"/>
      <c r="DC173" s="41"/>
      <c r="DD173" s="41"/>
      <c r="DE173" s="41"/>
      <c r="DF173" s="41"/>
      <c r="DG173" s="41"/>
      <c r="DH173" s="41"/>
      <c r="DI173" s="41"/>
      <c r="DJ173" s="41"/>
      <c r="DK173" s="41"/>
      <c r="DL173" s="41"/>
      <c r="DM173" s="41"/>
      <c r="DN173" s="41"/>
      <c r="DO173" s="41"/>
      <c r="DP173" s="41"/>
      <c r="DQ173" s="41"/>
      <c r="DR173" s="41"/>
      <c r="DS173" s="41"/>
      <c r="DT173" s="41"/>
      <c r="DU173" s="41"/>
      <c r="DV173" s="41"/>
    </row>
    <row r="174" spans="1:126" s="75" customFormat="1" x14ac:dyDescent="0.2">
      <c r="A174" s="162"/>
      <c r="B174" s="162"/>
      <c r="C174" s="162"/>
      <c r="D174" s="162"/>
      <c r="E174" s="162"/>
      <c r="F174" s="216"/>
      <c r="G174" s="161"/>
      <c r="H174" s="161"/>
      <c r="I174" s="161"/>
      <c r="J174" s="161"/>
      <c r="K174" s="164"/>
      <c r="L174" s="216"/>
      <c r="M174" s="162"/>
      <c r="N174" s="159"/>
      <c r="O174" s="177"/>
      <c r="P174" s="161"/>
      <c r="Q174" s="159"/>
      <c r="R174" s="159"/>
      <c r="S174" s="162"/>
      <c r="T174" s="167"/>
      <c r="U174" s="167"/>
      <c r="V174" s="167"/>
      <c r="W174" s="162"/>
      <c r="X174" s="46"/>
      <c r="Y174" s="42"/>
      <c r="Z174" s="43"/>
      <c r="AA174" s="76"/>
      <c r="AB174" s="42"/>
      <c r="AC174" s="42"/>
      <c r="AD174" s="42"/>
      <c r="AE174" s="42"/>
      <c r="AF174" s="42"/>
      <c r="AG174" s="126"/>
      <c r="AH174" s="126"/>
      <c r="AI174" s="58"/>
      <c r="AJ174" s="78"/>
      <c r="AK174" s="125"/>
      <c r="AL174" s="124">
        <f t="shared" si="2"/>
        <v>0</v>
      </c>
      <c r="AM174" s="126"/>
      <c r="AN174" s="125"/>
      <c r="AO174" s="160"/>
      <c r="AP174" s="162"/>
      <c r="AQ174" s="162"/>
      <c r="AR174" s="162"/>
      <c r="AS174" s="162"/>
      <c r="AT174" s="162"/>
      <c r="AU174" s="162"/>
      <c r="AV174" s="162"/>
      <c r="AW174" s="162"/>
      <c r="AX174" s="162"/>
      <c r="AY174" s="178"/>
      <c r="AZ174" s="178"/>
      <c r="BA174" s="178"/>
      <c r="BB174" s="178"/>
      <c r="BC174" s="178"/>
      <c r="BD174" s="178"/>
      <c r="BE174" s="178"/>
      <c r="BF174" s="178"/>
      <c r="BG174" s="178"/>
      <c r="BH174" s="178"/>
      <c r="BI174" s="178"/>
      <c r="BJ174" s="178"/>
      <c r="BK174" s="162"/>
      <c r="BL174" s="165"/>
      <c r="BM174" s="165"/>
      <c r="BN174" s="41"/>
      <c r="BO174" s="41"/>
      <c r="BP174" s="41"/>
      <c r="BQ174" s="41"/>
      <c r="BR174" s="41"/>
      <c r="BS174" s="41"/>
      <c r="BT174" s="41"/>
      <c r="BU174" s="41"/>
      <c r="BV174" s="41"/>
      <c r="BW174" s="41"/>
      <c r="BX174" s="41"/>
      <c r="BY174" s="41"/>
      <c r="BZ174" s="41"/>
      <c r="CA174" s="41"/>
      <c r="CB174" s="41"/>
      <c r="CC174" s="41"/>
      <c r="CD174" s="41"/>
      <c r="CE174" s="41"/>
      <c r="CF174" s="41"/>
      <c r="CG174" s="41"/>
      <c r="CH174" s="41"/>
      <c r="CI174" s="41"/>
      <c r="CJ174" s="41"/>
      <c r="CK174" s="41"/>
      <c r="CL174" s="41"/>
      <c r="CM174" s="41"/>
      <c r="CN174" s="41"/>
      <c r="CO174" s="41"/>
      <c r="CP174" s="41"/>
      <c r="CQ174" s="41"/>
      <c r="CR174" s="41"/>
      <c r="CS174" s="41"/>
      <c r="CT174" s="41"/>
      <c r="CU174" s="41"/>
      <c r="CV174" s="41"/>
      <c r="CW174" s="41"/>
      <c r="CX174" s="41"/>
      <c r="CY174" s="41"/>
      <c r="CZ174" s="41"/>
      <c r="DA174" s="41"/>
      <c r="DB174" s="41"/>
      <c r="DC174" s="41"/>
      <c r="DD174" s="41"/>
      <c r="DE174" s="41"/>
      <c r="DF174" s="41"/>
      <c r="DG174" s="41"/>
      <c r="DH174" s="41"/>
      <c r="DI174" s="41"/>
      <c r="DJ174" s="41"/>
      <c r="DK174" s="41"/>
      <c r="DL174" s="41"/>
      <c r="DM174" s="41"/>
      <c r="DN174" s="41"/>
      <c r="DO174" s="41"/>
      <c r="DP174" s="41"/>
      <c r="DQ174" s="41"/>
      <c r="DR174" s="41"/>
      <c r="DS174" s="41"/>
      <c r="DT174" s="41"/>
      <c r="DU174" s="41"/>
      <c r="DV174" s="41"/>
    </row>
    <row r="175" spans="1:126" s="75" customFormat="1" x14ac:dyDescent="0.2">
      <c r="A175" s="162"/>
      <c r="B175" s="162"/>
      <c r="C175" s="162"/>
      <c r="D175" s="162"/>
      <c r="E175" s="162"/>
      <c r="F175" s="216"/>
      <c r="G175" s="161"/>
      <c r="H175" s="161"/>
      <c r="I175" s="161"/>
      <c r="J175" s="161"/>
      <c r="K175" s="164"/>
      <c r="L175" s="216"/>
      <c r="M175" s="162"/>
      <c r="N175" s="159"/>
      <c r="O175" s="177"/>
      <c r="P175" s="161"/>
      <c r="Q175" s="159"/>
      <c r="R175" s="159"/>
      <c r="S175" s="162"/>
      <c r="T175" s="167"/>
      <c r="U175" s="167"/>
      <c r="V175" s="167"/>
      <c r="W175" s="162"/>
      <c r="X175" s="46"/>
      <c r="Y175" s="42"/>
      <c r="Z175" s="43"/>
      <c r="AA175" s="76"/>
      <c r="AB175" s="42"/>
      <c r="AC175" s="77"/>
      <c r="AD175" s="42"/>
      <c r="AE175" s="42"/>
      <c r="AF175" s="42"/>
      <c r="AG175" s="126"/>
      <c r="AH175" s="126"/>
      <c r="AI175" s="43"/>
      <c r="AJ175" s="43"/>
      <c r="AK175" s="127"/>
      <c r="AL175" s="124">
        <f t="shared" si="2"/>
        <v>0</v>
      </c>
      <c r="AM175" s="126"/>
      <c r="AN175" s="125"/>
      <c r="AO175" s="160"/>
      <c r="AP175" s="162"/>
      <c r="AQ175" s="162"/>
      <c r="AR175" s="162"/>
      <c r="AS175" s="162"/>
      <c r="AT175" s="162"/>
      <c r="AU175" s="164"/>
      <c r="AV175" s="158"/>
      <c r="AW175" s="158"/>
      <c r="AX175" s="158"/>
      <c r="AY175" s="158"/>
      <c r="AZ175" s="158"/>
      <c r="BA175" s="158"/>
      <c r="BB175" s="158"/>
      <c r="BC175" s="158"/>
      <c r="BD175" s="158"/>
      <c r="BE175" s="158"/>
      <c r="BF175" s="158"/>
      <c r="BG175" s="158"/>
      <c r="BH175" s="158"/>
      <c r="BI175" s="158"/>
      <c r="BJ175" s="158"/>
      <c r="BK175" s="162"/>
      <c r="BL175" s="165"/>
      <c r="BM175" s="165"/>
      <c r="BN175" s="41"/>
      <c r="BO175" s="41"/>
      <c r="BP175" s="41"/>
      <c r="BQ175" s="41"/>
      <c r="BR175" s="41"/>
      <c r="BS175" s="41"/>
      <c r="BT175" s="41"/>
      <c r="BU175" s="41"/>
      <c r="BV175" s="41"/>
      <c r="BW175" s="41"/>
      <c r="BX175" s="41"/>
      <c r="BY175" s="41"/>
      <c r="BZ175" s="41"/>
      <c r="CA175" s="41"/>
      <c r="CB175" s="41"/>
      <c r="CC175" s="41"/>
      <c r="CD175" s="41"/>
      <c r="CE175" s="41"/>
      <c r="CF175" s="41"/>
      <c r="CG175" s="41"/>
      <c r="CH175" s="41"/>
      <c r="CI175" s="41"/>
      <c r="CJ175" s="41"/>
      <c r="CK175" s="41"/>
      <c r="CL175" s="41"/>
      <c r="CM175" s="41"/>
      <c r="CN175" s="41"/>
      <c r="CO175" s="41"/>
      <c r="CP175" s="41"/>
      <c r="CQ175" s="41"/>
      <c r="CR175" s="41"/>
      <c r="CS175" s="41"/>
      <c r="CT175" s="41"/>
      <c r="CU175" s="41"/>
      <c r="CV175" s="41"/>
      <c r="CW175" s="41"/>
      <c r="CX175" s="41"/>
      <c r="CY175" s="41"/>
      <c r="CZ175" s="41"/>
      <c r="DA175" s="41"/>
      <c r="DB175" s="41"/>
      <c r="DC175" s="41"/>
      <c r="DD175" s="41"/>
      <c r="DE175" s="41"/>
      <c r="DF175" s="41"/>
      <c r="DG175" s="41"/>
      <c r="DH175" s="41"/>
      <c r="DI175" s="41"/>
      <c r="DJ175" s="41"/>
      <c r="DK175" s="41"/>
      <c r="DL175" s="41"/>
      <c r="DM175" s="41"/>
      <c r="DN175" s="41"/>
      <c r="DO175" s="41"/>
      <c r="DP175" s="41"/>
      <c r="DQ175" s="41"/>
      <c r="DR175" s="41"/>
      <c r="DS175" s="41"/>
      <c r="DT175" s="41"/>
      <c r="DU175" s="41"/>
      <c r="DV175" s="41"/>
    </row>
    <row r="176" spans="1:126" s="75" customFormat="1" x14ac:dyDescent="0.2">
      <c r="A176" s="162">
        <v>17</v>
      </c>
      <c r="B176" s="163" t="s">
        <v>347</v>
      </c>
      <c r="C176" s="162" t="s">
        <v>348</v>
      </c>
      <c r="D176" s="162" t="s">
        <v>349</v>
      </c>
      <c r="E176" s="162" t="s">
        <v>143</v>
      </c>
      <c r="F176" s="216" t="s">
        <v>350</v>
      </c>
      <c r="G176" s="161">
        <v>13227</v>
      </c>
      <c r="H176" s="161"/>
      <c r="I176" s="161"/>
      <c r="J176" s="161"/>
      <c r="K176" s="163" t="s">
        <v>351</v>
      </c>
      <c r="L176" s="216" t="s">
        <v>352</v>
      </c>
      <c r="M176" s="163" t="s">
        <v>353</v>
      </c>
      <c r="N176" s="159">
        <v>44614</v>
      </c>
      <c r="O176" s="160">
        <v>162000</v>
      </c>
      <c r="P176" s="161">
        <v>13235</v>
      </c>
      <c r="Q176" s="159">
        <v>44621</v>
      </c>
      <c r="R176" s="159">
        <v>44986</v>
      </c>
      <c r="S176" s="163">
        <v>1752</v>
      </c>
      <c r="T176" s="163"/>
      <c r="U176" s="163"/>
      <c r="V176" s="163"/>
      <c r="W176" s="163" t="s">
        <v>637</v>
      </c>
      <c r="X176" s="46"/>
      <c r="Y176" s="42"/>
      <c r="Z176" s="43"/>
      <c r="AA176" s="85"/>
      <c r="AB176" s="42"/>
      <c r="AC176" s="77"/>
      <c r="AD176" s="42"/>
      <c r="AE176" s="58"/>
      <c r="AF176" s="58"/>
      <c r="AG176" s="125"/>
      <c r="AH176" s="125"/>
      <c r="AI176" s="58"/>
      <c r="AJ176" s="78"/>
      <c r="AK176" s="125"/>
      <c r="AL176" s="124">
        <f t="shared" si="2"/>
        <v>162000</v>
      </c>
      <c r="AM176" s="125">
        <v>121500</v>
      </c>
      <c r="AN176" s="125"/>
      <c r="AO176" s="160">
        <f>AM176+AM177+AN179</f>
        <v>418095.75999999995</v>
      </c>
      <c r="AP176" s="158"/>
      <c r="AQ176" s="158"/>
      <c r="AR176" s="158"/>
      <c r="AS176" s="158"/>
      <c r="AT176" s="158"/>
      <c r="AU176" s="164"/>
      <c r="AV176" s="164" t="s">
        <v>354</v>
      </c>
      <c r="AW176" s="164" t="s">
        <v>355</v>
      </c>
      <c r="AX176" s="158"/>
      <c r="AY176" s="158"/>
      <c r="AZ176" s="158"/>
      <c r="BA176" s="158"/>
      <c r="BB176" s="158"/>
      <c r="BC176" s="158"/>
      <c r="BD176" s="158"/>
      <c r="BE176" s="158"/>
      <c r="BF176" s="158"/>
      <c r="BG176" s="158"/>
      <c r="BH176" s="158"/>
      <c r="BI176" s="158"/>
      <c r="BJ176" s="158"/>
      <c r="BK176" s="162"/>
      <c r="BL176" s="165"/>
      <c r="BM176" s="165"/>
      <c r="BN176" s="41"/>
      <c r="BO176" s="41"/>
      <c r="BP176" s="41"/>
      <c r="BQ176" s="41"/>
      <c r="BR176" s="41"/>
      <c r="BS176" s="41"/>
      <c r="BT176" s="41"/>
      <c r="BU176" s="41"/>
      <c r="BV176" s="41"/>
      <c r="BW176" s="41"/>
      <c r="BX176" s="41"/>
      <c r="BY176" s="41"/>
      <c r="BZ176" s="41"/>
      <c r="CA176" s="41"/>
      <c r="CB176" s="41"/>
      <c r="CC176" s="41"/>
      <c r="CD176" s="41"/>
      <c r="CE176" s="41"/>
      <c r="CF176" s="41"/>
      <c r="CG176" s="41"/>
      <c r="CH176" s="41"/>
      <c r="CI176" s="41"/>
      <c r="CJ176" s="41"/>
      <c r="CK176" s="41"/>
      <c r="CL176" s="41"/>
      <c r="CM176" s="41"/>
      <c r="CN176" s="41"/>
      <c r="CO176" s="41"/>
      <c r="CP176" s="41"/>
      <c r="CQ176" s="41"/>
      <c r="CR176" s="41"/>
      <c r="CS176" s="41"/>
      <c r="CT176" s="41"/>
      <c r="CU176" s="41"/>
      <c r="CV176" s="41"/>
      <c r="CW176" s="41"/>
      <c r="CX176" s="41"/>
      <c r="CY176" s="41"/>
      <c r="CZ176" s="41"/>
      <c r="DA176" s="41"/>
      <c r="DB176" s="41"/>
      <c r="DC176" s="41"/>
      <c r="DD176" s="41"/>
      <c r="DE176" s="41"/>
      <c r="DF176" s="41"/>
      <c r="DG176" s="41"/>
      <c r="DH176" s="41"/>
      <c r="DI176" s="41"/>
      <c r="DJ176" s="41"/>
      <c r="DK176" s="41"/>
      <c r="DL176" s="41"/>
      <c r="DM176" s="41"/>
      <c r="DN176" s="41"/>
      <c r="DO176" s="41"/>
      <c r="DP176" s="41"/>
      <c r="DQ176" s="41"/>
      <c r="DR176" s="41"/>
      <c r="DS176" s="41"/>
      <c r="DT176" s="41"/>
      <c r="DU176" s="41"/>
      <c r="DV176" s="41"/>
    </row>
    <row r="177" spans="1:126" s="75" customFormat="1" x14ac:dyDescent="0.2">
      <c r="A177" s="162"/>
      <c r="B177" s="163"/>
      <c r="C177" s="162"/>
      <c r="D177" s="162"/>
      <c r="E177" s="162"/>
      <c r="F177" s="216"/>
      <c r="G177" s="161"/>
      <c r="H177" s="161"/>
      <c r="I177" s="161"/>
      <c r="J177" s="161"/>
      <c r="K177" s="163"/>
      <c r="L177" s="216"/>
      <c r="M177" s="163"/>
      <c r="N177" s="159"/>
      <c r="O177" s="160"/>
      <c r="P177" s="161"/>
      <c r="Q177" s="159"/>
      <c r="R177" s="159"/>
      <c r="S177" s="163"/>
      <c r="T177" s="163"/>
      <c r="U177" s="163"/>
      <c r="V177" s="163"/>
      <c r="W177" s="163"/>
      <c r="X177" s="46" t="s">
        <v>168</v>
      </c>
      <c r="Y177" s="42" t="s">
        <v>560</v>
      </c>
      <c r="Z177" s="43">
        <v>44985</v>
      </c>
      <c r="AA177" s="76">
        <v>13486</v>
      </c>
      <c r="AB177" s="46" t="s">
        <v>356</v>
      </c>
      <c r="AC177" s="77">
        <v>44987</v>
      </c>
      <c r="AD177" s="42">
        <v>45352</v>
      </c>
      <c r="AE177" s="58"/>
      <c r="AF177" s="58"/>
      <c r="AG177" s="125"/>
      <c r="AH177" s="125"/>
      <c r="AI177" s="58"/>
      <c r="AJ177" s="78"/>
      <c r="AK177" s="125"/>
      <c r="AL177" s="124">
        <f t="shared" si="2"/>
        <v>0</v>
      </c>
      <c r="AM177" s="125">
        <v>183577.59</v>
      </c>
      <c r="AN177" s="125"/>
      <c r="AO177" s="160"/>
      <c r="AP177" s="158"/>
      <c r="AQ177" s="158"/>
      <c r="AR177" s="158"/>
      <c r="AS177" s="158"/>
      <c r="AT177" s="158"/>
      <c r="AU177" s="164"/>
      <c r="AV177" s="164"/>
      <c r="AW177" s="164"/>
      <c r="AX177" s="158"/>
      <c r="AY177" s="158"/>
      <c r="AZ177" s="158"/>
      <c r="BA177" s="158"/>
      <c r="BB177" s="158"/>
      <c r="BC177" s="158"/>
      <c r="BD177" s="158"/>
      <c r="BE177" s="158"/>
      <c r="BF177" s="158"/>
      <c r="BG177" s="158"/>
      <c r="BH177" s="158"/>
      <c r="BI177" s="158"/>
      <c r="BJ177" s="158"/>
      <c r="BK177" s="162"/>
      <c r="BL177" s="165"/>
      <c r="BM177" s="165"/>
      <c r="BN177" s="41"/>
      <c r="BO177" s="41"/>
      <c r="BP177" s="41"/>
      <c r="BQ177" s="41"/>
      <c r="BR177" s="41"/>
      <c r="BS177" s="41"/>
      <c r="BT177" s="41"/>
      <c r="BU177" s="41"/>
      <c r="BV177" s="41"/>
      <c r="BW177" s="41"/>
      <c r="BX177" s="41"/>
      <c r="BY177" s="41"/>
      <c r="BZ177" s="41"/>
      <c r="CA177" s="41"/>
      <c r="CB177" s="41"/>
      <c r="CC177" s="41"/>
      <c r="CD177" s="41"/>
      <c r="CE177" s="41"/>
      <c r="CF177" s="41"/>
      <c r="CG177" s="41"/>
      <c r="CH177" s="41"/>
      <c r="CI177" s="41"/>
      <c r="CJ177" s="41"/>
      <c r="CK177" s="41"/>
      <c r="CL177" s="41"/>
      <c r="CM177" s="41"/>
      <c r="CN177" s="41"/>
      <c r="CO177" s="41"/>
      <c r="CP177" s="41"/>
      <c r="CQ177" s="41"/>
      <c r="CR177" s="41"/>
      <c r="CS177" s="41"/>
      <c r="CT177" s="41"/>
      <c r="CU177" s="41"/>
      <c r="CV177" s="41"/>
      <c r="CW177" s="41"/>
      <c r="CX177" s="41"/>
      <c r="CY177" s="41"/>
      <c r="CZ177" s="41"/>
      <c r="DA177" s="41"/>
      <c r="DB177" s="41"/>
      <c r="DC177" s="41"/>
      <c r="DD177" s="41"/>
      <c r="DE177" s="41"/>
      <c r="DF177" s="41"/>
      <c r="DG177" s="41"/>
      <c r="DH177" s="41"/>
      <c r="DI177" s="41"/>
      <c r="DJ177" s="41"/>
      <c r="DK177" s="41"/>
      <c r="DL177" s="41"/>
      <c r="DM177" s="41"/>
      <c r="DN177" s="41"/>
      <c r="DO177" s="41"/>
      <c r="DP177" s="41"/>
      <c r="DQ177" s="41"/>
      <c r="DR177" s="41"/>
      <c r="DS177" s="41"/>
      <c r="DT177" s="41"/>
      <c r="DU177" s="41"/>
      <c r="DV177" s="41"/>
    </row>
    <row r="178" spans="1:126" s="75" customFormat="1" x14ac:dyDescent="0.2">
      <c r="A178" s="162"/>
      <c r="B178" s="163"/>
      <c r="C178" s="162"/>
      <c r="D178" s="162"/>
      <c r="E178" s="162"/>
      <c r="F178" s="216"/>
      <c r="G178" s="161"/>
      <c r="H178" s="161"/>
      <c r="I178" s="161"/>
      <c r="J178" s="161"/>
      <c r="K178" s="163"/>
      <c r="L178" s="216"/>
      <c r="M178" s="163"/>
      <c r="N178" s="159"/>
      <c r="O178" s="160"/>
      <c r="P178" s="161"/>
      <c r="Q178" s="159"/>
      <c r="R178" s="159"/>
      <c r="S178" s="163"/>
      <c r="T178" s="163"/>
      <c r="U178" s="163"/>
      <c r="V178" s="163"/>
      <c r="W178" s="163"/>
      <c r="X178" s="46" t="s">
        <v>168</v>
      </c>
      <c r="Y178" s="42" t="s">
        <v>561</v>
      </c>
      <c r="Z178" s="43">
        <v>45350</v>
      </c>
      <c r="AA178" s="76">
        <v>13722</v>
      </c>
      <c r="AB178" s="46" t="s">
        <v>294</v>
      </c>
      <c r="AC178" s="77">
        <v>45352</v>
      </c>
      <c r="AD178" s="42">
        <v>45718</v>
      </c>
      <c r="AE178" s="58"/>
      <c r="AF178" s="58"/>
      <c r="AG178" s="125"/>
      <c r="AH178" s="125"/>
      <c r="AI178" s="58"/>
      <c r="AJ178" s="78"/>
      <c r="AK178" s="125"/>
      <c r="AL178" s="124">
        <f t="shared" si="2"/>
        <v>0</v>
      </c>
      <c r="AM178" s="125"/>
      <c r="AN178" s="125"/>
      <c r="AO178" s="160"/>
      <c r="AP178" s="158"/>
      <c r="AQ178" s="158"/>
      <c r="AR178" s="158"/>
      <c r="AS178" s="158"/>
      <c r="AT178" s="158"/>
      <c r="AU178" s="164"/>
      <c r="AV178" s="164"/>
      <c r="AW178" s="164"/>
      <c r="AX178" s="158"/>
      <c r="AY178" s="158"/>
      <c r="AZ178" s="158"/>
      <c r="BA178" s="158"/>
      <c r="BB178" s="158"/>
      <c r="BC178" s="158"/>
      <c r="BD178" s="158"/>
      <c r="BE178" s="158"/>
      <c r="BF178" s="158"/>
      <c r="BG178" s="158"/>
      <c r="BH178" s="158"/>
      <c r="BI178" s="158"/>
      <c r="BJ178" s="158"/>
      <c r="BK178" s="162"/>
      <c r="BL178" s="165"/>
      <c r="BM178" s="165"/>
      <c r="BN178" s="41"/>
      <c r="BO178" s="41"/>
      <c r="BP178" s="41"/>
      <c r="BQ178" s="41"/>
      <c r="BR178" s="41"/>
      <c r="BS178" s="41"/>
      <c r="BT178" s="41"/>
      <c r="BU178" s="41"/>
      <c r="BV178" s="41"/>
      <c r="BW178" s="41"/>
      <c r="BX178" s="41"/>
      <c r="BY178" s="41"/>
      <c r="BZ178" s="41"/>
      <c r="CA178" s="41"/>
      <c r="CB178" s="41"/>
      <c r="CC178" s="41"/>
      <c r="CD178" s="41"/>
      <c r="CE178" s="41"/>
      <c r="CF178" s="41"/>
      <c r="CG178" s="41"/>
      <c r="CH178" s="41"/>
      <c r="CI178" s="41"/>
      <c r="CJ178" s="41"/>
      <c r="CK178" s="41"/>
      <c r="CL178" s="41"/>
      <c r="CM178" s="41"/>
      <c r="CN178" s="41"/>
      <c r="CO178" s="41"/>
      <c r="CP178" s="41"/>
      <c r="CQ178" s="41"/>
      <c r="CR178" s="41"/>
      <c r="CS178" s="41"/>
      <c r="CT178" s="41"/>
      <c r="CU178" s="41"/>
      <c r="CV178" s="41"/>
      <c r="CW178" s="41"/>
      <c r="CX178" s="41"/>
      <c r="CY178" s="41"/>
      <c r="CZ178" s="41"/>
      <c r="DA178" s="41"/>
      <c r="DB178" s="41"/>
      <c r="DC178" s="41"/>
      <c r="DD178" s="41"/>
      <c r="DE178" s="41"/>
      <c r="DF178" s="41"/>
      <c r="DG178" s="41"/>
      <c r="DH178" s="41"/>
      <c r="DI178" s="41"/>
      <c r="DJ178" s="41"/>
      <c r="DK178" s="41"/>
      <c r="DL178" s="41"/>
      <c r="DM178" s="41"/>
      <c r="DN178" s="41"/>
      <c r="DO178" s="41"/>
      <c r="DP178" s="41"/>
      <c r="DQ178" s="41"/>
      <c r="DR178" s="41"/>
      <c r="DS178" s="41"/>
      <c r="DT178" s="41"/>
      <c r="DU178" s="41"/>
      <c r="DV178" s="41"/>
    </row>
    <row r="179" spans="1:126" s="75" customFormat="1" x14ac:dyDescent="0.2">
      <c r="A179" s="162"/>
      <c r="B179" s="163"/>
      <c r="C179" s="162"/>
      <c r="D179" s="162"/>
      <c r="E179" s="162"/>
      <c r="F179" s="216"/>
      <c r="G179" s="161"/>
      <c r="H179" s="161"/>
      <c r="I179" s="161"/>
      <c r="J179" s="161"/>
      <c r="K179" s="163"/>
      <c r="L179" s="216"/>
      <c r="M179" s="163"/>
      <c r="N179" s="159"/>
      <c r="O179" s="160"/>
      <c r="P179" s="161"/>
      <c r="Q179" s="159"/>
      <c r="R179" s="159"/>
      <c r="S179" s="163"/>
      <c r="T179" s="163"/>
      <c r="U179" s="163"/>
      <c r="V179" s="163"/>
      <c r="W179" s="163"/>
      <c r="X179" s="46"/>
      <c r="Y179" s="42"/>
      <c r="Z179" s="43"/>
      <c r="AA179" s="76"/>
      <c r="AB179" s="46"/>
      <c r="AC179" s="77"/>
      <c r="AD179" s="42"/>
      <c r="AE179" s="58"/>
      <c r="AF179" s="58"/>
      <c r="AG179" s="125"/>
      <c r="AH179" s="125"/>
      <c r="AI179" s="58"/>
      <c r="AJ179" s="78"/>
      <c r="AK179" s="125"/>
      <c r="AL179" s="124">
        <f t="shared" si="2"/>
        <v>0</v>
      </c>
      <c r="AM179" s="125"/>
      <c r="AN179" s="125">
        <f>13500+13500+13500+13500+18518.17+13500+13500+13500</f>
        <v>113018.17</v>
      </c>
      <c r="AO179" s="160"/>
      <c r="AP179" s="158"/>
      <c r="AQ179" s="158"/>
      <c r="AR179" s="158"/>
      <c r="AS179" s="158"/>
      <c r="AT179" s="158"/>
      <c r="AU179" s="164"/>
      <c r="AV179" s="164"/>
      <c r="AW179" s="164"/>
      <c r="AX179" s="158"/>
      <c r="AY179" s="158"/>
      <c r="AZ179" s="158"/>
      <c r="BA179" s="158"/>
      <c r="BB179" s="158"/>
      <c r="BC179" s="158"/>
      <c r="BD179" s="158"/>
      <c r="BE179" s="158"/>
      <c r="BF179" s="158"/>
      <c r="BG179" s="158"/>
      <c r="BH179" s="158"/>
      <c r="BI179" s="158"/>
      <c r="BJ179" s="158"/>
      <c r="BK179" s="162"/>
      <c r="BL179" s="165"/>
      <c r="BM179" s="165"/>
      <c r="BN179" s="41"/>
      <c r="BO179" s="41"/>
      <c r="BP179" s="41"/>
      <c r="BQ179" s="41"/>
      <c r="BR179" s="41"/>
      <c r="BS179" s="41"/>
      <c r="BT179" s="41"/>
      <c r="BU179" s="41"/>
      <c r="BV179" s="41"/>
      <c r="BW179" s="41"/>
      <c r="BX179" s="41"/>
      <c r="BY179" s="41"/>
      <c r="BZ179" s="41"/>
      <c r="CA179" s="41"/>
      <c r="CB179" s="41"/>
      <c r="CC179" s="41"/>
      <c r="CD179" s="41"/>
      <c r="CE179" s="41"/>
      <c r="CF179" s="41"/>
      <c r="CG179" s="41"/>
      <c r="CH179" s="41"/>
      <c r="CI179" s="41"/>
      <c r="CJ179" s="41"/>
      <c r="CK179" s="41"/>
      <c r="CL179" s="41"/>
      <c r="CM179" s="41"/>
      <c r="CN179" s="41"/>
      <c r="CO179" s="41"/>
      <c r="CP179" s="41"/>
      <c r="CQ179" s="41"/>
      <c r="CR179" s="41"/>
      <c r="CS179" s="41"/>
      <c r="CT179" s="41"/>
      <c r="CU179" s="41"/>
      <c r="CV179" s="41"/>
      <c r="CW179" s="41"/>
      <c r="CX179" s="41"/>
      <c r="CY179" s="41"/>
      <c r="CZ179" s="41"/>
      <c r="DA179" s="41"/>
      <c r="DB179" s="41"/>
      <c r="DC179" s="41"/>
      <c r="DD179" s="41"/>
      <c r="DE179" s="41"/>
      <c r="DF179" s="41"/>
      <c r="DG179" s="41"/>
      <c r="DH179" s="41"/>
      <c r="DI179" s="41"/>
      <c r="DJ179" s="41"/>
      <c r="DK179" s="41"/>
      <c r="DL179" s="41"/>
      <c r="DM179" s="41"/>
      <c r="DN179" s="41"/>
      <c r="DO179" s="41"/>
      <c r="DP179" s="41"/>
      <c r="DQ179" s="41"/>
      <c r="DR179" s="41"/>
      <c r="DS179" s="41"/>
      <c r="DT179" s="41"/>
      <c r="DU179" s="41"/>
      <c r="DV179" s="41"/>
    </row>
    <row r="180" spans="1:126" s="75" customFormat="1" x14ac:dyDescent="0.2">
      <c r="A180" s="162"/>
      <c r="B180" s="163"/>
      <c r="C180" s="162"/>
      <c r="D180" s="162"/>
      <c r="E180" s="162"/>
      <c r="F180" s="216"/>
      <c r="G180" s="161"/>
      <c r="H180" s="161"/>
      <c r="I180" s="161"/>
      <c r="J180" s="161"/>
      <c r="K180" s="163"/>
      <c r="L180" s="216"/>
      <c r="M180" s="163"/>
      <c r="N180" s="159"/>
      <c r="O180" s="160"/>
      <c r="P180" s="161"/>
      <c r="Q180" s="159"/>
      <c r="R180" s="159"/>
      <c r="S180" s="163"/>
      <c r="T180" s="163"/>
      <c r="U180" s="163"/>
      <c r="V180" s="163"/>
      <c r="W180" s="163"/>
      <c r="X180" s="46"/>
      <c r="Y180" s="42"/>
      <c r="Z180" s="43"/>
      <c r="AA180" s="85"/>
      <c r="AB180" s="42"/>
      <c r="AC180" s="77"/>
      <c r="AD180" s="42"/>
      <c r="AE180" s="42"/>
      <c r="AF180" s="42"/>
      <c r="AG180" s="126"/>
      <c r="AH180" s="126"/>
      <c r="AI180" s="43"/>
      <c r="AJ180" s="43"/>
      <c r="AK180" s="127"/>
      <c r="AL180" s="124">
        <f t="shared" si="2"/>
        <v>0</v>
      </c>
      <c r="AM180" s="125"/>
      <c r="AN180" s="125"/>
      <c r="AO180" s="160"/>
      <c r="AP180" s="158"/>
      <c r="AQ180" s="158"/>
      <c r="AR180" s="158"/>
      <c r="AS180" s="158"/>
      <c r="AT180" s="158"/>
      <c r="AU180" s="158"/>
      <c r="AV180" s="164"/>
      <c r="AW180" s="164"/>
      <c r="AX180" s="158"/>
      <c r="AY180" s="158"/>
      <c r="AZ180" s="158"/>
      <c r="BA180" s="158"/>
      <c r="BB180" s="158"/>
      <c r="BC180" s="158"/>
      <c r="BD180" s="158"/>
      <c r="BE180" s="158"/>
      <c r="BF180" s="158"/>
      <c r="BG180" s="158"/>
      <c r="BH180" s="158"/>
      <c r="BI180" s="158"/>
      <c r="BJ180" s="158"/>
      <c r="BK180" s="162"/>
      <c r="BL180" s="165"/>
      <c r="BM180" s="165"/>
      <c r="BN180" s="41"/>
      <c r="BO180" s="41"/>
      <c r="BP180" s="41"/>
      <c r="BQ180" s="41"/>
      <c r="BR180" s="41"/>
      <c r="BS180" s="41"/>
      <c r="BT180" s="41"/>
      <c r="BU180" s="41"/>
      <c r="BV180" s="41"/>
      <c r="BW180" s="41"/>
      <c r="BX180" s="41"/>
      <c r="BY180" s="41"/>
      <c r="BZ180" s="41"/>
      <c r="CA180" s="41"/>
      <c r="CB180" s="41"/>
      <c r="CC180" s="41"/>
      <c r="CD180" s="41"/>
      <c r="CE180" s="41"/>
      <c r="CF180" s="41"/>
      <c r="CG180" s="41"/>
      <c r="CH180" s="41"/>
      <c r="CI180" s="41"/>
      <c r="CJ180" s="41"/>
      <c r="CK180" s="41"/>
      <c r="CL180" s="41"/>
      <c r="CM180" s="41"/>
      <c r="CN180" s="41"/>
      <c r="CO180" s="41"/>
      <c r="CP180" s="41"/>
      <c r="CQ180" s="41"/>
      <c r="CR180" s="41"/>
      <c r="CS180" s="41"/>
      <c r="CT180" s="41"/>
      <c r="CU180" s="41"/>
      <c r="CV180" s="41"/>
      <c r="CW180" s="41"/>
      <c r="CX180" s="41"/>
      <c r="CY180" s="41"/>
      <c r="CZ180" s="41"/>
      <c r="DA180" s="41"/>
      <c r="DB180" s="41"/>
      <c r="DC180" s="41"/>
      <c r="DD180" s="41"/>
      <c r="DE180" s="41"/>
      <c r="DF180" s="41"/>
      <c r="DG180" s="41"/>
      <c r="DH180" s="41"/>
      <c r="DI180" s="41"/>
      <c r="DJ180" s="41"/>
      <c r="DK180" s="41"/>
      <c r="DL180" s="41"/>
      <c r="DM180" s="41"/>
      <c r="DN180" s="41"/>
      <c r="DO180" s="41"/>
      <c r="DP180" s="41"/>
      <c r="DQ180" s="41"/>
      <c r="DR180" s="41"/>
      <c r="DS180" s="41"/>
      <c r="DT180" s="41"/>
      <c r="DU180" s="41"/>
      <c r="DV180" s="41"/>
    </row>
    <row r="181" spans="1:126" s="75" customFormat="1" x14ac:dyDescent="0.2">
      <c r="A181" s="162">
        <v>18</v>
      </c>
      <c r="B181" s="163" t="s">
        <v>409</v>
      </c>
      <c r="C181" s="162" t="s">
        <v>410</v>
      </c>
      <c r="D181" s="162" t="s">
        <v>142</v>
      </c>
      <c r="E181" s="162" t="s">
        <v>393</v>
      </c>
      <c r="F181" s="216" t="s">
        <v>411</v>
      </c>
      <c r="G181" s="161">
        <v>13218</v>
      </c>
      <c r="H181" s="161"/>
      <c r="I181" s="161"/>
      <c r="J181" s="161"/>
      <c r="K181" s="163" t="s">
        <v>412</v>
      </c>
      <c r="L181" s="216" t="s">
        <v>413</v>
      </c>
      <c r="M181" s="163" t="s">
        <v>414</v>
      </c>
      <c r="N181" s="159">
        <v>44627</v>
      </c>
      <c r="O181" s="160">
        <v>279166.67</v>
      </c>
      <c r="P181" s="161">
        <v>13243</v>
      </c>
      <c r="Q181" s="159">
        <v>44627</v>
      </c>
      <c r="R181" s="159">
        <v>44992</v>
      </c>
      <c r="S181" s="162" t="s">
        <v>496</v>
      </c>
      <c r="T181" s="163"/>
      <c r="U181" s="163"/>
      <c r="V181" s="163"/>
      <c r="W181" s="162" t="s">
        <v>638</v>
      </c>
      <c r="X181" s="46"/>
      <c r="Y181" s="42"/>
      <c r="Z181" s="43"/>
      <c r="AA181" s="43"/>
      <c r="AB181" s="43"/>
      <c r="AC181" s="42"/>
      <c r="AD181" s="43"/>
      <c r="AE181" s="58"/>
      <c r="AF181" s="58"/>
      <c r="AG181" s="125"/>
      <c r="AH181" s="125"/>
      <c r="AI181" s="58"/>
      <c r="AJ181" s="78"/>
      <c r="AK181" s="125"/>
      <c r="AL181" s="124">
        <f t="shared" si="2"/>
        <v>279166.67</v>
      </c>
      <c r="AM181" s="125"/>
      <c r="AN181" s="125"/>
      <c r="AO181" s="160">
        <f>AM182+AN183</f>
        <v>90633.600000000006</v>
      </c>
      <c r="AP181" s="158"/>
      <c r="AQ181" s="158"/>
      <c r="AR181" s="158"/>
      <c r="AS181" s="158"/>
      <c r="AT181" s="158"/>
      <c r="AU181" s="158"/>
      <c r="AV181" s="158"/>
      <c r="AW181" s="158"/>
      <c r="AX181" s="158"/>
      <c r="AY181" s="158"/>
      <c r="AZ181" s="158"/>
      <c r="BA181" s="158"/>
      <c r="BB181" s="158"/>
      <c r="BC181" s="158"/>
      <c r="BD181" s="158"/>
      <c r="BE181" s="158"/>
      <c r="BF181" s="158"/>
      <c r="BG181" s="158"/>
      <c r="BH181" s="158"/>
      <c r="BI181" s="158"/>
      <c r="BJ181" s="158"/>
      <c r="BK181" s="162"/>
      <c r="BL181" s="165"/>
      <c r="BM181" s="165"/>
      <c r="BN181" s="41"/>
      <c r="BO181" s="41"/>
      <c r="BP181" s="41"/>
      <c r="BQ181" s="41"/>
      <c r="BR181" s="41"/>
      <c r="BS181" s="41"/>
      <c r="BT181" s="41"/>
      <c r="BU181" s="41"/>
      <c r="BV181" s="41"/>
      <c r="BW181" s="41"/>
      <c r="BX181" s="41"/>
      <c r="BY181" s="41"/>
      <c r="BZ181" s="41"/>
      <c r="CA181" s="41"/>
      <c r="CB181" s="41"/>
      <c r="CC181" s="41"/>
      <c r="CD181" s="41"/>
      <c r="CE181" s="41"/>
      <c r="CF181" s="41"/>
      <c r="CG181" s="41"/>
      <c r="CH181" s="41"/>
      <c r="CI181" s="41"/>
      <c r="CJ181" s="41"/>
      <c r="CK181" s="41"/>
      <c r="CL181" s="41"/>
      <c r="CM181" s="41"/>
      <c r="CN181" s="41"/>
      <c r="CO181" s="41"/>
      <c r="CP181" s="41"/>
      <c r="CQ181" s="41"/>
      <c r="CR181" s="41"/>
      <c r="CS181" s="41"/>
      <c r="CT181" s="41"/>
      <c r="CU181" s="41"/>
      <c r="CV181" s="41"/>
      <c r="CW181" s="41"/>
      <c r="CX181" s="41"/>
      <c r="CY181" s="41"/>
      <c r="CZ181" s="41"/>
      <c r="DA181" s="41"/>
      <c r="DB181" s="41"/>
      <c r="DC181" s="41"/>
      <c r="DD181" s="41"/>
      <c r="DE181" s="41"/>
      <c r="DF181" s="41"/>
      <c r="DG181" s="41"/>
      <c r="DH181" s="41"/>
      <c r="DI181" s="41"/>
      <c r="DJ181" s="41"/>
      <c r="DK181" s="41"/>
      <c r="DL181" s="41"/>
      <c r="DM181" s="41"/>
      <c r="DN181" s="41"/>
      <c r="DO181" s="41"/>
      <c r="DP181" s="41"/>
      <c r="DQ181" s="41"/>
      <c r="DR181" s="41"/>
      <c r="DS181" s="41"/>
      <c r="DT181" s="41"/>
      <c r="DU181" s="41"/>
      <c r="DV181" s="41"/>
    </row>
    <row r="182" spans="1:126" s="75" customFormat="1" x14ac:dyDescent="0.2">
      <c r="A182" s="162"/>
      <c r="B182" s="163"/>
      <c r="C182" s="162"/>
      <c r="D182" s="162"/>
      <c r="E182" s="162"/>
      <c r="F182" s="216"/>
      <c r="G182" s="161"/>
      <c r="H182" s="161"/>
      <c r="I182" s="161"/>
      <c r="J182" s="161"/>
      <c r="K182" s="163"/>
      <c r="L182" s="216"/>
      <c r="M182" s="163"/>
      <c r="N182" s="159"/>
      <c r="O182" s="160"/>
      <c r="P182" s="161"/>
      <c r="Q182" s="159"/>
      <c r="R182" s="159"/>
      <c r="S182" s="162"/>
      <c r="T182" s="163"/>
      <c r="U182" s="163"/>
      <c r="V182" s="163"/>
      <c r="W182" s="162"/>
      <c r="X182" s="46" t="s">
        <v>168</v>
      </c>
      <c r="Y182" s="42" t="s">
        <v>560</v>
      </c>
      <c r="Z182" s="43">
        <v>44992</v>
      </c>
      <c r="AA182" s="45">
        <v>13488</v>
      </c>
      <c r="AB182" s="42" t="s">
        <v>415</v>
      </c>
      <c r="AC182" s="77">
        <v>44992</v>
      </c>
      <c r="AD182" s="42">
        <v>45358</v>
      </c>
      <c r="AE182" s="58"/>
      <c r="AF182" s="58"/>
      <c r="AG182" s="125"/>
      <c r="AH182" s="125"/>
      <c r="AI182" s="58"/>
      <c r="AJ182" s="78"/>
      <c r="AK182" s="125"/>
      <c r="AL182" s="124">
        <f t="shared" si="2"/>
        <v>0</v>
      </c>
      <c r="AM182" s="125">
        <v>77250.100000000006</v>
      </c>
      <c r="AN182" s="125"/>
      <c r="AO182" s="160"/>
      <c r="AP182" s="158"/>
      <c r="AQ182" s="158"/>
      <c r="AR182" s="158"/>
      <c r="AS182" s="158"/>
      <c r="AT182" s="158"/>
      <c r="AU182" s="158"/>
      <c r="AV182" s="158"/>
      <c r="AW182" s="158"/>
      <c r="AX182" s="158"/>
      <c r="AY182" s="158"/>
      <c r="AZ182" s="158"/>
      <c r="BA182" s="158"/>
      <c r="BB182" s="158"/>
      <c r="BC182" s="158"/>
      <c r="BD182" s="158"/>
      <c r="BE182" s="158"/>
      <c r="BF182" s="158"/>
      <c r="BG182" s="158"/>
      <c r="BH182" s="158"/>
      <c r="BI182" s="158"/>
      <c r="BJ182" s="158"/>
      <c r="BK182" s="162"/>
      <c r="BL182" s="165"/>
      <c r="BM182" s="165"/>
      <c r="BN182" s="41"/>
      <c r="BO182" s="41"/>
      <c r="BP182" s="41"/>
      <c r="BQ182" s="41"/>
      <c r="BR182" s="41"/>
      <c r="BS182" s="41"/>
      <c r="BT182" s="41"/>
      <c r="BU182" s="41"/>
      <c r="BV182" s="41"/>
      <c r="BW182" s="41"/>
      <c r="BX182" s="41"/>
      <c r="BY182" s="41"/>
      <c r="BZ182" s="41"/>
      <c r="CA182" s="41"/>
      <c r="CB182" s="41"/>
      <c r="CC182" s="41"/>
      <c r="CD182" s="41"/>
      <c r="CE182" s="41"/>
      <c r="CF182" s="41"/>
      <c r="CG182" s="41"/>
      <c r="CH182" s="41"/>
      <c r="CI182" s="41"/>
      <c r="CJ182" s="41"/>
      <c r="CK182" s="41"/>
      <c r="CL182" s="41"/>
      <c r="CM182" s="41"/>
      <c r="CN182" s="41"/>
      <c r="CO182" s="41"/>
      <c r="CP182" s="41"/>
      <c r="CQ182" s="41"/>
      <c r="CR182" s="41"/>
      <c r="CS182" s="41"/>
      <c r="CT182" s="41"/>
      <c r="CU182" s="41"/>
      <c r="CV182" s="41"/>
      <c r="CW182" s="41"/>
      <c r="CX182" s="41"/>
      <c r="CY182" s="41"/>
      <c r="CZ182" s="41"/>
      <c r="DA182" s="41"/>
      <c r="DB182" s="41"/>
      <c r="DC182" s="41"/>
      <c r="DD182" s="41"/>
      <c r="DE182" s="41"/>
      <c r="DF182" s="41"/>
      <c r="DG182" s="41"/>
      <c r="DH182" s="41"/>
      <c r="DI182" s="41"/>
      <c r="DJ182" s="41"/>
      <c r="DK182" s="41"/>
      <c r="DL182" s="41"/>
      <c r="DM182" s="41"/>
      <c r="DN182" s="41"/>
      <c r="DO182" s="41"/>
      <c r="DP182" s="41"/>
      <c r="DQ182" s="41"/>
      <c r="DR182" s="41"/>
      <c r="DS182" s="41"/>
      <c r="DT182" s="41"/>
      <c r="DU182" s="41"/>
      <c r="DV182" s="41"/>
    </row>
    <row r="183" spans="1:126" s="75" customFormat="1" x14ac:dyDescent="0.2">
      <c r="A183" s="162"/>
      <c r="B183" s="163"/>
      <c r="C183" s="162"/>
      <c r="D183" s="162"/>
      <c r="E183" s="162"/>
      <c r="F183" s="216"/>
      <c r="G183" s="161"/>
      <c r="H183" s="161"/>
      <c r="I183" s="161"/>
      <c r="J183" s="161"/>
      <c r="K183" s="163"/>
      <c r="L183" s="216"/>
      <c r="M183" s="163"/>
      <c r="N183" s="159"/>
      <c r="O183" s="160"/>
      <c r="P183" s="161"/>
      <c r="Q183" s="159"/>
      <c r="R183" s="159"/>
      <c r="S183" s="162"/>
      <c r="T183" s="163"/>
      <c r="U183" s="163"/>
      <c r="V183" s="163"/>
      <c r="W183" s="162"/>
      <c r="X183" s="46" t="s">
        <v>168</v>
      </c>
      <c r="Y183" s="42" t="s">
        <v>561</v>
      </c>
      <c r="Z183" s="43">
        <v>45356</v>
      </c>
      <c r="AA183" s="45">
        <v>13728</v>
      </c>
      <c r="AB183" s="42" t="s">
        <v>294</v>
      </c>
      <c r="AC183" s="77">
        <v>45358</v>
      </c>
      <c r="AD183" s="42">
        <v>45723</v>
      </c>
      <c r="AE183" s="58"/>
      <c r="AF183" s="58"/>
      <c r="AG183" s="125"/>
      <c r="AH183" s="125"/>
      <c r="AI183" s="58"/>
      <c r="AJ183" s="78"/>
      <c r="AK183" s="125"/>
      <c r="AL183" s="124">
        <f t="shared" si="2"/>
        <v>0</v>
      </c>
      <c r="AM183" s="125"/>
      <c r="AN183" s="125">
        <f>89.84+13293.66</f>
        <v>13383.5</v>
      </c>
      <c r="AO183" s="160"/>
      <c r="AP183" s="158"/>
      <c r="AQ183" s="158"/>
      <c r="AR183" s="158"/>
      <c r="AS183" s="158"/>
      <c r="AT183" s="158"/>
      <c r="AU183" s="158"/>
      <c r="AV183" s="158"/>
      <c r="AW183" s="158"/>
      <c r="AX183" s="158"/>
      <c r="AY183" s="158"/>
      <c r="AZ183" s="158"/>
      <c r="BA183" s="158"/>
      <c r="BB183" s="158"/>
      <c r="BC183" s="158"/>
      <c r="BD183" s="158"/>
      <c r="BE183" s="158"/>
      <c r="BF183" s="158"/>
      <c r="BG183" s="158"/>
      <c r="BH183" s="158"/>
      <c r="BI183" s="158"/>
      <c r="BJ183" s="158"/>
      <c r="BK183" s="162"/>
      <c r="BL183" s="165"/>
      <c r="BM183" s="165"/>
      <c r="BN183" s="41"/>
      <c r="BO183" s="41"/>
      <c r="BP183" s="41"/>
      <c r="BQ183" s="41"/>
      <c r="BR183" s="41"/>
      <c r="BS183" s="41"/>
      <c r="BT183" s="41"/>
      <c r="BU183" s="41"/>
      <c r="BV183" s="41"/>
      <c r="BW183" s="41"/>
      <c r="BX183" s="41"/>
      <c r="BY183" s="41"/>
      <c r="BZ183" s="41"/>
      <c r="CA183" s="41"/>
      <c r="CB183" s="41"/>
      <c r="CC183" s="41"/>
      <c r="CD183" s="41"/>
      <c r="CE183" s="41"/>
      <c r="CF183" s="41"/>
      <c r="CG183" s="41"/>
      <c r="CH183" s="41"/>
      <c r="CI183" s="41"/>
      <c r="CJ183" s="41"/>
      <c r="CK183" s="41"/>
      <c r="CL183" s="41"/>
      <c r="CM183" s="41"/>
      <c r="CN183" s="41"/>
      <c r="CO183" s="41"/>
      <c r="CP183" s="41"/>
      <c r="CQ183" s="41"/>
      <c r="CR183" s="41"/>
      <c r="CS183" s="41"/>
      <c r="CT183" s="41"/>
      <c r="CU183" s="41"/>
      <c r="CV183" s="41"/>
      <c r="CW183" s="41"/>
      <c r="CX183" s="41"/>
      <c r="CY183" s="41"/>
      <c r="CZ183" s="41"/>
      <c r="DA183" s="41"/>
      <c r="DB183" s="41"/>
      <c r="DC183" s="41"/>
      <c r="DD183" s="41"/>
      <c r="DE183" s="41"/>
      <c r="DF183" s="41"/>
      <c r="DG183" s="41"/>
      <c r="DH183" s="41"/>
      <c r="DI183" s="41"/>
      <c r="DJ183" s="41"/>
      <c r="DK183" s="41"/>
      <c r="DL183" s="41"/>
      <c r="DM183" s="41"/>
      <c r="DN183" s="41"/>
      <c r="DO183" s="41"/>
      <c r="DP183" s="41"/>
      <c r="DQ183" s="41"/>
      <c r="DR183" s="41"/>
      <c r="DS183" s="41"/>
      <c r="DT183" s="41"/>
      <c r="DU183" s="41"/>
      <c r="DV183" s="41"/>
    </row>
    <row r="184" spans="1:126" s="75" customFormat="1" x14ac:dyDescent="0.2">
      <c r="A184" s="162"/>
      <c r="B184" s="163"/>
      <c r="C184" s="162"/>
      <c r="D184" s="162"/>
      <c r="E184" s="162"/>
      <c r="F184" s="216"/>
      <c r="G184" s="161"/>
      <c r="H184" s="161"/>
      <c r="I184" s="161"/>
      <c r="J184" s="161"/>
      <c r="K184" s="163"/>
      <c r="L184" s="216"/>
      <c r="M184" s="163"/>
      <c r="N184" s="159"/>
      <c r="O184" s="160"/>
      <c r="P184" s="161"/>
      <c r="Q184" s="159"/>
      <c r="R184" s="159"/>
      <c r="S184" s="162"/>
      <c r="T184" s="163"/>
      <c r="U184" s="163"/>
      <c r="V184" s="163"/>
      <c r="W184" s="162"/>
      <c r="X184" s="46"/>
      <c r="Y184" s="42"/>
      <c r="Z184" s="43"/>
      <c r="AA184" s="45"/>
      <c r="AB184" s="42"/>
      <c r="AC184" s="77"/>
      <c r="AD184" s="42"/>
      <c r="AE184" s="58"/>
      <c r="AF184" s="58"/>
      <c r="AG184" s="125"/>
      <c r="AH184" s="125"/>
      <c r="AI184" s="58"/>
      <c r="AJ184" s="78"/>
      <c r="AK184" s="125"/>
      <c r="AL184" s="124">
        <f t="shared" si="2"/>
        <v>0</v>
      </c>
      <c r="AM184" s="125"/>
      <c r="AN184" s="125"/>
      <c r="AO184" s="160"/>
      <c r="AP184" s="158"/>
      <c r="AQ184" s="158"/>
      <c r="AR184" s="158"/>
      <c r="AS184" s="158"/>
      <c r="AT184" s="158"/>
      <c r="AU184" s="158"/>
      <c r="AV184" s="158"/>
      <c r="AW184" s="158"/>
      <c r="AX184" s="158"/>
      <c r="AY184" s="158"/>
      <c r="AZ184" s="158"/>
      <c r="BA184" s="158"/>
      <c r="BB184" s="158"/>
      <c r="BC184" s="158"/>
      <c r="BD184" s="158"/>
      <c r="BE184" s="158"/>
      <c r="BF184" s="158"/>
      <c r="BG184" s="158"/>
      <c r="BH184" s="158"/>
      <c r="BI184" s="158"/>
      <c r="BJ184" s="158"/>
      <c r="BK184" s="162"/>
      <c r="BL184" s="165"/>
      <c r="BM184" s="165"/>
      <c r="BN184" s="41"/>
      <c r="BO184" s="41"/>
      <c r="BP184" s="41"/>
      <c r="BQ184" s="41"/>
      <c r="BR184" s="41"/>
      <c r="BS184" s="41"/>
      <c r="BT184" s="41"/>
      <c r="BU184" s="41"/>
      <c r="BV184" s="41"/>
      <c r="BW184" s="41"/>
      <c r="BX184" s="41"/>
      <c r="BY184" s="41"/>
      <c r="BZ184" s="41"/>
      <c r="CA184" s="41"/>
      <c r="CB184" s="41"/>
      <c r="CC184" s="41"/>
      <c r="CD184" s="41"/>
      <c r="CE184" s="41"/>
      <c r="CF184" s="41"/>
      <c r="CG184" s="41"/>
      <c r="CH184" s="41"/>
      <c r="CI184" s="41"/>
      <c r="CJ184" s="41"/>
      <c r="CK184" s="41"/>
      <c r="CL184" s="41"/>
      <c r="CM184" s="41"/>
      <c r="CN184" s="41"/>
      <c r="CO184" s="41"/>
      <c r="CP184" s="41"/>
      <c r="CQ184" s="41"/>
      <c r="CR184" s="41"/>
      <c r="CS184" s="41"/>
      <c r="CT184" s="41"/>
      <c r="CU184" s="41"/>
      <c r="CV184" s="41"/>
      <c r="CW184" s="41"/>
      <c r="CX184" s="41"/>
      <c r="CY184" s="41"/>
      <c r="CZ184" s="41"/>
      <c r="DA184" s="41"/>
      <c r="DB184" s="41"/>
      <c r="DC184" s="41"/>
      <c r="DD184" s="41"/>
      <c r="DE184" s="41"/>
      <c r="DF184" s="41"/>
      <c r="DG184" s="41"/>
      <c r="DH184" s="41"/>
      <c r="DI184" s="41"/>
      <c r="DJ184" s="41"/>
      <c r="DK184" s="41"/>
      <c r="DL184" s="41"/>
      <c r="DM184" s="41"/>
      <c r="DN184" s="41"/>
      <c r="DO184" s="41"/>
      <c r="DP184" s="41"/>
      <c r="DQ184" s="41"/>
      <c r="DR184" s="41"/>
      <c r="DS184" s="41"/>
      <c r="DT184" s="41"/>
      <c r="DU184" s="41"/>
      <c r="DV184" s="41"/>
    </row>
    <row r="185" spans="1:126" s="75" customFormat="1" x14ac:dyDescent="0.2">
      <c r="A185" s="162"/>
      <c r="B185" s="163"/>
      <c r="C185" s="162"/>
      <c r="D185" s="162"/>
      <c r="E185" s="162"/>
      <c r="F185" s="216"/>
      <c r="G185" s="161"/>
      <c r="H185" s="161"/>
      <c r="I185" s="161"/>
      <c r="J185" s="161"/>
      <c r="K185" s="163"/>
      <c r="L185" s="216"/>
      <c r="M185" s="163"/>
      <c r="N185" s="159"/>
      <c r="O185" s="160"/>
      <c r="P185" s="161"/>
      <c r="Q185" s="159"/>
      <c r="R185" s="159"/>
      <c r="S185" s="162"/>
      <c r="T185" s="163"/>
      <c r="U185" s="163"/>
      <c r="V185" s="163"/>
      <c r="W185" s="162"/>
      <c r="X185" s="46"/>
      <c r="Y185" s="42"/>
      <c r="Z185" s="43"/>
      <c r="AA185" s="45"/>
      <c r="AB185" s="42"/>
      <c r="AC185" s="77"/>
      <c r="AD185" s="42"/>
      <c r="AE185" s="42"/>
      <c r="AF185" s="42"/>
      <c r="AG185" s="126"/>
      <c r="AH185" s="126"/>
      <c r="AI185" s="43"/>
      <c r="AJ185" s="43"/>
      <c r="AK185" s="127"/>
      <c r="AL185" s="124">
        <f t="shared" si="2"/>
        <v>0</v>
      </c>
      <c r="AM185" s="125"/>
      <c r="AN185" s="125"/>
      <c r="AO185" s="160"/>
      <c r="AP185" s="158"/>
      <c r="AQ185" s="158"/>
      <c r="AR185" s="158"/>
      <c r="AS185" s="158"/>
      <c r="AT185" s="158"/>
      <c r="AU185" s="158"/>
      <c r="AV185" s="158"/>
      <c r="AW185" s="158"/>
      <c r="AX185" s="158"/>
      <c r="AY185" s="158"/>
      <c r="AZ185" s="158"/>
      <c r="BA185" s="158"/>
      <c r="BB185" s="158"/>
      <c r="BC185" s="158"/>
      <c r="BD185" s="158"/>
      <c r="BE185" s="158"/>
      <c r="BF185" s="158"/>
      <c r="BG185" s="158"/>
      <c r="BH185" s="158"/>
      <c r="BI185" s="158"/>
      <c r="BJ185" s="158"/>
      <c r="BK185" s="162"/>
      <c r="BL185" s="165"/>
      <c r="BM185" s="165"/>
      <c r="BN185" s="41"/>
      <c r="BO185" s="41"/>
      <c r="BP185" s="41"/>
      <c r="BQ185" s="41"/>
      <c r="BR185" s="41"/>
      <c r="BS185" s="41"/>
      <c r="BT185" s="41"/>
      <c r="BU185" s="41"/>
      <c r="BV185" s="41"/>
      <c r="BW185" s="41"/>
      <c r="BX185" s="41"/>
      <c r="BY185" s="41"/>
      <c r="BZ185" s="41"/>
      <c r="CA185" s="41"/>
      <c r="CB185" s="41"/>
      <c r="CC185" s="41"/>
      <c r="CD185" s="41"/>
      <c r="CE185" s="41"/>
      <c r="CF185" s="41"/>
      <c r="CG185" s="41"/>
      <c r="CH185" s="41"/>
      <c r="CI185" s="41"/>
      <c r="CJ185" s="41"/>
      <c r="CK185" s="41"/>
      <c r="CL185" s="41"/>
      <c r="CM185" s="41"/>
      <c r="CN185" s="41"/>
      <c r="CO185" s="41"/>
      <c r="CP185" s="41"/>
      <c r="CQ185" s="41"/>
      <c r="CR185" s="41"/>
      <c r="CS185" s="41"/>
      <c r="CT185" s="41"/>
      <c r="CU185" s="41"/>
      <c r="CV185" s="41"/>
      <c r="CW185" s="41"/>
      <c r="CX185" s="41"/>
      <c r="CY185" s="41"/>
      <c r="CZ185" s="41"/>
      <c r="DA185" s="41"/>
      <c r="DB185" s="41"/>
      <c r="DC185" s="41"/>
      <c r="DD185" s="41"/>
      <c r="DE185" s="41"/>
      <c r="DF185" s="41"/>
      <c r="DG185" s="41"/>
      <c r="DH185" s="41"/>
      <c r="DI185" s="41"/>
      <c r="DJ185" s="41"/>
      <c r="DK185" s="41"/>
      <c r="DL185" s="41"/>
      <c r="DM185" s="41"/>
      <c r="DN185" s="41"/>
      <c r="DO185" s="41"/>
      <c r="DP185" s="41"/>
      <c r="DQ185" s="41"/>
      <c r="DR185" s="41"/>
      <c r="DS185" s="41"/>
      <c r="DT185" s="41"/>
      <c r="DU185" s="41"/>
      <c r="DV185" s="41"/>
    </row>
    <row r="186" spans="1:126" s="75" customFormat="1" x14ac:dyDescent="0.2">
      <c r="A186" s="162">
        <v>19</v>
      </c>
      <c r="B186" s="162" t="s">
        <v>288</v>
      </c>
      <c r="C186" s="162" t="s">
        <v>289</v>
      </c>
      <c r="D186" s="162" t="s">
        <v>245</v>
      </c>
      <c r="E186" s="162" t="s">
        <v>143</v>
      </c>
      <c r="F186" s="216" t="s">
        <v>290</v>
      </c>
      <c r="G186" s="161">
        <v>12935</v>
      </c>
      <c r="H186" s="161"/>
      <c r="I186" s="161"/>
      <c r="J186" s="161"/>
      <c r="K186" s="164" t="s">
        <v>291</v>
      </c>
      <c r="L186" s="216" t="s">
        <v>277</v>
      </c>
      <c r="M186" s="162" t="s">
        <v>278</v>
      </c>
      <c r="N186" s="159">
        <v>44725</v>
      </c>
      <c r="O186" s="177">
        <v>296849.09999999998</v>
      </c>
      <c r="P186" s="161">
        <v>13309</v>
      </c>
      <c r="Q186" s="159">
        <v>44725</v>
      </c>
      <c r="R186" s="159">
        <v>44847</v>
      </c>
      <c r="S186" s="162" t="s">
        <v>608</v>
      </c>
      <c r="T186" s="167"/>
      <c r="U186" s="167"/>
      <c r="V186" s="167"/>
      <c r="W186" s="162" t="s">
        <v>639</v>
      </c>
      <c r="X186" s="46"/>
      <c r="Y186" s="46"/>
      <c r="Z186" s="43"/>
      <c r="AA186" s="42"/>
      <c r="AB186" s="42"/>
      <c r="AC186" s="42"/>
      <c r="AD186" s="42"/>
      <c r="AE186" s="42"/>
      <c r="AF186" s="42"/>
      <c r="AG186" s="125"/>
      <c r="AH186" s="125"/>
      <c r="AI186" s="42"/>
      <c r="AJ186" s="42"/>
      <c r="AK186" s="125"/>
      <c r="AL186" s="124">
        <f t="shared" si="2"/>
        <v>296849.09999999998</v>
      </c>
      <c r="AM186" s="125">
        <v>257269.22</v>
      </c>
      <c r="AN186" s="125"/>
      <c r="AO186" s="160">
        <f>AM186+AM187+AM188+AN189</f>
        <v>2504798.9499999997</v>
      </c>
      <c r="AP186" s="158" t="s">
        <v>292</v>
      </c>
      <c r="AQ186" s="158"/>
      <c r="AR186" s="164"/>
      <c r="AS186" s="158" t="s">
        <v>293</v>
      </c>
      <c r="AT186" s="164" t="s">
        <v>575</v>
      </c>
      <c r="AU186" s="158"/>
      <c r="AV186" s="158"/>
      <c r="AW186" s="158"/>
      <c r="AX186" s="158"/>
      <c r="AY186" s="158"/>
      <c r="AZ186" s="158"/>
      <c r="BA186" s="158"/>
      <c r="BB186" s="158"/>
      <c r="BC186" s="158"/>
      <c r="BD186" s="158"/>
      <c r="BE186" s="158"/>
      <c r="BF186" s="158"/>
      <c r="BG186" s="158"/>
      <c r="BH186" s="158"/>
      <c r="BI186" s="158"/>
      <c r="BJ186" s="158"/>
      <c r="BK186" s="162"/>
      <c r="BL186" s="165"/>
      <c r="BM186" s="165"/>
      <c r="BN186" s="41"/>
      <c r="BO186" s="41"/>
      <c r="BP186" s="41"/>
      <c r="BQ186" s="41"/>
      <c r="BR186" s="41"/>
      <c r="BS186" s="41"/>
      <c r="BT186" s="41"/>
      <c r="BU186" s="41"/>
      <c r="BV186" s="41"/>
      <c r="BW186" s="41"/>
      <c r="BX186" s="41"/>
      <c r="BY186" s="41"/>
      <c r="BZ186" s="41"/>
      <c r="CA186" s="41"/>
      <c r="CB186" s="41"/>
      <c r="CC186" s="41"/>
      <c r="CD186" s="41"/>
      <c r="CE186" s="41"/>
      <c r="CF186" s="41"/>
      <c r="CG186" s="41"/>
      <c r="CH186" s="41"/>
      <c r="CI186" s="41"/>
      <c r="CJ186" s="41"/>
      <c r="CK186" s="41"/>
      <c r="CL186" s="41"/>
      <c r="CM186" s="41"/>
      <c r="CN186" s="41"/>
      <c r="CO186" s="41"/>
      <c r="CP186" s="41"/>
      <c r="CQ186" s="41"/>
      <c r="CR186" s="41"/>
      <c r="CS186" s="41"/>
      <c r="CT186" s="41"/>
      <c r="CU186" s="41"/>
      <c r="CV186" s="41"/>
      <c r="CW186" s="41"/>
      <c r="CX186" s="41"/>
      <c r="CY186" s="41"/>
      <c r="CZ186" s="41"/>
      <c r="DA186" s="41"/>
      <c r="DB186" s="41"/>
      <c r="DC186" s="41"/>
      <c r="DD186" s="41"/>
      <c r="DE186" s="41"/>
      <c r="DF186" s="41"/>
      <c r="DG186" s="41"/>
      <c r="DH186" s="41"/>
      <c r="DI186" s="41"/>
      <c r="DJ186" s="41"/>
      <c r="DK186" s="41"/>
      <c r="DL186" s="41"/>
      <c r="DM186" s="41"/>
      <c r="DN186" s="41"/>
      <c r="DO186" s="41"/>
      <c r="DP186" s="41"/>
      <c r="DQ186" s="41"/>
      <c r="DR186" s="41"/>
      <c r="DS186" s="41"/>
      <c r="DT186" s="41"/>
      <c r="DU186" s="41"/>
      <c r="DV186" s="41"/>
    </row>
    <row r="187" spans="1:126" s="75" customFormat="1" x14ac:dyDescent="0.2">
      <c r="A187" s="162"/>
      <c r="B187" s="162"/>
      <c r="C187" s="162"/>
      <c r="D187" s="162"/>
      <c r="E187" s="162"/>
      <c r="F187" s="216"/>
      <c r="G187" s="161"/>
      <c r="H187" s="161"/>
      <c r="I187" s="161"/>
      <c r="J187" s="161"/>
      <c r="K187" s="164"/>
      <c r="L187" s="216"/>
      <c r="M187" s="162"/>
      <c r="N187" s="159"/>
      <c r="O187" s="177"/>
      <c r="P187" s="161"/>
      <c r="Q187" s="159"/>
      <c r="R187" s="159"/>
      <c r="S187" s="162"/>
      <c r="T187" s="167"/>
      <c r="U187" s="167"/>
      <c r="V187" s="167"/>
      <c r="W187" s="162"/>
      <c r="X187" s="46" t="s">
        <v>168</v>
      </c>
      <c r="Y187" s="42" t="s">
        <v>560</v>
      </c>
      <c r="Z187" s="43">
        <v>44847</v>
      </c>
      <c r="AA187" s="45">
        <v>13390</v>
      </c>
      <c r="AB187" s="46" t="s">
        <v>294</v>
      </c>
      <c r="AC187" s="42">
        <v>44848</v>
      </c>
      <c r="AD187" s="42">
        <v>44909</v>
      </c>
      <c r="AE187" s="47"/>
      <c r="AF187" s="46"/>
      <c r="AG187" s="125"/>
      <c r="AH187" s="125"/>
      <c r="AI187" s="42"/>
      <c r="AJ187" s="42"/>
      <c r="AK187" s="125"/>
      <c r="AL187" s="124">
        <f t="shared" si="2"/>
        <v>0</v>
      </c>
      <c r="AM187" s="125">
        <v>289174.8</v>
      </c>
      <c r="AN187" s="125"/>
      <c r="AO187" s="160"/>
      <c r="AP187" s="158"/>
      <c r="AQ187" s="158"/>
      <c r="AR187" s="164"/>
      <c r="AS187" s="158"/>
      <c r="AT187" s="164"/>
      <c r="AU187" s="158"/>
      <c r="AV187" s="158"/>
      <c r="AW187" s="158"/>
      <c r="AX187" s="158"/>
      <c r="AY187" s="158"/>
      <c r="AZ187" s="158"/>
      <c r="BA187" s="158"/>
      <c r="BB187" s="158"/>
      <c r="BC187" s="158"/>
      <c r="BD187" s="158"/>
      <c r="BE187" s="158"/>
      <c r="BF187" s="158"/>
      <c r="BG187" s="158"/>
      <c r="BH187" s="158"/>
      <c r="BI187" s="158"/>
      <c r="BJ187" s="158"/>
      <c r="BK187" s="162"/>
      <c r="BL187" s="165"/>
      <c r="BM187" s="165"/>
      <c r="BN187" s="41"/>
      <c r="BO187" s="41"/>
      <c r="BP187" s="41"/>
      <c r="BQ187" s="41"/>
      <c r="BR187" s="41"/>
      <c r="BS187" s="41"/>
      <c r="BT187" s="41"/>
      <c r="BU187" s="41"/>
      <c r="BV187" s="41"/>
      <c r="BW187" s="41"/>
      <c r="BX187" s="41"/>
      <c r="BY187" s="41"/>
      <c r="BZ187" s="41"/>
      <c r="CA187" s="41"/>
      <c r="CB187" s="41"/>
      <c r="CC187" s="41"/>
      <c r="CD187" s="41"/>
      <c r="CE187" s="41"/>
      <c r="CF187" s="41"/>
      <c r="CG187" s="41"/>
      <c r="CH187" s="41"/>
      <c r="CI187" s="41"/>
      <c r="CJ187" s="41"/>
      <c r="CK187" s="41"/>
      <c r="CL187" s="41"/>
      <c r="CM187" s="41"/>
      <c r="CN187" s="41"/>
      <c r="CO187" s="41"/>
      <c r="CP187" s="41"/>
      <c r="CQ187" s="41"/>
      <c r="CR187" s="41"/>
      <c r="CS187" s="41"/>
      <c r="CT187" s="41"/>
      <c r="CU187" s="41"/>
      <c r="CV187" s="41"/>
      <c r="CW187" s="41"/>
      <c r="CX187" s="41"/>
      <c r="CY187" s="41"/>
      <c r="CZ187" s="41"/>
      <c r="DA187" s="41"/>
      <c r="DB187" s="41"/>
      <c r="DC187" s="41"/>
      <c r="DD187" s="41"/>
      <c r="DE187" s="41"/>
      <c r="DF187" s="41"/>
      <c r="DG187" s="41"/>
      <c r="DH187" s="41"/>
      <c r="DI187" s="41"/>
      <c r="DJ187" s="41"/>
      <c r="DK187" s="41"/>
      <c r="DL187" s="41"/>
      <c r="DM187" s="41"/>
      <c r="DN187" s="41"/>
      <c r="DO187" s="41"/>
      <c r="DP187" s="41"/>
      <c r="DQ187" s="41"/>
      <c r="DR187" s="41"/>
      <c r="DS187" s="41"/>
      <c r="DT187" s="41"/>
      <c r="DU187" s="41"/>
      <c r="DV187" s="41"/>
    </row>
    <row r="188" spans="1:126" s="75" customFormat="1" x14ac:dyDescent="0.2">
      <c r="A188" s="162"/>
      <c r="B188" s="162"/>
      <c r="C188" s="162"/>
      <c r="D188" s="162"/>
      <c r="E188" s="162"/>
      <c r="F188" s="216"/>
      <c r="G188" s="161"/>
      <c r="H188" s="161"/>
      <c r="I188" s="161"/>
      <c r="J188" s="161"/>
      <c r="K188" s="164"/>
      <c r="L188" s="216"/>
      <c r="M188" s="162"/>
      <c r="N188" s="159"/>
      <c r="O188" s="177"/>
      <c r="P188" s="161"/>
      <c r="Q188" s="159"/>
      <c r="R188" s="159"/>
      <c r="S188" s="162"/>
      <c r="T188" s="167"/>
      <c r="U188" s="167"/>
      <c r="V188" s="167"/>
      <c r="W188" s="162"/>
      <c r="X188" s="46" t="s">
        <v>168</v>
      </c>
      <c r="Y188" s="42" t="s">
        <v>561</v>
      </c>
      <c r="Z188" s="83">
        <v>44903</v>
      </c>
      <c r="AA188" s="45">
        <v>13427</v>
      </c>
      <c r="AB188" s="46" t="s">
        <v>295</v>
      </c>
      <c r="AC188" s="42">
        <v>44909</v>
      </c>
      <c r="AD188" s="42">
        <v>45273</v>
      </c>
      <c r="AE188" s="47"/>
      <c r="AF188" s="46"/>
      <c r="AG188" s="125"/>
      <c r="AH188" s="125"/>
      <c r="AI188" s="42"/>
      <c r="AJ188" s="42"/>
      <c r="AK188" s="125"/>
      <c r="AL188" s="124">
        <f t="shared" si="2"/>
        <v>0</v>
      </c>
      <c r="AM188" s="125">
        <v>1169755.6399999999</v>
      </c>
      <c r="AN188" s="125"/>
      <c r="AO188" s="160"/>
      <c r="AP188" s="158"/>
      <c r="AQ188" s="158"/>
      <c r="AR188" s="164"/>
      <c r="AS188" s="158"/>
      <c r="AT188" s="164"/>
      <c r="AU188" s="158"/>
      <c r="AV188" s="158"/>
      <c r="AW188" s="158"/>
      <c r="AX188" s="158"/>
      <c r="AY188" s="158"/>
      <c r="AZ188" s="158"/>
      <c r="BA188" s="158"/>
      <c r="BB188" s="158"/>
      <c r="BC188" s="158"/>
      <c r="BD188" s="158"/>
      <c r="BE188" s="158"/>
      <c r="BF188" s="158"/>
      <c r="BG188" s="158"/>
      <c r="BH188" s="158"/>
      <c r="BI188" s="158"/>
      <c r="BJ188" s="158"/>
      <c r="BK188" s="162"/>
      <c r="BL188" s="165"/>
      <c r="BM188" s="165"/>
      <c r="BN188" s="41"/>
      <c r="BO188" s="41"/>
      <c r="BP188" s="41"/>
      <c r="BQ188" s="41"/>
      <c r="BR188" s="41"/>
      <c r="BS188" s="41"/>
      <c r="BT188" s="41"/>
      <c r="BU188" s="41"/>
      <c r="BV188" s="41"/>
      <c r="BW188" s="41"/>
      <c r="BX188" s="41"/>
      <c r="BY188" s="41"/>
      <c r="BZ188" s="41"/>
      <c r="CA188" s="41"/>
      <c r="CB188" s="41"/>
      <c r="CC188" s="41"/>
      <c r="CD188" s="41"/>
      <c r="CE188" s="41"/>
      <c r="CF188" s="41"/>
      <c r="CG188" s="41"/>
      <c r="CH188" s="41"/>
      <c r="CI188" s="41"/>
      <c r="CJ188" s="41"/>
      <c r="CK188" s="41"/>
      <c r="CL188" s="41"/>
      <c r="CM188" s="41"/>
      <c r="CN188" s="41"/>
      <c r="CO188" s="41"/>
      <c r="CP188" s="41"/>
      <c r="CQ188" s="41"/>
      <c r="CR188" s="41"/>
      <c r="CS188" s="41"/>
      <c r="CT188" s="41"/>
      <c r="CU188" s="41"/>
      <c r="CV188" s="41"/>
      <c r="CW188" s="41"/>
      <c r="CX188" s="41"/>
      <c r="CY188" s="41"/>
      <c r="CZ188" s="41"/>
      <c r="DA188" s="41"/>
      <c r="DB188" s="41"/>
      <c r="DC188" s="41"/>
      <c r="DD188" s="41"/>
      <c r="DE188" s="41"/>
      <c r="DF188" s="41"/>
      <c r="DG188" s="41"/>
      <c r="DH188" s="41"/>
      <c r="DI188" s="41"/>
      <c r="DJ188" s="41"/>
      <c r="DK188" s="41"/>
      <c r="DL188" s="41"/>
      <c r="DM188" s="41"/>
      <c r="DN188" s="41"/>
      <c r="DO188" s="41"/>
      <c r="DP188" s="41"/>
      <c r="DQ188" s="41"/>
      <c r="DR188" s="41"/>
      <c r="DS188" s="41"/>
      <c r="DT188" s="41"/>
      <c r="DU188" s="41"/>
      <c r="DV188" s="41"/>
    </row>
    <row r="189" spans="1:126" s="75" customFormat="1" x14ac:dyDescent="0.2">
      <c r="A189" s="162"/>
      <c r="B189" s="162"/>
      <c r="C189" s="162"/>
      <c r="D189" s="162"/>
      <c r="E189" s="162"/>
      <c r="F189" s="216"/>
      <c r="G189" s="161"/>
      <c r="H189" s="161"/>
      <c r="I189" s="161"/>
      <c r="J189" s="161"/>
      <c r="K189" s="164"/>
      <c r="L189" s="216"/>
      <c r="M189" s="162"/>
      <c r="N189" s="159"/>
      <c r="O189" s="177"/>
      <c r="P189" s="161"/>
      <c r="Q189" s="159"/>
      <c r="R189" s="159"/>
      <c r="S189" s="162"/>
      <c r="T189" s="167"/>
      <c r="U189" s="167"/>
      <c r="V189" s="167"/>
      <c r="W189" s="162"/>
      <c r="X189" s="46" t="s">
        <v>168</v>
      </c>
      <c r="Y189" s="42" t="s">
        <v>562</v>
      </c>
      <c r="Z189" s="83">
        <v>45287</v>
      </c>
      <c r="AA189" s="45">
        <v>13673</v>
      </c>
      <c r="AB189" s="46" t="s">
        <v>294</v>
      </c>
      <c r="AC189" s="42">
        <v>45292</v>
      </c>
      <c r="AD189" s="42">
        <v>45657</v>
      </c>
      <c r="AE189" s="47"/>
      <c r="AF189" s="46"/>
      <c r="AG189" s="125"/>
      <c r="AH189" s="125"/>
      <c r="AI189" s="42"/>
      <c r="AJ189" s="42"/>
      <c r="AK189" s="125"/>
      <c r="AL189" s="124">
        <f t="shared" si="2"/>
        <v>0</v>
      </c>
      <c r="AM189" s="125"/>
      <c r="AN189" s="125">
        <f>98949.7+98949.7+98949.7+98949.7+98949.7+98949.7+98949.7+95951.39</f>
        <v>788599.28999999992</v>
      </c>
      <c r="AO189" s="160"/>
      <c r="AP189" s="158"/>
      <c r="AQ189" s="158"/>
      <c r="AR189" s="164"/>
      <c r="AS189" s="158"/>
      <c r="AT189" s="164"/>
      <c r="AU189" s="158"/>
      <c r="AV189" s="158"/>
      <c r="AW189" s="158"/>
      <c r="AX189" s="158"/>
      <c r="AY189" s="158"/>
      <c r="AZ189" s="158"/>
      <c r="BA189" s="158"/>
      <c r="BB189" s="158"/>
      <c r="BC189" s="158"/>
      <c r="BD189" s="158"/>
      <c r="BE189" s="158"/>
      <c r="BF189" s="158"/>
      <c r="BG189" s="158"/>
      <c r="BH189" s="158"/>
      <c r="BI189" s="158"/>
      <c r="BJ189" s="158"/>
      <c r="BK189" s="162"/>
      <c r="BL189" s="165"/>
      <c r="BM189" s="165"/>
      <c r="BN189" s="41"/>
      <c r="BO189" s="41"/>
      <c r="BP189" s="41"/>
      <c r="BQ189" s="41"/>
      <c r="BR189" s="41"/>
      <c r="BS189" s="41"/>
      <c r="BT189" s="41"/>
      <c r="BU189" s="41"/>
      <c r="BV189" s="41"/>
      <c r="BW189" s="41"/>
      <c r="BX189" s="41"/>
      <c r="BY189" s="41"/>
      <c r="BZ189" s="41"/>
      <c r="CA189" s="41"/>
      <c r="CB189" s="41"/>
      <c r="CC189" s="41"/>
      <c r="CD189" s="41"/>
      <c r="CE189" s="41"/>
      <c r="CF189" s="41"/>
      <c r="CG189" s="41"/>
      <c r="CH189" s="41"/>
      <c r="CI189" s="41"/>
      <c r="CJ189" s="41"/>
      <c r="CK189" s="41"/>
      <c r="CL189" s="41"/>
      <c r="CM189" s="41"/>
      <c r="CN189" s="41"/>
      <c r="CO189" s="41"/>
      <c r="CP189" s="41"/>
      <c r="CQ189" s="41"/>
      <c r="CR189" s="41"/>
      <c r="CS189" s="41"/>
      <c r="CT189" s="41"/>
      <c r="CU189" s="41"/>
      <c r="CV189" s="41"/>
      <c r="CW189" s="41"/>
      <c r="CX189" s="41"/>
      <c r="CY189" s="41"/>
      <c r="CZ189" s="41"/>
      <c r="DA189" s="41"/>
      <c r="DB189" s="41"/>
      <c r="DC189" s="41"/>
      <c r="DD189" s="41"/>
      <c r="DE189" s="41"/>
      <c r="DF189" s="41"/>
      <c r="DG189" s="41"/>
      <c r="DH189" s="41"/>
      <c r="DI189" s="41"/>
      <c r="DJ189" s="41"/>
      <c r="DK189" s="41"/>
      <c r="DL189" s="41"/>
      <c r="DM189" s="41"/>
      <c r="DN189" s="41"/>
      <c r="DO189" s="41"/>
      <c r="DP189" s="41"/>
      <c r="DQ189" s="41"/>
      <c r="DR189" s="41"/>
      <c r="DS189" s="41"/>
      <c r="DT189" s="41"/>
      <c r="DU189" s="41"/>
      <c r="DV189" s="41"/>
    </row>
    <row r="190" spans="1:126" s="75" customFormat="1" x14ac:dyDescent="0.2">
      <c r="A190" s="162"/>
      <c r="B190" s="162"/>
      <c r="C190" s="162"/>
      <c r="D190" s="162"/>
      <c r="E190" s="162"/>
      <c r="F190" s="216"/>
      <c r="G190" s="161"/>
      <c r="H190" s="161"/>
      <c r="I190" s="161"/>
      <c r="J190" s="161"/>
      <c r="K190" s="164"/>
      <c r="L190" s="216"/>
      <c r="M190" s="162"/>
      <c r="N190" s="159"/>
      <c r="O190" s="177"/>
      <c r="P190" s="161"/>
      <c r="Q190" s="159"/>
      <c r="R190" s="159"/>
      <c r="S190" s="162"/>
      <c r="T190" s="167"/>
      <c r="U190" s="167"/>
      <c r="V190" s="167"/>
      <c r="W190" s="162"/>
      <c r="X190" s="46"/>
      <c r="Y190" s="42"/>
      <c r="Z190" s="83"/>
      <c r="AA190" s="83"/>
      <c r="AB190" s="46"/>
      <c r="AC190" s="42"/>
      <c r="AD190" s="42"/>
      <c r="AE190" s="47"/>
      <c r="AF190" s="46"/>
      <c r="AG190" s="125"/>
      <c r="AH190" s="125"/>
      <c r="AI190" s="42"/>
      <c r="AJ190" s="42"/>
      <c r="AK190" s="125"/>
      <c r="AL190" s="124">
        <f t="shared" si="2"/>
        <v>0</v>
      </c>
      <c r="AM190" s="125"/>
      <c r="AN190" s="125"/>
      <c r="AO190" s="160"/>
      <c r="AP190" s="158"/>
      <c r="AQ190" s="158"/>
      <c r="AR190" s="164"/>
      <c r="AS190" s="158"/>
      <c r="AT190" s="164"/>
      <c r="AU190" s="158"/>
      <c r="AV190" s="158"/>
      <c r="AW190" s="158"/>
      <c r="AX190" s="158"/>
      <c r="AY190" s="158"/>
      <c r="AZ190" s="158"/>
      <c r="BA190" s="158"/>
      <c r="BB190" s="158"/>
      <c r="BC190" s="158"/>
      <c r="BD190" s="158"/>
      <c r="BE190" s="158"/>
      <c r="BF190" s="158"/>
      <c r="BG190" s="158"/>
      <c r="BH190" s="158"/>
      <c r="BI190" s="158"/>
      <c r="BJ190" s="158"/>
      <c r="BK190" s="162"/>
      <c r="BL190" s="165"/>
      <c r="BM190" s="165"/>
      <c r="BN190" s="41"/>
      <c r="BO190" s="41"/>
      <c r="BP190" s="41"/>
      <c r="BQ190" s="41"/>
      <c r="BR190" s="41"/>
      <c r="BS190" s="41"/>
      <c r="BT190" s="41"/>
      <c r="BU190" s="41"/>
      <c r="BV190" s="41"/>
      <c r="BW190" s="41"/>
      <c r="BX190" s="41"/>
      <c r="BY190" s="41"/>
      <c r="BZ190" s="41"/>
      <c r="CA190" s="41"/>
      <c r="CB190" s="41"/>
      <c r="CC190" s="41"/>
      <c r="CD190" s="41"/>
      <c r="CE190" s="41"/>
      <c r="CF190" s="41"/>
      <c r="CG190" s="41"/>
      <c r="CH190" s="41"/>
      <c r="CI190" s="41"/>
      <c r="CJ190" s="41"/>
      <c r="CK190" s="41"/>
      <c r="CL190" s="41"/>
      <c r="CM190" s="41"/>
      <c r="CN190" s="41"/>
      <c r="CO190" s="41"/>
      <c r="CP190" s="41"/>
      <c r="CQ190" s="41"/>
      <c r="CR190" s="41"/>
      <c r="CS190" s="41"/>
      <c r="CT190" s="41"/>
      <c r="CU190" s="41"/>
      <c r="CV190" s="41"/>
      <c r="CW190" s="41"/>
      <c r="CX190" s="41"/>
      <c r="CY190" s="41"/>
      <c r="CZ190" s="41"/>
      <c r="DA190" s="41"/>
      <c r="DB190" s="41"/>
      <c r="DC190" s="41"/>
      <c r="DD190" s="41"/>
      <c r="DE190" s="41"/>
      <c r="DF190" s="41"/>
      <c r="DG190" s="41"/>
      <c r="DH190" s="41"/>
      <c r="DI190" s="41"/>
      <c r="DJ190" s="41"/>
      <c r="DK190" s="41"/>
      <c r="DL190" s="41"/>
      <c r="DM190" s="41"/>
      <c r="DN190" s="41"/>
      <c r="DO190" s="41"/>
      <c r="DP190" s="41"/>
      <c r="DQ190" s="41"/>
      <c r="DR190" s="41"/>
      <c r="DS190" s="41"/>
      <c r="DT190" s="41"/>
      <c r="DU190" s="41"/>
      <c r="DV190" s="41"/>
    </row>
    <row r="191" spans="1:126" s="75" customFormat="1" x14ac:dyDescent="0.2">
      <c r="A191" s="162"/>
      <c r="B191" s="162"/>
      <c r="C191" s="162"/>
      <c r="D191" s="162"/>
      <c r="E191" s="162"/>
      <c r="F191" s="216"/>
      <c r="G191" s="161"/>
      <c r="H191" s="161"/>
      <c r="I191" s="161"/>
      <c r="J191" s="161"/>
      <c r="K191" s="164"/>
      <c r="L191" s="216"/>
      <c r="M191" s="162"/>
      <c r="N191" s="159"/>
      <c r="O191" s="177"/>
      <c r="P191" s="161"/>
      <c r="Q191" s="159"/>
      <c r="R191" s="159"/>
      <c r="S191" s="162"/>
      <c r="T191" s="167"/>
      <c r="U191" s="167"/>
      <c r="V191" s="167"/>
      <c r="W191" s="162"/>
      <c r="X191" s="46"/>
      <c r="Y191" s="46"/>
      <c r="Z191" s="83"/>
      <c r="AA191" s="83"/>
      <c r="AB191" s="46"/>
      <c r="AC191" s="42"/>
      <c r="AD191" s="42"/>
      <c r="AE191" s="47"/>
      <c r="AF191" s="46"/>
      <c r="AG191" s="125"/>
      <c r="AH191" s="125"/>
      <c r="AI191" s="42"/>
      <c r="AJ191" s="42"/>
      <c r="AK191" s="125"/>
      <c r="AL191" s="124">
        <f t="shared" si="2"/>
        <v>0</v>
      </c>
      <c r="AM191" s="125"/>
      <c r="AN191" s="125"/>
      <c r="AO191" s="160"/>
      <c r="AP191" s="158"/>
      <c r="AQ191" s="158"/>
      <c r="AR191" s="164"/>
      <c r="AS191" s="158"/>
      <c r="AT191" s="164"/>
      <c r="AU191" s="158"/>
      <c r="AV191" s="158"/>
      <c r="AW191" s="158"/>
      <c r="AX191" s="158"/>
      <c r="AY191" s="158"/>
      <c r="AZ191" s="158"/>
      <c r="BA191" s="158"/>
      <c r="BB191" s="158"/>
      <c r="BC191" s="158"/>
      <c r="BD191" s="158"/>
      <c r="BE191" s="158"/>
      <c r="BF191" s="158"/>
      <c r="BG191" s="158"/>
      <c r="BH191" s="158"/>
      <c r="BI191" s="158"/>
      <c r="BJ191" s="158"/>
      <c r="BK191" s="162"/>
      <c r="BL191" s="165"/>
      <c r="BM191" s="165"/>
      <c r="BN191" s="41"/>
      <c r="BO191" s="41"/>
      <c r="BP191" s="41"/>
      <c r="BQ191" s="41"/>
      <c r="BR191" s="41"/>
      <c r="BS191" s="41"/>
      <c r="BT191" s="41"/>
      <c r="BU191" s="41"/>
      <c r="BV191" s="41"/>
      <c r="BW191" s="41"/>
      <c r="BX191" s="41"/>
      <c r="BY191" s="41"/>
      <c r="BZ191" s="41"/>
      <c r="CA191" s="41"/>
      <c r="CB191" s="41"/>
      <c r="CC191" s="41"/>
      <c r="CD191" s="41"/>
      <c r="CE191" s="41"/>
      <c r="CF191" s="41"/>
      <c r="CG191" s="41"/>
      <c r="CH191" s="41"/>
      <c r="CI191" s="41"/>
      <c r="CJ191" s="41"/>
      <c r="CK191" s="41"/>
      <c r="CL191" s="41"/>
      <c r="CM191" s="41"/>
      <c r="CN191" s="41"/>
      <c r="CO191" s="41"/>
      <c r="CP191" s="41"/>
      <c r="CQ191" s="41"/>
      <c r="CR191" s="41"/>
      <c r="CS191" s="41"/>
      <c r="CT191" s="41"/>
      <c r="CU191" s="41"/>
      <c r="CV191" s="41"/>
      <c r="CW191" s="41"/>
      <c r="CX191" s="41"/>
      <c r="CY191" s="41"/>
      <c r="CZ191" s="41"/>
      <c r="DA191" s="41"/>
      <c r="DB191" s="41"/>
      <c r="DC191" s="41"/>
      <c r="DD191" s="41"/>
      <c r="DE191" s="41"/>
      <c r="DF191" s="41"/>
      <c r="DG191" s="41"/>
      <c r="DH191" s="41"/>
      <c r="DI191" s="41"/>
      <c r="DJ191" s="41"/>
      <c r="DK191" s="41"/>
      <c r="DL191" s="41"/>
      <c r="DM191" s="41"/>
      <c r="DN191" s="41"/>
      <c r="DO191" s="41"/>
      <c r="DP191" s="41"/>
      <c r="DQ191" s="41"/>
      <c r="DR191" s="41"/>
      <c r="DS191" s="41"/>
      <c r="DT191" s="41"/>
      <c r="DU191" s="41"/>
      <c r="DV191" s="41"/>
    </row>
    <row r="192" spans="1:126" s="75" customFormat="1" x14ac:dyDescent="0.2">
      <c r="A192" s="162"/>
      <c r="B192" s="162"/>
      <c r="C192" s="162"/>
      <c r="D192" s="162"/>
      <c r="E192" s="162"/>
      <c r="F192" s="216"/>
      <c r="G192" s="161"/>
      <c r="H192" s="161"/>
      <c r="I192" s="161"/>
      <c r="J192" s="161"/>
      <c r="K192" s="164"/>
      <c r="L192" s="216"/>
      <c r="M192" s="162"/>
      <c r="N192" s="159"/>
      <c r="O192" s="177"/>
      <c r="P192" s="161"/>
      <c r="Q192" s="159"/>
      <c r="R192" s="159"/>
      <c r="S192" s="162"/>
      <c r="T192" s="167"/>
      <c r="U192" s="167"/>
      <c r="V192" s="167"/>
      <c r="W192" s="162"/>
      <c r="X192" s="46"/>
      <c r="Y192" s="87"/>
      <c r="Z192" s="87"/>
      <c r="AA192" s="87"/>
      <c r="AB192" s="87"/>
      <c r="AC192" s="58"/>
      <c r="AD192" s="87"/>
      <c r="AE192" s="42"/>
      <c r="AF192" s="42"/>
      <c r="AG192" s="126"/>
      <c r="AH192" s="126"/>
      <c r="AI192" s="43"/>
      <c r="AJ192" s="43"/>
      <c r="AK192" s="127"/>
      <c r="AL192" s="124">
        <f t="shared" si="2"/>
        <v>0</v>
      </c>
      <c r="AM192" s="137"/>
      <c r="AN192" s="125"/>
      <c r="AO192" s="160"/>
      <c r="AP192" s="158"/>
      <c r="AQ192" s="158"/>
      <c r="AR192" s="164"/>
      <c r="AS192" s="158"/>
      <c r="AT192" s="164"/>
      <c r="AU192" s="162"/>
      <c r="AV192" s="162"/>
      <c r="AW192" s="162"/>
      <c r="AX192" s="162"/>
      <c r="AY192" s="162"/>
      <c r="AZ192" s="162"/>
      <c r="BA192" s="162"/>
      <c r="BB192" s="162"/>
      <c r="BC192" s="162"/>
      <c r="BD192" s="162"/>
      <c r="BE192" s="162"/>
      <c r="BF192" s="162"/>
      <c r="BG192" s="162"/>
      <c r="BH192" s="162"/>
      <c r="BI192" s="162"/>
      <c r="BJ192" s="162"/>
      <c r="BK192" s="162"/>
      <c r="BL192" s="165"/>
      <c r="BM192" s="165"/>
      <c r="BN192" s="41"/>
      <c r="BO192" s="41"/>
      <c r="BP192" s="41"/>
      <c r="BQ192" s="41"/>
      <c r="BR192" s="41"/>
      <c r="BS192" s="41"/>
      <c r="BT192" s="41"/>
      <c r="BU192" s="41"/>
      <c r="BV192" s="41"/>
      <c r="BW192" s="41"/>
      <c r="BX192" s="41"/>
      <c r="BY192" s="41"/>
      <c r="BZ192" s="41"/>
      <c r="CA192" s="41"/>
      <c r="CB192" s="41"/>
      <c r="CC192" s="41"/>
      <c r="CD192" s="41"/>
      <c r="CE192" s="41"/>
      <c r="CF192" s="41"/>
      <c r="CG192" s="41"/>
      <c r="CH192" s="41"/>
      <c r="CI192" s="41"/>
      <c r="CJ192" s="41"/>
      <c r="CK192" s="41"/>
      <c r="CL192" s="41"/>
      <c r="CM192" s="41"/>
      <c r="CN192" s="41"/>
      <c r="CO192" s="41"/>
      <c r="CP192" s="41"/>
      <c r="CQ192" s="41"/>
      <c r="CR192" s="41"/>
      <c r="CS192" s="41"/>
      <c r="CT192" s="41"/>
      <c r="CU192" s="41"/>
      <c r="CV192" s="41"/>
      <c r="CW192" s="41"/>
      <c r="CX192" s="41"/>
      <c r="CY192" s="41"/>
      <c r="CZ192" s="41"/>
      <c r="DA192" s="41"/>
      <c r="DB192" s="41"/>
      <c r="DC192" s="41"/>
      <c r="DD192" s="41"/>
      <c r="DE192" s="41"/>
      <c r="DF192" s="41"/>
      <c r="DG192" s="41"/>
      <c r="DH192" s="41"/>
      <c r="DI192" s="41"/>
      <c r="DJ192" s="41"/>
      <c r="DK192" s="41"/>
      <c r="DL192" s="41"/>
      <c r="DM192" s="41"/>
      <c r="DN192" s="41"/>
      <c r="DO192" s="41"/>
      <c r="DP192" s="41"/>
      <c r="DQ192" s="41"/>
      <c r="DR192" s="41"/>
      <c r="DS192" s="41"/>
      <c r="DT192" s="41"/>
      <c r="DU192" s="41"/>
      <c r="DV192" s="41"/>
    </row>
    <row r="193" spans="1:126" s="75" customFormat="1" x14ac:dyDescent="0.2">
      <c r="A193" s="162">
        <v>20</v>
      </c>
      <c r="B193" s="162" t="s">
        <v>243</v>
      </c>
      <c r="C193" s="162" t="s">
        <v>244</v>
      </c>
      <c r="D193" s="162" t="s">
        <v>245</v>
      </c>
      <c r="E193" s="162" t="s">
        <v>246</v>
      </c>
      <c r="F193" s="216" t="s">
        <v>247</v>
      </c>
      <c r="G193" s="161">
        <v>13123</v>
      </c>
      <c r="H193" s="161"/>
      <c r="I193" s="161"/>
      <c r="J193" s="161"/>
      <c r="K193" s="164" t="s">
        <v>248</v>
      </c>
      <c r="L193" s="216" t="s">
        <v>146</v>
      </c>
      <c r="M193" s="162" t="s">
        <v>147</v>
      </c>
      <c r="N193" s="159">
        <v>44743</v>
      </c>
      <c r="O193" s="177">
        <v>938629.68</v>
      </c>
      <c r="P193" s="161">
        <v>13318</v>
      </c>
      <c r="Q193" s="159">
        <v>44743</v>
      </c>
      <c r="R193" s="159">
        <v>45108</v>
      </c>
      <c r="S193" s="162" t="s">
        <v>608</v>
      </c>
      <c r="T193" s="167"/>
      <c r="U193" s="167"/>
      <c r="V193" s="167"/>
      <c r="W193" s="162" t="s">
        <v>639</v>
      </c>
      <c r="X193" s="46"/>
      <c r="Y193" s="42"/>
      <c r="Z193" s="43"/>
      <c r="AA193" s="42"/>
      <c r="AB193" s="42"/>
      <c r="AC193" s="42"/>
      <c r="AD193" s="42"/>
      <c r="AE193" s="42"/>
      <c r="AF193" s="42"/>
      <c r="AG193" s="126"/>
      <c r="AH193" s="126"/>
      <c r="AI193" s="42"/>
      <c r="AJ193" s="42"/>
      <c r="AK193" s="126"/>
      <c r="AL193" s="124">
        <f t="shared" si="2"/>
        <v>938629.68</v>
      </c>
      <c r="AM193" s="126"/>
      <c r="AN193" s="125"/>
      <c r="AO193" s="160">
        <f>AM194+AM195+AN196</f>
        <v>2132148.67</v>
      </c>
      <c r="AP193" s="162" t="s">
        <v>249</v>
      </c>
      <c r="AQ193" s="178"/>
      <c r="AR193" s="162"/>
      <c r="AS193" s="178"/>
      <c r="AT193" s="162" t="s">
        <v>250</v>
      </c>
      <c r="AU193" s="162"/>
      <c r="AV193" s="162"/>
      <c r="AW193" s="162"/>
      <c r="AX193" s="162"/>
      <c r="AY193" s="162"/>
      <c r="AZ193" s="162"/>
      <c r="BA193" s="162"/>
      <c r="BB193" s="162"/>
      <c r="BC193" s="162"/>
      <c r="BD193" s="162"/>
      <c r="BE193" s="162"/>
      <c r="BF193" s="162"/>
      <c r="BG193" s="162"/>
      <c r="BH193" s="162"/>
      <c r="BI193" s="162"/>
      <c r="BJ193" s="162"/>
      <c r="BK193" s="162"/>
      <c r="BL193" s="165"/>
      <c r="BM193" s="165"/>
      <c r="BN193" s="41"/>
      <c r="BO193" s="41"/>
      <c r="BP193" s="41"/>
      <c r="BQ193" s="41"/>
      <c r="BR193" s="41"/>
      <c r="BS193" s="41"/>
      <c r="BT193" s="41"/>
      <c r="BU193" s="41"/>
      <c r="BV193" s="41"/>
      <c r="BW193" s="41"/>
      <c r="BX193" s="41"/>
      <c r="BY193" s="41"/>
      <c r="BZ193" s="41"/>
      <c r="CA193" s="41"/>
      <c r="CB193" s="41"/>
      <c r="CC193" s="41"/>
      <c r="CD193" s="41"/>
      <c r="CE193" s="41"/>
      <c r="CF193" s="41"/>
      <c r="CG193" s="41"/>
      <c r="CH193" s="41"/>
      <c r="CI193" s="41"/>
      <c r="CJ193" s="41"/>
      <c r="CK193" s="41"/>
      <c r="CL193" s="41"/>
      <c r="CM193" s="41"/>
      <c r="CN193" s="41"/>
      <c r="CO193" s="41"/>
      <c r="CP193" s="41"/>
      <c r="CQ193" s="41"/>
      <c r="CR193" s="41"/>
      <c r="CS193" s="41"/>
      <c r="CT193" s="41"/>
      <c r="CU193" s="41"/>
      <c r="CV193" s="41"/>
      <c r="CW193" s="41"/>
      <c r="CX193" s="41"/>
      <c r="CY193" s="41"/>
      <c r="CZ193" s="41"/>
      <c r="DA193" s="41"/>
      <c r="DB193" s="41"/>
      <c r="DC193" s="41"/>
      <c r="DD193" s="41"/>
      <c r="DE193" s="41"/>
      <c r="DF193" s="41"/>
      <c r="DG193" s="41"/>
      <c r="DH193" s="41"/>
      <c r="DI193" s="41"/>
      <c r="DJ193" s="41"/>
      <c r="DK193" s="41"/>
      <c r="DL193" s="41"/>
      <c r="DM193" s="41"/>
      <c r="DN193" s="41"/>
      <c r="DO193" s="41"/>
      <c r="DP193" s="41"/>
      <c r="DQ193" s="41"/>
      <c r="DR193" s="41"/>
      <c r="DS193" s="41"/>
      <c r="DT193" s="41"/>
      <c r="DU193" s="41"/>
      <c r="DV193" s="41"/>
    </row>
    <row r="194" spans="1:126" s="75" customFormat="1" x14ac:dyDescent="0.2">
      <c r="A194" s="162"/>
      <c r="B194" s="162"/>
      <c r="C194" s="162"/>
      <c r="D194" s="162"/>
      <c r="E194" s="162"/>
      <c r="F194" s="216"/>
      <c r="G194" s="161"/>
      <c r="H194" s="161"/>
      <c r="I194" s="161"/>
      <c r="J194" s="161"/>
      <c r="K194" s="164"/>
      <c r="L194" s="216"/>
      <c r="M194" s="162"/>
      <c r="N194" s="159"/>
      <c r="O194" s="177"/>
      <c r="P194" s="161"/>
      <c r="Q194" s="159"/>
      <c r="R194" s="159"/>
      <c r="S194" s="162"/>
      <c r="T194" s="167"/>
      <c r="U194" s="167"/>
      <c r="V194" s="167"/>
      <c r="W194" s="162"/>
      <c r="X194" s="46" t="s">
        <v>168</v>
      </c>
      <c r="Y194" s="42" t="s">
        <v>560</v>
      </c>
      <c r="Z194" s="43">
        <v>44868</v>
      </c>
      <c r="AA194" s="76" t="s">
        <v>251</v>
      </c>
      <c r="AB194" s="42" t="s">
        <v>157</v>
      </c>
      <c r="AC194" s="77">
        <v>44868</v>
      </c>
      <c r="AD194" s="42">
        <v>45108</v>
      </c>
      <c r="AE194" s="79">
        <v>0.21718982000000001</v>
      </c>
      <c r="AF194" s="58"/>
      <c r="AG194" s="125">
        <v>188999.76</v>
      </c>
      <c r="AH194" s="125">
        <v>0</v>
      </c>
      <c r="AI194" s="58"/>
      <c r="AJ194" s="78"/>
      <c r="AK194" s="125">
        <v>0</v>
      </c>
      <c r="AL194" s="124">
        <f t="shared" si="2"/>
        <v>188999.76</v>
      </c>
      <c r="AM194" s="126">
        <v>480991.68</v>
      </c>
      <c r="AN194" s="125"/>
      <c r="AO194" s="160"/>
      <c r="AP194" s="162"/>
      <c r="AQ194" s="178"/>
      <c r="AR194" s="162"/>
      <c r="AS194" s="178"/>
      <c r="AT194" s="162"/>
      <c r="AU194" s="162"/>
      <c r="AV194" s="162"/>
      <c r="AW194" s="162"/>
      <c r="AX194" s="162"/>
      <c r="AY194" s="162"/>
      <c r="AZ194" s="162"/>
      <c r="BA194" s="162"/>
      <c r="BB194" s="162"/>
      <c r="BC194" s="162"/>
      <c r="BD194" s="162"/>
      <c r="BE194" s="162"/>
      <c r="BF194" s="162"/>
      <c r="BG194" s="162"/>
      <c r="BH194" s="162"/>
      <c r="BI194" s="162"/>
      <c r="BJ194" s="162"/>
      <c r="BK194" s="162"/>
      <c r="BL194" s="165"/>
      <c r="BM194" s="165"/>
      <c r="BN194" s="41"/>
      <c r="BO194" s="41"/>
      <c r="BP194" s="41"/>
      <c r="BQ194" s="41"/>
      <c r="BR194" s="41"/>
      <c r="BS194" s="41"/>
      <c r="BT194" s="41"/>
      <c r="BU194" s="41"/>
      <c r="BV194" s="41"/>
      <c r="BW194" s="41"/>
      <c r="BX194" s="41"/>
      <c r="BY194" s="41"/>
      <c r="BZ194" s="41"/>
      <c r="CA194" s="41"/>
      <c r="CB194" s="41"/>
      <c r="CC194" s="41"/>
      <c r="CD194" s="41"/>
      <c r="CE194" s="41"/>
      <c r="CF194" s="41"/>
      <c r="CG194" s="41"/>
      <c r="CH194" s="41"/>
      <c r="CI194" s="41"/>
      <c r="CJ194" s="41"/>
      <c r="CK194" s="41"/>
      <c r="CL194" s="41"/>
      <c r="CM194" s="41"/>
      <c r="CN194" s="41"/>
      <c r="CO194" s="41"/>
      <c r="CP194" s="41"/>
      <c r="CQ194" s="41"/>
      <c r="CR194" s="41"/>
      <c r="CS194" s="41"/>
      <c r="CT194" s="41"/>
      <c r="CU194" s="41"/>
      <c r="CV194" s="41"/>
      <c r="CW194" s="41"/>
      <c r="CX194" s="41"/>
      <c r="CY194" s="41"/>
      <c r="CZ194" s="41"/>
      <c r="DA194" s="41"/>
      <c r="DB194" s="41"/>
      <c r="DC194" s="41"/>
      <c r="DD194" s="41"/>
      <c r="DE194" s="41"/>
      <c r="DF194" s="41"/>
      <c r="DG194" s="41"/>
      <c r="DH194" s="41"/>
      <c r="DI194" s="41"/>
      <c r="DJ194" s="41"/>
      <c r="DK194" s="41"/>
      <c r="DL194" s="41"/>
      <c r="DM194" s="41"/>
      <c r="DN194" s="41"/>
      <c r="DO194" s="41"/>
      <c r="DP194" s="41"/>
      <c r="DQ194" s="41"/>
      <c r="DR194" s="41"/>
      <c r="DS194" s="41"/>
      <c r="DT194" s="41"/>
      <c r="DU194" s="41"/>
      <c r="DV194" s="41"/>
    </row>
    <row r="195" spans="1:126" s="75" customFormat="1" x14ac:dyDescent="0.2">
      <c r="A195" s="162"/>
      <c r="B195" s="162"/>
      <c r="C195" s="162"/>
      <c r="D195" s="162"/>
      <c r="E195" s="162"/>
      <c r="F195" s="216"/>
      <c r="G195" s="161"/>
      <c r="H195" s="161"/>
      <c r="I195" s="161"/>
      <c r="J195" s="161"/>
      <c r="K195" s="164"/>
      <c r="L195" s="216"/>
      <c r="M195" s="162"/>
      <c r="N195" s="159"/>
      <c r="O195" s="177"/>
      <c r="P195" s="161"/>
      <c r="Q195" s="159"/>
      <c r="R195" s="159"/>
      <c r="S195" s="162"/>
      <c r="T195" s="167"/>
      <c r="U195" s="167"/>
      <c r="V195" s="167"/>
      <c r="W195" s="162"/>
      <c r="X195" s="46" t="s">
        <v>168</v>
      </c>
      <c r="Y195" s="42" t="s">
        <v>561</v>
      </c>
      <c r="Z195" s="43">
        <v>45098</v>
      </c>
      <c r="AA195" s="47" t="s">
        <v>182</v>
      </c>
      <c r="AB195" s="42" t="s">
        <v>252</v>
      </c>
      <c r="AC195" s="42">
        <v>45109</v>
      </c>
      <c r="AD195" s="42">
        <v>45474</v>
      </c>
      <c r="AE195" s="55"/>
      <c r="AF195" s="42"/>
      <c r="AG195" s="125"/>
      <c r="AH195" s="126"/>
      <c r="AI195" s="58"/>
      <c r="AJ195" s="78"/>
      <c r="AK195" s="125"/>
      <c r="AL195" s="124">
        <f t="shared" si="2"/>
        <v>0</v>
      </c>
      <c r="AM195" s="126">
        <v>945835.48</v>
      </c>
      <c r="AN195" s="125"/>
      <c r="AO195" s="160"/>
      <c r="AP195" s="162"/>
      <c r="AQ195" s="178"/>
      <c r="AR195" s="162"/>
      <c r="AS195" s="178"/>
      <c r="AT195" s="162"/>
      <c r="AU195" s="162"/>
      <c r="AV195" s="162"/>
      <c r="AW195" s="162"/>
      <c r="AX195" s="162"/>
      <c r="AY195" s="162"/>
      <c r="AZ195" s="162"/>
      <c r="BA195" s="162"/>
      <c r="BB195" s="162"/>
      <c r="BC195" s="162"/>
      <c r="BD195" s="162"/>
      <c r="BE195" s="162"/>
      <c r="BF195" s="162"/>
      <c r="BG195" s="162"/>
      <c r="BH195" s="162"/>
      <c r="BI195" s="162"/>
      <c r="BJ195" s="162"/>
      <c r="BK195" s="162"/>
      <c r="BL195" s="165"/>
      <c r="BM195" s="165"/>
      <c r="BN195" s="41"/>
      <c r="BO195" s="41"/>
      <c r="BP195" s="41"/>
      <c r="BQ195" s="41"/>
      <c r="BR195" s="41"/>
      <c r="BS195" s="41"/>
      <c r="BT195" s="41"/>
      <c r="BU195" s="41"/>
      <c r="BV195" s="41"/>
      <c r="BW195" s="41"/>
      <c r="BX195" s="41"/>
      <c r="BY195" s="41"/>
      <c r="BZ195" s="41"/>
      <c r="CA195" s="41"/>
      <c r="CB195" s="41"/>
      <c r="CC195" s="41"/>
      <c r="CD195" s="41"/>
      <c r="CE195" s="41"/>
      <c r="CF195" s="41"/>
      <c r="CG195" s="41"/>
      <c r="CH195" s="41"/>
      <c r="CI195" s="41"/>
      <c r="CJ195" s="41"/>
      <c r="CK195" s="41"/>
      <c r="CL195" s="41"/>
      <c r="CM195" s="41"/>
      <c r="CN195" s="41"/>
      <c r="CO195" s="41"/>
      <c r="CP195" s="41"/>
      <c r="CQ195" s="41"/>
      <c r="CR195" s="41"/>
      <c r="CS195" s="41"/>
      <c r="CT195" s="41"/>
      <c r="CU195" s="41"/>
      <c r="CV195" s="41"/>
      <c r="CW195" s="41"/>
      <c r="CX195" s="41"/>
      <c r="CY195" s="41"/>
      <c r="CZ195" s="41"/>
      <c r="DA195" s="41"/>
      <c r="DB195" s="41"/>
      <c r="DC195" s="41"/>
      <c r="DD195" s="41"/>
      <c r="DE195" s="41"/>
      <c r="DF195" s="41"/>
      <c r="DG195" s="41"/>
      <c r="DH195" s="41"/>
      <c r="DI195" s="41"/>
      <c r="DJ195" s="41"/>
      <c r="DK195" s="41"/>
      <c r="DL195" s="41"/>
      <c r="DM195" s="41"/>
      <c r="DN195" s="41"/>
      <c r="DO195" s="41"/>
      <c r="DP195" s="41"/>
      <c r="DQ195" s="41"/>
      <c r="DR195" s="41"/>
      <c r="DS195" s="41"/>
      <c r="DT195" s="41"/>
      <c r="DU195" s="41"/>
      <c r="DV195" s="41"/>
    </row>
    <row r="196" spans="1:126" s="75" customFormat="1" x14ac:dyDescent="0.2">
      <c r="A196" s="162"/>
      <c r="B196" s="162"/>
      <c r="C196" s="162"/>
      <c r="D196" s="162"/>
      <c r="E196" s="162"/>
      <c r="F196" s="216"/>
      <c r="G196" s="161"/>
      <c r="H196" s="161"/>
      <c r="I196" s="161"/>
      <c r="J196" s="161"/>
      <c r="K196" s="164"/>
      <c r="L196" s="216"/>
      <c r="M196" s="162"/>
      <c r="N196" s="159"/>
      <c r="O196" s="177"/>
      <c r="P196" s="161"/>
      <c r="Q196" s="159"/>
      <c r="R196" s="159"/>
      <c r="S196" s="162"/>
      <c r="T196" s="167"/>
      <c r="U196" s="167"/>
      <c r="V196" s="167"/>
      <c r="W196" s="162"/>
      <c r="X196" s="46" t="s">
        <v>168</v>
      </c>
      <c r="Y196" s="42" t="s">
        <v>562</v>
      </c>
      <c r="Z196" s="43">
        <v>45460</v>
      </c>
      <c r="AA196" s="76">
        <v>13802</v>
      </c>
      <c r="AB196" s="42" t="s">
        <v>253</v>
      </c>
      <c r="AC196" s="77">
        <v>45475</v>
      </c>
      <c r="AD196" s="42">
        <v>45839</v>
      </c>
      <c r="AE196" s="55"/>
      <c r="AF196" s="42"/>
      <c r="AG196" s="125"/>
      <c r="AH196" s="126"/>
      <c r="AI196" s="58"/>
      <c r="AJ196" s="78"/>
      <c r="AK196" s="125"/>
      <c r="AL196" s="124">
        <f t="shared" si="2"/>
        <v>0</v>
      </c>
      <c r="AM196" s="126"/>
      <c r="AN196" s="125">
        <f>88267.1+88267.1+87451.81+88267.1+88267.1+88267.1+88267.1+88267.1</f>
        <v>705321.50999999989</v>
      </c>
      <c r="AO196" s="160"/>
      <c r="AP196" s="162"/>
      <c r="AQ196" s="178"/>
      <c r="AR196" s="162"/>
      <c r="AS196" s="178"/>
      <c r="AT196" s="162"/>
      <c r="AU196" s="162"/>
      <c r="AV196" s="162"/>
      <c r="AW196" s="162"/>
      <c r="AX196" s="162"/>
      <c r="AY196" s="162"/>
      <c r="AZ196" s="162"/>
      <c r="BA196" s="162"/>
      <c r="BB196" s="162"/>
      <c r="BC196" s="162"/>
      <c r="BD196" s="162"/>
      <c r="BE196" s="162"/>
      <c r="BF196" s="162"/>
      <c r="BG196" s="162"/>
      <c r="BH196" s="162"/>
      <c r="BI196" s="162"/>
      <c r="BJ196" s="162"/>
      <c r="BK196" s="162"/>
      <c r="BL196" s="165"/>
      <c r="BM196" s="165"/>
      <c r="BN196" s="41"/>
      <c r="BO196" s="41"/>
      <c r="BP196" s="41"/>
      <c r="BQ196" s="41"/>
      <c r="BR196" s="41"/>
      <c r="BS196" s="41"/>
      <c r="BT196" s="41"/>
      <c r="BU196" s="41"/>
      <c r="BV196" s="41"/>
      <c r="BW196" s="41"/>
      <c r="BX196" s="41"/>
      <c r="BY196" s="41"/>
      <c r="BZ196" s="41"/>
      <c r="CA196" s="41"/>
      <c r="CB196" s="41"/>
      <c r="CC196" s="41"/>
      <c r="CD196" s="41"/>
      <c r="CE196" s="41"/>
      <c r="CF196" s="41"/>
      <c r="CG196" s="41"/>
      <c r="CH196" s="41"/>
      <c r="CI196" s="41"/>
      <c r="CJ196" s="41"/>
      <c r="CK196" s="41"/>
      <c r="CL196" s="41"/>
      <c r="CM196" s="41"/>
      <c r="CN196" s="41"/>
      <c r="CO196" s="41"/>
      <c r="CP196" s="41"/>
      <c r="CQ196" s="41"/>
      <c r="CR196" s="41"/>
      <c r="CS196" s="41"/>
      <c r="CT196" s="41"/>
      <c r="CU196" s="41"/>
      <c r="CV196" s="41"/>
      <c r="CW196" s="41"/>
      <c r="CX196" s="41"/>
      <c r="CY196" s="41"/>
      <c r="CZ196" s="41"/>
      <c r="DA196" s="41"/>
      <c r="DB196" s="41"/>
      <c r="DC196" s="41"/>
      <c r="DD196" s="41"/>
      <c r="DE196" s="41"/>
      <c r="DF196" s="41"/>
      <c r="DG196" s="41"/>
      <c r="DH196" s="41"/>
      <c r="DI196" s="41"/>
      <c r="DJ196" s="41"/>
      <c r="DK196" s="41"/>
      <c r="DL196" s="41"/>
      <c r="DM196" s="41"/>
      <c r="DN196" s="41"/>
      <c r="DO196" s="41"/>
      <c r="DP196" s="41"/>
      <c r="DQ196" s="41"/>
      <c r="DR196" s="41"/>
      <c r="DS196" s="41"/>
      <c r="DT196" s="41"/>
      <c r="DU196" s="41"/>
      <c r="DV196" s="41"/>
    </row>
    <row r="197" spans="1:126" s="75" customFormat="1" x14ac:dyDescent="0.2">
      <c r="A197" s="162"/>
      <c r="B197" s="162"/>
      <c r="C197" s="162"/>
      <c r="D197" s="162"/>
      <c r="E197" s="162"/>
      <c r="F197" s="216"/>
      <c r="G197" s="161"/>
      <c r="H197" s="161"/>
      <c r="I197" s="161"/>
      <c r="J197" s="161"/>
      <c r="K197" s="164"/>
      <c r="L197" s="216"/>
      <c r="M197" s="162"/>
      <c r="N197" s="159"/>
      <c r="O197" s="177"/>
      <c r="P197" s="161"/>
      <c r="Q197" s="159"/>
      <c r="R197" s="159"/>
      <c r="S197" s="162"/>
      <c r="T197" s="167"/>
      <c r="U197" s="167"/>
      <c r="V197" s="167"/>
      <c r="W197" s="162"/>
      <c r="X197" s="46"/>
      <c r="Y197" s="42"/>
      <c r="Z197" s="43"/>
      <c r="AA197" s="76"/>
      <c r="AB197" s="42"/>
      <c r="AC197" s="77"/>
      <c r="AD197" s="42"/>
      <c r="AE197" s="55"/>
      <c r="AF197" s="42"/>
      <c r="AG197" s="125"/>
      <c r="AH197" s="126"/>
      <c r="AI197" s="58"/>
      <c r="AJ197" s="78"/>
      <c r="AK197" s="125"/>
      <c r="AL197" s="124">
        <f t="shared" si="2"/>
        <v>0</v>
      </c>
      <c r="AM197" s="126"/>
      <c r="AN197" s="125"/>
      <c r="AO197" s="160"/>
      <c r="AP197" s="162"/>
      <c r="AQ197" s="178"/>
      <c r="AR197" s="162"/>
      <c r="AS197" s="178"/>
      <c r="AT197" s="162"/>
      <c r="AU197" s="162"/>
      <c r="AV197" s="162"/>
      <c r="AW197" s="162"/>
      <c r="AX197" s="162"/>
      <c r="AY197" s="162"/>
      <c r="AZ197" s="162"/>
      <c r="BA197" s="162"/>
      <c r="BB197" s="162"/>
      <c r="BC197" s="162"/>
      <c r="BD197" s="162"/>
      <c r="BE197" s="162"/>
      <c r="BF197" s="162"/>
      <c r="BG197" s="162"/>
      <c r="BH197" s="162"/>
      <c r="BI197" s="162"/>
      <c r="BJ197" s="162"/>
      <c r="BK197" s="162"/>
      <c r="BL197" s="165"/>
      <c r="BM197" s="165"/>
      <c r="BN197" s="41"/>
      <c r="BO197" s="41"/>
      <c r="BP197" s="41"/>
      <c r="BQ197" s="41"/>
      <c r="BR197" s="41"/>
      <c r="BS197" s="41"/>
      <c r="BT197" s="41"/>
      <c r="BU197" s="41"/>
      <c r="BV197" s="41"/>
      <c r="BW197" s="41"/>
      <c r="BX197" s="41"/>
      <c r="BY197" s="41"/>
      <c r="BZ197" s="41"/>
      <c r="CA197" s="41"/>
      <c r="CB197" s="41"/>
      <c r="CC197" s="41"/>
      <c r="CD197" s="41"/>
      <c r="CE197" s="41"/>
      <c r="CF197" s="41"/>
      <c r="CG197" s="41"/>
      <c r="CH197" s="41"/>
      <c r="CI197" s="41"/>
      <c r="CJ197" s="41"/>
      <c r="CK197" s="41"/>
      <c r="CL197" s="41"/>
      <c r="CM197" s="41"/>
      <c r="CN197" s="41"/>
      <c r="CO197" s="41"/>
      <c r="CP197" s="41"/>
      <c r="CQ197" s="41"/>
      <c r="CR197" s="41"/>
      <c r="CS197" s="41"/>
      <c r="CT197" s="41"/>
      <c r="CU197" s="41"/>
      <c r="CV197" s="41"/>
      <c r="CW197" s="41"/>
      <c r="CX197" s="41"/>
      <c r="CY197" s="41"/>
      <c r="CZ197" s="41"/>
      <c r="DA197" s="41"/>
      <c r="DB197" s="41"/>
      <c r="DC197" s="41"/>
      <c r="DD197" s="41"/>
      <c r="DE197" s="41"/>
      <c r="DF197" s="41"/>
      <c r="DG197" s="41"/>
      <c r="DH197" s="41"/>
      <c r="DI197" s="41"/>
      <c r="DJ197" s="41"/>
      <c r="DK197" s="41"/>
      <c r="DL197" s="41"/>
      <c r="DM197" s="41"/>
      <c r="DN197" s="41"/>
      <c r="DO197" s="41"/>
      <c r="DP197" s="41"/>
      <c r="DQ197" s="41"/>
      <c r="DR197" s="41"/>
      <c r="DS197" s="41"/>
      <c r="DT197" s="41"/>
      <c r="DU197" s="41"/>
      <c r="DV197" s="41"/>
    </row>
    <row r="198" spans="1:126" s="75" customFormat="1" x14ac:dyDescent="0.2">
      <c r="A198" s="162"/>
      <c r="B198" s="162"/>
      <c r="C198" s="162"/>
      <c r="D198" s="162"/>
      <c r="E198" s="162"/>
      <c r="F198" s="216"/>
      <c r="G198" s="161"/>
      <c r="H198" s="161"/>
      <c r="I198" s="161"/>
      <c r="J198" s="161"/>
      <c r="K198" s="164"/>
      <c r="L198" s="216"/>
      <c r="M198" s="162"/>
      <c r="N198" s="159"/>
      <c r="O198" s="177"/>
      <c r="P198" s="161"/>
      <c r="Q198" s="159"/>
      <c r="R198" s="159"/>
      <c r="S198" s="162"/>
      <c r="T198" s="167"/>
      <c r="U198" s="167"/>
      <c r="V198" s="167"/>
      <c r="W198" s="162"/>
      <c r="X198" s="46"/>
      <c r="Y198" s="42"/>
      <c r="Z198" s="43"/>
      <c r="AA198" s="47"/>
      <c r="AB198" s="42"/>
      <c r="AC198" s="42"/>
      <c r="AD198" s="42"/>
      <c r="AE198" s="42"/>
      <c r="AF198" s="42"/>
      <c r="AG198" s="126"/>
      <c r="AH198" s="126"/>
      <c r="AI198" s="43"/>
      <c r="AJ198" s="43"/>
      <c r="AK198" s="127"/>
      <c r="AL198" s="124">
        <f t="shared" si="2"/>
        <v>0</v>
      </c>
      <c r="AM198" s="126"/>
      <c r="AN198" s="125"/>
      <c r="AO198" s="160"/>
      <c r="AP198" s="162"/>
      <c r="AQ198" s="178"/>
      <c r="AR198" s="162"/>
      <c r="AS198" s="178"/>
      <c r="AT198" s="162"/>
      <c r="AU198" s="158"/>
      <c r="AV198" s="158"/>
      <c r="AW198" s="158"/>
      <c r="AX198" s="158"/>
      <c r="AY198" s="158"/>
      <c r="AZ198" s="158"/>
      <c r="BA198" s="158"/>
      <c r="BB198" s="165"/>
      <c r="BC198" s="158"/>
      <c r="BD198" s="158"/>
      <c r="BE198" s="158"/>
      <c r="BF198" s="158"/>
      <c r="BG198" s="158"/>
      <c r="BH198" s="158"/>
      <c r="BI198" s="158"/>
      <c r="BJ198" s="158"/>
      <c r="BK198" s="162"/>
      <c r="BL198" s="165"/>
      <c r="BM198" s="165"/>
      <c r="BN198" s="41"/>
      <c r="BO198" s="41"/>
      <c r="BP198" s="41"/>
      <c r="BQ198" s="41"/>
      <c r="BR198" s="41"/>
      <c r="BS198" s="41"/>
      <c r="BT198" s="41"/>
      <c r="BU198" s="41"/>
      <c r="BV198" s="41"/>
      <c r="BW198" s="41"/>
      <c r="BX198" s="41"/>
      <c r="BY198" s="41"/>
      <c r="BZ198" s="41"/>
      <c r="CA198" s="41"/>
      <c r="CB198" s="41"/>
      <c r="CC198" s="41"/>
      <c r="CD198" s="41"/>
      <c r="CE198" s="41"/>
      <c r="CF198" s="41"/>
      <c r="CG198" s="41"/>
      <c r="CH198" s="41"/>
      <c r="CI198" s="41"/>
      <c r="CJ198" s="41"/>
      <c r="CK198" s="41"/>
      <c r="CL198" s="41"/>
      <c r="CM198" s="41"/>
      <c r="CN198" s="41"/>
      <c r="CO198" s="41"/>
      <c r="CP198" s="41"/>
      <c r="CQ198" s="41"/>
      <c r="CR198" s="41"/>
      <c r="CS198" s="41"/>
      <c r="CT198" s="41"/>
      <c r="CU198" s="41"/>
      <c r="CV198" s="41"/>
      <c r="CW198" s="41"/>
      <c r="CX198" s="41"/>
      <c r="CY198" s="41"/>
      <c r="CZ198" s="41"/>
      <c r="DA198" s="41"/>
      <c r="DB198" s="41"/>
      <c r="DC198" s="41"/>
      <c r="DD198" s="41"/>
      <c r="DE198" s="41"/>
      <c r="DF198" s="41"/>
      <c r="DG198" s="41"/>
      <c r="DH198" s="41"/>
      <c r="DI198" s="41"/>
      <c r="DJ198" s="41"/>
      <c r="DK198" s="41"/>
      <c r="DL198" s="41"/>
      <c r="DM198" s="41"/>
      <c r="DN198" s="41"/>
      <c r="DO198" s="41"/>
      <c r="DP198" s="41"/>
      <c r="DQ198" s="41"/>
      <c r="DR198" s="41"/>
      <c r="DS198" s="41"/>
      <c r="DT198" s="41"/>
      <c r="DU198" s="41"/>
      <c r="DV198" s="41"/>
    </row>
    <row r="199" spans="1:126" x14ac:dyDescent="0.2">
      <c r="A199" s="162">
        <v>21</v>
      </c>
      <c r="B199" s="163" t="s">
        <v>357</v>
      </c>
      <c r="C199" s="162" t="s">
        <v>358</v>
      </c>
      <c r="D199" s="162" t="s">
        <v>245</v>
      </c>
      <c r="E199" s="162" t="s">
        <v>143</v>
      </c>
      <c r="F199" s="216" t="s">
        <v>359</v>
      </c>
      <c r="G199" s="161">
        <v>13274</v>
      </c>
      <c r="H199" s="161"/>
      <c r="I199" s="161"/>
      <c r="J199" s="161"/>
      <c r="K199" s="163" t="s">
        <v>360</v>
      </c>
      <c r="L199" s="216" t="s">
        <v>361</v>
      </c>
      <c r="M199" s="163" t="s">
        <v>362</v>
      </c>
      <c r="N199" s="159">
        <v>44882</v>
      </c>
      <c r="O199" s="160">
        <v>39000</v>
      </c>
      <c r="P199" s="161">
        <v>13422</v>
      </c>
      <c r="Q199" s="159" t="s">
        <v>363</v>
      </c>
      <c r="R199" s="159">
        <v>45277</v>
      </c>
      <c r="S199" s="162" t="s">
        <v>608</v>
      </c>
      <c r="T199" s="163"/>
      <c r="U199" s="163"/>
      <c r="V199" s="163"/>
      <c r="W199" s="163" t="s">
        <v>640</v>
      </c>
      <c r="X199" s="46"/>
      <c r="Y199" s="42"/>
      <c r="Z199" s="43"/>
      <c r="AA199" s="43"/>
      <c r="AB199" s="43"/>
      <c r="AC199" s="42"/>
      <c r="AD199" s="43"/>
      <c r="AE199" s="58"/>
      <c r="AF199" s="58"/>
      <c r="AG199" s="125"/>
      <c r="AH199" s="125"/>
      <c r="AI199" s="58"/>
      <c r="AJ199" s="78"/>
      <c r="AK199" s="125"/>
      <c r="AL199" s="124">
        <f t="shared" si="2"/>
        <v>39000</v>
      </c>
      <c r="AM199" s="125"/>
      <c r="AN199" s="125"/>
      <c r="AO199" s="160">
        <f>AM200+AN201</f>
        <v>611323.91</v>
      </c>
      <c r="AP199" s="158" t="s">
        <v>364</v>
      </c>
      <c r="AQ199" s="158"/>
      <c r="AR199" s="158"/>
      <c r="AS199" s="158" t="s">
        <v>365</v>
      </c>
      <c r="AT199" s="158" t="s">
        <v>576</v>
      </c>
      <c r="AU199" s="158"/>
      <c r="AV199" s="158"/>
      <c r="AW199" s="158"/>
      <c r="AX199" s="158"/>
      <c r="AY199" s="158"/>
      <c r="AZ199" s="158"/>
      <c r="BA199" s="158"/>
      <c r="BB199" s="165"/>
      <c r="BC199" s="158"/>
      <c r="BD199" s="158"/>
      <c r="BE199" s="158"/>
      <c r="BF199" s="158"/>
      <c r="BG199" s="158"/>
      <c r="BH199" s="158"/>
      <c r="BI199" s="158"/>
      <c r="BJ199" s="158"/>
      <c r="BK199" s="162"/>
      <c r="BL199" s="165"/>
      <c r="BM199" s="165"/>
    </row>
    <row r="200" spans="1:126" x14ac:dyDescent="0.2">
      <c r="A200" s="162"/>
      <c r="B200" s="163"/>
      <c r="C200" s="162"/>
      <c r="D200" s="162"/>
      <c r="E200" s="162"/>
      <c r="F200" s="216"/>
      <c r="G200" s="161"/>
      <c r="H200" s="161"/>
      <c r="I200" s="161"/>
      <c r="J200" s="161"/>
      <c r="K200" s="163"/>
      <c r="L200" s="216"/>
      <c r="M200" s="163"/>
      <c r="N200" s="159"/>
      <c r="O200" s="160"/>
      <c r="P200" s="161"/>
      <c r="Q200" s="159"/>
      <c r="R200" s="159"/>
      <c r="S200" s="162"/>
      <c r="T200" s="163"/>
      <c r="U200" s="163"/>
      <c r="V200" s="163"/>
      <c r="W200" s="163"/>
      <c r="X200" s="46" t="s">
        <v>168</v>
      </c>
      <c r="Y200" s="42" t="s">
        <v>161</v>
      </c>
      <c r="Z200" s="43">
        <v>45244</v>
      </c>
      <c r="AA200" s="85" t="s">
        <v>366</v>
      </c>
      <c r="AB200" s="42" t="s">
        <v>367</v>
      </c>
      <c r="AC200" s="77">
        <v>45248</v>
      </c>
      <c r="AD200" s="42">
        <v>45613</v>
      </c>
      <c r="AE200" s="58"/>
      <c r="AF200" s="58"/>
      <c r="AG200" s="125"/>
      <c r="AH200" s="125"/>
      <c r="AI200" s="58"/>
      <c r="AJ200" s="78"/>
      <c r="AK200" s="125"/>
      <c r="AL200" s="124">
        <f t="shared" si="2"/>
        <v>0</v>
      </c>
      <c r="AM200" s="125">
        <v>373663.76</v>
      </c>
      <c r="AN200" s="125"/>
      <c r="AO200" s="160"/>
      <c r="AP200" s="158"/>
      <c r="AQ200" s="158"/>
      <c r="AR200" s="158"/>
      <c r="AS200" s="158"/>
      <c r="AT200" s="158"/>
      <c r="AU200" s="158"/>
      <c r="AV200" s="158"/>
      <c r="AW200" s="158"/>
      <c r="AX200" s="158"/>
      <c r="AY200" s="158"/>
      <c r="AZ200" s="158"/>
      <c r="BA200" s="158"/>
      <c r="BB200" s="165"/>
      <c r="BC200" s="158"/>
      <c r="BD200" s="158"/>
      <c r="BE200" s="158"/>
      <c r="BF200" s="158"/>
      <c r="BG200" s="158"/>
      <c r="BH200" s="158"/>
      <c r="BI200" s="158"/>
      <c r="BJ200" s="158"/>
      <c r="BK200" s="162"/>
      <c r="BL200" s="165"/>
      <c r="BM200" s="165"/>
    </row>
    <row r="201" spans="1:126" x14ac:dyDescent="0.2">
      <c r="A201" s="162"/>
      <c r="B201" s="163"/>
      <c r="C201" s="162"/>
      <c r="D201" s="162"/>
      <c r="E201" s="162"/>
      <c r="F201" s="216"/>
      <c r="G201" s="161"/>
      <c r="H201" s="161"/>
      <c r="I201" s="161"/>
      <c r="J201" s="161"/>
      <c r="K201" s="163"/>
      <c r="L201" s="216"/>
      <c r="M201" s="163"/>
      <c r="N201" s="159"/>
      <c r="O201" s="160"/>
      <c r="P201" s="161"/>
      <c r="Q201" s="159"/>
      <c r="R201" s="159"/>
      <c r="S201" s="162"/>
      <c r="T201" s="163"/>
      <c r="U201" s="163"/>
      <c r="V201" s="163"/>
      <c r="W201" s="163"/>
      <c r="X201" s="46"/>
      <c r="Y201" s="42"/>
      <c r="Z201" s="43"/>
      <c r="AA201" s="85"/>
      <c r="AB201" s="42"/>
      <c r="AC201" s="77"/>
      <c r="AD201" s="42"/>
      <c r="AE201" s="58"/>
      <c r="AF201" s="58"/>
      <c r="AG201" s="125"/>
      <c r="AH201" s="125"/>
      <c r="AI201" s="58"/>
      <c r="AJ201" s="78"/>
      <c r="AK201" s="125"/>
      <c r="AL201" s="124">
        <f t="shared" si="2"/>
        <v>0</v>
      </c>
      <c r="AM201" s="125"/>
      <c r="AN201" s="125">
        <f>33951.45+33951.45+33951.45+33951.45+33951.45+33951.45+33951.45</f>
        <v>237660.15000000002</v>
      </c>
      <c r="AO201" s="160"/>
      <c r="AP201" s="158"/>
      <c r="AQ201" s="158"/>
      <c r="AR201" s="158"/>
      <c r="AS201" s="158"/>
      <c r="AT201" s="158"/>
      <c r="AU201" s="158"/>
      <c r="AV201" s="158"/>
      <c r="AW201" s="158"/>
      <c r="AX201" s="158"/>
      <c r="AY201" s="158"/>
      <c r="AZ201" s="158"/>
      <c r="BA201" s="158"/>
      <c r="BB201" s="165"/>
      <c r="BC201" s="158"/>
      <c r="BD201" s="158"/>
      <c r="BE201" s="158"/>
      <c r="BF201" s="158"/>
      <c r="BG201" s="158"/>
      <c r="BH201" s="158"/>
      <c r="BI201" s="158"/>
      <c r="BJ201" s="158"/>
      <c r="BK201" s="162"/>
      <c r="BL201" s="165"/>
      <c r="BM201" s="165"/>
    </row>
    <row r="202" spans="1:126" x14ac:dyDescent="0.2">
      <c r="A202" s="162"/>
      <c r="B202" s="163"/>
      <c r="C202" s="162"/>
      <c r="D202" s="162"/>
      <c r="E202" s="162"/>
      <c r="F202" s="216"/>
      <c r="G202" s="161"/>
      <c r="H202" s="161"/>
      <c r="I202" s="161"/>
      <c r="J202" s="161"/>
      <c r="K202" s="163"/>
      <c r="L202" s="216"/>
      <c r="M202" s="163"/>
      <c r="N202" s="159"/>
      <c r="O202" s="160"/>
      <c r="P202" s="161"/>
      <c r="Q202" s="159"/>
      <c r="R202" s="159"/>
      <c r="S202" s="162"/>
      <c r="T202" s="163"/>
      <c r="U202" s="163"/>
      <c r="V202" s="163"/>
      <c r="W202" s="163"/>
      <c r="X202" s="46"/>
      <c r="Y202" s="42"/>
      <c r="Z202" s="43"/>
      <c r="AA202" s="85"/>
      <c r="AB202" s="42"/>
      <c r="AC202" s="77"/>
      <c r="AD202" s="42"/>
      <c r="AE202" s="42"/>
      <c r="AF202" s="42"/>
      <c r="AG202" s="126"/>
      <c r="AH202" s="126"/>
      <c r="AI202" s="43"/>
      <c r="AJ202" s="43"/>
      <c r="AK202" s="127"/>
      <c r="AL202" s="124">
        <f t="shared" si="2"/>
        <v>0</v>
      </c>
      <c r="AM202" s="125"/>
      <c r="AN202" s="125"/>
      <c r="AO202" s="160"/>
      <c r="AP202" s="158"/>
      <c r="AQ202" s="158"/>
      <c r="AR202" s="158"/>
      <c r="AS202" s="158"/>
      <c r="AT202" s="158"/>
      <c r="AU202" s="158"/>
      <c r="AV202" s="158"/>
      <c r="AW202" s="158"/>
      <c r="AX202" s="158"/>
      <c r="AY202" s="158"/>
      <c r="AZ202" s="158"/>
      <c r="BA202" s="158"/>
      <c r="BB202" s="158"/>
      <c r="BC202" s="158"/>
      <c r="BD202" s="158"/>
      <c r="BE202" s="158"/>
      <c r="BF202" s="158"/>
      <c r="BG202" s="158"/>
      <c r="BH202" s="158"/>
      <c r="BI202" s="158"/>
      <c r="BJ202" s="158"/>
      <c r="BK202" s="162"/>
      <c r="BL202" s="165"/>
      <c r="BM202" s="165"/>
    </row>
    <row r="203" spans="1:126" x14ac:dyDescent="0.2">
      <c r="A203" s="162">
        <v>22</v>
      </c>
      <c r="B203" s="163" t="s">
        <v>379</v>
      </c>
      <c r="C203" s="162" t="s">
        <v>380</v>
      </c>
      <c r="D203" s="162" t="s">
        <v>245</v>
      </c>
      <c r="E203" s="162" t="s">
        <v>143</v>
      </c>
      <c r="F203" s="216" t="s">
        <v>381</v>
      </c>
      <c r="G203" s="161">
        <v>13265</v>
      </c>
      <c r="H203" s="161"/>
      <c r="I203" s="161"/>
      <c r="J203" s="161"/>
      <c r="K203" s="163" t="s">
        <v>382</v>
      </c>
      <c r="L203" s="216" t="s">
        <v>383</v>
      </c>
      <c r="M203" s="163" t="s">
        <v>384</v>
      </c>
      <c r="N203" s="159">
        <v>44888</v>
      </c>
      <c r="O203" s="160">
        <v>379200</v>
      </c>
      <c r="P203" s="161">
        <v>13419</v>
      </c>
      <c r="Q203" s="159">
        <v>44887</v>
      </c>
      <c r="R203" s="159">
        <v>45252</v>
      </c>
      <c r="S203" s="162" t="s">
        <v>608</v>
      </c>
      <c r="T203" s="163"/>
      <c r="U203" s="163"/>
      <c r="V203" s="163"/>
      <c r="W203" s="163" t="s">
        <v>640</v>
      </c>
      <c r="X203" s="46"/>
      <c r="Y203" s="42"/>
      <c r="Z203" s="43"/>
      <c r="AA203" s="43"/>
      <c r="AB203" s="43"/>
      <c r="AC203" s="42"/>
      <c r="AD203" s="43"/>
      <c r="AE203" s="58"/>
      <c r="AF203" s="58"/>
      <c r="AG203" s="125"/>
      <c r="AH203" s="125"/>
      <c r="AI203" s="58"/>
      <c r="AJ203" s="78"/>
      <c r="AK203" s="125"/>
      <c r="AL203" s="124">
        <f t="shared" si="2"/>
        <v>379200</v>
      </c>
      <c r="AM203" s="125"/>
      <c r="AN203" s="125"/>
      <c r="AO203" s="160">
        <f>AM204+AN205</f>
        <v>632000</v>
      </c>
      <c r="AP203" s="158" t="s">
        <v>385</v>
      </c>
      <c r="AQ203" s="158"/>
      <c r="AR203" s="158"/>
      <c r="AS203" s="158" t="s">
        <v>388</v>
      </c>
      <c r="AT203" s="158" t="s">
        <v>387</v>
      </c>
      <c r="AU203" s="158" t="s">
        <v>386</v>
      </c>
      <c r="AV203" s="158"/>
      <c r="AW203" s="158"/>
      <c r="AX203" s="158"/>
      <c r="AY203" s="158"/>
      <c r="AZ203" s="158"/>
      <c r="BA203" s="158"/>
      <c r="BB203" s="158"/>
      <c r="BC203" s="158"/>
      <c r="BD203" s="158"/>
      <c r="BE203" s="158"/>
      <c r="BF203" s="158"/>
      <c r="BG203" s="158"/>
      <c r="BH203" s="158"/>
      <c r="BI203" s="158"/>
      <c r="BJ203" s="158"/>
      <c r="BK203" s="162"/>
      <c r="BL203" s="165"/>
      <c r="BM203" s="165"/>
    </row>
    <row r="204" spans="1:126" x14ac:dyDescent="0.2">
      <c r="A204" s="162"/>
      <c r="B204" s="163"/>
      <c r="C204" s="162"/>
      <c r="D204" s="162"/>
      <c r="E204" s="162"/>
      <c r="F204" s="216"/>
      <c r="G204" s="161"/>
      <c r="H204" s="161"/>
      <c r="I204" s="161"/>
      <c r="J204" s="161"/>
      <c r="K204" s="163"/>
      <c r="L204" s="216"/>
      <c r="M204" s="163"/>
      <c r="N204" s="159"/>
      <c r="O204" s="160"/>
      <c r="P204" s="161"/>
      <c r="Q204" s="159"/>
      <c r="R204" s="159"/>
      <c r="S204" s="162"/>
      <c r="T204" s="163"/>
      <c r="U204" s="163"/>
      <c r="V204" s="163"/>
      <c r="W204" s="163"/>
      <c r="X204" s="46" t="s">
        <v>168</v>
      </c>
      <c r="Y204" s="42" t="s">
        <v>161</v>
      </c>
      <c r="Z204" s="43">
        <v>45251</v>
      </c>
      <c r="AA204" s="85" t="s">
        <v>389</v>
      </c>
      <c r="AB204" s="42" t="s">
        <v>390</v>
      </c>
      <c r="AC204" s="42">
        <v>45253</v>
      </c>
      <c r="AD204" s="42">
        <v>45618</v>
      </c>
      <c r="AE204" s="42"/>
      <c r="AF204" s="42"/>
      <c r="AG204" s="125"/>
      <c r="AH204" s="125"/>
      <c r="AI204" s="58"/>
      <c r="AJ204" s="78"/>
      <c r="AK204" s="125"/>
      <c r="AL204" s="124">
        <f t="shared" si="2"/>
        <v>0</v>
      </c>
      <c r="AM204" s="126">
        <v>379200</v>
      </c>
      <c r="AN204" s="125"/>
      <c r="AO204" s="160"/>
      <c r="AP204" s="158"/>
      <c r="AQ204" s="158"/>
      <c r="AR204" s="158"/>
      <c r="AS204" s="158"/>
      <c r="AT204" s="158"/>
      <c r="AU204" s="158"/>
      <c r="AV204" s="158"/>
      <c r="AW204" s="158"/>
      <c r="AX204" s="158"/>
      <c r="AY204" s="158"/>
      <c r="AZ204" s="158"/>
      <c r="BA204" s="158"/>
      <c r="BB204" s="158"/>
      <c r="BC204" s="158"/>
      <c r="BD204" s="158"/>
      <c r="BE204" s="158"/>
      <c r="BF204" s="158"/>
      <c r="BG204" s="158"/>
      <c r="BH204" s="158"/>
      <c r="BI204" s="158"/>
      <c r="BJ204" s="158"/>
      <c r="BK204" s="162"/>
      <c r="BL204" s="165"/>
      <c r="BM204" s="165"/>
    </row>
    <row r="205" spans="1:126" x14ac:dyDescent="0.2">
      <c r="A205" s="162"/>
      <c r="B205" s="163"/>
      <c r="C205" s="162"/>
      <c r="D205" s="162"/>
      <c r="E205" s="162"/>
      <c r="F205" s="216"/>
      <c r="G205" s="161"/>
      <c r="H205" s="161"/>
      <c r="I205" s="161"/>
      <c r="J205" s="161"/>
      <c r="K205" s="163"/>
      <c r="L205" s="216"/>
      <c r="M205" s="163"/>
      <c r="N205" s="159"/>
      <c r="O205" s="160"/>
      <c r="P205" s="161"/>
      <c r="Q205" s="159"/>
      <c r="R205" s="159"/>
      <c r="S205" s="162"/>
      <c r="T205" s="163"/>
      <c r="U205" s="163"/>
      <c r="V205" s="163"/>
      <c r="W205" s="163"/>
      <c r="X205" s="46"/>
      <c r="Y205" s="42"/>
      <c r="Z205" s="43"/>
      <c r="AA205" s="85"/>
      <c r="AB205" s="42"/>
      <c r="AC205" s="42"/>
      <c r="AD205" s="42"/>
      <c r="AE205" s="42"/>
      <c r="AF205" s="42"/>
      <c r="AG205" s="125"/>
      <c r="AH205" s="125"/>
      <c r="AI205" s="58"/>
      <c r="AJ205" s="78"/>
      <c r="AK205" s="125"/>
      <c r="AL205" s="124">
        <f t="shared" si="2"/>
        <v>0</v>
      </c>
      <c r="AM205" s="126"/>
      <c r="AN205" s="125">
        <f>31600+31600+31600+31600+31600+31600+31600+31600</f>
        <v>252800</v>
      </c>
      <c r="AO205" s="160"/>
      <c r="AP205" s="158"/>
      <c r="AQ205" s="158"/>
      <c r="AR205" s="158"/>
      <c r="AS205" s="158"/>
      <c r="AT205" s="158"/>
      <c r="AU205" s="158"/>
      <c r="AV205" s="158"/>
      <c r="AW205" s="158"/>
      <c r="AX205" s="158"/>
      <c r="AY205" s="158"/>
      <c r="AZ205" s="158"/>
      <c r="BA205" s="158"/>
      <c r="BB205" s="158"/>
      <c r="BC205" s="158"/>
      <c r="BD205" s="158"/>
      <c r="BE205" s="158"/>
      <c r="BF205" s="158"/>
      <c r="BG205" s="158"/>
      <c r="BH205" s="158"/>
      <c r="BI205" s="158"/>
      <c r="BJ205" s="158"/>
      <c r="BK205" s="162"/>
      <c r="BL205" s="165"/>
      <c r="BM205" s="165"/>
    </row>
    <row r="206" spans="1:126" x14ac:dyDescent="0.2">
      <c r="A206" s="162"/>
      <c r="B206" s="163"/>
      <c r="C206" s="162"/>
      <c r="D206" s="162"/>
      <c r="E206" s="162"/>
      <c r="F206" s="216"/>
      <c r="G206" s="161"/>
      <c r="H206" s="161"/>
      <c r="I206" s="161"/>
      <c r="J206" s="161"/>
      <c r="K206" s="163"/>
      <c r="L206" s="216"/>
      <c r="M206" s="163"/>
      <c r="N206" s="159"/>
      <c r="O206" s="160"/>
      <c r="P206" s="161"/>
      <c r="Q206" s="159"/>
      <c r="R206" s="159"/>
      <c r="S206" s="162"/>
      <c r="T206" s="163"/>
      <c r="U206" s="163"/>
      <c r="V206" s="163"/>
      <c r="W206" s="163"/>
      <c r="X206" s="46"/>
      <c r="Y206" s="42"/>
      <c r="Z206" s="43"/>
      <c r="AA206" s="85"/>
      <c r="AB206" s="42"/>
      <c r="AC206" s="77"/>
      <c r="AD206" s="42"/>
      <c r="AE206" s="42"/>
      <c r="AF206" s="42"/>
      <c r="AG206" s="126"/>
      <c r="AH206" s="126"/>
      <c r="AI206" s="43"/>
      <c r="AJ206" s="43"/>
      <c r="AK206" s="127"/>
      <c r="AL206" s="124">
        <f t="shared" si="2"/>
        <v>0</v>
      </c>
      <c r="AM206" s="125"/>
      <c r="AN206" s="125"/>
      <c r="AO206" s="160"/>
      <c r="AP206" s="158"/>
      <c r="AQ206" s="158"/>
      <c r="AR206" s="158"/>
      <c r="AS206" s="158"/>
      <c r="AT206" s="158"/>
      <c r="AU206" s="164"/>
      <c r="AV206" s="158"/>
      <c r="AW206" s="158"/>
      <c r="AX206" s="158"/>
      <c r="AY206" s="158"/>
      <c r="AZ206" s="158"/>
      <c r="BA206" s="158"/>
      <c r="BB206" s="158"/>
      <c r="BC206" s="158"/>
      <c r="BD206" s="158"/>
      <c r="BE206" s="158"/>
      <c r="BF206" s="158"/>
      <c r="BG206" s="158"/>
      <c r="BH206" s="158"/>
      <c r="BI206" s="158"/>
      <c r="BJ206" s="158"/>
      <c r="BK206" s="162"/>
      <c r="BL206" s="165"/>
      <c r="BM206" s="165"/>
    </row>
    <row r="207" spans="1:126" x14ac:dyDescent="0.2">
      <c r="A207" s="162">
        <v>23</v>
      </c>
      <c r="B207" s="163" t="s">
        <v>368</v>
      </c>
      <c r="C207" s="162" t="s">
        <v>369</v>
      </c>
      <c r="D207" s="162" t="s">
        <v>349</v>
      </c>
      <c r="E207" s="162" t="s">
        <v>143</v>
      </c>
      <c r="F207" s="216" t="s">
        <v>370</v>
      </c>
      <c r="G207" s="161">
        <v>13435</v>
      </c>
      <c r="H207" s="161"/>
      <c r="I207" s="161"/>
      <c r="J207" s="161"/>
      <c r="K207" s="162" t="s">
        <v>568</v>
      </c>
      <c r="L207" s="216" t="s">
        <v>371</v>
      </c>
      <c r="M207" s="163" t="s">
        <v>372</v>
      </c>
      <c r="N207" s="159">
        <v>44914</v>
      </c>
      <c r="O207" s="160">
        <v>224784</v>
      </c>
      <c r="P207" s="161">
        <v>13435</v>
      </c>
      <c r="Q207" s="159">
        <v>44914</v>
      </c>
      <c r="R207" s="159">
        <v>45279</v>
      </c>
      <c r="S207" s="162" t="s">
        <v>496</v>
      </c>
      <c r="T207" s="163"/>
      <c r="U207" s="163"/>
      <c r="V207" s="163"/>
      <c r="W207" s="163" t="s">
        <v>640</v>
      </c>
      <c r="X207" s="46"/>
      <c r="Y207" s="42"/>
      <c r="Z207" s="43"/>
      <c r="AA207" s="43"/>
      <c r="AB207" s="43"/>
      <c r="AC207" s="42"/>
      <c r="AD207" s="43"/>
      <c r="AE207" s="58"/>
      <c r="AF207" s="58"/>
      <c r="AG207" s="125"/>
      <c r="AH207" s="125"/>
      <c r="AI207" s="58"/>
      <c r="AJ207" s="78"/>
      <c r="AK207" s="125"/>
      <c r="AL207" s="124">
        <f t="shared" si="2"/>
        <v>224784</v>
      </c>
      <c r="AM207" s="125"/>
      <c r="AN207" s="125"/>
      <c r="AO207" s="160">
        <f>AM208+AN208</f>
        <v>287765.09999999998</v>
      </c>
      <c r="AP207" s="158"/>
      <c r="AQ207" s="158"/>
      <c r="AR207" s="158"/>
      <c r="AS207" s="158"/>
      <c r="AT207" s="158"/>
      <c r="AU207" s="164"/>
      <c r="AV207" s="158" t="s">
        <v>373</v>
      </c>
      <c r="AW207" s="164" t="s">
        <v>374</v>
      </c>
      <c r="AX207" s="158"/>
      <c r="AY207" s="158" t="s">
        <v>376</v>
      </c>
      <c r="AZ207" s="158" t="s">
        <v>375</v>
      </c>
      <c r="BA207" s="158"/>
      <c r="BB207" s="158"/>
      <c r="BC207" s="158"/>
      <c r="BD207" s="158"/>
      <c r="BE207" s="158"/>
      <c r="BF207" s="158"/>
      <c r="BG207" s="158"/>
      <c r="BH207" s="158"/>
      <c r="BI207" s="158"/>
      <c r="BJ207" s="158"/>
      <c r="BK207" s="162"/>
      <c r="BL207" s="165"/>
      <c r="BM207" s="165"/>
    </row>
    <row r="208" spans="1:126" x14ac:dyDescent="0.2">
      <c r="A208" s="162"/>
      <c r="B208" s="163"/>
      <c r="C208" s="162"/>
      <c r="D208" s="162"/>
      <c r="E208" s="162"/>
      <c r="F208" s="216"/>
      <c r="G208" s="161"/>
      <c r="H208" s="161"/>
      <c r="I208" s="161"/>
      <c r="J208" s="161"/>
      <c r="K208" s="162"/>
      <c r="L208" s="216"/>
      <c r="M208" s="163"/>
      <c r="N208" s="159"/>
      <c r="O208" s="160"/>
      <c r="P208" s="161"/>
      <c r="Q208" s="159"/>
      <c r="R208" s="159"/>
      <c r="S208" s="162"/>
      <c r="T208" s="163"/>
      <c r="U208" s="163"/>
      <c r="V208" s="163"/>
      <c r="W208" s="163"/>
      <c r="X208" s="46" t="s">
        <v>168</v>
      </c>
      <c r="Y208" s="42" t="s">
        <v>161</v>
      </c>
      <c r="Z208" s="43">
        <v>45278</v>
      </c>
      <c r="AA208" s="85" t="s">
        <v>377</v>
      </c>
      <c r="AB208" s="42" t="s">
        <v>378</v>
      </c>
      <c r="AC208" s="77">
        <v>45278</v>
      </c>
      <c r="AD208" s="42">
        <v>45645</v>
      </c>
      <c r="AE208" s="58"/>
      <c r="AF208" s="58"/>
      <c r="AG208" s="125"/>
      <c r="AH208" s="125"/>
      <c r="AI208" s="58"/>
      <c r="AJ208" s="78"/>
      <c r="AK208" s="125"/>
      <c r="AL208" s="124">
        <f t="shared" si="2"/>
        <v>0</v>
      </c>
      <c r="AM208" s="125">
        <v>191372.53</v>
      </c>
      <c r="AN208" s="125">
        <f>10943.4+14717.4+10600.58+13775.99+19360+19543.4+7451.8</f>
        <v>96392.569999999992</v>
      </c>
      <c r="AO208" s="160"/>
      <c r="AP208" s="158"/>
      <c r="AQ208" s="158"/>
      <c r="AR208" s="158"/>
      <c r="AS208" s="158"/>
      <c r="AT208" s="158"/>
      <c r="AU208" s="164"/>
      <c r="AV208" s="158"/>
      <c r="AW208" s="164"/>
      <c r="AX208" s="158"/>
      <c r="AY208" s="158"/>
      <c r="AZ208" s="158"/>
      <c r="BA208" s="158"/>
      <c r="BB208" s="158"/>
      <c r="BC208" s="158"/>
      <c r="BD208" s="158"/>
      <c r="BE208" s="158"/>
      <c r="BF208" s="158"/>
      <c r="BG208" s="158"/>
      <c r="BH208" s="158"/>
      <c r="BI208" s="158"/>
      <c r="BJ208" s="158"/>
      <c r="BK208" s="162"/>
      <c r="BL208" s="165"/>
      <c r="BM208" s="165"/>
    </row>
    <row r="209" spans="1:65" x14ac:dyDescent="0.2">
      <c r="A209" s="162"/>
      <c r="B209" s="163"/>
      <c r="C209" s="162"/>
      <c r="D209" s="162"/>
      <c r="E209" s="162"/>
      <c r="F209" s="216"/>
      <c r="G209" s="161"/>
      <c r="H209" s="161"/>
      <c r="I209" s="161"/>
      <c r="J209" s="161"/>
      <c r="K209" s="162"/>
      <c r="L209" s="216"/>
      <c r="M209" s="163"/>
      <c r="N209" s="159"/>
      <c r="O209" s="160"/>
      <c r="P209" s="161"/>
      <c r="Q209" s="159"/>
      <c r="R209" s="159"/>
      <c r="S209" s="162"/>
      <c r="T209" s="163"/>
      <c r="U209" s="163"/>
      <c r="V209" s="163"/>
      <c r="W209" s="163"/>
      <c r="X209" s="46"/>
      <c r="Y209" s="42"/>
      <c r="Z209" s="43"/>
      <c r="AA209" s="85"/>
      <c r="AB209" s="42"/>
      <c r="AC209" s="77"/>
      <c r="AD209" s="42"/>
      <c r="AE209" s="58"/>
      <c r="AF209" s="58"/>
      <c r="AG209" s="125"/>
      <c r="AH209" s="125"/>
      <c r="AI209" s="58"/>
      <c r="AJ209" s="78"/>
      <c r="AK209" s="125"/>
      <c r="AL209" s="124">
        <f t="shared" si="2"/>
        <v>0</v>
      </c>
      <c r="AM209" s="125"/>
      <c r="AN209" s="125"/>
      <c r="AO209" s="160"/>
      <c r="AP209" s="158"/>
      <c r="AQ209" s="158"/>
      <c r="AR209" s="158"/>
      <c r="AS209" s="158"/>
      <c r="AT209" s="158"/>
      <c r="AU209" s="164"/>
      <c r="AV209" s="158"/>
      <c r="AW209" s="164"/>
      <c r="AX209" s="158"/>
      <c r="AY209" s="158"/>
      <c r="AZ209" s="158"/>
      <c r="BA209" s="158"/>
      <c r="BB209" s="158"/>
      <c r="BC209" s="158"/>
      <c r="BD209" s="158"/>
      <c r="BE209" s="158"/>
      <c r="BF209" s="158"/>
      <c r="BG209" s="158"/>
      <c r="BH209" s="158"/>
      <c r="BI209" s="158"/>
      <c r="BJ209" s="158"/>
      <c r="BK209" s="162"/>
      <c r="BL209" s="165"/>
      <c r="BM209" s="165"/>
    </row>
    <row r="210" spans="1:65" x14ac:dyDescent="0.2">
      <c r="A210" s="162"/>
      <c r="B210" s="163"/>
      <c r="C210" s="162"/>
      <c r="D210" s="162"/>
      <c r="E210" s="162"/>
      <c r="F210" s="216"/>
      <c r="G210" s="161"/>
      <c r="H210" s="161"/>
      <c r="I210" s="161"/>
      <c r="J210" s="161"/>
      <c r="K210" s="162"/>
      <c r="L210" s="216"/>
      <c r="M210" s="163"/>
      <c r="N210" s="159"/>
      <c r="O210" s="160"/>
      <c r="P210" s="161"/>
      <c r="Q210" s="159"/>
      <c r="R210" s="159"/>
      <c r="S210" s="162"/>
      <c r="T210" s="163"/>
      <c r="U210" s="163"/>
      <c r="V210" s="163"/>
      <c r="W210" s="163"/>
      <c r="X210" s="46"/>
      <c r="Y210" s="42"/>
      <c r="Z210" s="43"/>
      <c r="AA210" s="85"/>
      <c r="AB210" s="42"/>
      <c r="AC210" s="77"/>
      <c r="AD210" s="42"/>
      <c r="AE210" s="42"/>
      <c r="AF210" s="42"/>
      <c r="AG210" s="126"/>
      <c r="AH210" s="126"/>
      <c r="AI210" s="43"/>
      <c r="AJ210" s="43"/>
      <c r="AK210" s="127"/>
      <c r="AL210" s="124">
        <f t="shared" si="2"/>
        <v>0</v>
      </c>
      <c r="AM210" s="125"/>
      <c r="AN210" s="125"/>
      <c r="AO210" s="160"/>
      <c r="AP210" s="158"/>
      <c r="AQ210" s="158"/>
      <c r="AR210" s="158"/>
      <c r="AS210" s="158"/>
      <c r="AT210" s="158"/>
      <c r="AU210" s="164"/>
      <c r="AV210" s="158"/>
      <c r="AW210" s="164"/>
      <c r="AX210" s="158"/>
      <c r="AY210" s="158"/>
      <c r="AZ210" s="158"/>
      <c r="BA210" s="158"/>
      <c r="BB210" s="158"/>
      <c r="BC210" s="158"/>
      <c r="BD210" s="158"/>
      <c r="BE210" s="158"/>
      <c r="BF210" s="158"/>
      <c r="BG210" s="158"/>
      <c r="BH210" s="158"/>
      <c r="BI210" s="158"/>
      <c r="BJ210" s="158"/>
      <c r="BK210" s="158"/>
      <c r="BL210" s="165"/>
      <c r="BM210" s="165"/>
    </row>
    <row r="211" spans="1:65" x14ac:dyDescent="0.2">
      <c r="A211" s="162">
        <v>24</v>
      </c>
      <c r="B211" s="163" t="s">
        <v>368</v>
      </c>
      <c r="C211" s="162" t="s">
        <v>369</v>
      </c>
      <c r="D211" s="162" t="s">
        <v>349</v>
      </c>
      <c r="E211" s="162" t="s">
        <v>143</v>
      </c>
      <c r="F211" s="216" t="s">
        <v>370</v>
      </c>
      <c r="G211" s="161">
        <v>13435</v>
      </c>
      <c r="H211" s="161"/>
      <c r="I211" s="161"/>
      <c r="J211" s="161"/>
      <c r="K211" s="162" t="s">
        <v>569</v>
      </c>
      <c r="L211" s="216" t="s">
        <v>371</v>
      </c>
      <c r="M211" s="163" t="s">
        <v>372</v>
      </c>
      <c r="N211" s="159">
        <v>44914</v>
      </c>
      <c r="O211" s="160">
        <v>24840</v>
      </c>
      <c r="P211" s="161">
        <v>13435</v>
      </c>
      <c r="Q211" s="159">
        <v>44914</v>
      </c>
      <c r="R211" s="159">
        <v>45279</v>
      </c>
      <c r="S211" s="162" t="s">
        <v>496</v>
      </c>
      <c r="T211" s="163"/>
      <c r="U211" s="163"/>
      <c r="V211" s="163"/>
      <c r="W211" s="163" t="s">
        <v>640</v>
      </c>
      <c r="X211" s="46"/>
      <c r="Y211" s="42"/>
      <c r="Z211" s="43"/>
      <c r="AA211" s="43"/>
      <c r="AB211" s="43"/>
      <c r="AC211" s="42"/>
      <c r="AD211" s="43"/>
      <c r="AE211" s="58"/>
      <c r="AF211" s="58"/>
      <c r="AG211" s="125"/>
      <c r="AH211" s="125"/>
      <c r="AI211" s="58"/>
      <c r="AJ211" s="78"/>
      <c r="AK211" s="125"/>
      <c r="AL211" s="124">
        <f t="shared" si="2"/>
        <v>24840</v>
      </c>
      <c r="AM211" s="125"/>
      <c r="AN211" s="125"/>
      <c r="AO211" s="160">
        <f>AM212+AN212</f>
        <v>11182.04</v>
      </c>
      <c r="AP211" s="158"/>
      <c r="AQ211" s="158"/>
      <c r="AR211" s="158"/>
      <c r="AS211" s="158"/>
      <c r="AT211" s="158"/>
      <c r="AU211" s="164"/>
      <c r="AV211" s="158" t="s">
        <v>373</v>
      </c>
      <c r="AW211" s="164" t="s">
        <v>374</v>
      </c>
      <c r="AX211" s="158"/>
      <c r="AY211" s="158" t="s">
        <v>376</v>
      </c>
      <c r="AZ211" s="158" t="s">
        <v>375</v>
      </c>
      <c r="BA211" s="158"/>
      <c r="BB211" s="158"/>
      <c r="BC211" s="158"/>
      <c r="BD211" s="158"/>
      <c r="BE211" s="158"/>
      <c r="BF211" s="158"/>
      <c r="BG211" s="158"/>
      <c r="BH211" s="158"/>
      <c r="BI211" s="158"/>
      <c r="BJ211" s="158"/>
      <c r="BK211" s="158"/>
      <c r="BL211" s="165"/>
      <c r="BM211" s="165"/>
    </row>
    <row r="212" spans="1:65" x14ac:dyDescent="0.2">
      <c r="A212" s="162"/>
      <c r="B212" s="163"/>
      <c r="C212" s="162"/>
      <c r="D212" s="162"/>
      <c r="E212" s="162"/>
      <c r="F212" s="216"/>
      <c r="G212" s="161"/>
      <c r="H212" s="161"/>
      <c r="I212" s="161"/>
      <c r="J212" s="161"/>
      <c r="K212" s="162"/>
      <c r="L212" s="216"/>
      <c r="M212" s="163"/>
      <c r="N212" s="159"/>
      <c r="O212" s="160"/>
      <c r="P212" s="161"/>
      <c r="Q212" s="159"/>
      <c r="R212" s="159"/>
      <c r="S212" s="162"/>
      <c r="T212" s="163"/>
      <c r="U212" s="163"/>
      <c r="V212" s="163"/>
      <c r="W212" s="163"/>
      <c r="X212" s="46" t="s">
        <v>168</v>
      </c>
      <c r="Y212" s="42" t="s">
        <v>161</v>
      </c>
      <c r="Z212" s="43">
        <v>45275</v>
      </c>
      <c r="AA212" s="85" t="s">
        <v>377</v>
      </c>
      <c r="AB212" s="42" t="s">
        <v>378</v>
      </c>
      <c r="AC212" s="77">
        <v>45278</v>
      </c>
      <c r="AD212" s="42">
        <v>45645</v>
      </c>
      <c r="AE212" s="58"/>
      <c r="AF212" s="58"/>
      <c r="AG212" s="125"/>
      <c r="AH212" s="125"/>
      <c r="AI212" s="58"/>
      <c r="AJ212" s="78"/>
      <c r="AK212" s="125"/>
      <c r="AL212" s="124">
        <f t="shared" ref="AL212:AL267" si="3">O212-AH212+AG212+AK212</f>
        <v>0</v>
      </c>
      <c r="AM212" s="125">
        <v>6172.1</v>
      </c>
      <c r="AN212" s="125">
        <f>665.72+516.12+620.85+802.33+728.28+909.84+766.8</f>
        <v>5009.9400000000005</v>
      </c>
      <c r="AO212" s="160"/>
      <c r="AP212" s="158"/>
      <c r="AQ212" s="158"/>
      <c r="AR212" s="158"/>
      <c r="AS212" s="158"/>
      <c r="AT212" s="158"/>
      <c r="AU212" s="164"/>
      <c r="AV212" s="158"/>
      <c r="AW212" s="164"/>
      <c r="AX212" s="158"/>
      <c r="AY212" s="158"/>
      <c r="AZ212" s="158"/>
      <c r="BA212" s="158"/>
      <c r="BB212" s="158"/>
      <c r="BC212" s="158"/>
      <c r="BD212" s="158"/>
      <c r="BE212" s="158"/>
      <c r="BF212" s="158"/>
      <c r="BG212" s="158"/>
      <c r="BH212" s="158"/>
      <c r="BI212" s="158"/>
      <c r="BJ212" s="158"/>
      <c r="BK212" s="158"/>
      <c r="BL212" s="165"/>
      <c r="BM212" s="165"/>
    </row>
    <row r="213" spans="1:65" x14ac:dyDescent="0.2">
      <c r="A213" s="162"/>
      <c r="B213" s="163"/>
      <c r="C213" s="162"/>
      <c r="D213" s="162"/>
      <c r="E213" s="162"/>
      <c r="F213" s="216"/>
      <c r="G213" s="161"/>
      <c r="H213" s="161"/>
      <c r="I213" s="161"/>
      <c r="J213" s="161"/>
      <c r="K213" s="162"/>
      <c r="L213" s="216"/>
      <c r="M213" s="163"/>
      <c r="N213" s="159"/>
      <c r="O213" s="160"/>
      <c r="P213" s="161"/>
      <c r="Q213" s="159"/>
      <c r="R213" s="159"/>
      <c r="S213" s="162"/>
      <c r="T213" s="163"/>
      <c r="U213" s="163"/>
      <c r="V213" s="163"/>
      <c r="W213" s="163"/>
      <c r="X213" s="46"/>
      <c r="Y213" s="42"/>
      <c r="Z213" s="43"/>
      <c r="AA213" s="85"/>
      <c r="AB213" s="42"/>
      <c r="AC213" s="77"/>
      <c r="AD213" s="42"/>
      <c r="AE213" s="42"/>
      <c r="AF213" s="42"/>
      <c r="AG213" s="126"/>
      <c r="AH213" s="126"/>
      <c r="AI213" s="43"/>
      <c r="AJ213" s="43"/>
      <c r="AK213" s="127"/>
      <c r="AL213" s="124">
        <f t="shared" si="3"/>
        <v>0</v>
      </c>
      <c r="AM213" s="125"/>
      <c r="AN213" s="125"/>
      <c r="AO213" s="160"/>
      <c r="AP213" s="158"/>
      <c r="AQ213" s="158"/>
      <c r="AR213" s="158"/>
      <c r="AS213" s="158"/>
      <c r="AT213" s="158"/>
      <c r="AU213" s="158"/>
      <c r="AV213" s="158"/>
      <c r="AW213" s="164"/>
      <c r="AX213" s="158"/>
      <c r="AY213" s="158"/>
      <c r="AZ213" s="158"/>
      <c r="BA213" s="158"/>
      <c r="BB213" s="158"/>
      <c r="BC213" s="158"/>
      <c r="BD213" s="158"/>
      <c r="BE213" s="158"/>
      <c r="BF213" s="158"/>
      <c r="BG213" s="158"/>
      <c r="BH213" s="158"/>
      <c r="BI213" s="158"/>
      <c r="BJ213" s="158"/>
      <c r="BK213" s="162"/>
      <c r="BL213" s="165"/>
      <c r="BM213" s="165"/>
    </row>
    <row r="214" spans="1:65" x14ac:dyDescent="0.2">
      <c r="A214" s="162">
        <v>25</v>
      </c>
      <c r="B214" s="163" t="s">
        <v>416</v>
      </c>
      <c r="C214" s="162" t="s">
        <v>417</v>
      </c>
      <c r="D214" s="162" t="s">
        <v>245</v>
      </c>
      <c r="E214" s="162" t="s">
        <v>393</v>
      </c>
      <c r="F214" s="216" t="s">
        <v>418</v>
      </c>
      <c r="G214" s="161">
        <v>13363</v>
      </c>
      <c r="H214" s="158" t="s">
        <v>422</v>
      </c>
      <c r="I214" s="158" t="s">
        <v>686</v>
      </c>
      <c r="J214" s="158" t="s">
        <v>687</v>
      </c>
      <c r="K214" s="163" t="s">
        <v>419</v>
      </c>
      <c r="L214" s="216" t="s">
        <v>420</v>
      </c>
      <c r="M214" s="163" t="s">
        <v>421</v>
      </c>
      <c r="N214" s="159">
        <v>44832</v>
      </c>
      <c r="O214" s="160">
        <v>150000</v>
      </c>
      <c r="P214" s="178" t="s">
        <v>688</v>
      </c>
      <c r="Q214" s="159">
        <v>45030</v>
      </c>
      <c r="R214" s="159">
        <v>45396</v>
      </c>
      <c r="S214" s="162" t="s">
        <v>496</v>
      </c>
      <c r="T214" s="163"/>
      <c r="U214" s="163"/>
      <c r="V214" s="163"/>
      <c r="W214" s="163" t="s">
        <v>640</v>
      </c>
      <c r="X214" s="46"/>
      <c r="Y214" s="42"/>
      <c r="Z214" s="43"/>
      <c r="AA214" s="85"/>
      <c r="AB214" s="42"/>
      <c r="AC214" s="77"/>
      <c r="AD214" s="42"/>
      <c r="AE214" s="58"/>
      <c r="AF214" s="58"/>
      <c r="AG214" s="125"/>
      <c r="AH214" s="125"/>
      <c r="AI214" s="58"/>
      <c r="AJ214" s="78"/>
      <c r="AK214" s="125"/>
      <c r="AL214" s="124">
        <f t="shared" si="3"/>
        <v>150000</v>
      </c>
      <c r="AM214" s="125">
        <v>53236.74</v>
      </c>
      <c r="AN214" s="125"/>
      <c r="AO214" s="160">
        <f>AM214+AN216</f>
        <v>68251.88</v>
      </c>
      <c r="AP214" s="158" t="s">
        <v>422</v>
      </c>
      <c r="AQ214" s="158" t="s">
        <v>686</v>
      </c>
      <c r="AR214" s="158" t="s">
        <v>687</v>
      </c>
      <c r="AS214" s="158" t="s">
        <v>423</v>
      </c>
      <c r="AT214" s="158" t="s">
        <v>424</v>
      </c>
      <c r="AU214" s="158"/>
      <c r="AV214" s="158"/>
      <c r="AW214" s="158"/>
      <c r="AX214" s="158"/>
      <c r="AY214" s="158"/>
      <c r="AZ214" s="158"/>
      <c r="BA214" s="158"/>
      <c r="BB214" s="158"/>
      <c r="BC214" s="158"/>
      <c r="BD214" s="158"/>
      <c r="BE214" s="158"/>
      <c r="BF214" s="158"/>
      <c r="BG214" s="158"/>
      <c r="BH214" s="158"/>
      <c r="BI214" s="158"/>
      <c r="BJ214" s="158"/>
      <c r="BK214" s="162"/>
      <c r="BL214" s="165"/>
      <c r="BM214" s="165"/>
    </row>
    <row r="215" spans="1:65" x14ac:dyDescent="0.2">
      <c r="A215" s="162"/>
      <c r="B215" s="163"/>
      <c r="C215" s="162"/>
      <c r="D215" s="162"/>
      <c r="E215" s="162"/>
      <c r="F215" s="216"/>
      <c r="G215" s="161"/>
      <c r="H215" s="158"/>
      <c r="I215" s="158"/>
      <c r="J215" s="158"/>
      <c r="K215" s="163"/>
      <c r="L215" s="216"/>
      <c r="M215" s="163"/>
      <c r="N215" s="159"/>
      <c r="O215" s="160"/>
      <c r="P215" s="178"/>
      <c r="Q215" s="159"/>
      <c r="R215" s="159"/>
      <c r="S215" s="162"/>
      <c r="T215" s="163"/>
      <c r="U215" s="163"/>
      <c r="V215" s="163"/>
      <c r="W215" s="163"/>
      <c r="X215" s="46" t="s">
        <v>168</v>
      </c>
      <c r="Y215" s="42" t="s">
        <v>161</v>
      </c>
      <c r="Z215" s="43">
        <v>45397</v>
      </c>
      <c r="AA215" s="45">
        <v>13755</v>
      </c>
      <c r="AB215" s="42" t="s">
        <v>425</v>
      </c>
      <c r="AC215" s="77">
        <v>45397</v>
      </c>
      <c r="AD215" s="42">
        <v>45763</v>
      </c>
      <c r="AE215" s="58"/>
      <c r="AF215" s="58"/>
      <c r="AG215" s="125"/>
      <c r="AH215" s="125"/>
      <c r="AI215" s="58"/>
      <c r="AJ215" s="78"/>
      <c r="AK215" s="125"/>
      <c r="AL215" s="124">
        <f t="shared" si="3"/>
        <v>0</v>
      </c>
      <c r="AM215" s="125"/>
      <c r="AN215" s="125"/>
      <c r="AO215" s="160"/>
      <c r="AP215" s="158"/>
      <c r="AQ215" s="158"/>
      <c r="AR215" s="158"/>
      <c r="AS215" s="158"/>
      <c r="AT215" s="158"/>
      <c r="AU215" s="158"/>
      <c r="AV215" s="158"/>
      <c r="AW215" s="158"/>
      <c r="AX215" s="158"/>
      <c r="AY215" s="158"/>
      <c r="AZ215" s="158"/>
      <c r="BA215" s="158"/>
      <c r="BB215" s="158"/>
      <c r="BC215" s="158"/>
      <c r="BD215" s="158"/>
      <c r="BE215" s="158"/>
      <c r="BF215" s="158"/>
      <c r="BG215" s="158"/>
      <c r="BH215" s="158"/>
      <c r="BI215" s="158"/>
      <c r="BJ215" s="158"/>
      <c r="BK215" s="162"/>
      <c r="BL215" s="165"/>
      <c r="BM215" s="165"/>
    </row>
    <row r="216" spans="1:65" x14ac:dyDescent="0.2">
      <c r="A216" s="162"/>
      <c r="B216" s="163"/>
      <c r="C216" s="162"/>
      <c r="D216" s="162"/>
      <c r="E216" s="162"/>
      <c r="F216" s="216"/>
      <c r="G216" s="161"/>
      <c r="H216" s="158"/>
      <c r="I216" s="158"/>
      <c r="J216" s="158"/>
      <c r="K216" s="163"/>
      <c r="L216" s="216"/>
      <c r="M216" s="163"/>
      <c r="N216" s="159"/>
      <c r="O216" s="160"/>
      <c r="P216" s="178"/>
      <c r="Q216" s="159"/>
      <c r="R216" s="159"/>
      <c r="S216" s="162"/>
      <c r="T216" s="163"/>
      <c r="U216" s="163"/>
      <c r="V216" s="163"/>
      <c r="W216" s="163"/>
      <c r="X216" s="46"/>
      <c r="Y216" s="42"/>
      <c r="Z216" s="43"/>
      <c r="AA216" s="85"/>
      <c r="AB216" s="42"/>
      <c r="AC216" s="77"/>
      <c r="AD216" s="42"/>
      <c r="AE216" s="58"/>
      <c r="AF216" s="58"/>
      <c r="AG216" s="125"/>
      <c r="AH216" s="125"/>
      <c r="AI216" s="58"/>
      <c r="AJ216" s="78"/>
      <c r="AK216" s="125"/>
      <c r="AL216" s="124">
        <f t="shared" si="3"/>
        <v>0</v>
      </c>
      <c r="AM216" s="125"/>
      <c r="AN216" s="125">
        <f>15015.14</f>
        <v>15015.14</v>
      </c>
      <c r="AO216" s="160"/>
      <c r="AP216" s="158"/>
      <c r="AQ216" s="158"/>
      <c r="AR216" s="158"/>
      <c r="AS216" s="158"/>
      <c r="AT216" s="158"/>
      <c r="AU216" s="158"/>
      <c r="AV216" s="158"/>
      <c r="AW216" s="158"/>
      <c r="AX216" s="158"/>
      <c r="AY216" s="158"/>
      <c r="AZ216" s="158"/>
      <c r="BA216" s="158"/>
      <c r="BB216" s="158"/>
      <c r="BC216" s="158"/>
      <c r="BD216" s="158"/>
      <c r="BE216" s="158"/>
      <c r="BF216" s="158"/>
      <c r="BG216" s="158"/>
      <c r="BH216" s="158"/>
      <c r="BI216" s="158"/>
      <c r="BJ216" s="158"/>
      <c r="BK216" s="162"/>
      <c r="BL216" s="165"/>
      <c r="BM216" s="165"/>
    </row>
    <row r="217" spans="1:65" x14ac:dyDescent="0.2">
      <c r="A217" s="162"/>
      <c r="B217" s="163"/>
      <c r="C217" s="162"/>
      <c r="D217" s="162"/>
      <c r="E217" s="162"/>
      <c r="F217" s="216"/>
      <c r="G217" s="161"/>
      <c r="H217" s="158"/>
      <c r="I217" s="158"/>
      <c r="J217" s="158"/>
      <c r="K217" s="163"/>
      <c r="L217" s="216"/>
      <c r="M217" s="163"/>
      <c r="N217" s="159"/>
      <c r="O217" s="160"/>
      <c r="P217" s="178"/>
      <c r="Q217" s="159"/>
      <c r="R217" s="159"/>
      <c r="S217" s="162"/>
      <c r="T217" s="163"/>
      <c r="U217" s="163"/>
      <c r="V217" s="163"/>
      <c r="W217" s="163"/>
      <c r="X217" s="46"/>
      <c r="Y217" s="42"/>
      <c r="Z217" s="43"/>
      <c r="AA217" s="85"/>
      <c r="AB217" s="42"/>
      <c r="AC217" s="77"/>
      <c r="AD217" s="42"/>
      <c r="AE217" s="42"/>
      <c r="AF217" s="42"/>
      <c r="AG217" s="126"/>
      <c r="AH217" s="126"/>
      <c r="AI217" s="43"/>
      <c r="AJ217" s="43"/>
      <c r="AK217" s="127"/>
      <c r="AL217" s="124">
        <f t="shared" si="3"/>
        <v>0</v>
      </c>
      <c r="AM217" s="125"/>
      <c r="AN217" s="125"/>
      <c r="AO217" s="160"/>
      <c r="AP217" s="158"/>
      <c r="AQ217" s="158"/>
      <c r="AR217" s="158"/>
      <c r="AS217" s="158"/>
      <c r="AT217" s="158"/>
      <c r="AU217" s="158"/>
      <c r="AV217" s="158"/>
      <c r="AW217" s="158"/>
      <c r="AX217" s="158"/>
      <c r="AY217" s="158"/>
      <c r="AZ217" s="158"/>
      <c r="BA217" s="158"/>
      <c r="BB217" s="158"/>
      <c r="BC217" s="158"/>
      <c r="BD217" s="158"/>
      <c r="BE217" s="158"/>
      <c r="BF217" s="158"/>
      <c r="BG217" s="158"/>
      <c r="BH217" s="158"/>
      <c r="BI217" s="158"/>
      <c r="BJ217" s="158"/>
      <c r="BK217" s="162"/>
      <c r="BL217" s="165"/>
      <c r="BM217" s="165"/>
    </row>
    <row r="218" spans="1:65" ht="38.25" x14ac:dyDescent="0.2">
      <c r="A218" s="46">
        <v>26</v>
      </c>
      <c r="B218" s="46"/>
      <c r="C218" s="46" t="s">
        <v>719</v>
      </c>
      <c r="D218" s="46" t="s">
        <v>142</v>
      </c>
      <c r="E218" s="46" t="s">
        <v>393</v>
      </c>
      <c r="F218" s="114" t="s">
        <v>721</v>
      </c>
      <c r="G218" s="76">
        <v>13450</v>
      </c>
      <c r="H218" s="47" t="s">
        <v>700</v>
      </c>
      <c r="I218" s="47" t="s">
        <v>659</v>
      </c>
      <c r="J218" s="47" t="s">
        <v>660</v>
      </c>
      <c r="K218" s="58" t="s">
        <v>717</v>
      </c>
      <c r="L218" s="114" t="s">
        <v>499</v>
      </c>
      <c r="M218" s="58" t="s">
        <v>500</v>
      </c>
      <c r="N218" s="77">
        <v>45401</v>
      </c>
      <c r="O218" s="125">
        <v>225000</v>
      </c>
      <c r="P218" s="76">
        <v>13517</v>
      </c>
      <c r="Q218" s="77">
        <v>45035</v>
      </c>
      <c r="R218" s="77" t="s">
        <v>718</v>
      </c>
      <c r="S218" s="46" t="s">
        <v>725</v>
      </c>
      <c r="T218" s="58"/>
      <c r="U218" s="58"/>
      <c r="V218" s="58"/>
      <c r="W218" s="58" t="s">
        <v>642</v>
      </c>
      <c r="X218" s="46"/>
      <c r="Y218" s="42"/>
      <c r="Z218" s="42"/>
      <c r="AA218" s="42"/>
      <c r="AB218" s="42"/>
      <c r="AC218" s="42"/>
      <c r="AD218" s="42"/>
      <c r="AE218" s="58"/>
      <c r="AF218" s="58"/>
      <c r="AG218" s="125"/>
      <c r="AH218" s="125"/>
      <c r="AI218" s="58"/>
      <c r="AJ218" s="78"/>
      <c r="AK218" s="125"/>
      <c r="AL218" s="124">
        <f t="shared" si="3"/>
        <v>225000</v>
      </c>
      <c r="AM218" s="125"/>
      <c r="AN218" s="125">
        <f>468.79+17546.28+7738.35</f>
        <v>25753.42</v>
      </c>
      <c r="AO218" s="139">
        <f t="shared" ref="AO218" si="4">AN218</f>
        <v>25753.42</v>
      </c>
      <c r="AP218" s="85"/>
      <c r="AQ218" s="85"/>
      <c r="AR218" s="85"/>
      <c r="AS218" s="85"/>
      <c r="AT218" s="85"/>
      <c r="AU218" s="85"/>
      <c r="AV218" s="85"/>
      <c r="AW218" s="85"/>
      <c r="AX218" s="85"/>
      <c r="AY218" s="85"/>
      <c r="AZ218" s="85"/>
      <c r="BA218" s="85"/>
      <c r="BB218" s="85"/>
      <c r="BC218" s="85"/>
      <c r="BD218" s="85"/>
      <c r="BE218" s="85"/>
      <c r="BF218" s="85"/>
      <c r="BG218" s="85"/>
      <c r="BH218" s="85"/>
      <c r="BI218" s="85"/>
      <c r="BJ218" s="85"/>
      <c r="BK218" s="46"/>
      <c r="BL218" s="87"/>
      <c r="BM218" s="87"/>
    </row>
    <row r="219" spans="1:65" x14ac:dyDescent="0.2">
      <c r="A219" s="162">
        <v>27</v>
      </c>
      <c r="B219" s="163" t="s">
        <v>426</v>
      </c>
      <c r="C219" s="162" t="s">
        <v>427</v>
      </c>
      <c r="D219" s="162" t="s">
        <v>245</v>
      </c>
      <c r="E219" s="162" t="s">
        <v>393</v>
      </c>
      <c r="F219" s="216" t="s">
        <v>428</v>
      </c>
      <c r="G219" s="161">
        <v>13265</v>
      </c>
      <c r="H219" s="161" t="s">
        <v>664</v>
      </c>
      <c r="I219" s="161" t="s">
        <v>665</v>
      </c>
      <c r="J219" s="161" t="s">
        <v>666</v>
      </c>
      <c r="K219" s="163" t="s">
        <v>429</v>
      </c>
      <c r="L219" s="216" t="s">
        <v>430</v>
      </c>
      <c r="M219" s="163" t="s">
        <v>431</v>
      </c>
      <c r="N219" s="159">
        <v>45054</v>
      </c>
      <c r="O219" s="160">
        <v>700000</v>
      </c>
      <c r="P219" s="161">
        <v>13529</v>
      </c>
      <c r="Q219" s="159">
        <v>45054</v>
      </c>
      <c r="R219" s="159">
        <v>45421</v>
      </c>
      <c r="S219" s="162" t="s">
        <v>608</v>
      </c>
      <c r="T219" s="163"/>
      <c r="U219" s="163"/>
      <c r="V219" s="163"/>
      <c r="W219" s="163" t="s">
        <v>640</v>
      </c>
      <c r="X219" s="46"/>
      <c r="Y219" s="42"/>
      <c r="Z219" s="43"/>
      <c r="AA219" s="85"/>
      <c r="AB219" s="42"/>
      <c r="AC219" s="77"/>
      <c r="AD219" s="42"/>
      <c r="AE219" s="58"/>
      <c r="AF219" s="58"/>
      <c r="AG219" s="125"/>
      <c r="AH219" s="125"/>
      <c r="AI219" s="58"/>
      <c r="AJ219" s="78"/>
      <c r="AK219" s="125"/>
      <c r="AL219" s="124">
        <f t="shared" si="3"/>
        <v>700000</v>
      </c>
      <c r="AM219" s="125">
        <v>630304.59</v>
      </c>
      <c r="AN219" s="125"/>
      <c r="AO219" s="160">
        <f>AM219+AN220</f>
        <v>730643.09</v>
      </c>
      <c r="AP219" s="158" t="s">
        <v>664</v>
      </c>
      <c r="AQ219" s="161" t="s">
        <v>665</v>
      </c>
      <c r="AR219" s="161" t="s">
        <v>666</v>
      </c>
      <c r="AS219" s="158" t="s">
        <v>432</v>
      </c>
      <c r="AT219" s="158" t="s">
        <v>433</v>
      </c>
      <c r="AU219" s="158"/>
      <c r="AV219" s="158"/>
      <c r="AW219" s="158"/>
      <c r="AX219" s="158"/>
      <c r="AY219" s="158"/>
      <c r="AZ219" s="158"/>
      <c r="BA219" s="158"/>
      <c r="BB219" s="158"/>
      <c r="BC219" s="158"/>
      <c r="BD219" s="158"/>
      <c r="BE219" s="158"/>
      <c r="BF219" s="158"/>
      <c r="BG219" s="158"/>
      <c r="BH219" s="158"/>
      <c r="BI219" s="158"/>
      <c r="BJ219" s="158"/>
      <c r="BK219" s="162"/>
      <c r="BL219" s="165"/>
      <c r="BM219" s="165"/>
    </row>
    <row r="220" spans="1:65" x14ac:dyDescent="0.2">
      <c r="A220" s="162"/>
      <c r="B220" s="163"/>
      <c r="C220" s="162"/>
      <c r="D220" s="162"/>
      <c r="E220" s="162"/>
      <c r="F220" s="216"/>
      <c r="G220" s="161"/>
      <c r="H220" s="161"/>
      <c r="I220" s="161"/>
      <c r="J220" s="161"/>
      <c r="K220" s="163"/>
      <c r="L220" s="216"/>
      <c r="M220" s="163"/>
      <c r="N220" s="159"/>
      <c r="O220" s="160"/>
      <c r="P220" s="161"/>
      <c r="Q220" s="159"/>
      <c r="R220" s="159"/>
      <c r="S220" s="162"/>
      <c r="T220" s="163"/>
      <c r="U220" s="163"/>
      <c r="V220" s="163"/>
      <c r="W220" s="163"/>
      <c r="X220" s="46" t="s">
        <v>168</v>
      </c>
      <c r="Y220" s="42" t="s">
        <v>560</v>
      </c>
      <c r="Z220" s="43">
        <v>45401</v>
      </c>
      <c r="AA220" s="85" t="s">
        <v>434</v>
      </c>
      <c r="AB220" s="42" t="s">
        <v>435</v>
      </c>
      <c r="AC220" s="77">
        <v>45401</v>
      </c>
      <c r="AD220" s="42">
        <v>45657</v>
      </c>
      <c r="AE220" s="58"/>
      <c r="AF220" s="58"/>
      <c r="AG220" s="125"/>
      <c r="AH220" s="125"/>
      <c r="AI220" s="58"/>
      <c r="AJ220" s="78"/>
      <c r="AK220" s="125"/>
      <c r="AL220" s="124">
        <f t="shared" si="3"/>
        <v>0</v>
      </c>
      <c r="AM220" s="125"/>
      <c r="AN220" s="125">
        <f>92334.3+2799.83+5204.37</f>
        <v>100338.5</v>
      </c>
      <c r="AO220" s="160"/>
      <c r="AP220" s="158"/>
      <c r="AQ220" s="161"/>
      <c r="AR220" s="161"/>
      <c r="AS220" s="158"/>
      <c r="AT220" s="158"/>
      <c r="AU220" s="158"/>
      <c r="AV220" s="158"/>
      <c r="AW220" s="158"/>
      <c r="AX220" s="158"/>
      <c r="AY220" s="158"/>
      <c r="AZ220" s="158"/>
      <c r="BA220" s="158"/>
      <c r="BB220" s="158"/>
      <c r="BC220" s="158"/>
      <c r="BD220" s="158"/>
      <c r="BE220" s="158"/>
      <c r="BF220" s="158"/>
      <c r="BG220" s="158"/>
      <c r="BH220" s="158"/>
      <c r="BI220" s="158"/>
      <c r="BJ220" s="158"/>
      <c r="BK220" s="162"/>
      <c r="BL220" s="165"/>
      <c r="BM220" s="165"/>
    </row>
    <row r="221" spans="1:65" x14ac:dyDescent="0.2">
      <c r="A221" s="162"/>
      <c r="B221" s="163"/>
      <c r="C221" s="162"/>
      <c r="D221" s="162"/>
      <c r="E221" s="162"/>
      <c r="F221" s="216"/>
      <c r="G221" s="161"/>
      <c r="H221" s="161"/>
      <c r="I221" s="161"/>
      <c r="J221" s="161"/>
      <c r="K221" s="163"/>
      <c r="L221" s="216"/>
      <c r="M221" s="163"/>
      <c r="N221" s="159"/>
      <c r="O221" s="160"/>
      <c r="P221" s="161"/>
      <c r="Q221" s="159"/>
      <c r="R221" s="159"/>
      <c r="S221" s="162"/>
      <c r="T221" s="163"/>
      <c r="U221" s="163"/>
      <c r="V221" s="163"/>
      <c r="W221" s="163"/>
      <c r="X221" s="46" t="s">
        <v>168</v>
      </c>
      <c r="Y221" s="42" t="s">
        <v>561</v>
      </c>
      <c r="Z221" s="43">
        <v>45421</v>
      </c>
      <c r="AA221" s="85"/>
      <c r="AB221" s="42" t="s">
        <v>436</v>
      </c>
      <c r="AC221" s="77">
        <v>45421</v>
      </c>
      <c r="AD221" s="42">
        <v>45786</v>
      </c>
      <c r="AE221" s="58"/>
      <c r="AF221" s="58"/>
      <c r="AG221" s="125"/>
      <c r="AH221" s="125"/>
      <c r="AI221" s="58"/>
      <c r="AJ221" s="78"/>
      <c r="AK221" s="125"/>
      <c r="AL221" s="124">
        <f t="shared" si="3"/>
        <v>0</v>
      </c>
      <c r="AM221" s="125"/>
      <c r="AN221" s="125"/>
      <c r="AO221" s="160"/>
      <c r="AP221" s="158"/>
      <c r="AQ221" s="161"/>
      <c r="AR221" s="161"/>
      <c r="AS221" s="158"/>
      <c r="AT221" s="158"/>
      <c r="AU221" s="158"/>
      <c r="AV221" s="158"/>
      <c r="AW221" s="158"/>
      <c r="AX221" s="158"/>
      <c r="AY221" s="158"/>
      <c r="AZ221" s="158"/>
      <c r="BA221" s="158"/>
      <c r="BB221" s="158"/>
      <c r="BC221" s="158"/>
      <c r="BD221" s="158"/>
      <c r="BE221" s="158"/>
      <c r="BF221" s="158"/>
      <c r="BG221" s="158"/>
      <c r="BH221" s="158"/>
      <c r="BI221" s="158"/>
      <c r="BJ221" s="158"/>
      <c r="BK221" s="162"/>
      <c r="BL221" s="165"/>
      <c r="BM221" s="165"/>
    </row>
    <row r="222" spans="1:65" x14ac:dyDescent="0.2">
      <c r="A222" s="162"/>
      <c r="B222" s="163"/>
      <c r="C222" s="162"/>
      <c r="D222" s="162"/>
      <c r="E222" s="162"/>
      <c r="F222" s="216"/>
      <c r="G222" s="161"/>
      <c r="H222" s="161"/>
      <c r="I222" s="161"/>
      <c r="J222" s="161"/>
      <c r="K222" s="163"/>
      <c r="L222" s="216"/>
      <c r="M222" s="163"/>
      <c r="N222" s="159"/>
      <c r="O222" s="160"/>
      <c r="P222" s="161"/>
      <c r="Q222" s="159"/>
      <c r="R222" s="159"/>
      <c r="S222" s="162"/>
      <c r="T222" s="163"/>
      <c r="U222" s="163"/>
      <c r="V222" s="163"/>
      <c r="W222" s="163"/>
      <c r="X222" s="46"/>
      <c r="Y222" s="42"/>
      <c r="Z222" s="43"/>
      <c r="AA222" s="42"/>
      <c r="AB222" s="42"/>
      <c r="AC222" s="42"/>
      <c r="AD222" s="42"/>
      <c r="AE222" s="42"/>
      <c r="AF222" s="42"/>
      <c r="AG222" s="126"/>
      <c r="AH222" s="126"/>
      <c r="AI222" s="43"/>
      <c r="AJ222" s="43"/>
      <c r="AK222" s="127"/>
      <c r="AL222" s="124">
        <f t="shared" si="3"/>
        <v>0</v>
      </c>
      <c r="AM222" s="125"/>
      <c r="AN222" s="125"/>
      <c r="AO222" s="160"/>
      <c r="AP222" s="158"/>
      <c r="AQ222" s="161"/>
      <c r="AR222" s="161"/>
      <c r="AS222" s="158"/>
      <c r="AT222" s="158"/>
      <c r="AU222" s="158"/>
      <c r="AV222" s="158"/>
      <c r="AW222" s="158"/>
      <c r="AX222" s="158"/>
      <c r="AY222" s="158"/>
      <c r="AZ222" s="158"/>
      <c r="BA222" s="158"/>
      <c r="BB222" s="158"/>
      <c r="BC222" s="158"/>
      <c r="BD222" s="158"/>
      <c r="BE222" s="158"/>
      <c r="BF222" s="158"/>
      <c r="BG222" s="158"/>
      <c r="BH222" s="158"/>
      <c r="BI222" s="158"/>
      <c r="BJ222" s="158"/>
      <c r="BK222" s="162"/>
      <c r="BL222" s="165"/>
      <c r="BM222" s="165"/>
    </row>
    <row r="223" spans="1:65" x14ac:dyDescent="0.2">
      <c r="A223" s="162">
        <v>28</v>
      </c>
      <c r="B223" s="163" t="s">
        <v>402</v>
      </c>
      <c r="C223" s="162" t="s">
        <v>403</v>
      </c>
      <c r="D223" s="162" t="s">
        <v>142</v>
      </c>
      <c r="E223" s="162" t="s">
        <v>393</v>
      </c>
      <c r="F223" s="216" t="s">
        <v>404</v>
      </c>
      <c r="G223" s="161">
        <v>13482</v>
      </c>
      <c r="H223" s="161"/>
      <c r="I223" s="161"/>
      <c r="J223" s="161"/>
      <c r="K223" s="163" t="s">
        <v>405</v>
      </c>
      <c r="L223" s="216" t="s">
        <v>406</v>
      </c>
      <c r="M223" s="163" t="s">
        <v>407</v>
      </c>
      <c r="N223" s="159">
        <v>45051</v>
      </c>
      <c r="O223" s="160">
        <v>774000</v>
      </c>
      <c r="P223" s="161">
        <v>13533</v>
      </c>
      <c r="Q223" s="159">
        <v>45051</v>
      </c>
      <c r="R223" s="159">
        <v>45417</v>
      </c>
      <c r="S223" s="162" t="s">
        <v>608</v>
      </c>
      <c r="T223" s="163"/>
      <c r="U223" s="163"/>
      <c r="V223" s="163"/>
      <c r="W223" s="163" t="s">
        <v>640</v>
      </c>
      <c r="X223" s="46"/>
      <c r="Y223" s="42"/>
      <c r="Z223" s="43"/>
      <c r="AA223" s="43"/>
      <c r="AB223" s="43"/>
      <c r="AC223" s="42"/>
      <c r="AD223" s="43"/>
      <c r="AE223" s="58"/>
      <c r="AF223" s="58"/>
      <c r="AG223" s="125"/>
      <c r="AH223" s="125"/>
      <c r="AI223" s="58"/>
      <c r="AJ223" s="78"/>
      <c r="AK223" s="125"/>
      <c r="AL223" s="124">
        <f t="shared" si="3"/>
        <v>774000</v>
      </c>
      <c r="AM223" s="125">
        <v>451500</v>
      </c>
      <c r="AN223" s="125"/>
      <c r="AO223" s="160">
        <f>AM223+AN224</f>
        <v>967500</v>
      </c>
      <c r="AP223" s="158"/>
      <c r="AQ223" s="158"/>
      <c r="AR223" s="158"/>
      <c r="AS223" s="158"/>
      <c r="AT223" s="158"/>
      <c r="AU223" s="158"/>
      <c r="AV223" s="158"/>
      <c r="AW223" s="158"/>
      <c r="AX223" s="158"/>
      <c r="AY223" s="158"/>
      <c r="AZ223" s="158"/>
      <c r="BA223" s="158"/>
      <c r="BB223" s="158"/>
      <c r="BC223" s="158"/>
      <c r="BD223" s="158"/>
      <c r="BE223" s="158"/>
      <c r="BF223" s="158"/>
      <c r="BG223" s="158"/>
      <c r="BH223" s="158"/>
      <c r="BI223" s="158"/>
      <c r="BJ223" s="158"/>
      <c r="BK223" s="162"/>
      <c r="BL223" s="165"/>
      <c r="BM223" s="165"/>
    </row>
    <row r="224" spans="1:65" x14ac:dyDescent="0.2">
      <c r="A224" s="162"/>
      <c r="B224" s="163"/>
      <c r="C224" s="162"/>
      <c r="D224" s="162"/>
      <c r="E224" s="162"/>
      <c r="F224" s="216"/>
      <c r="G224" s="161"/>
      <c r="H224" s="161"/>
      <c r="I224" s="161"/>
      <c r="J224" s="161"/>
      <c r="K224" s="163"/>
      <c r="L224" s="216"/>
      <c r="M224" s="163"/>
      <c r="N224" s="159"/>
      <c r="O224" s="160"/>
      <c r="P224" s="161"/>
      <c r="Q224" s="159"/>
      <c r="R224" s="159"/>
      <c r="S224" s="162"/>
      <c r="T224" s="163"/>
      <c r="U224" s="163"/>
      <c r="V224" s="163"/>
      <c r="W224" s="163"/>
      <c r="X224" s="46" t="s">
        <v>168</v>
      </c>
      <c r="Y224" s="42" t="s">
        <v>161</v>
      </c>
      <c r="Z224" s="43">
        <v>45415</v>
      </c>
      <c r="AA224" s="85" t="s">
        <v>408</v>
      </c>
      <c r="AB224" s="42" t="s">
        <v>401</v>
      </c>
      <c r="AC224" s="77">
        <v>45417</v>
      </c>
      <c r="AD224" s="42">
        <v>45782</v>
      </c>
      <c r="AE224" s="42"/>
      <c r="AF224" s="42"/>
      <c r="AG224" s="126"/>
      <c r="AH224" s="126"/>
      <c r="AI224" s="58"/>
      <c r="AJ224" s="78"/>
      <c r="AK224" s="125"/>
      <c r="AL224" s="124">
        <f t="shared" si="3"/>
        <v>0</v>
      </c>
      <c r="AM224" s="125"/>
      <c r="AN224" s="125">
        <f>64500+64500+64500+64500+64500+64500+64500+64500</f>
        <v>516000</v>
      </c>
      <c r="AO224" s="160"/>
      <c r="AP224" s="158"/>
      <c r="AQ224" s="158"/>
      <c r="AR224" s="158"/>
      <c r="AS224" s="158"/>
      <c r="AT224" s="158"/>
      <c r="AU224" s="158"/>
      <c r="AV224" s="158"/>
      <c r="AW224" s="158"/>
      <c r="AX224" s="158"/>
      <c r="AY224" s="158"/>
      <c r="AZ224" s="158"/>
      <c r="BA224" s="158"/>
      <c r="BB224" s="158"/>
      <c r="BC224" s="158"/>
      <c r="BD224" s="158"/>
      <c r="BE224" s="158"/>
      <c r="BF224" s="158"/>
      <c r="BG224" s="158"/>
      <c r="BH224" s="158"/>
      <c r="BI224" s="158"/>
      <c r="BJ224" s="158"/>
      <c r="BK224" s="162"/>
      <c r="BL224" s="165"/>
      <c r="BM224" s="165"/>
    </row>
    <row r="225" spans="1:65" x14ac:dyDescent="0.2">
      <c r="A225" s="162"/>
      <c r="B225" s="163"/>
      <c r="C225" s="162"/>
      <c r="D225" s="162"/>
      <c r="E225" s="162"/>
      <c r="F225" s="216"/>
      <c r="G225" s="161"/>
      <c r="H225" s="161"/>
      <c r="I225" s="161"/>
      <c r="J225" s="161"/>
      <c r="K225" s="163"/>
      <c r="L225" s="216"/>
      <c r="M225" s="163"/>
      <c r="N225" s="159"/>
      <c r="O225" s="160"/>
      <c r="P225" s="161"/>
      <c r="Q225" s="159"/>
      <c r="R225" s="159"/>
      <c r="S225" s="162"/>
      <c r="T225" s="163"/>
      <c r="U225" s="163"/>
      <c r="V225" s="163"/>
      <c r="W225" s="163"/>
      <c r="X225" s="46"/>
      <c r="Y225" s="42"/>
      <c r="Z225" s="43"/>
      <c r="AA225" s="85"/>
      <c r="AB225" s="42"/>
      <c r="AC225" s="77"/>
      <c r="AD225" s="42"/>
      <c r="AE225" s="42"/>
      <c r="AF225" s="42"/>
      <c r="AG225" s="126"/>
      <c r="AH225" s="126"/>
      <c r="AI225" s="58"/>
      <c r="AJ225" s="78"/>
      <c r="AK225" s="125"/>
      <c r="AL225" s="124">
        <f t="shared" si="3"/>
        <v>0</v>
      </c>
      <c r="AM225" s="125"/>
      <c r="AN225" s="125"/>
      <c r="AO225" s="160"/>
      <c r="AP225" s="158"/>
      <c r="AQ225" s="158"/>
      <c r="AR225" s="158"/>
      <c r="AS225" s="158"/>
      <c r="AT225" s="158"/>
      <c r="AU225" s="158"/>
      <c r="AV225" s="158"/>
      <c r="AW225" s="158"/>
      <c r="AX225" s="158"/>
      <c r="AY225" s="158"/>
      <c r="AZ225" s="158"/>
      <c r="BA225" s="158"/>
      <c r="BB225" s="158"/>
      <c r="BC225" s="158"/>
      <c r="BD225" s="158"/>
      <c r="BE225" s="158"/>
      <c r="BF225" s="158"/>
      <c r="BG225" s="158"/>
      <c r="BH225" s="158"/>
      <c r="BI225" s="158"/>
      <c r="BJ225" s="158"/>
      <c r="BK225" s="162"/>
      <c r="BL225" s="165"/>
      <c r="BM225" s="165"/>
    </row>
    <row r="226" spans="1:65" x14ac:dyDescent="0.2">
      <c r="A226" s="162"/>
      <c r="B226" s="163"/>
      <c r="C226" s="162"/>
      <c r="D226" s="162"/>
      <c r="E226" s="162"/>
      <c r="F226" s="216"/>
      <c r="G226" s="161"/>
      <c r="H226" s="161"/>
      <c r="I226" s="161"/>
      <c r="J226" s="161"/>
      <c r="K226" s="163"/>
      <c r="L226" s="216"/>
      <c r="M226" s="163"/>
      <c r="N226" s="159"/>
      <c r="O226" s="160"/>
      <c r="P226" s="161"/>
      <c r="Q226" s="159"/>
      <c r="R226" s="159"/>
      <c r="S226" s="162"/>
      <c r="T226" s="163"/>
      <c r="U226" s="163"/>
      <c r="V226" s="163"/>
      <c r="W226" s="163"/>
      <c r="X226" s="46"/>
      <c r="Y226" s="42"/>
      <c r="Z226" s="43"/>
      <c r="AA226" s="85"/>
      <c r="AB226" s="42"/>
      <c r="AC226" s="77"/>
      <c r="AD226" s="42"/>
      <c r="AE226" s="42"/>
      <c r="AF226" s="42"/>
      <c r="AG226" s="126"/>
      <c r="AH226" s="126"/>
      <c r="AI226" s="43"/>
      <c r="AJ226" s="43"/>
      <c r="AK226" s="127"/>
      <c r="AL226" s="124">
        <f t="shared" si="3"/>
        <v>0</v>
      </c>
      <c r="AM226" s="125"/>
      <c r="AN226" s="125"/>
      <c r="AO226" s="160"/>
      <c r="AP226" s="158"/>
      <c r="AQ226" s="158"/>
      <c r="AR226" s="158"/>
      <c r="AS226" s="158"/>
      <c r="AT226" s="158"/>
      <c r="AU226" s="158"/>
      <c r="AV226" s="158"/>
      <c r="AW226" s="158"/>
      <c r="AX226" s="158"/>
      <c r="AY226" s="158"/>
      <c r="AZ226" s="158"/>
      <c r="BA226" s="158"/>
      <c r="BB226" s="158"/>
      <c r="BC226" s="158"/>
      <c r="BD226" s="158"/>
      <c r="BE226" s="158"/>
      <c r="BF226" s="158"/>
      <c r="BG226" s="158"/>
      <c r="BH226" s="158"/>
      <c r="BI226" s="158"/>
      <c r="BJ226" s="158"/>
      <c r="BK226" s="162"/>
      <c r="BL226" s="165"/>
      <c r="BM226" s="165"/>
    </row>
    <row r="227" spans="1:65" ht="25.5" x14ac:dyDescent="0.2">
      <c r="A227" s="46">
        <v>29</v>
      </c>
      <c r="B227" s="58" t="s">
        <v>532</v>
      </c>
      <c r="C227" s="46" t="s">
        <v>533</v>
      </c>
      <c r="D227" s="46" t="s">
        <v>142</v>
      </c>
      <c r="E227" s="46" t="s">
        <v>143</v>
      </c>
      <c r="F227" s="114" t="s">
        <v>722</v>
      </c>
      <c r="G227" s="45">
        <v>13309</v>
      </c>
      <c r="H227" s="45"/>
      <c r="I227" s="45"/>
      <c r="J227" s="45"/>
      <c r="K227" s="47" t="s">
        <v>534</v>
      </c>
      <c r="L227" s="114" t="s">
        <v>535</v>
      </c>
      <c r="M227" s="58" t="s">
        <v>536</v>
      </c>
      <c r="N227" s="77">
        <v>45058</v>
      </c>
      <c r="O227" s="125">
        <v>89357.94</v>
      </c>
      <c r="P227" s="76">
        <v>13542</v>
      </c>
      <c r="Q227" s="77">
        <v>45058</v>
      </c>
      <c r="R227" s="77">
        <v>45425</v>
      </c>
      <c r="S227" s="58" t="s">
        <v>496</v>
      </c>
      <c r="T227" s="77"/>
      <c r="U227" s="77"/>
      <c r="V227" s="77"/>
      <c r="W227" s="46" t="s">
        <v>641</v>
      </c>
      <c r="X227" s="46"/>
      <c r="Y227" s="42"/>
      <c r="Z227" s="42"/>
      <c r="AA227" s="42"/>
      <c r="AB227" s="42"/>
      <c r="AC227" s="42"/>
      <c r="AD227" s="42"/>
      <c r="AE227" s="42"/>
      <c r="AF227" s="42"/>
      <c r="AG227" s="125"/>
      <c r="AH227" s="125"/>
      <c r="AI227" s="58"/>
      <c r="AJ227" s="78"/>
      <c r="AK227" s="125"/>
      <c r="AL227" s="124">
        <f t="shared" si="3"/>
        <v>89357.94</v>
      </c>
      <c r="AM227" s="125"/>
      <c r="AN227" s="125">
        <f>4499.32</f>
        <v>4499.32</v>
      </c>
      <c r="AO227" s="139">
        <f>AN227</f>
        <v>4499.32</v>
      </c>
      <c r="AP227" s="85"/>
      <c r="AQ227" s="85"/>
      <c r="AR227" s="85"/>
      <c r="AS227" s="85"/>
      <c r="AT227" s="85"/>
      <c r="AU227" s="47"/>
      <c r="AV227" s="85"/>
      <c r="AW227" s="85"/>
      <c r="AX227" s="85"/>
      <c r="AY227" s="85"/>
      <c r="AZ227" s="85"/>
      <c r="BA227" s="85"/>
      <c r="BB227" s="85"/>
      <c r="BC227" s="85"/>
      <c r="BD227" s="85"/>
      <c r="BE227" s="85"/>
      <c r="BF227" s="85"/>
      <c r="BG227" s="85"/>
      <c r="BH227" s="85"/>
      <c r="BI227" s="85"/>
      <c r="BJ227" s="85"/>
      <c r="BK227" s="46"/>
      <c r="BL227" s="87"/>
      <c r="BM227" s="87"/>
    </row>
    <row r="228" spans="1:65" x14ac:dyDescent="0.2">
      <c r="A228" s="162">
        <v>30</v>
      </c>
      <c r="B228" s="163" t="s">
        <v>391</v>
      </c>
      <c r="C228" s="162" t="s">
        <v>392</v>
      </c>
      <c r="D228" s="162" t="s">
        <v>349</v>
      </c>
      <c r="E228" s="162" t="s">
        <v>393</v>
      </c>
      <c r="F228" s="216" t="s">
        <v>394</v>
      </c>
      <c r="G228" s="161">
        <v>13553</v>
      </c>
      <c r="H228" s="161"/>
      <c r="I228" s="161"/>
      <c r="J228" s="161"/>
      <c r="K228" s="163" t="s">
        <v>395</v>
      </c>
      <c r="L228" s="216" t="s">
        <v>396</v>
      </c>
      <c r="M228" s="163" t="s">
        <v>397</v>
      </c>
      <c r="N228" s="159">
        <v>45078</v>
      </c>
      <c r="O228" s="160">
        <v>1000000</v>
      </c>
      <c r="P228" s="161">
        <v>13553</v>
      </c>
      <c r="Q228" s="159">
        <v>45078</v>
      </c>
      <c r="R228" s="159">
        <v>45444</v>
      </c>
      <c r="S228" s="162" t="s">
        <v>496</v>
      </c>
      <c r="T228" s="163"/>
      <c r="U228" s="163"/>
      <c r="V228" s="163"/>
      <c r="W228" s="163" t="s">
        <v>640</v>
      </c>
      <c r="X228" s="46"/>
      <c r="Y228" s="42"/>
      <c r="Z228" s="43"/>
      <c r="AA228" s="43"/>
      <c r="AB228" s="43"/>
      <c r="AC228" s="42"/>
      <c r="AD228" s="43"/>
      <c r="AE228" s="58"/>
      <c r="AF228" s="58"/>
      <c r="AG228" s="125"/>
      <c r="AH228" s="125"/>
      <c r="AI228" s="58"/>
      <c r="AJ228" s="78"/>
      <c r="AK228" s="125"/>
      <c r="AL228" s="124">
        <f t="shared" si="3"/>
        <v>1000000</v>
      </c>
      <c r="AM228" s="125">
        <v>355128.64</v>
      </c>
      <c r="AN228" s="125"/>
      <c r="AO228" s="160">
        <f>AM228+AN229</f>
        <v>630488.34000000008</v>
      </c>
      <c r="AP228" s="158"/>
      <c r="AQ228" s="158"/>
      <c r="AR228" s="158"/>
      <c r="AS228" s="158"/>
      <c r="AT228" s="158"/>
      <c r="AU228" s="164"/>
      <c r="AV228" s="158" t="s">
        <v>373</v>
      </c>
      <c r="AW228" s="164" t="s">
        <v>374</v>
      </c>
      <c r="AX228" s="158"/>
      <c r="AY228" s="158" t="s">
        <v>399</v>
      </c>
      <c r="AZ228" s="158" t="s">
        <v>398</v>
      </c>
      <c r="BA228" s="158"/>
      <c r="BB228" s="158"/>
      <c r="BC228" s="158"/>
      <c r="BD228" s="158"/>
      <c r="BE228" s="158"/>
      <c r="BF228" s="158"/>
      <c r="BG228" s="158"/>
      <c r="BH228" s="158"/>
      <c r="BI228" s="158"/>
      <c r="BJ228" s="158"/>
      <c r="BK228" s="162"/>
      <c r="BL228" s="165"/>
      <c r="BM228" s="165"/>
    </row>
    <row r="229" spans="1:65" x14ac:dyDescent="0.2">
      <c r="A229" s="162"/>
      <c r="B229" s="163"/>
      <c r="C229" s="162"/>
      <c r="D229" s="162"/>
      <c r="E229" s="162"/>
      <c r="F229" s="216"/>
      <c r="G229" s="161"/>
      <c r="H229" s="161"/>
      <c r="I229" s="161"/>
      <c r="J229" s="161"/>
      <c r="K229" s="163"/>
      <c r="L229" s="216"/>
      <c r="M229" s="163"/>
      <c r="N229" s="159"/>
      <c r="O229" s="160"/>
      <c r="P229" s="161"/>
      <c r="Q229" s="159"/>
      <c r="R229" s="159"/>
      <c r="S229" s="162"/>
      <c r="T229" s="163"/>
      <c r="U229" s="163"/>
      <c r="V229" s="163"/>
      <c r="W229" s="163"/>
      <c r="X229" s="46" t="s">
        <v>168</v>
      </c>
      <c r="Y229" s="42" t="s">
        <v>161</v>
      </c>
      <c r="Z229" s="43">
        <v>45432</v>
      </c>
      <c r="AA229" s="85" t="s">
        <v>400</v>
      </c>
      <c r="AB229" s="42" t="s">
        <v>401</v>
      </c>
      <c r="AC229" s="77">
        <v>45444</v>
      </c>
      <c r="AD229" s="42">
        <v>45809</v>
      </c>
      <c r="AE229" s="42"/>
      <c r="AF229" s="42"/>
      <c r="AG229" s="125"/>
      <c r="AH229" s="125"/>
      <c r="AI229" s="58"/>
      <c r="AJ229" s="78"/>
      <c r="AK229" s="125"/>
      <c r="AL229" s="124">
        <f t="shared" si="3"/>
        <v>0</v>
      </c>
      <c r="AM229" s="125"/>
      <c r="AN229" s="125">
        <f>45661.12+30144.23+30555.2+45181.89+55353.77+38610.73+29852.76</f>
        <v>275359.7</v>
      </c>
      <c r="AO229" s="160"/>
      <c r="AP229" s="158"/>
      <c r="AQ229" s="158"/>
      <c r="AR229" s="158"/>
      <c r="AS229" s="158"/>
      <c r="AT229" s="158"/>
      <c r="AU229" s="164"/>
      <c r="AV229" s="158"/>
      <c r="AW229" s="164"/>
      <c r="AX229" s="158"/>
      <c r="AY229" s="158"/>
      <c r="AZ229" s="158"/>
      <c r="BA229" s="158"/>
      <c r="BB229" s="158"/>
      <c r="BC229" s="158"/>
      <c r="BD229" s="158"/>
      <c r="BE229" s="158"/>
      <c r="BF229" s="158"/>
      <c r="BG229" s="158"/>
      <c r="BH229" s="158"/>
      <c r="BI229" s="158"/>
      <c r="BJ229" s="158"/>
      <c r="BK229" s="162"/>
      <c r="BL229" s="165"/>
      <c r="BM229" s="165"/>
    </row>
    <row r="230" spans="1:65" x14ac:dyDescent="0.2">
      <c r="A230" s="162"/>
      <c r="B230" s="163"/>
      <c r="C230" s="162"/>
      <c r="D230" s="162"/>
      <c r="E230" s="162"/>
      <c r="F230" s="216"/>
      <c r="G230" s="161"/>
      <c r="H230" s="161"/>
      <c r="I230" s="161"/>
      <c r="J230" s="161"/>
      <c r="K230" s="163"/>
      <c r="L230" s="216"/>
      <c r="M230" s="163"/>
      <c r="N230" s="159"/>
      <c r="O230" s="160"/>
      <c r="P230" s="161"/>
      <c r="Q230" s="159"/>
      <c r="R230" s="159"/>
      <c r="S230" s="162"/>
      <c r="T230" s="163"/>
      <c r="U230" s="163"/>
      <c r="V230" s="163"/>
      <c r="W230" s="163"/>
      <c r="X230" s="46"/>
      <c r="Y230" s="42"/>
      <c r="Z230" s="43"/>
      <c r="AA230" s="85"/>
      <c r="AB230" s="42"/>
      <c r="AC230" s="77"/>
      <c r="AD230" s="42"/>
      <c r="AE230" s="42"/>
      <c r="AF230" s="42"/>
      <c r="AG230" s="125"/>
      <c r="AH230" s="125"/>
      <c r="AI230" s="58"/>
      <c r="AJ230" s="78"/>
      <c r="AK230" s="125"/>
      <c r="AL230" s="124">
        <f t="shared" si="3"/>
        <v>0</v>
      </c>
      <c r="AM230" s="125"/>
      <c r="AN230" s="125"/>
      <c r="AO230" s="160"/>
      <c r="AP230" s="158"/>
      <c r="AQ230" s="158"/>
      <c r="AR230" s="158"/>
      <c r="AS230" s="158"/>
      <c r="AT230" s="158"/>
      <c r="AU230" s="164"/>
      <c r="AV230" s="158"/>
      <c r="AW230" s="164"/>
      <c r="AX230" s="158"/>
      <c r="AY230" s="158"/>
      <c r="AZ230" s="158"/>
      <c r="BA230" s="158"/>
      <c r="BB230" s="158"/>
      <c r="BC230" s="158"/>
      <c r="BD230" s="158"/>
      <c r="BE230" s="158"/>
      <c r="BF230" s="158"/>
      <c r="BG230" s="158"/>
      <c r="BH230" s="158"/>
      <c r="BI230" s="158"/>
      <c r="BJ230" s="158"/>
      <c r="BK230" s="162"/>
      <c r="BL230" s="165"/>
      <c r="BM230" s="165"/>
    </row>
    <row r="231" spans="1:65" x14ac:dyDescent="0.2">
      <c r="A231" s="162"/>
      <c r="B231" s="163"/>
      <c r="C231" s="162"/>
      <c r="D231" s="162"/>
      <c r="E231" s="162"/>
      <c r="F231" s="216"/>
      <c r="G231" s="161"/>
      <c r="H231" s="161"/>
      <c r="I231" s="161"/>
      <c r="J231" s="161"/>
      <c r="K231" s="163"/>
      <c r="L231" s="216"/>
      <c r="M231" s="163"/>
      <c r="N231" s="159"/>
      <c r="O231" s="160"/>
      <c r="P231" s="161"/>
      <c r="Q231" s="159"/>
      <c r="R231" s="159"/>
      <c r="S231" s="162"/>
      <c r="T231" s="163"/>
      <c r="U231" s="163"/>
      <c r="V231" s="163"/>
      <c r="W231" s="163"/>
      <c r="X231" s="46"/>
      <c r="Y231" s="42"/>
      <c r="Z231" s="43"/>
      <c r="AA231" s="85"/>
      <c r="AB231" s="42"/>
      <c r="AC231" s="77"/>
      <c r="AD231" s="42"/>
      <c r="AE231" s="42"/>
      <c r="AF231" s="42"/>
      <c r="AG231" s="126"/>
      <c r="AH231" s="126"/>
      <c r="AI231" s="43"/>
      <c r="AJ231" s="43"/>
      <c r="AK231" s="127"/>
      <c r="AL231" s="124">
        <f t="shared" si="3"/>
        <v>0</v>
      </c>
      <c r="AM231" s="125"/>
      <c r="AN231" s="125"/>
      <c r="AO231" s="160"/>
      <c r="AP231" s="158"/>
      <c r="AQ231" s="158"/>
      <c r="AR231" s="158"/>
      <c r="AS231" s="158"/>
      <c r="AT231" s="158"/>
      <c r="AU231" s="158"/>
      <c r="AV231" s="158"/>
      <c r="AW231" s="164"/>
      <c r="AX231" s="158"/>
      <c r="AY231" s="158"/>
      <c r="AZ231" s="158"/>
      <c r="BA231" s="158"/>
      <c r="BB231" s="158"/>
      <c r="BC231" s="158"/>
      <c r="BD231" s="158"/>
      <c r="BE231" s="158"/>
      <c r="BF231" s="158"/>
      <c r="BG231" s="158"/>
      <c r="BH231" s="158"/>
      <c r="BI231" s="158"/>
      <c r="BJ231" s="158"/>
      <c r="BK231" s="162"/>
      <c r="BL231" s="165"/>
      <c r="BM231" s="165"/>
    </row>
    <row r="232" spans="1:65" ht="25.5" x14ac:dyDescent="0.2">
      <c r="A232" s="46">
        <v>31</v>
      </c>
      <c r="B232" s="58" t="s">
        <v>481</v>
      </c>
      <c r="C232" s="46" t="s">
        <v>482</v>
      </c>
      <c r="D232" s="46" t="s">
        <v>142</v>
      </c>
      <c r="E232" s="46" t="s">
        <v>393</v>
      </c>
      <c r="F232" s="114" t="s">
        <v>483</v>
      </c>
      <c r="G232" s="76">
        <v>13629</v>
      </c>
      <c r="H232" s="47" t="s">
        <v>661</v>
      </c>
      <c r="I232" s="47" t="s">
        <v>662</v>
      </c>
      <c r="J232" s="47" t="s">
        <v>663</v>
      </c>
      <c r="K232" s="58" t="s">
        <v>484</v>
      </c>
      <c r="L232" s="114" t="s">
        <v>485</v>
      </c>
      <c r="M232" s="58" t="s">
        <v>486</v>
      </c>
      <c r="N232" s="77">
        <v>45197</v>
      </c>
      <c r="O232" s="125">
        <v>140226.9</v>
      </c>
      <c r="P232" s="76">
        <v>13627</v>
      </c>
      <c r="Q232" s="77">
        <v>45197</v>
      </c>
      <c r="R232" s="77">
        <v>45564</v>
      </c>
      <c r="S232" s="77" t="s">
        <v>496</v>
      </c>
      <c r="T232" s="58"/>
      <c r="U232" s="58"/>
      <c r="V232" s="58"/>
      <c r="W232" s="58" t="s">
        <v>640</v>
      </c>
      <c r="X232" s="46"/>
      <c r="Y232" s="42"/>
      <c r="Z232" s="42"/>
      <c r="AA232" s="42"/>
      <c r="AB232" s="42"/>
      <c r="AC232" s="42"/>
      <c r="AD232" s="42"/>
      <c r="AE232" s="42"/>
      <c r="AF232" s="42"/>
      <c r="AG232" s="125"/>
      <c r="AH232" s="125"/>
      <c r="AI232" s="42"/>
      <c r="AJ232" s="42"/>
      <c r="AK232" s="126"/>
      <c r="AL232" s="124">
        <f t="shared" si="3"/>
        <v>140226.9</v>
      </c>
      <c r="AM232" s="125"/>
      <c r="AN232" s="125">
        <f>964.18+1290.35+486.92+169.5</f>
        <v>2910.95</v>
      </c>
      <c r="AO232" s="139">
        <f>AN232</f>
        <v>2910.95</v>
      </c>
      <c r="AP232" s="85"/>
      <c r="AQ232" s="85"/>
      <c r="AR232" s="85"/>
      <c r="AS232" s="85"/>
      <c r="AT232" s="85"/>
      <c r="AU232" s="85"/>
      <c r="AV232" s="85"/>
      <c r="AW232" s="85"/>
      <c r="AX232" s="85"/>
      <c r="AY232" s="85"/>
      <c r="AZ232" s="85"/>
      <c r="BA232" s="85"/>
      <c r="BB232" s="85"/>
      <c r="BC232" s="85"/>
      <c r="BD232" s="85"/>
      <c r="BE232" s="85"/>
      <c r="BF232" s="85"/>
      <c r="BG232" s="85"/>
      <c r="BH232" s="85"/>
      <c r="BI232" s="85"/>
      <c r="BJ232" s="85"/>
      <c r="BK232" s="46"/>
      <c r="BL232" s="87"/>
      <c r="BM232" s="87"/>
    </row>
    <row r="233" spans="1:65" ht="38.25" x14ac:dyDescent="0.2">
      <c r="A233" s="46">
        <v>32</v>
      </c>
      <c r="B233" s="46" t="s">
        <v>459</v>
      </c>
      <c r="C233" s="46" t="s">
        <v>451</v>
      </c>
      <c r="D233" s="46" t="s">
        <v>142</v>
      </c>
      <c r="E233" s="46" t="s">
        <v>143</v>
      </c>
      <c r="F233" s="114" t="s">
        <v>651</v>
      </c>
      <c r="G233" s="76">
        <v>13381</v>
      </c>
      <c r="H233" s="76"/>
      <c r="I233" s="47"/>
      <c r="J233" s="76"/>
      <c r="K233" s="58" t="s">
        <v>460</v>
      </c>
      <c r="L233" s="114" t="s">
        <v>457</v>
      </c>
      <c r="M233" s="58" t="s">
        <v>458</v>
      </c>
      <c r="N233" s="77">
        <v>45259</v>
      </c>
      <c r="O233" s="125">
        <v>22700</v>
      </c>
      <c r="P233" s="76">
        <v>13664</v>
      </c>
      <c r="Q233" s="77">
        <v>45259</v>
      </c>
      <c r="R233" s="77">
        <v>45441</v>
      </c>
      <c r="S233" s="46" t="s">
        <v>496</v>
      </c>
      <c r="T233" s="58"/>
      <c r="U233" s="58"/>
      <c r="V233" s="58"/>
      <c r="W233" s="58" t="s">
        <v>641</v>
      </c>
      <c r="X233" s="46"/>
      <c r="Y233" s="42"/>
      <c r="Z233" s="42"/>
      <c r="AA233" s="42"/>
      <c r="AB233" s="42"/>
      <c r="AC233" s="42"/>
      <c r="AD233" s="42"/>
      <c r="AE233" s="58"/>
      <c r="AF233" s="58"/>
      <c r="AG233" s="125"/>
      <c r="AH233" s="125"/>
      <c r="AI233" s="58"/>
      <c r="AJ233" s="78"/>
      <c r="AK233" s="125"/>
      <c r="AL233" s="124">
        <f t="shared" si="3"/>
        <v>22700</v>
      </c>
      <c r="AM233" s="125"/>
      <c r="AN233" s="125">
        <f>17200+5500</f>
        <v>22700</v>
      </c>
      <c r="AO233" s="139">
        <f>AN233</f>
        <v>22700</v>
      </c>
      <c r="AP233" s="85"/>
      <c r="AQ233" s="85"/>
      <c r="AR233" s="85"/>
      <c r="AS233" s="85"/>
      <c r="AT233" s="85"/>
      <c r="AU233" s="85"/>
      <c r="AV233" s="85"/>
      <c r="AW233" s="85"/>
      <c r="AX233" s="85"/>
      <c r="AY233" s="85"/>
      <c r="AZ233" s="85"/>
      <c r="BA233" s="85"/>
      <c r="BB233" s="85"/>
      <c r="BC233" s="85"/>
      <c r="BD233" s="85"/>
      <c r="BE233" s="85"/>
      <c r="BF233" s="85"/>
      <c r="BG233" s="85"/>
      <c r="BH233" s="85"/>
      <c r="BI233" s="85"/>
      <c r="BJ233" s="85"/>
      <c r="BK233" s="46"/>
      <c r="BL233" s="87"/>
      <c r="BM233" s="87"/>
    </row>
    <row r="234" spans="1:65" ht="25.5" x14ac:dyDescent="0.2">
      <c r="A234" s="46">
        <v>33</v>
      </c>
      <c r="B234" s="46" t="s">
        <v>467</v>
      </c>
      <c r="C234" s="46" t="s">
        <v>451</v>
      </c>
      <c r="D234" s="46" t="s">
        <v>142</v>
      </c>
      <c r="E234" s="46" t="s">
        <v>143</v>
      </c>
      <c r="F234" s="114" t="s">
        <v>652</v>
      </c>
      <c r="G234" s="76">
        <v>13381</v>
      </c>
      <c r="H234" s="76"/>
      <c r="I234" s="76"/>
      <c r="J234" s="76"/>
      <c r="K234" s="58" t="s">
        <v>468</v>
      </c>
      <c r="L234" s="114" t="s">
        <v>469</v>
      </c>
      <c r="M234" s="58" t="s">
        <v>470</v>
      </c>
      <c r="N234" s="77">
        <v>45259</v>
      </c>
      <c r="O234" s="125">
        <v>2640</v>
      </c>
      <c r="P234" s="76">
        <v>13665</v>
      </c>
      <c r="Q234" s="77">
        <v>45259</v>
      </c>
      <c r="R234" s="77">
        <v>45442</v>
      </c>
      <c r="S234" s="77" t="s">
        <v>496</v>
      </c>
      <c r="T234" s="58"/>
      <c r="U234" s="58"/>
      <c r="V234" s="58"/>
      <c r="W234" s="58" t="s">
        <v>641</v>
      </c>
      <c r="X234" s="46"/>
      <c r="Y234" s="42"/>
      <c r="Z234" s="42"/>
      <c r="AA234" s="42"/>
      <c r="AB234" s="42"/>
      <c r="AC234" s="42"/>
      <c r="AD234" s="42"/>
      <c r="AE234" s="58"/>
      <c r="AF234" s="58"/>
      <c r="AG234" s="125"/>
      <c r="AH234" s="125"/>
      <c r="AI234" s="58"/>
      <c r="AJ234" s="78"/>
      <c r="AK234" s="125"/>
      <c r="AL234" s="124">
        <f t="shared" si="3"/>
        <v>2640</v>
      </c>
      <c r="AM234" s="125"/>
      <c r="AN234" s="125"/>
      <c r="AO234" s="139"/>
      <c r="AP234" s="85"/>
      <c r="AQ234" s="85"/>
      <c r="AR234" s="85"/>
      <c r="AS234" s="85"/>
      <c r="AT234" s="85"/>
      <c r="AU234" s="85"/>
      <c r="AV234" s="85"/>
      <c r="AW234" s="85"/>
      <c r="AX234" s="85"/>
      <c r="AY234" s="85"/>
      <c r="AZ234" s="85"/>
      <c r="BA234" s="85"/>
      <c r="BB234" s="85"/>
      <c r="BC234" s="85"/>
      <c r="BD234" s="85"/>
      <c r="BE234" s="85"/>
      <c r="BF234" s="85"/>
      <c r="BG234" s="85"/>
      <c r="BH234" s="85"/>
      <c r="BI234" s="85"/>
      <c r="BJ234" s="85"/>
      <c r="BK234" s="46"/>
      <c r="BL234" s="87"/>
      <c r="BM234" s="87"/>
    </row>
    <row r="235" spans="1:65" ht="38.25" x14ac:dyDescent="0.2">
      <c r="A235" s="46">
        <v>34</v>
      </c>
      <c r="B235" s="58" t="s">
        <v>487</v>
      </c>
      <c r="C235" s="46" t="s">
        <v>451</v>
      </c>
      <c r="D235" s="46" t="s">
        <v>142</v>
      </c>
      <c r="E235" s="46" t="s">
        <v>393</v>
      </c>
      <c r="F235" s="114" t="s">
        <v>655</v>
      </c>
      <c r="G235" s="76">
        <v>13381</v>
      </c>
      <c r="H235" s="47" t="s">
        <v>691</v>
      </c>
      <c r="I235" s="47" t="s">
        <v>692</v>
      </c>
      <c r="J235" s="47" t="s">
        <v>693</v>
      </c>
      <c r="K235" s="58" t="s">
        <v>488</v>
      </c>
      <c r="L235" s="114" t="s">
        <v>489</v>
      </c>
      <c r="M235" s="58" t="s">
        <v>490</v>
      </c>
      <c r="N235" s="77">
        <v>45006</v>
      </c>
      <c r="O235" s="125">
        <v>17964.07</v>
      </c>
      <c r="P235" s="76">
        <v>13664</v>
      </c>
      <c r="Q235" s="77">
        <v>45259</v>
      </c>
      <c r="R235" s="77">
        <v>45442</v>
      </c>
      <c r="S235" s="46" t="s">
        <v>496</v>
      </c>
      <c r="T235" s="58"/>
      <c r="U235" s="58"/>
      <c r="V235" s="58"/>
      <c r="W235" s="58" t="s">
        <v>641</v>
      </c>
      <c r="X235" s="46"/>
      <c r="Y235" s="42"/>
      <c r="Z235" s="42"/>
      <c r="AA235" s="42"/>
      <c r="AB235" s="42"/>
      <c r="AC235" s="42"/>
      <c r="AD235" s="42"/>
      <c r="AE235" s="42"/>
      <c r="AF235" s="42"/>
      <c r="AG235" s="125"/>
      <c r="AH235" s="125"/>
      <c r="AI235" s="42"/>
      <c r="AJ235" s="42"/>
      <c r="AK235" s="126"/>
      <c r="AL235" s="124">
        <f t="shared" si="3"/>
        <v>17964.07</v>
      </c>
      <c r="AM235" s="125"/>
      <c r="AN235" s="125">
        <f>4870</f>
        <v>4870</v>
      </c>
      <c r="AO235" s="139">
        <f>AN235</f>
        <v>4870</v>
      </c>
      <c r="AP235" s="85"/>
      <c r="AQ235" s="85"/>
      <c r="AR235" s="85"/>
      <c r="AS235" s="85"/>
      <c r="AT235" s="85"/>
      <c r="AU235" s="85"/>
      <c r="AV235" s="85"/>
      <c r="AW235" s="85"/>
      <c r="AX235" s="85"/>
      <c r="AY235" s="85"/>
      <c r="AZ235" s="85"/>
      <c r="BA235" s="85"/>
      <c r="BB235" s="85"/>
      <c r="BC235" s="85"/>
      <c r="BD235" s="85"/>
      <c r="BE235" s="85"/>
      <c r="BF235" s="85"/>
      <c r="BG235" s="85"/>
      <c r="BH235" s="85"/>
      <c r="BI235" s="85"/>
      <c r="BJ235" s="85"/>
      <c r="BK235" s="46"/>
      <c r="BL235" s="87"/>
      <c r="BM235" s="87"/>
    </row>
    <row r="236" spans="1:65" ht="25.5" x14ac:dyDescent="0.2">
      <c r="A236" s="46">
        <v>35</v>
      </c>
      <c r="B236" s="46" t="s">
        <v>465</v>
      </c>
      <c r="C236" s="46" t="s">
        <v>451</v>
      </c>
      <c r="D236" s="46" t="s">
        <v>142</v>
      </c>
      <c r="E236" s="46" t="s">
        <v>143</v>
      </c>
      <c r="F236" s="114" t="s">
        <v>653</v>
      </c>
      <c r="G236" s="76">
        <v>13381</v>
      </c>
      <c r="H236" s="76"/>
      <c r="I236" s="76"/>
      <c r="J236" s="76"/>
      <c r="K236" s="58" t="s">
        <v>466</v>
      </c>
      <c r="L236" s="114" t="s">
        <v>463</v>
      </c>
      <c r="M236" s="58" t="s">
        <v>464</v>
      </c>
      <c r="N236" s="77">
        <v>45259</v>
      </c>
      <c r="O236" s="125">
        <v>3754</v>
      </c>
      <c r="P236" s="76">
        <v>13665</v>
      </c>
      <c r="Q236" s="77">
        <v>45259</v>
      </c>
      <c r="R236" s="77">
        <v>45442</v>
      </c>
      <c r="S236" s="77" t="s">
        <v>496</v>
      </c>
      <c r="T236" s="58"/>
      <c r="U236" s="58"/>
      <c r="V236" s="58"/>
      <c r="W236" s="58" t="s">
        <v>641</v>
      </c>
      <c r="X236" s="46"/>
      <c r="Y236" s="42"/>
      <c r="Z236" s="42"/>
      <c r="AA236" s="42"/>
      <c r="AB236" s="42"/>
      <c r="AC236" s="42"/>
      <c r="AD236" s="42"/>
      <c r="AE236" s="58"/>
      <c r="AF236" s="58"/>
      <c r="AG236" s="125"/>
      <c r="AH236" s="125"/>
      <c r="AI236" s="58"/>
      <c r="AJ236" s="78"/>
      <c r="AK236" s="125"/>
      <c r="AL236" s="124">
        <f t="shared" si="3"/>
        <v>3754</v>
      </c>
      <c r="AM236" s="125"/>
      <c r="AN236" s="125">
        <f>3754</f>
        <v>3754</v>
      </c>
      <c r="AO236" s="139">
        <f>AN236</f>
        <v>3754</v>
      </c>
      <c r="AP236" s="85"/>
      <c r="AQ236" s="85"/>
      <c r="AR236" s="85"/>
      <c r="AS236" s="85"/>
      <c r="AT236" s="85"/>
      <c r="AU236" s="85"/>
      <c r="AV236" s="85"/>
      <c r="AW236" s="85"/>
      <c r="AX236" s="85"/>
      <c r="AY236" s="85"/>
      <c r="AZ236" s="85"/>
      <c r="BA236" s="85"/>
      <c r="BB236" s="85"/>
      <c r="BC236" s="85"/>
      <c r="BD236" s="85"/>
      <c r="BE236" s="85"/>
      <c r="BF236" s="85"/>
      <c r="BG236" s="85"/>
      <c r="BH236" s="85"/>
      <c r="BI236" s="85"/>
      <c r="BJ236" s="85"/>
      <c r="BK236" s="46"/>
      <c r="BL236" s="87"/>
      <c r="BM236" s="87"/>
    </row>
    <row r="237" spans="1:65" ht="25.5" x14ac:dyDescent="0.2">
      <c r="A237" s="46">
        <v>36</v>
      </c>
      <c r="B237" s="46" t="s">
        <v>450</v>
      </c>
      <c r="C237" s="46" t="s">
        <v>451</v>
      </c>
      <c r="D237" s="46" t="s">
        <v>142</v>
      </c>
      <c r="E237" s="46" t="s">
        <v>143</v>
      </c>
      <c r="F237" s="114" t="s">
        <v>654</v>
      </c>
      <c r="G237" s="76">
        <v>13381</v>
      </c>
      <c r="H237" s="76"/>
      <c r="I237" s="76"/>
      <c r="J237" s="76"/>
      <c r="K237" s="58" t="s">
        <v>452</v>
      </c>
      <c r="L237" s="114" t="s">
        <v>453</v>
      </c>
      <c r="M237" s="58" t="s">
        <v>454</v>
      </c>
      <c r="N237" s="77">
        <v>45260</v>
      </c>
      <c r="O237" s="125">
        <v>6413.9</v>
      </c>
      <c r="P237" s="76">
        <v>13668</v>
      </c>
      <c r="Q237" s="77">
        <v>45260</v>
      </c>
      <c r="R237" s="77">
        <v>45442</v>
      </c>
      <c r="S237" s="46" t="s">
        <v>496</v>
      </c>
      <c r="T237" s="58"/>
      <c r="U237" s="58"/>
      <c r="V237" s="58"/>
      <c r="W237" s="58" t="s">
        <v>641</v>
      </c>
      <c r="X237" s="46"/>
      <c r="Y237" s="42"/>
      <c r="Z237" s="42"/>
      <c r="AA237" s="42"/>
      <c r="AB237" s="42"/>
      <c r="AC237" s="42"/>
      <c r="AD237" s="42"/>
      <c r="AE237" s="58"/>
      <c r="AF237" s="58"/>
      <c r="AG237" s="125"/>
      <c r="AH237" s="125"/>
      <c r="AI237" s="58"/>
      <c r="AJ237" s="78"/>
      <c r="AK237" s="125"/>
      <c r="AL237" s="124">
        <f t="shared" si="3"/>
        <v>6413.9</v>
      </c>
      <c r="AM237" s="125"/>
      <c r="AN237" s="125"/>
      <c r="AO237" s="139"/>
      <c r="AP237" s="85"/>
      <c r="AQ237" s="85"/>
      <c r="AR237" s="85"/>
      <c r="AS237" s="85"/>
      <c r="AT237" s="85"/>
      <c r="AU237" s="85"/>
      <c r="AV237" s="85"/>
      <c r="AW237" s="85"/>
      <c r="AX237" s="85"/>
      <c r="AY237" s="85"/>
      <c r="AZ237" s="85"/>
      <c r="BA237" s="85"/>
      <c r="BB237" s="85"/>
      <c r="BC237" s="85"/>
      <c r="BD237" s="85"/>
      <c r="BE237" s="85"/>
      <c r="BF237" s="85"/>
      <c r="BG237" s="85"/>
      <c r="BH237" s="85"/>
      <c r="BI237" s="85"/>
      <c r="BJ237" s="85"/>
      <c r="BK237" s="46"/>
      <c r="BL237" s="87"/>
      <c r="BM237" s="87"/>
    </row>
    <row r="238" spans="1:65" x14ac:dyDescent="0.2">
      <c r="A238" s="162">
        <v>37</v>
      </c>
      <c r="B238" s="163" t="s">
        <v>437</v>
      </c>
      <c r="C238" s="162" t="s">
        <v>438</v>
      </c>
      <c r="D238" s="162" t="s">
        <v>245</v>
      </c>
      <c r="E238" s="162" t="s">
        <v>143</v>
      </c>
      <c r="F238" s="216" t="s">
        <v>581</v>
      </c>
      <c r="G238" s="161">
        <v>13594</v>
      </c>
      <c r="H238" s="161"/>
      <c r="I238" s="161"/>
      <c r="J238" s="161"/>
      <c r="K238" s="163" t="s">
        <v>439</v>
      </c>
      <c r="L238" s="216" t="s">
        <v>440</v>
      </c>
      <c r="M238" s="163" t="s">
        <v>441</v>
      </c>
      <c r="N238" s="159">
        <v>45268</v>
      </c>
      <c r="O238" s="160">
        <v>1231791.3600000001</v>
      </c>
      <c r="P238" s="161">
        <v>13671</v>
      </c>
      <c r="Q238" s="159">
        <v>45268</v>
      </c>
      <c r="R238" s="159">
        <v>45635</v>
      </c>
      <c r="S238" s="162" t="s">
        <v>608</v>
      </c>
      <c r="T238" s="163"/>
      <c r="U238" s="163"/>
      <c r="V238" s="163"/>
      <c r="W238" s="163" t="s">
        <v>639</v>
      </c>
      <c r="X238" s="46"/>
      <c r="Y238" s="42"/>
      <c r="Z238" s="43"/>
      <c r="AA238" s="85"/>
      <c r="AB238" s="42"/>
      <c r="AC238" s="77"/>
      <c r="AD238" s="42"/>
      <c r="AE238" s="58"/>
      <c r="AF238" s="58"/>
      <c r="AG238" s="125"/>
      <c r="AH238" s="125"/>
      <c r="AI238" s="58"/>
      <c r="AJ238" s="78"/>
      <c r="AK238" s="125"/>
      <c r="AL238" s="124">
        <f t="shared" si="3"/>
        <v>1231791.3600000001</v>
      </c>
      <c r="AM238" s="125">
        <v>59567.19</v>
      </c>
      <c r="AN238" s="125"/>
      <c r="AO238" s="160">
        <f>AM238+AN239</f>
        <v>880761.42999999993</v>
      </c>
      <c r="AP238" s="158" t="s">
        <v>442</v>
      </c>
      <c r="AQ238" s="158"/>
      <c r="AR238" s="158"/>
      <c r="AS238" s="158" t="s">
        <v>443</v>
      </c>
      <c r="AT238" s="158" t="s">
        <v>444</v>
      </c>
      <c r="AU238" s="158"/>
      <c r="AV238" s="158"/>
      <c r="AW238" s="158"/>
      <c r="AX238" s="158"/>
      <c r="AY238" s="158"/>
      <c r="AZ238" s="158"/>
      <c r="BA238" s="158"/>
      <c r="BB238" s="158"/>
      <c r="BC238" s="158"/>
      <c r="BD238" s="158"/>
      <c r="BE238" s="158"/>
      <c r="BF238" s="158"/>
      <c r="BG238" s="158"/>
      <c r="BH238" s="158"/>
      <c r="BI238" s="158"/>
      <c r="BJ238" s="158"/>
      <c r="BK238" s="162"/>
      <c r="BL238" s="165"/>
      <c r="BM238" s="165"/>
    </row>
    <row r="239" spans="1:65" x14ac:dyDescent="0.2">
      <c r="A239" s="162"/>
      <c r="B239" s="163"/>
      <c r="C239" s="162"/>
      <c r="D239" s="162"/>
      <c r="E239" s="162"/>
      <c r="F239" s="216"/>
      <c r="G239" s="161"/>
      <c r="H239" s="161"/>
      <c r="I239" s="161"/>
      <c r="J239" s="161"/>
      <c r="K239" s="163"/>
      <c r="L239" s="216"/>
      <c r="M239" s="163"/>
      <c r="N239" s="159"/>
      <c r="O239" s="160"/>
      <c r="P239" s="161"/>
      <c r="Q239" s="159"/>
      <c r="R239" s="159"/>
      <c r="S239" s="162"/>
      <c r="T239" s="163"/>
      <c r="U239" s="163"/>
      <c r="V239" s="163"/>
      <c r="W239" s="163"/>
      <c r="X239" s="46"/>
      <c r="Y239" s="42"/>
      <c r="Z239" s="43"/>
      <c r="AA239" s="42"/>
      <c r="AB239" s="42"/>
      <c r="AC239" s="42"/>
      <c r="AD239" s="42"/>
      <c r="AE239" s="58"/>
      <c r="AF239" s="58"/>
      <c r="AG239" s="125"/>
      <c r="AH239" s="125"/>
      <c r="AI239" s="58"/>
      <c r="AJ239" s="78"/>
      <c r="AK239" s="125"/>
      <c r="AL239" s="124">
        <f t="shared" si="3"/>
        <v>0</v>
      </c>
      <c r="AM239" s="125"/>
      <c r="AN239" s="125">
        <f>205298.56+102649.28+205298.56+102649.28+102649.28+102649.28</f>
        <v>821194.23999999999</v>
      </c>
      <c r="AO239" s="160"/>
      <c r="AP239" s="158"/>
      <c r="AQ239" s="158"/>
      <c r="AR239" s="158"/>
      <c r="AS239" s="158"/>
      <c r="AT239" s="158"/>
      <c r="AU239" s="158"/>
      <c r="AV239" s="158"/>
      <c r="AW239" s="158"/>
      <c r="AX239" s="158"/>
      <c r="AY239" s="158"/>
      <c r="AZ239" s="158"/>
      <c r="BA239" s="158"/>
      <c r="BB239" s="158"/>
      <c r="BC239" s="158"/>
      <c r="BD239" s="158"/>
      <c r="BE239" s="158"/>
      <c r="BF239" s="158"/>
      <c r="BG239" s="158"/>
      <c r="BH239" s="158"/>
      <c r="BI239" s="158"/>
      <c r="BJ239" s="158"/>
      <c r="BK239" s="162"/>
      <c r="BL239" s="165"/>
      <c r="BM239" s="165"/>
    </row>
    <row r="240" spans="1:65" x14ac:dyDescent="0.2">
      <c r="A240" s="162"/>
      <c r="B240" s="163"/>
      <c r="C240" s="162"/>
      <c r="D240" s="162"/>
      <c r="E240" s="162"/>
      <c r="F240" s="216"/>
      <c r="G240" s="161"/>
      <c r="H240" s="161"/>
      <c r="I240" s="161"/>
      <c r="J240" s="161"/>
      <c r="K240" s="163"/>
      <c r="L240" s="216"/>
      <c r="M240" s="163"/>
      <c r="N240" s="159"/>
      <c r="O240" s="160"/>
      <c r="P240" s="161"/>
      <c r="Q240" s="159"/>
      <c r="R240" s="159"/>
      <c r="S240" s="162"/>
      <c r="T240" s="163"/>
      <c r="U240" s="163"/>
      <c r="V240" s="163"/>
      <c r="W240" s="163"/>
      <c r="X240" s="46"/>
      <c r="Y240" s="42"/>
      <c r="Z240" s="43"/>
      <c r="AA240" s="42"/>
      <c r="AB240" s="42"/>
      <c r="AC240" s="42"/>
      <c r="AD240" s="42"/>
      <c r="AE240" s="58"/>
      <c r="AF240" s="58"/>
      <c r="AG240" s="125"/>
      <c r="AH240" s="125"/>
      <c r="AI240" s="58"/>
      <c r="AJ240" s="78"/>
      <c r="AK240" s="125"/>
      <c r="AL240" s="124">
        <f t="shared" si="3"/>
        <v>0</v>
      </c>
      <c r="AM240" s="125"/>
      <c r="AN240" s="125"/>
      <c r="AO240" s="160"/>
      <c r="AP240" s="158"/>
      <c r="AQ240" s="158"/>
      <c r="AR240" s="158"/>
      <c r="AS240" s="158"/>
      <c r="AT240" s="158"/>
      <c r="AU240" s="158"/>
      <c r="AV240" s="158"/>
      <c r="AW240" s="158"/>
      <c r="AX240" s="158"/>
      <c r="AY240" s="158"/>
      <c r="AZ240" s="158"/>
      <c r="BA240" s="158"/>
      <c r="BB240" s="158"/>
      <c r="BC240" s="158"/>
      <c r="BD240" s="158"/>
      <c r="BE240" s="158"/>
      <c r="BF240" s="158"/>
      <c r="BG240" s="158"/>
      <c r="BH240" s="158"/>
      <c r="BI240" s="158"/>
      <c r="BJ240" s="158"/>
      <c r="BK240" s="162"/>
      <c r="BL240" s="165"/>
      <c r="BM240" s="165"/>
    </row>
    <row r="241" spans="1:65" x14ac:dyDescent="0.2">
      <c r="A241" s="162"/>
      <c r="B241" s="163"/>
      <c r="C241" s="162"/>
      <c r="D241" s="162"/>
      <c r="E241" s="162"/>
      <c r="F241" s="216"/>
      <c r="G241" s="161"/>
      <c r="H241" s="161"/>
      <c r="I241" s="161"/>
      <c r="J241" s="161"/>
      <c r="K241" s="163"/>
      <c r="L241" s="216"/>
      <c r="M241" s="163"/>
      <c r="N241" s="159"/>
      <c r="O241" s="160"/>
      <c r="P241" s="161"/>
      <c r="Q241" s="159"/>
      <c r="R241" s="159"/>
      <c r="S241" s="162"/>
      <c r="T241" s="163"/>
      <c r="U241" s="163"/>
      <c r="V241" s="163"/>
      <c r="W241" s="163"/>
      <c r="X241" s="46"/>
      <c r="Y241" s="42"/>
      <c r="Z241" s="43"/>
      <c r="AA241" s="42"/>
      <c r="AB241" s="42"/>
      <c r="AC241" s="42"/>
      <c r="AD241" s="42"/>
      <c r="AE241" s="42"/>
      <c r="AF241" s="42"/>
      <c r="AG241" s="126"/>
      <c r="AH241" s="126"/>
      <c r="AI241" s="43"/>
      <c r="AJ241" s="43"/>
      <c r="AK241" s="127"/>
      <c r="AL241" s="124">
        <f t="shared" si="3"/>
        <v>0</v>
      </c>
      <c r="AM241" s="125"/>
      <c r="AN241" s="125"/>
      <c r="AO241" s="160"/>
      <c r="AP241" s="158"/>
      <c r="AQ241" s="158"/>
      <c r="AR241" s="158"/>
      <c r="AS241" s="158"/>
      <c r="AT241" s="158"/>
      <c r="AU241" s="158"/>
      <c r="AV241" s="158"/>
      <c r="AW241" s="158"/>
      <c r="AX241" s="158"/>
      <c r="AY241" s="158"/>
      <c r="AZ241" s="158"/>
      <c r="BA241" s="158"/>
      <c r="BB241" s="158"/>
      <c r="BC241" s="158"/>
      <c r="BD241" s="158"/>
      <c r="BE241" s="158"/>
      <c r="BF241" s="158"/>
      <c r="BG241" s="158"/>
      <c r="BH241" s="158"/>
      <c r="BI241" s="158"/>
      <c r="BJ241" s="158"/>
      <c r="BK241" s="162"/>
      <c r="BL241" s="166"/>
      <c r="BM241" s="166"/>
    </row>
    <row r="242" spans="1:65" ht="25.5" x14ac:dyDescent="0.2">
      <c r="A242" s="46">
        <v>38</v>
      </c>
      <c r="B242" s="58" t="s">
        <v>476</v>
      </c>
      <c r="C242" s="46" t="s">
        <v>477</v>
      </c>
      <c r="D242" s="46" t="s">
        <v>245</v>
      </c>
      <c r="E242" s="46" t="s">
        <v>143</v>
      </c>
      <c r="F242" s="114" t="s">
        <v>582</v>
      </c>
      <c r="G242" s="76">
        <v>13542</v>
      </c>
      <c r="H242" s="47" t="s">
        <v>667</v>
      </c>
      <c r="I242" s="47" t="s">
        <v>669</v>
      </c>
      <c r="J242" s="47" t="s">
        <v>670</v>
      </c>
      <c r="K242" s="58" t="s">
        <v>478</v>
      </c>
      <c r="L242" s="114" t="s">
        <v>479</v>
      </c>
      <c r="M242" s="58" t="s">
        <v>480</v>
      </c>
      <c r="N242" s="77">
        <v>45275</v>
      </c>
      <c r="O242" s="125">
        <v>66370</v>
      </c>
      <c r="P242" s="76">
        <v>13676</v>
      </c>
      <c r="Q242" s="77">
        <v>45275</v>
      </c>
      <c r="R242" s="77">
        <v>45641</v>
      </c>
      <c r="S242" s="77" t="s">
        <v>496</v>
      </c>
      <c r="T242" s="58"/>
      <c r="U242" s="58"/>
      <c r="V242" s="58"/>
      <c r="W242" s="58" t="s">
        <v>641</v>
      </c>
      <c r="X242" s="46"/>
      <c r="Y242" s="42"/>
      <c r="Z242" s="42"/>
      <c r="AA242" s="42"/>
      <c r="AB242" s="42"/>
      <c r="AC242" s="42"/>
      <c r="AD242" s="42"/>
      <c r="AE242" s="42"/>
      <c r="AF242" s="42"/>
      <c r="AG242" s="125"/>
      <c r="AH242" s="125"/>
      <c r="AI242" s="42"/>
      <c r="AJ242" s="42"/>
      <c r="AK242" s="126"/>
      <c r="AL242" s="124">
        <f t="shared" si="3"/>
        <v>66370</v>
      </c>
      <c r="AM242" s="125"/>
      <c r="AN242" s="125">
        <f>17455.31+18185.38+19778.26</f>
        <v>55418.95</v>
      </c>
      <c r="AO242" s="139">
        <f>AN242</f>
        <v>55418.95</v>
      </c>
      <c r="AP242" s="85" t="s">
        <v>667</v>
      </c>
      <c r="AQ242" s="47" t="s">
        <v>669</v>
      </c>
      <c r="AR242" s="47" t="s">
        <v>670</v>
      </c>
      <c r="AS242" s="85" t="s">
        <v>674</v>
      </c>
      <c r="AT242" s="85" t="s">
        <v>668</v>
      </c>
      <c r="AU242" s="85"/>
      <c r="AV242" s="85"/>
      <c r="AW242" s="85"/>
      <c r="AX242" s="85"/>
      <c r="AY242" s="85"/>
      <c r="AZ242" s="85"/>
      <c r="BA242" s="85"/>
      <c r="BB242" s="85"/>
      <c r="BC242" s="85"/>
      <c r="BD242" s="85"/>
      <c r="BE242" s="85"/>
      <c r="BF242" s="85"/>
      <c r="BG242" s="85"/>
      <c r="BH242" s="85"/>
      <c r="BI242" s="85"/>
      <c r="BJ242" s="96"/>
      <c r="BK242" s="46"/>
      <c r="BL242" s="87"/>
      <c r="BM242" s="87"/>
    </row>
    <row r="243" spans="1:65" x14ac:dyDescent="0.2">
      <c r="A243" s="162">
        <v>39</v>
      </c>
      <c r="B243" s="163" t="s">
        <v>445</v>
      </c>
      <c r="C243" s="162" t="s">
        <v>446</v>
      </c>
      <c r="D243" s="162" t="s">
        <v>142</v>
      </c>
      <c r="E243" s="162" t="s">
        <v>143</v>
      </c>
      <c r="F243" s="216" t="s">
        <v>583</v>
      </c>
      <c r="G243" s="161">
        <v>13425</v>
      </c>
      <c r="H243" s="161"/>
      <c r="I243" s="161"/>
      <c r="J243" s="161"/>
      <c r="K243" s="163" t="s">
        <v>447</v>
      </c>
      <c r="L243" s="216" t="s">
        <v>701</v>
      </c>
      <c r="M243" s="163" t="s">
        <v>449</v>
      </c>
      <c r="N243" s="159">
        <v>45286</v>
      </c>
      <c r="O243" s="160">
        <v>3760</v>
      </c>
      <c r="P243" s="161">
        <v>13689</v>
      </c>
      <c r="Q243" s="159">
        <v>45280</v>
      </c>
      <c r="R243" s="159">
        <v>45646</v>
      </c>
      <c r="S243" s="162" t="s">
        <v>496</v>
      </c>
      <c r="T243" s="163"/>
      <c r="U243" s="163"/>
      <c r="V243" s="163"/>
      <c r="W243" s="163" t="s">
        <v>641</v>
      </c>
      <c r="X243" s="46"/>
      <c r="Y243" s="42"/>
      <c r="Z243" s="43"/>
      <c r="AA243" s="42"/>
      <c r="AB243" s="42"/>
      <c r="AC243" s="42"/>
      <c r="AD243" s="42"/>
      <c r="AE243" s="58"/>
      <c r="AF243" s="58"/>
      <c r="AG243" s="125"/>
      <c r="AH243" s="125"/>
      <c r="AI243" s="58"/>
      <c r="AJ243" s="78"/>
      <c r="AK243" s="125"/>
      <c r="AL243" s="124">
        <f t="shared" si="3"/>
        <v>3760</v>
      </c>
      <c r="AM243" s="125"/>
      <c r="AN243" s="125">
        <f>1789.76</f>
        <v>1789.76</v>
      </c>
      <c r="AO243" s="160">
        <f>AN243</f>
        <v>1789.76</v>
      </c>
      <c r="AP243" s="158"/>
      <c r="AQ243" s="158"/>
      <c r="AR243" s="158"/>
      <c r="AS243" s="158"/>
      <c r="AT243" s="158"/>
      <c r="AU243" s="158"/>
      <c r="AV243" s="158"/>
      <c r="AW243" s="158"/>
      <c r="AX243" s="158"/>
      <c r="AY243" s="158"/>
      <c r="AZ243" s="158"/>
      <c r="BA243" s="158"/>
      <c r="BB243" s="158"/>
      <c r="BC243" s="158"/>
      <c r="BD243" s="158"/>
      <c r="BE243" s="158"/>
      <c r="BF243" s="158"/>
      <c r="BG243" s="158"/>
      <c r="BH243" s="158"/>
      <c r="BI243" s="158"/>
      <c r="BJ243" s="85"/>
      <c r="BK243" s="162"/>
      <c r="BL243" s="165"/>
      <c r="BM243" s="165"/>
    </row>
    <row r="244" spans="1:65" x14ac:dyDescent="0.2">
      <c r="A244" s="162"/>
      <c r="B244" s="163"/>
      <c r="C244" s="162"/>
      <c r="D244" s="162"/>
      <c r="E244" s="162"/>
      <c r="F244" s="216"/>
      <c r="G244" s="161"/>
      <c r="H244" s="161"/>
      <c r="I244" s="161"/>
      <c r="J244" s="161"/>
      <c r="K244" s="163"/>
      <c r="L244" s="216"/>
      <c r="M244" s="163"/>
      <c r="N244" s="159"/>
      <c r="O244" s="160"/>
      <c r="P244" s="161"/>
      <c r="Q244" s="159"/>
      <c r="R244" s="159"/>
      <c r="S244" s="162"/>
      <c r="T244" s="163"/>
      <c r="U244" s="163"/>
      <c r="V244" s="163"/>
      <c r="W244" s="163"/>
      <c r="X244" s="46"/>
      <c r="Y244" s="42"/>
      <c r="Z244" s="43"/>
      <c r="AA244" s="42"/>
      <c r="AB244" s="42"/>
      <c r="AC244" s="42"/>
      <c r="AD244" s="42"/>
      <c r="AE244" s="58"/>
      <c r="AF244" s="58"/>
      <c r="AG244" s="125"/>
      <c r="AH244" s="125"/>
      <c r="AI244" s="58"/>
      <c r="AJ244" s="78"/>
      <c r="AK244" s="125"/>
      <c r="AL244" s="124">
        <f t="shared" si="3"/>
        <v>0</v>
      </c>
      <c r="AM244" s="125"/>
      <c r="AN244" s="125"/>
      <c r="AO244" s="160"/>
      <c r="AP244" s="158"/>
      <c r="AQ244" s="158"/>
      <c r="AR244" s="158"/>
      <c r="AS244" s="158"/>
      <c r="AT244" s="158"/>
      <c r="AU244" s="158"/>
      <c r="AV244" s="158"/>
      <c r="AW244" s="158"/>
      <c r="AX244" s="158"/>
      <c r="AY244" s="158"/>
      <c r="AZ244" s="158"/>
      <c r="BA244" s="158"/>
      <c r="BB244" s="158"/>
      <c r="BC244" s="158"/>
      <c r="BD244" s="158"/>
      <c r="BE244" s="158"/>
      <c r="BF244" s="158"/>
      <c r="BG244" s="158"/>
      <c r="BH244" s="158"/>
      <c r="BI244" s="158"/>
      <c r="BJ244" s="158"/>
      <c r="BK244" s="162"/>
      <c r="BL244" s="165"/>
      <c r="BM244" s="165"/>
    </row>
    <row r="245" spans="1:65" x14ac:dyDescent="0.2">
      <c r="A245" s="162"/>
      <c r="B245" s="163"/>
      <c r="C245" s="162"/>
      <c r="D245" s="162"/>
      <c r="E245" s="162"/>
      <c r="F245" s="216"/>
      <c r="G245" s="161"/>
      <c r="H245" s="161"/>
      <c r="I245" s="161"/>
      <c r="J245" s="161"/>
      <c r="K245" s="163"/>
      <c r="L245" s="216"/>
      <c r="M245" s="163"/>
      <c r="N245" s="159"/>
      <c r="O245" s="160"/>
      <c r="P245" s="161"/>
      <c r="Q245" s="159"/>
      <c r="R245" s="159"/>
      <c r="S245" s="162"/>
      <c r="T245" s="163"/>
      <c r="U245" s="163"/>
      <c r="V245" s="163"/>
      <c r="W245" s="163"/>
      <c r="X245" s="46"/>
      <c r="Y245" s="42"/>
      <c r="Z245" s="43"/>
      <c r="AA245" s="42"/>
      <c r="AB245" s="42"/>
      <c r="AC245" s="42"/>
      <c r="AD245" s="42"/>
      <c r="AE245" s="42"/>
      <c r="AF245" s="42"/>
      <c r="AG245" s="126"/>
      <c r="AH245" s="126"/>
      <c r="AI245" s="43"/>
      <c r="AJ245" s="43"/>
      <c r="AK245" s="127"/>
      <c r="AL245" s="124">
        <f t="shared" si="3"/>
        <v>0</v>
      </c>
      <c r="AM245" s="125"/>
      <c r="AN245" s="125"/>
      <c r="AO245" s="160"/>
      <c r="AP245" s="158"/>
      <c r="AQ245" s="158"/>
      <c r="AR245" s="158"/>
      <c r="AS245" s="158"/>
      <c r="AT245" s="158"/>
      <c r="AU245" s="158"/>
      <c r="AV245" s="158"/>
      <c r="AW245" s="158"/>
      <c r="AX245" s="158"/>
      <c r="AY245" s="158"/>
      <c r="AZ245" s="158"/>
      <c r="BA245" s="158"/>
      <c r="BB245" s="158"/>
      <c r="BC245" s="158"/>
      <c r="BD245" s="158"/>
      <c r="BE245" s="158"/>
      <c r="BF245" s="158"/>
      <c r="BG245" s="158"/>
      <c r="BH245" s="158"/>
      <c r="BI245" s="158"/>
      <c r="BJ245" s="158"/>
      <c r="BK245" s="162"/>
      <c r="BL245" s="166"/>
      <c r="BM245" s="166"/>
    </row>
    <row r="246" spans="1:65" ht="25.5" x14ac:dyDescent="0.2">
      <c r="A246" s="46">
        <v>40</v>
      </c>
      <c r="B246" s="58" t="s">
        <v>455</v>
      </c>
      <c r="C246" s="46" t="s">
        <v>446</v>
      </c>
      <c r="D246" s="46" t="s">
        <v>142</v>
      </c>
      <c r="E246" s="46" t="s">
        <v>143</v>
      </c>
      <c r="F246" s="114" t="s">
        <v>583</v>
      </c>
      <c r="G246" s="76">
        <v>13425</v>
      </c>
      <c r="H246" s="76"/>
      <c r="I246" s="76"/>
      <c r="J246" s="76"/>
      <c r="K246" s="58" t="s">
        <v>456</v>
      </c>
      <c r="L246" s="114" t="s">
        <v>457</v>
      </c>
      <c r="M246" s="58" t="s">
        <v>458</v>
      </c>
      <c r="N246" s="77">
        <v>45280</v>
      </c>
      <c r="O246" s="125">
        <v>5793</v>
      </c>
      <c r="P246" s="76">
        <v>13680</v>
      </c>
      <c r="Q246" s="77">
        <v>45280</v>
      </c>
      <c r="R246" s="77">
        <v>45646</v>
      </c>
      <c r="S246" s="46" t="s">
        <v>496</v>
      </c>
      <c r="T246" s="58"/>
      <c r="U246" s="58"/>
      <c r="V246" s="58"/>
      <c r="W246" s="58" t="s">
        <v>641</v>
      </c>
      <c r="X246" s="46"/>
      <c r="Y246" s="42"/>
      <c r="Z246" s="42"/>
      <c r="AA246" s="42"/>
      <c r="AB246" s="42"/>
      <c r="AC246" s="42"/>
      <c r="AD246" s="42"/>
      <c r="AE246" s="58"/>
      <c r="AF246" s="58"/>
      <c r="AG246" s="125"/>
      <c r="AH246" s="125"/>
      <c r="AI246" s="58"/>
      <c r="AJ246" s="78"/>
      <c r="AK246" s="125"/>
      <c r="AL246" s="124">
        <f t="shared" si="3"/>
        <v>5793</v>
      </c>
      <c r="AM246" s="125"/>
      <c r="AN246" s="125"/>
      <c r="AO246" s="139"/>
      <c r="AP246" s="85"/>
      <c r="AQ246" s="85"/>
      <c r="AR246" s="85"/>
      <c r="AS246" s="85"/>
      <c r="AT246" s="85"/>
      <c r="AU246" s="85"/>
      <c r="AV246" s="85"/>
      <c r="AW246" s="85"/>
      <c r="AX246" s="85"/>
      <c r="AY246" s="85"/>
      <c r="AZ246" s="85"/>
      <c r="BA246" s="85"/>
      <c r="BB246" s="85"/>
      <c r="BC246" s="85"/>
      <c r="BD246" s="85"/>
      <c r="BE246" s="85"/>
      <c r="BF246" s="85"/>
      <c r="BG246" s="85"/>
      <c r="BH246" s="85"/>
      <c r="BI246" s="85"/>
      <c r="BJ246" s="85"/>
      <c r="BK246" s="46"/>
      <c r="BL246" s="86"/>
      <c r="BM246" s="86"/>
    </row>
    <row r="247" spans="1:65" ht="38.25" x14ac:dyDescent="0.2">
      <c r="A247" s="46">
        <v>41</v>
      </c>
      <c r="B247" s="58" t="s">
        <v>548</v>
      </c>
      <c r="C247" s="46" t="s">
        <v>549</v>
      </c>
      <c r="D247" s="46" t="s">
        <v>142</v>
      </c>
      <c r="E247" s="46" t="s">
        <v>143</v>
      </c>
      <c r="F247" s="114" t="s">
        <v>584</v>
      </c>
      <c r="G247" s="45">
        <v>13425</v>
      </c>
      <c r="H247" s="45"/>
      <c r="I247" s="45"/>
      <c r="J247" s="45"/>
      <c r="K247" s="47" t="s">
        <v>550</v>
      </c>
      <c r="L247" s="114" t="s">
        <v>551</v>
      </c>
      <c r="M247" s="58" t="s">
        <v>552</v>
      </c>
      <c r="N247" s="77">
        <v>45280</v>
      </c>
      <c r="O247" s="125">
        <v>910</v>
      </c>
      <c r="P247" s="76">
        <v>13680</v>
      </c>
      <c r="Q247" s="77">
        <v>45280</v>
      </c>
      <c r="R247" s="77">
        <v>45646</v>
      </c>
      <c r="S247" s="58" t="s">
        <v>496</v>
      </c>
      <c r="T247" s="77"/>
      <c r="U247" s="77"/>
      <c r="V247" s="77"/>
      <c r="W247" s="46" t="s">
        <v>641</v>
      </c>
      <c r="X247" s="46"/>
      <c r="Y247" s="42"/>
      <c r="Z247" s="42"/>
      <c r="AA247" s="42"/>
      <c r="AB247" s="42"/>
      <c r="AC247" s="42"/>
      <c r="AD247" s="42"/>
      <c r="AE247" s="42"/>
      <c r="AF247" s="42"/>
      <c r="AG247" s="125"/>
      <c r="AH247" s="125"/>
      <c r="AI247" s="77">
        <v>45351</v>
      </c>
      <c r="AJ247" s="78"/>
      <c r="AK247" s="125"/>
      <c r="AL247" s="124">
        <f t="shared" si="3"/>
        <v>910</v>
      </c>
      <c r="AM247" s="125"/>
      <c r="AN247" s="125">
        <v>910</v>
      </c>
      <c r="AO247" s="139">
        <f>AN247</f>
        <v>910</v>
      </c>
      <c r="AP247" s="85"/>
      <c r="AQ247" s="85"/>
      <c r="AR247" s="85"/>
      <c r="AS247" s="85"/>
      <c r="AT247" s="85"/>
      <c r="AU247" s="85"/>
      <c r="AV247" s="85"/>
      <c r="AW247" s="85"/>
      <c r="AX247" s="85"/>
      <c r="AY247" s="85"/>
      <c r="AZ247" s="85"/>
      <c r="BA247" s="85"/>
      <c r="BB247" s="85"/>
      <c r="BC247" s="85"/>
      <c r="BD247" s="85"/>
      <c r="BE247" s="85"/>
      <c r="BF247" s="85"/>
      <c r="BG247" s="85"/>
      <c r="BH247" s="85"/>
      <c r="BI247" s="85"/>
      <c r="BJ247" s="85"/>
      <c r="BK247" s="46"/>
      <c r="BL247" s="86"/>
      <c r="BM247" s="86"/>
    </row>
    <row r="248" spans="1:65" ht="25.5" x14ac:dyDescent="0.2">
      <c r="A248" s="46">
        <v>42</v>
      </c>
      <c r="B248" s="46" t="s">
        <v>461</v>
      </c>
      <c r="C248" s="46" t="s">
        <v>446</v>
      </c>
      <c r="D248" s="46" t="s">
        <v>142</v>
      </c>
      <c r="E248" s="46" t="s">
        <v>143</v>
      </c>
      <c r="F248" s="114" t="s">
        <v>583</v>
      </c>
      <c r="G248" s="76">
        <v>13425</v>
      </c>
      <c r="H248" s="47" t="s">
        <v>683</v>
      </c>
      <c r="I248" s="47" t="s">
        <v>684</v>
      </c>
      <c r="J248" s="47" t="s">
        <v>685</v>
      </c>
      <c r="K248" s="58" t="s">
        <v>462</v>
      </c>
      <c r="L248" s="114" t="s">
        <v>463</v>
      </c>
      <c r="M248" s="58" t="s">
        <v>464</v>
      </c>
      <c r="N248" s="77">
        <v>45281</v>
      </c>
      <c r="O248" s="125">
        <v>3950</v>
      </c>
      <c r="P248" s="76">
        <v>13680</v>
      </c>
      <c r="Q248" s="77">
        <v>45280</v>
      </c>
      <c r="R248" s="77">
        <v>45646</v>
      </c>
      <c r="S248" s="46" t="s">
        <v>496</v>
      </c>
      <c r="T248" s="58"/>
      <c r="U248" s="58"/>
      <c r="V248" s="58"/>
      <c r="W248" s="58" t="s">
        <v>641</v>
      </c>
      <c r="X248" s="46"/>
      <c r="Y248" s="42"/>
      <c r="Z248" s="42"/>
      <c r="AA248" s="42"/>
      <c r="AB248" s="42"/>
      <c r="AC248" s="42"/>
      <c r="AD248" s="42"/>
      <c r="AE248" s="58"/>
      <c r="AF248" s="58"/>
      <c r="AG248" s="125"/>
      <c r="AH248" s="125"/>
      <c r="AI248" s="58"/>
      <c r="AJ248" s="78"/>
      <c r="AK248" s="125"/>
      <c r="AL248" s="124">
        <f t="shared" si="3"/>
        <v>3950</v>
      </c>
      <c r="AM248" s="125"/>
      <c r="AN248" s="125">
        <f>316+316+316</f>
        <v>948</v>
      </c>
      <c r="AO248" s="139">
        <f>AN248</f>
        <v>948</v>
      </c>
      <c r="AP248" s="85"/>
      <c r="AQ248" s="85"/>
      <c r="AR248" s="85"/>
      <c r="AS248" s="85"/>
      <c r="AT248" s="85"/>
      <c r="AU248" s="85"/>
      <c r="AV248" s="85"/>
      <c r="AW248" s="85"/>
      <c r="AX248" s="85"/>
      <c r="AY248" s="85"/>
      <c r="AZ248" s="85"/>
      <c r="BA248" s="85"/>
      <c r="BB248" s="85"/>
      <c r="BC248" s="85"/>
      <c r="BD248" s="85"/>
      <c r="BE248" s="85"/>
      <c r="BF248" s="85"/>
      <c r="BG248" s="85"/>
      <c r="BH248" s="85"/>
      <c r="BI248" s="85"/>
      <c r="BJ248" s="85"/>
      <c r="BK248" s="46"/>
      <c r="BL248" s="87"/>
      <c r="BM248" s="87"/>
    </row>
    <row r="249" spans="1:65" x14ac:dyDescent="0.2">
      <c r="A249" s="162">
        <v>43</v>
      </c>
      <c r="B249" s="163" t="s">
        <v>471</v>
      </c>
      <c r="C249" s="162" t="s">
        <v>472</v>
      </c>
      <c r="D249" s="162" t="s">
        <v>245</v>
      </c>
      <c r="E249" s="162" t="s">
        <v>393</v>
      </c>
      <c r="F249" s="216" t="s">
        <v>585</v>
      </c>
      <c r="G249" s="161">
        <v>13373</v>
      </c>
      <c r="H249" s="161" t="s">
        <v>695</v>
      </c>
      <c r="I249" s="164" t="s">
        <v>696</v>
      </c>
      <c r="J249" s="164" t="s">
        <v>697</v>
      </c>
      <c r="K249" s="163" t="s">
        <v>473</v>
      </c>
      <c r="L249" s="216" t="s">
        <v>474</v>
      </c>
      <c r="M249" s="163" t="s">
        <v>475</v>
      </c>
      <c r="N249" s="159">
        <v>45321</v>
      </c>
      <c r="O249" s="160">
        <v>691209.14</v>
      </c>
      <c r="P249" s="161">
        <v>13707</v>
      </c>
      <c r="Q249" s="159">
        <v>45322</v>
      </c>
      <c r="R249" s="159">
        <v>45689</v>
      </c>
      <c r="S249" s="159" t="s">
        <v>496</v>
      </c>
      <c r="T249" s="163"/>
      <c r="U249" s="163"/>
      <c r="V249" s="163"/>
      <c r="W249" s="163" t="s">
        <v>640</v>
      </c>
      <c r="X249" s="162"/>
      <c r="Y249" s="167"/>
      <c r="Z249" s="43"/>
      <c r="AA249" s="42"/>
      <c r="AB249" s="42"/>
      <c r="AC249" s="42"/>
      <c r="AD249" s="42"/>
      <c r="AE249" s="42"/>
      <c r="AF249" s="42"/>
      <c r="AG249" s="125"/>
      <c r="AH249" s="125"/>
      <c r="AI249" s="58"/>
      <c r="AJ249" s="78"/>
      <c r="AK249" s="125"/>
      <c r="AL249" s="124">
        <f t="shared" si="3"/>
        <v>691209.14</v>
      </c>
      <c r="AM249" s="125"/>
      <c r="AN249" s="125">
        <f>27986.36+33874+36118.51+36673.58+34566.33-34566.33+34566.33+38314.5</f>
        <v>207533.28000000003</v>
      </c>
      <c r="AO249" s="160">
        <f>AN249</f>
        <v>207533.28000000003</v>
      </c>
      <c r="AP249" s="161" t="s">
        <v>695</v>
      </c>
      <c r="AQ249" s="164" t="s">
        <v>696</v>
      </c>
      <c r="AR249" s="164" t="s">
        <v>697</v>
      </c>
      <c r="AS249" s="158" t="s">
        <v>698</v>
      </c>
      <c r="AT249" s="158" t="s">
        <v>576</v>
      </c>
      <c r="AU249" s="158"/>
      <c r="AV249" s="158"/>
      <c r="AW249" s="158"/>
      <c r="AX249" s="158"/>
      <c r="AY249" s="158"/>
      <c r="AZ249" s="158"/>
      <c r="BA249" s="158"/>
      <c r="BB249" s="158"/>
      <c r="BC249" s="158"/>
      <c r="BD249" s="158"/>
      <c r="BE249" s="158"/>
      <c r="BF249" s="158"/>
      <c r="BG249" s="158"/>
      <c r="BH249" s="158"/>
      <c r="BI249" s="158"/>
      <c r="BJ249" s="158"/>
      <c r="BK249" s="162"/>
      <c r="BL249" s="165"/>
      <c r="BM249" s="165"/>
    </row>
    <row r="250" spans="1:65" x14ac:dyDescent="0.2">
      <c r="A250" s="162"/>
      <c r="B250" s="163"/>
      <c r="C250" s="162"/>
      <c r="D250" s="162"/>
      <c r="E250" s="162"/>
      <c r="F250" s="216"/>
      <c r="G250" s="161"/>
      <c r="H250" s="161"/>
      <c r="I250" s="164"/>
      <c r="J250" s="164"/>
      <c r="K250" s="163"/>
      <c r="L250" s="216"/>
      <c r="M250" s="163"/>
      <c r="N250" s="159"/>
      <c r="O250" s="160"/>
      <c r="P250" s="161"/>
      <c r="Q250" s="159"/>
      <c r="R250" s="159"/>
      <c r="S250" s="159"/>
      <c r="T250" s="163"/>
      <c r="U250" s="163"/>
      <c r="V250" s="163"/>
      <c r="W250" s="163"/>
      <c r="X250" s="162"/>
      <c r="Y250" s="167"/>
      <c r="Z250" s="43"/>
      <c r="AA250" s="42"/>
      <c r="AB250" s="42"/>
      <c r="AC250" s="42"/>
      <c r="AD250" s="42"/>
      <c r="AE250" s="42"/>
      <c r="AF250" s="42"/>
      <c r="AG250" s="125"/>
      <c r="AH250" s="125"/>
      <c r="AI250" s="58"/>
      <c r="AJ250" s="78"/>
      <c r="AK250" s="125"/>
      <c r="AL250" s="124">
        <f t="shared" si="3"/>
        <v>0</v>
      </c>
      <c r="AM250" s="125"/>
      <c r="AN250" s="125"/>
      <c r="AO250" s="160"/>
      <c r="AP250" s="161"/>
      <c r="AQ250" s="164"/>
      <c r="AR250" s="164"/>
      <c r="AS250" s="158"/>
      <c r="AT250" s="158"/>
      <c r="AU250" s="158"/>
      <c r="AV250" s="158"/>
      <c r="AW250" s="158"/>
      <c r="AX250" s="158"/>
      <c r="AY250" s="158"/>
      <c r="AZ250" s="158"/>
      <c r="BA250" s="158"/>
      <c r="BB250" s="158"/>
      <c r="BC250" s="158"/>
      <c r="BD250" s="158"/>
      <c r="BE250" s="158"/>
      <c r="BF250" s="158"/>
      <c r="BG250" s="158"/>
      <c r="BH250" s="158"/>
      <c r="BI250" s="158"/>
      <c r="BJ250" s="158"/>
      <c r="BK250" s="162"/>
      <c r="BL250" s="165"/>
      <c r="BM250" s="165"/>
    </row>
    <row r="251" spans="1:65" x14ac:dyDescent="0.2">
      <c r="A251" s="162"/>
      <c r="B251" s="163"/>
      <c r="C251" s="162"/>
      <c r="D251" s="162"/>
      <c r="E251" s="162"/>
      <c r="F251" s="216"/>
      <c r="G251" s="161"/>
      <c r="H251" s="161"/>
      <c r="I251" s="164"/>
      <c r="J251" s="164"/>
      <c r="K251" s="163"/>
      <c r="L251" s="216"/>
      <c r="M251" s="163"/>
      <c r="N251" s="159"/>
      <c r="O251" s="160"/>
      <c r="P251" s="161"/>
      <c r="Q251" s="159"/>
      <c r="R251" s="159"/>
      <c r="S251" s="159"/>
      <c r="T251" s="163"/>
      <c r="U251" s="163"/>
      <c r="V251" s="163"/>
      <c r="W251" s="163"/>
      <c r="X251" s="162"/>
      <c r="Y251" s="167"/>
      <c r="Z251" s="43"/>
      <c r="AA251" s="42"/>
      <c r="AB251" s="42"/>
      <c r="AC251" s="42"/>
      <c r="AD251" s="42"/>
      <c r="AE251" s="42"/>
      <c r="AF251" s="42"/>
      <c r="AG251" s="125"/>
      <c r="AH251" s="125"/>
      <c r="AI251" s="43"/>
      <c r="AJ251" s="43"/>
      <c r="AK251" s="127"/>
      <c r="AL251" s="124">
        <f t="shared" si="3"/>
        <v>0</v>
      </c>
      <c r="AM251" s="125"/>
      <c r="AN251" s="125"/>
      <c r="AO251" s="160"/>
      <c r="AP251" s="161"/>
      <c r="AQ251" s="164"/>
      <c r="AR251" s="164"/>
      <c r="AS251" s="158"/>
      <c r="AT251" s="158"/>
      <c r="AU251" s="158"/>
      <c r="AV251" s="158"/>
      <c r="AW251" s="158"/>
      <c r="AX251" s="158"/>
      <c r="AY251" s="158"/>
      <c r="AZ251" s="158"/>
      <c r="BA251" s="158"/>
      <c r="BB251" s="158"/>
      <c r="BC251" s="158"/>
      <c r="BD251" s="158"/>
      <c r="BE251" s="158"/>
      <c r="BF251" s="158"/>
      <c r="BG251" s="158"/>
      <c r="BH251" s="158"/>
      <c r="BI251" s="158"/>
      <c r="BJ251" s="158"/>
      <c r="BK251" s="162"/>
      <c r="BL251" s="166"/>
      <c r="BM251" s="166"/>
    </row>
    <row r="252" spans="1:65" ht="51" x14ac:dyDescent="0.2">
      <c r="A252" s="46">
        <v>44</v>
      </c>
      <c r="B252" s="58" t="s">
        <v>501</v>
      </c>
      <c r="C252" s="46" t="s">
        <v>502</v>
      </c>
      <c r="D252" s="46" t="s">
        <v>245</v>
      </c>
      <c r="E252" s="46" t="s">
        <v>143</v>
      </c>
      <c r="F252" s="114" t="s">
        <v>657</v>
      </c>
      <c r="G252" s="76">
        <v>13590</v>
      </c>
      <c r="H252" s="47" t="s">
        <v>506</v>
      </c>
      <c r="I252" s="47" t="s">
        <v>662</v>
      </c>
      <c r="J252" s="47" t="s">
        <v>699</v>
      </c>
      <c r="K252" s="58" t="s">
        <v>503</v>
      </c>
      <c r="L252" s="114" t="s">
        <v>504</v>
      </c>
      <c r="M252" s="46" t="s">
        <v>505</v>
      </c>
      <c r="N252" s="77">
        <v>45281</v>
      </c>
      <c r="O252" s="125">
        <v>154800</v>
      </c>
      <c r="P252" s="76">
        <v>13706</v>
      </c>
      <c r="Q252" s="77">
        <v>45323</v>
      </c>
      <c r="R252" s="77">
        <v>45690</v>
      </c>
      <c r="S252" s="77" t="s">
        <v>608</v>
      </c>
      <c r="T252" s="97"/>
      <c r="U252" s="97"/>
      <c r="V252" s="97"/>
      <c r="W252" s="58" t="s">
        <v>634</v>
      </c>
      <c r="X252" s="46"/>
      <c r="Y252" s="42"/>
      <c r="Z252" s="42"/>
      <c r="AA252" s="42"/>
      <c r="AB252" s="42"/>
      <c r="AC252" s="42"/>
      <c r="AD252" s="42"/>
      <c r="AE252" s="42"/>
      <c r="AF252" s="42"/>
      <c r="AG252" s="125"/>
      <c r="AH252" s="125"/>
      <c r="AI252" s="58"/>
      <c r="AJ252" s="78"/>
      <c r="AK252" s="125"/>
      <c r="AL252" s="124">
        <f t="shared" si="3"/>
        <v>154800</v>
      </c>
      <c r="AM252" s="125"/>
      <c r="AN252" s="125">
        <f>1935+6450+8600+8600+8600+10750+10750-8600</f>
        <v>47085</v>
      </c>
      <c r="AO252" s="139">
        <f t="shared" ref="AO252:AO261" si="5">AN252</f>
        <v>47085</v>
      </c>
      <c r="AP252" s="85" t="s">
        <v>506</v>
      </c>
      <c r="AQ252" s="47" t="s">
        <v>662</v>
      </c>
      <c r="AR252" s="47" t="s">
        <v>699</v>
      </c>
      <c r="AS252" s="85" t="s">
        <v>216</v>
      </c>
      <c r="AT252" s="47" t="s">
        <v>577</v>
      </c>
      <c r="AU252" s="85"/>
      <c r="AV252" s="85"/>
      <c r="AW252" s="85"/>
      <c r="AX252" s="85"/>
      <c r="AY252" s="85"/>
      <c r="AZ252" s="85"/>
      <c r="BA252" s="85"/>
      <c r="BB252" s="85"/>
      <c r="BC252" s="85"/>
      <c r="BD252" s="85"/>
      <c r="BE252" s="85"/>
      <c r="BF252" s="85"/>
      <c r="BG252" s="85"/>
      <c r="BH252" s="85"/>
      <c r="BI252" s="85"/>
      <c r="BJ252" s="85"/>
      <c r="BK252" s="46"/>
      <c r="BL252" s="86"/>
      <c r="BM252" s="86"/>
    </row>
    <row r="253" spans="1:65" ht="25.5" x14ac:dyDescent="0.2">
      <c r="A253" s="46">
        <v>45</v>
      </c>
      <c r="B253" s="58" t="s">
        <v>507</v>
      </c>
      <c r="C253" s="46" t="s">
        <v>492</v>
      </c>
      <c r="D253" s="46" t="s">
        <v>142</v>
      </c>
      <c r="E253" s="46" t="s">
        <v>143</v>
      </c>
      <c r="F253" s="114" t="s">
        <v>650</v>
      </c>
      <c r="G253" s="45">
        <v>13450</v>
      </c>
      <c r="H253" s="47" t="s">
        <v>700</v>
      </c>
      <c r="I253" s="47" t="s">
        <v>659</v>
      </c>
      <c r="J253" s="47" t="s">
        <v>660</v>
      </c>
      <c r="K253" s="47" t="s">
        <v>508</v>
      </c>
      <c r="L253" s="114" t="s">
        <v>509</v>
      </c>
      <c r="M253" s="58" t="s">
        <v>510</v>
      </c>
      <c r="N253" s="77">
        <v>45355</v>
      </c>
      <c r="O253" s="125">
        <v>400000</v>
      </c>
      <c r="P253" s="76">
        <v>13730</v>
      </c>
      <c r="Q253" s="77">
        <v>45355</v>
      </c>
      <c r="R253" s="77">
        <v>45719</v>
      </c>
      <c r="S253" s="46" t="s">
        <v>726</v>
      </c>
      <c r="T253" s="77"/>
      <c r="U253" s="77"/>
      <c r="V253" s="77"/>
      <c r="W253" s="46" t="s">
        <v>642</v>
      </c>
      <c r="X253" s="46"/>
      <c r="Y253" s="42"/>
      <c r="Z253" s="42"/>
      <c r="AA253" s="42"/>
      <c r="AB253" s="42"/>
      <c r="AC253" s="42"/>
      <c r="AD253" s="42"/>
      <c r="AE253" s="42"/>
      <c r="AF253" s="42"/>
      <c r="AG253" s="125"/>
      <c r="AH253" s="125"/>
      <c r="AI253" s="58"/>
      <c r="AJ253" s="78"/>
      <c r="AK253" s="125"/>
      <c r="AL253" s="124">
        <f t="shared" si="3"/>
        <v>400000</v>
      </c>
      <c r="AM253" s="125"/>
      <c r="AN253" s="125">
        <f>2406.62+4242.09+1867.44+11835.64</f>
        <v>20351.79</v>
      </c>
      <c r="AO253" s="139">
        <f t="shared" si="5"/>
        <v>20351.79</v>
      </c>
      <c r="AP253" s="85"/>
      <c r="AQ253" s="85"/>
      <c r="AR253" s="85"/>
      <c r="AS253" s="85"/>
      <c r="AT253" s="85"/>
      <c r="AU253" s="85"/>
      <c r="AV253" s="85"/>
      <c r="AW253" s="85"/>
      <c r="AX253" s="85"/>
      <c r="AY253" s="85"/>
      <c r="AZ253" s="85"/>
      <c r="BA253" s="85"/>
      <c r="BB253" s="85"/>
      <c r="BC253" s="85"/>
      <c r="BD253" s="85"/>
      <c r="BE253" s="85"/>
      <c r="BF253" s="85"/>
      <c r="BG253" s="85"/>
      <c r="BH253" s="85"/>
      <c r="BI253" s="85"/>
      <c r="BJ253" s="85"/>
      <c r="BK253" s="46"/>
      <c r="BL253" s="86"/>
      <c r="BM253" s="86"/>
    </row>
    <row r="254" spans="1:65" ht="25.5" x14ac:dyDescent="0.2">
      <c r="A254" s="46">
        <v>46</v>
      </c>
      <c r="B254" s="58" t="s">
        <v>497</v>
      </c>
      <c r="C254" s="46" t="s">
        <v>492</v>
      </c>
      <c r="D254" s="46" t="s">
        <v>142</v>
      </c>
      <c r="E254" s="46" t="s">
        <v>143</v>
      </c>
      <c r="F254" s="114" t="s">
        <v>720</v>
      </c>
      <c r="G254" s="76">
        <v>13450</v>
      </c>
      <c r="H254" s="47" t="s">
        <v>700</v>
      </c>
      <c r="I254" s="47" t="s">
        <v>659</v>
      </c>
      <c r="J254" s="47" t="s">
        <v>660</v>
      </c>
      <c r="K254" s="58" t="s">
        <v>498</v>
      </c>
      <c r="L254" s="114" t="s">
        <v>499</v>
      </c>
      <c r="M254" s="58" t="s">
        <v>500</v>
      </c>
      <c r="N254" s="77">
        <v>45356</v>
      </c>
      <c r="O254" s="125">
        <v>500000</v>
      </c>
      <c r="P254" s="76">
        <v>13730</v>
      </c>
      <c r="Q254" s="77">
        <v>45356</v>
      </c>
      <c r="R254" s="77">
        <v>45722</v>
      </c>
      <c r="S254" s="77" t="s">
        <v>496</v>
      </c>
      <c r="T254" s="97"/>
      <c r="U254" s="97"/>
      <c r="V254" s="97"/>
      <c r="W254" s="58" t="s">
        <v>642</v>
      </c>
      <c r="X254" s="46"/>
      <c r="Y254" s="42"/>
      <c r="Z254" s="42"/>
      <c r="AA254" s="42"/>
      <c r="AB254" s="42"/>
      <c r="AC254" s="42"/>
      <c r="AD254" s="42"/>
      <c r="AE254" s="42"/>
      <c r="AF254" s="42"/>
      <c r="AG254" s="125"/>
      <c r="AH254" s="125"/>
      <c r="AI254" s="58"/>
      <c r="AJ254" s="78"/>
      <c r="AK254" s="125"/>
      <c r="AL254" s="124">
        <f t="shared" si="3"/>
        <v>500000</v>
      </c>
      <c r="AM254" s="125"/>
      <c r="AN254" s="125">
        <f>410.35+2885.43+300.99+530.26+450.02+11420.8+245.38+13820.5+197.42+257.21+2519.58+2088.45+445.23+28200.46+9721.87+3853.58+148.8+19.13+1114.17+2255.53+873.02+7540.4+3891.1</f>
        <v>93189.680000000008</v>
      </c>
      <c r="AO254" s="139">
        <f t="shared" si="5"/>
        <v>93189.680000000008</v>
      </c>
      <c r="AP254" s="85"/>
      <c r="AQ254" s="85"/>
      <c r="AR254" s="85"/>
      <c r="AS254" s="85"/>
      <c r="AT254" s="85"/>
      <c r="AU254" s="85"/>
      <c r="AV254" s="85"/>
      <c r="AW254" s="85"/>
      <c r="AX254" s="85"/>
      <c r="AY254" s="85"/>
      <c r="AZ254" s="85"/>
      <c r="BA254" s="85"/>
      <c r="BB254" s="85"/>
      <c r="BC254" s="85"/>
      <c r="BD254" s="85"/>
      <c r="BE254" s="85"/>
      <c r="BF254" s="85"/>
      <c r="BG254" s="85"/>
      <c r="BH254" s="85"/>
      <c r="BI254" s="85"/>
      <c r="BJ254" s="85"/>
      <c r="BK254" s="46"/>
      <c r="BL254" s="86"/>
      <c r="BM254" s="86"/>
    </row>
    <row r="255" spans="1:65" ht="25.5" x14ac:dyDescent="0.2">
      <c r="A255" s="46">
        <v>47</v>
      </c>
      <c r="B255" s="58" t="s">
        <v>491</v>
      </c>
      <c r="C255" s="46" t="s">
        <v>492</v>
      </c>
      <c r="D255" s="46" t="s">
        <v>142</v>
      </c>
      <c r="E255" s="46" t="s">
        <v>143</v>
      </c>
      <c r="F255" s="114" t="s">
        <v>649</v>
      </c>
      <c r="G255" s="76">
        <v>13450</v>
      </c>
      <c r="H255" s="47" t="s">
        <v>700</v>
      </c>
      <c r="I255" s="47" t="s">
        <v>659</v>
      </c>
      <c r="J255" s="47" t="s">
        <v>660</v>
      </c>
      <c r="K255" s="58" t="s">
        <v>493</v>
      </c>
      <c r="L255" s="114" t="s">
        <v>494</v>
      </c>
      <c r="M255" s="58" t="s">
        <v>495</v>
      </c>
      <c r="N255" s="77">
        <v>45357</v>
      </c>
      <c r="O255" s="125">
        <v>200000</v>
      </c>
      <c r="P255" s="76">
        <v>13730</v>
      </c>
      <c r="Q255" s="77">
        <v>45357</v>
      </c>
      <c r="R255" s="77">
        <v>45723</v>
      </c>
      <c r="S255" s="77" t="s">
        <v>496</v>
      </c>
      <c r="T255" s="97"/>
      <c r="U255" s="97"/>
      <c r="V255" s="97"/>
      <c r="W255" s="58" t="s">
        <v>642</v>
      </c>
      <c r="X255" s="46"/>
      <c r="Y255" s="42"/>
      <c r="Z255" s="42"/>
      <c r="AA255" s="42"/>
      <c r="AB255" s="42"/>
      <c r="AC255" s="42"/>
      <c r="AD255" s="42"/>
      <c r="AE255" s="42"/>
      <c r="AF255" s="42"/>
      <c r="AG255" s="125"/>
      <c r="AH255" s="125"/>
      <c r="AI255" s="58"/>
      <c r="AJ255" s="78"/>
      <c r="AK255" s="125"/>
      <c r="AL255" s="124">
        <f t="shared" si="3"/>
        <v>200000</v>
      </c>
      <c r="AM255" s="125"/>
      <c r="AN255" s="125">
        <f>471.56+37578.12</f>
        <v>38049.68</v>
      </c>
      <c r="AO255" s="139">
        <f t="shared" si="5"/>
        <v>38049.68</v>
      </c>
      <c r="AP255" s="85"/>
      <c r="AQ255" s="85"/>
      <c r="AR255" s="85"/>
      <c r="AS255" s="85"/>
      <c r="AT255" s="85"/>
      <c r="AU255" s="85"/>
      <c r="AV255" s="85"/>
      <c r="AW255" s="85"/>
      <c r="AX255" s="85"/>
      <c r="AY255" s="85"/>
      <c r="AZ255" s="85"/>
      <c r="BA255" s="85"/>
      <c r="BB255" s="85"/>
      <c r="BC255" s="85"/>
      <c r="BD255" s="85"/>
      <c r="BE255" s="85"/>
      <c r="BF255" s="85"/>
      <c r="BG255" s="85"/>
      <c r="BH255" s="85"/>
      <c r="BI255" s="85"/>
      <c r="BJ255" s="85"/>
      <c r="BK255" s="46"/>
      <c r="BL255" s="86"/>
      <c r="BM255" s="86"/>
    </row>
    <row r="256" spans="1:65" ht="38.25" x14ac:dyDescent="0.2">
      <c r="A256" s="46">
        <v>48</v>
      </c>
      <c r="B256" s="58" t="s">
        <v>512</v>
      </c>
      <c r="C256" s="46" t="s">
        <v>513</v>
      </c>
      <c r="D256" s="46" t="s">
        <v>514</v>
      </c>
      <c r="E256" s="46" t="s">
        <v>143</v>
      </c>
      <c r="F256" s="114" t="s">
        <v>586</v>
      </c>
      <c r="G256" s="45">
        <v>13737</v>
      </c>
      <c r="H256" s="45"/>
      <c r="I256" s="45"/>
      <c r="J256" s="45"/>
      <c r="K256" s="47" t="s">
        <v>515</v>
      </c>
      <c r="L256" s="114" t="s">
        <v>516</v>
      </c>
      <c r="M256" s="58" t="s">
        <v>517</v>
      </c>
      <c r="N256" s="77">
        <v>45370</v>
      </c>
      <c r="O256" s="125">
        <v>10320</v>
      </c>
      <c r="P256" s="76">
        <v>13739</v>
      </c>
      <c r="Q256" s="77">
        <v>45370</v>
      </c>
      <c r="R256" s="77">
        <v>45736</v>
      </c>
      <c r="S256" s="58" t="s">
        <v>496</v>
      </c>
      <c r="T256" s="77"/>
      <c r="U256" s="77"/>
      <c r="V256" s="77"/>
      <c r="W256" s="46" t="s">
        <v>642</v>
      </c>
      <c r="X256" s="46"/>
      <c r="Y256" s="42"/>
      <c r="Z256" s="42"/>
      <c r="AA256" s="42"/>
      <c r="AB256" s="42"/>
      <c r="AC256" s="42"/>
      <c r="AD256" s="42"/>
      <c r="AE256" s="42"/>
      <c r="AF256" s="42"/>
      <c r="AG256" s="125"/>
      <c r="AH256" s="125"/>
      <c r="AI256" s="58"/>
      <c r="AJ256" s="78"/>
      <c r="AK256" s="125"/>
      <c r="AL256" s="124">
        <f t="shared" si="3"/>
        <v>10320</v>
      </c>
      <c r="AM256" s="125"/>
      <c r="AN256" s="125">
        <f>10320</f>
        <v>10320</v>
      </c>
      <c r="AO256" s="139">
        <f t="shared" si="5"/>
        <v>10320</v>
      </c>
      <c r="AP256" s="85"/>
      <c r="AQ256" s="85"/>
      <c r="AR256" s="85"/>
      <c r="AS256" s="85"/>
      <c r="AT256" s="85"/>
      <c r="AU256" s="85"/>
      <c r="AV256" s="47" t="s">
        <v>354</v>
      </c>
      <c r="AW256" s="47" t="s">
        <v>355</v>
      </c>
      <c r="AX256" s="85" t="s">
        <v>518</v>
      </c>
      <c r="AY256" s="85" t="s">
        <v>519</v>
      </c>
      <c r="AZ256" s="85"/>
      <c r="BA256" s="85"/>
      <c r="BB256" s="85"/>
      <c r="BC256" s="85"/>
      <c r="BD256" s="85"/>
      <c r="BE256" s="85"/>
      <c r="BF256" s="85"/>
      <c r="BG256" s="85"/>
      <c r="BH256" s="85"/>
      <c r="BI256" s="85"/>
      <c r="BJ256" s="85"/>
      <c r="BK256" s="46"/>
      <c r="BL256" s="86"/>
      <c r="BM256" s="86"/>
    </row>
    <row r="257" spans="1:65" ht="25.5" x14ac:dyDescent="0.2">
      <c r="A257" s="46">
        <v>49</v>
      </c>
      <c r="B257" s="58" t="s">
        <v>610</v>
      </c>
      <c r="C257" s="46" t="s">
        <v>630</v>
      </c>
      <c r="D257" s="46" t="s">
        <v>595</v>
      </c>
      <c r="E257" s="46" t="s">
        <v>143</v>
      </c>
      <c r="F257" s="114" t="s">
        <v>646</v>
      </c>
      <c r="G257" s="45">
        <v>13350</v>
      </c>
      <c r="H257" s="47" t="s">
        <v>617</v>
      </c>
      <c r="I257" s="47" t="s">
        <v>659</v>
      </c>
      <c r="J257" s="47" t="s">
        <v>660</v>
      </c>
      <c r="K257" s="47" t="s">
        <v>602</v>
      </c>
      <c r="L257" s="114" t="s">
        <v>600</v>
      </c>
      <c r="M257" s="58" t="s">
        <v>601</v>
      </c>
      <c r="N257" s="77">
        <v>45387</v>
      </c>
      <c r="O257" s="125">
        <v>376730</v>
      </c>
      <c r="P257" s="76">
        <v>13752</v>
      </c>
      <c r="Q257" s="77">
        <v>45387</v>
      </c>
      <c r="R257" s="77">
        <v>45752</v>
      </c>
      <c r="S257" s="58" t="s">
        <v>496</v>
      </c>
      <c r="T257" s="77"/>
      <c r="U257" s="77"/>
      <c r="V257" s="77"/>
      <c r="W257" s="46" t="s">
        <v>642</v>
      </c>
      <c r="X257" s="46"/>
      <c r="Y257" s="42"/>
      <c r="Z257" s="42"/>
      <c r="AA257" s="42"/>
      <c r="AB257" s="42"/>
      <c r="AC257" s="42"/>
      <c r="AD257" s="42"/>
      <c r="AE257" s="42"/>
      <c r="AF257" s="42"/>
      <c r="AG257" s="125"/>
      <c r="AH257" s="125"/>
      <c r="AI257" s="58"/>
      <c r="AJ257" s="78"/>
      <c r="AK257" s="125"/>
      <c r="AL257" s="124">
        <f t="shared" si="3"/>
        <v>376730</v>
      </c>
      <c r="AM257" s="125"/>
      <c r="AN257" s="125">
        <v>376730</v>
      </c>
      <c r="AO257" s="139">
        <f t="shared" si="5"/>
        <v>376730</v>
      </c>
      <c r="AP257" s="85"/>
      <c r="AQ257" s="85"/>
      <c r="AR257" s="85"/>
      <c r="AS257" s="85"/>
      <c r="AT257" s="85"/>
      <c r="AU257" s="85"/>
      <c r="AV257" s="85"/>
      <c r="AW257" s="85"/>
      <c r="AX257" s="85"/>
      <c r="AY257" s="85"/>
      <c r="AZ257" s="85"/>
      <c r="BA257" s="85"/>
      <c r="BB257" s="85"/>
      <c r="BC257" s="85"/>
      <c r="BD257" s="85"/>
      <c r="BE257" s="85"/>
      <c r="BF257" s="85"/>
      <c r="BG257" s="85"/>
      <c r="BH257" s="85"/>
      <c r="BI257" s="85"/>
      <c r="BJ257" s="85"/>
      <c r="BK257" s="46"/>
      <c r="BL257" s="86"/>
      <c r="BM257" s="86"/>
    </row>
    <row r="258" spans="1:65" ht="25.5" x14ac:dyDescent="0.2">
      <c r="A258" s="46">
        <v>50</v>
      </c>
      <c r="B258" s="58" t="s">
        <v>609</v>
      </c>
      <c r="C258" s="46" t="s">
        <v>630</v>
      </c>
      <c r="D258" s="46" t="s">
        <v>595</v>
      </c>
      <c r="E258" s="46" t="s">
        <v>143</v>
      </c>
      <c r="F258" s="114" t="s">
        <v>646</v>
      </c>
      <c r="G258" s="45">
        <v>13350</v>
      </c>
      <c r="H258" s="47" t="s">
        <v>617</v>
      </c>
      <c r="I258" s="47" t="s">
        <v>659</v>
      </c>
      <c r="J258" s="47" t="s">
        <v>660</v>
      </c>
      <c r="K258" s="47" t="s">
        <v>605</v>
      </c>
      <c r="L258" s="114" t="s">
        <v>604</v>
      </c>
      <c r="M258" s="58" t="s">
        <v>606</v>
      </c>
      <c r="N258" s="77">
        <v>45387</v>
      </c>
      <c r="O258" s="125">
        <v>800454</v>
      </c>
      <c r="P258" s="76">
        <v>13752</v>
      </c>
      <c r="Q258" s="77">
        <v>45387</v>
      </c>
      <c r="R258" s="77">
        <v>45752</v>
      </c>
      <c r="S258" s="58" t="s">
        <v>496</v>
      </c>
      <c r="T258" s="77"/>
      <c r="U258" s="77"/>
      <c r="V258" s="77"/>
      <c r="W258" s="46" t="s">
        <v>642</v>
      </c>
      <c r="X258" s="46"/>
      <c r="Y258" s="42"/>
      <c r="Z258" s="42"/>
      <c r="AA258" s="42"/>
      <c r="AB258" s="42"/>
      <c r="AC258" s="42"/>
      <c r="AD258" s="42"/>
      <c r="AE258" s="42"/>
      <c r="AF258" s="42"/>
      <c r="AG258" s="125"/>
      <c r="AH258" s="125"/>
      <c r="AI258" s="58"/>
      <c r="AJ258" s="78"/>
      <c r="AK258" s="125"/>
      <c r="AL258" s="124">
        <f t="shared" si="3"/>
        <v>800454</v>
      </c>
      <c r="AM258" s="125"/>
      <c r="AN258" s="125">
        <v>390395</v>
      </c>
      <c r="AO258" s="139">
        <f t="shared" si="5"/>
        <v>390395</v>
      </c>
      <c r="AP258" s="85"/>
      <c r="AQ258" s="85"/>
      <c r="AR258" s="85"/>
      <c r="AS258" s="85"/>
      <c r="AT258" s="85"/>
      <c r="AU258" s="85"/>
      <c r="AV258" s="85"/>
      <c r="AW258" s="85"/>
      <c r="AX258" s="85"/>
      <c r="AY258" s="85"/>
      <c r="AZ258" s="85"/>
      <c r="BA258" s="85"/>
      <c r="BB258" s="85"/>
      <c r="BC258" s="85"/>
      <c r="BD258" s="85"/>
      <c r="BE258" s="85"/>
      <c r="BF258" s="85"/>
      <c r="BG258" s="85"/>
      <c r="BH258" s="85"/>
      <c r="BI258" s="85"/>
      <c r="BJ258" s="85"/>
      <c r="BK258" s="46"/>
      <c r="BL258" s="86"/>
      <c r="BM258" s="86"/>
    </row>
    <row r="259" spans="1:65" ht="25.5" x14ac:dyDescent="0.2">
      <c r="A259" s="46">
        <v>51</v>
      </c>
      <c r="B259" s="58" t="s">
        <v>611</v>
      </c>
      <c r="C259" s="46" t="s">
        <v>603</v>
      </c>
      <c r="D259" s="46" t="s">
        <v>595</v>
      </c>
      <c r="E259" s="46" t="s">
        <v>143</v>
      </c>
      <c r="F259" s="114" t="s">
        <v>647</v>
      </c>
      <c r="G259" s="45">
        <v>13659</v>
      </c>
      <c r="H259" s="47" t="s">
        <v>140</v>
      </c>
      <c r="I259" s="47" t="s">
        <v>689</v>
      </c>
      <c r="J259" s="47" t="s">
        <v>690</v>
      </c>
      <c r="K259" s="47" t="s">
        <v>597</v>
      </c>
      <c r="L259" s="114" t="s">
        <v>599</v>
      </c>
      <c r="M259" s="58" t="s">
        <v>598</v>
      </c>
      <c r="N259" s="77">
        <v>45387</v>
      </c>
      <c r="O259" s="125">
        <v>2837.5</v>
      </c>
      <c r="P259" s="76">
        <v>13757</v>
      </c>
      <c r="Q259" s="77">
        <v>45387</v>
      </c>
      <c r="R259" s="77">
        <v>45753</v>
      </c>
      <c r="S259" s="58" t="s">
        <v>496</v>
      </c>
      <c r="T259" s="77"/>
      <c r="U259" s="77"/>
      <c r="V259" s="77"/>
      <c r="W259" s="46" t="s">
        <v>642</v>
      </c>
      <c r="X259" s="46"/>
      <c r="Y259" s="42"/>
      <c r="Z259" s="42"/>
      <c r="AA259" s="42"/>
      <c r="AB259" s="42"/>
      <c r="AC259" s="42"/>
      <c r="AD259" s="42"/>
      <c r="AE259" s="42"/>
      <c r="AF259" s="42"/>
      <c r="AG259" s="125"/>
      <c r="AH259" s="125"/>
      <c r="AI259" s="58"/>
      <c r="AJ259" s="78"/>
      <c r="AK259" s="125"/>
      <c r="AL259" s="124">
        <f t="shared" si="3"/>
        <v>2837.5</v>
      </c>
      <c r="AM259" s="125"/>
      <c r="AN259" s="125">
        <v>2837.5</v>
      </c>
      <c r="AO259" s="139">
        <f t="shared" si="5"/>
        <v>2837.5</v>
      </c>
      <c r="AP259" s="85"/>
      <c r="AQ259" s="85"/>
      <c r="AR259" s="85"/>
      <c r="AS259" s="85"/>
      <c r="AT259" s="85"/>
      <c r="AU259" s="85"/>
      <c r="AV259" s="85"/>
      <c r="AW259" s="85"/>
      <c r="AX259" s="85"/>
      <c r="AY259" s="85"/>
      <c r="AZ259" s="85"/>
      <c r="BA259" s="85"/>
      <c r="BB259" s="85"/>
      <c r="BC259" s="85"/>
      <c r="BD259" s="85"/>
      <c r="BE259" s="85"/>
      <c r="BF259" s="85"/>
      <c r="BG259" s="85"/>
      <c r="BH259" s="85"/>
      <c r="BI259" s="85"/>
      <c r="BJ259" s="85"/>
      <c r="BK259" s="46"/>
      <c r="BL259" s="86"/>
      <c r="BM259" s="86"/>
    </row>
    <row r="260" spans="1:65" ht="38.25" x14ac:dyDescent="0.2">
      <c r="A260" s="46">
        <v>52</v>
      </c>
      <c r="B260" s="58" t="s">
        <v>525</v>
      </c>
      <c r="C260" s="46" t="s">
        <v>526</v>
      </c>
      <c r="D260" s="46" t="s">
        <v>514</v>
      </c>
      <c r="E260" s="46" t="s">
        <v>143</v>
      </c>
      <c r="F260" s="114" t="s">
        <v>587</v>
      </c>
      <c r="G260" s="45">
        <v>13751</v>
      </c>
      <c r="H260" s="45"/>
      <c r="I260" s="45"/>
      <c r="J260" s="45"/>
      <c r="K260" s="47" t="s">
        <v>527</v>
      </c>
      <c r="L260" s="114" t="s">
        <v>528</v>
      </c>
      <c r="M260" s="58" t="s">
        <v>529</v>
      </c>
      <c r="N260" s="77">
        <v>45393</v>
      </c>
      <c r="O260" s="125">
        <v>190</v>
      </c>
      <c r="P260" s="76">
        <v>13753</v>
      </c>
      <c r="Q260" s="77">
        <v>45393</v>
      </c>
      <c r="R260" s="77">
        <v>45485</v>
      </c>
      <c r="S260" s="58" t="s">
        <v>496</v>
      </c>
      <c r="T260" s="77"/>
      <c r="U260" s="77"/>
      <c r="V260" s="77"/>
      <c r="W260" s="46" t="s">
        <v>634</v>
      </c>
      <c r="X260" s="46"/>
      <c r="Y260" s="42"/>
      <c r="Z260" s="42"/>
      <c r="AA260" s="42"/>
      <c r="AB260" s="42"/>
      <c r="AC260" s="42"/>
      <c r="AD260" s="42"/>
      <c r="AE260" s="42"/>
      <c r="AF260" s="42"/>
      <c r="AG260" s="125"/>
      <c r="AH260" s="125"/>
      <c r="AI260" s="58"/>
      <c r="AJ260" s="78"/>
      <c r="AK260" s="125"/>
      <c r="AL260" s="124">
        <f t="shared" si="3"/>
        <v>190</v>
      </c>
      <c r="AM260" s="125"/>
      <c r="AN260" s="125">
        <v>190</v>
      </c>
      <c r="AO260" s="139">
        <f t="shared" si="5"/>
        <v>190</v>
      </c>
      <c r="AP260" s="85"/>
      <c r="AQ260" s="85"/>
      <c r="AR260" s="85"/>
      <c r="AS260" s="85"/>
      <c r="AT260" s="85"/>
      <c r="AU260" s="85"/>
      <c r="AV260" s="47" t="s">
        <v>354</v>
      </c>
      <c r="AW260" s="47" t="s">
        <v>522</v>
      </c>
      <c r="AX260" s="85" t="s">
        <v>530</v>
      </c>
      <c r="AY260" s="85" t="s">
        <v>531</v>
      </c>
      <c r="AZ260" s="85"/>
      <c r="BA260" s="85"/>
      <c r="BB260" s="85"/>
      <c r="BC260" s="85"/>
      <c r="BD260" s="85"/>
      <c r="BE260" s="85"/>
      <c r="BF260" s="85"/>
      <c r="BG260" s="85"/>
      <c r="BH260" s="85"/>
      <c r="BI260" s="85"/>
      <c r="BJ260" s="85"/>
      <c r="BK260" s="46"/>
      <c r="BL260" s="86"/>
      <c r="BM260" s="86"/>
    </row>
    <row r="261" spans="1:65" ht="38.25" x14ac:dyDescent="0.2">
      <c r="A261" s="46">
        <v>53</v>
      </c>
      <c r="B261" s="58" t="s">
        <v>537</v>
      </c>
      <c r="C261" s="46" t="s">
        <v>538</v>
      </c>
      <c r="D261" s="46" t="s">
        <v>142</v>
      </c>
      <c r="E261" s="46" t="s">
        <v>143</v>
      </c>
      <c r="F261" s="114" t="s">
        <v>588</v>
      </c>
      <c r="G261" s="45">
        <v>13680</v>
      </c>
      <c r="H261" s="47" t="s">
        <v>204</v>
      </c>
      <c r="I261" s="47" t="s">
        <v>706</v>
      </c>
      <c r="J261" s="47" t="s">
        <v>707</v>
      </c>
      <c r="K261" s="47" t="s">
        <v>539</v>
      </c>
      <c r="L261" s="114" t="s">
        <v>540</v>
      </c>
      <c r="M261" s="58" t="s">
        <v>541</v>
      </c>
      <c r="N261" s="77">
        <v>45406</v>
      </c>
      <c r="O261" s="125">
        <v>284454.59999999998</v>
      </c>
      <c r="P261" s="76">
        <v>13761</v>
      </c>
      <c r="Q261" s="77">
        <v>45406</v>
      </c>
      <c r="R261" s="77">
        <v>45771</v>
      </c>
      <c r="S261" s="58" t="s">
        <v>511</v>
      </c>
      <c r="T261" s="77"/>
      <c r="U261" s="77"/>
      <c r="V261" s="77"/>
      <c r="W261" s="46" t="s">
        <v>644</v>
      </c>
      <c r="X261" s="46"/>
      <c r="Y261" s="42"/>
      <c r="Z261" s="42"/>
      <c r="AA261" s="42"/>
      <c r="AB261" s="42"/>
      <c r="AC261" s="42"/>
      <c r="AD261" s="42"/>
      <c r="AE261" s="42"/>
      <c r="AF261" s="42"/>
      <c r="AG261" s="125"/>
      <c r="AH261" s="125"/>
      <c r="AI261" s="77"/>
      <c r="AJ261" s="78"/>
      <c r="AK261" s="125"/>
      <c r="AL261" s="124">
        <f t="shared" si="3"/>
        <v>284454.59999999998</v>
      </c>
      <c r="AM261" s="125"/>
      <c r="AN261" s="125">
        <f>11335.6+9422.34</f>
        <v>20757.940000000002</v>
      </c>
      <c r="AO261" s="139">
        <f t="shared" si="5"/>
        <v>20757.940000000002</v>
      </c>
      <c r="AP261" s="85"/>
      <c r="AQ261" s="85"/>
      <c r="AR261" s="85"/>
      <c r="AS261" s="85"/>
      <c r="AT261" s="85"/>
      <c r="AU261" s="85"/>
      <c r="AV261" s="85"/>
      <c r="AW261" s="85"/>
      <c r="AX261" s="85"/>
      <c r="AY261" s="85"/>
      <c r="AZ261" s="85"/>
      <c r="BA261" s="85"/>
      <c r="BB261" s="85"/>
      <c r="BC261" s="85"/>
      <c r="BD261" s="85"/>
      <c r="BE261" s="85"/>
      <c r="BF261" s="85"/>
      <c r="BG261" s="85"/>
      <c r="BH261" s="85"/>
      <c r="BI261" s="85"/>
      <c r="BJ261" s="85"/>
      <c r="BK261" s="46"/>
      <c r="BL261" s="86"/>
      <c r="BM261" s="86"/>
    </row>
    <row r="262" spans="1:65" ht="51" x14ac:dyDescent="0.2">
      <c r="A262" s="46">
        <v>54</v>
      </c>
      <c r="B262" s="58" t="s">
        <v>553</v>
      </c>
      <c r="C262" s="46" t="s">
        <v>554</v>
      </c>
      <c r="D262" s="58" t="s">
        <v>245</v>
      </c>
      <c r="E262" s="46" t="s">
        <v>143</v>
      </c>
      <c r="F262" s="114" t="s">
        <v>589</v>
      </c>
      <c r="G262" s="45">
        <v>13661</v>
      </c>
      <c r="H262" s="47" t="s">
        <v>703</v>
      </c>
      <c r="I262" s="47" t="s">
        <v>704</v>
      </c>
      <c r="J262" s="47" t="s">
        <v>705</v>
      </c>
      <c r="K262" s="47" t="s">
        <v>555</v>
      </c>
      <c r="L262" s="114" t="s">
        <v>556</v>
      </c>
      <c r="M262" s="58" t="s">
        <v>557</v>
      </c>
      <c r="N262" s="77">
        <v>45435</v>
      </c>
      <c r="O262" s="125">
        <v>10010</v>
      </c>
      <c r="P262" s="76">
        <v>13480</v>
      </c>
      <c r="Q262" s="77">
        <v>45435</v>
      </c>
      <c r="R262" s="77">
        <v>45800</v>
      </c>
      <c r="S262" s="58" t="s">
        <v>496</v>
      </c>
      <c r="T262" s="77"/>
      <c r="U262" s="77"/>
      <c r="V262" s="77"/>
      <c r="W262" s="46" t="s">
        <v>643</v>
      </c>
      <c r="X262" s="46"/>
      <c r="Y262" s="42"/>
      <c r="Z262" s="42"/>
      <c r="AA262" s="42"/>
      <c r="AB262" s="42"/>
      <c r="AC262" s="42"/>
      <c r="AD262" s="42"/>
      <c r="AE262" s="42"/>
      <c r="AF262" s="42"/>
      <c r="AG262" s="125"/>
      <c r="AH262" s="125"/>
      <c r="AI262" s="58"/>
      <c r="AJ262" s="78"/>
      <c r="AK262" s="125"/>
      <c r="AL262" s="124">
        <f t="shared" si="3"/>
        <v>10010</v>
      </c>
      <c r="AM262" s="125"/>
      <c r="AN262" s="125">
        <f>5720+2600</f>
        <v>8320</v>
      </c>
      <c r="AO262" s="139">
        <f>AN262</f>
        <v>8320</v>
      </c>
      <c r="AP262" s="85" t="s">
        <v>558</v>
      </c>
      <c r="AQ262" s="47" t="s">
        <v>704</v>
      </c>
      <c r="AR262" s="47" t="s">
        <v>705</v>
      </c>
      <c r="AS262" s="85" t="s">
        <v>559</v>
      </c>
      <c r="AT262" s="85" t="s">
        <v>578</v>
      </c>
      <c r="AU262" s="85"/>
      <c r="AV262" s="85"/>
      <c r="AW262" s="85"/>
      <c r="AX262" s="85"/>
      <c r="AY262" s="85"/>
      <c r="AZ262" s="85"/>
      <c r="BA262" s="85"/>
      <c r="BB262" s="85"/>
      <c r="BC262" s="85"/>
      <c r="BD262" s="85"/>
      <c r="BE262" s="85"/>
      <c r="BF262" s="85"/>
      <c r="BG262" s="85"/>
      <c r="BH262" s="85"/>
      <c r="BI262" s="85"/>
      <c r="BJ262" s="85"/>
      <c r="BK262" s="46"/>
      <c r="BL262" s="86"/>
      <c r="BM262" s="86"/>
    </row>
    <row r="263" spans="1:65" ht="38.25" x14ac:dyDescent="0.2">
      <c r="A263" s="46">
        <v>55</v>
      </c>
      <c r="B263" s="58" t="s">
        <v>520</v>
      </c>
      <c r="C263" s="46" t="s">
        <v>616</v>
      </c>
      <c r="D263" s="46" t="s">
        <v>514</v>
      </c>
      <c r="E263" s="46" t="s">
        <v>143</v>
      </c>
      <c r="F263" s="114" t="s">
        <v>590</v>
      </c>
      <c r="G263" s="45">
        <v>13787</v>
      </c>
      <c r="H263" s="45"/>
      <c r="I263" s="45"/>
      <c r="J263" s="45"/>
      <c r="K263" s="47" t="s">
        <v>521</v>
      </c>
      <c r="L263" s="114" t="s">
        <v>516</v>
      </c>
      <c r="M263" s="58" t="s">
        <v>517</v>
      </c>
      <c r="N263" s="77">
        <v>45453</v>
      </c>
      <c r="O263" s="125">
        <v>14821</v>
      </c>
      <c r="P263" s="76">
        <v>13795</v>
      </c>
      <c r="Q263" s="77">
        <v>45453</v>
      </c>
      <c r="R263" s="77">
        <v>45819</v>
      </c>
      <c r="S263" s="46" t="s">
        <v>496</v>
      </c>
      <c r="T263" s="77"/>
      <c r="U263" s="77"/>
      <c r="V263" s="77"/>
      <c r="W263" s="46" t="s">
        <v>643</v>
      </c>
      <c r="X263" s="46"/>
      <c r="Y263" s="42"/>
      <c r="Z263" s="42"/>
      <c r="AA263" s="42"/>
      <c r="AB263" s="42"/>
      <c r="AC263" s="42"/>
      <c r="AD263" s="42"/>
      <c r="AE263" s="42"/>
      <c r="AF263" s="42"/>
      <c r="AG263" s="125"/>
      <c r="AH263" s="125"/>
      <c r="AI263" s="58"/>
      <c r="AJ263" s="78"/>
      <c r="AK263" s="125"/>
      <c r="AL263" s="124">
        <f t="shared" si="3"/>
        <v>14821</v>
      </c>
      <c r="AM263" s="125"/>
      <c r="AN263" s="125"/>
      <c r="AO263" s="139">
        <f>AN263</f>
        <v>0</v>
      </c>
      <c r="AP263" s="85"/>
      <c r="AQ263" s="85"/>
      <c r="AR263" s="85"/>
      <c r="AS263" s="85"/>
      <c r="AT263" s="85"/>
      <c r="AU263" s="85"/>
      <c r="AV263" s="47" t="s">
        <v>354</v>
      </c>
      <c r="AW263" s="47" t="s">
        <v>522</v>
      </c>
      <c r="AX263" s="85" t="s">
        <v>523</v>
      </c>
      <c r="AY263" s="85" t="s">
        <v>524</v>
      </c>
      <c r="AZ263" s="85"/>
      <c r="BA263" s="85"/>
      <c r="BB263" s="85"/>
      <c r="BC263" s="85"/>
      <c r="BD263" s="85"/>
      <c r="BE263" s="85"/>
      <c r="BF263" s="85"/>
      <c r="BG263" s="85"/>
      <c r="BH263" s="85"/>
      <c r="BI263" s="85"/>
      <c r="BJ263" s="85"/>
      <c r="BK263" s="46"/>
      <c r="BL263" s="86"/>
      <c r="BM263" s="86"/>
    </row>
    <row r="264" spans="1:65" ht="25.5" x14ac:dyDescent="0.2">
      <c r="A264" s="46">
        <v>56</v>
      </c>
      <c r="B264" s="58" t="s">
        <v>676</v>
      </c>
      <c r="C264" s="46" t="s">
        <v>677</v>
      </c>
      <c r="D264" s="46" t="s">
        <v>245</v>
      </c>
      <c r="E264" s="46" t="s">
        <v>143</v>
      </c>
      <c r="F264" s="114" t="s">
        <v>582</v>
      </c>
      <c r="G264" s="45">
        <v>13659</v>
      </c>
      <c r="H264" s="47" t="s">
        <v>217</v>
      </c>
      <c r="I264" s="47" t="s">
        <v>679</v>
      </c>
      <c r="J264" s="47" t="s">
        <v>680</v>
      </c>
      <c r="K264" s="47" t="s">
        <v>675</v>
      </c>
      <c r="L264" s="114" t="s">
        <v>479</v>
      </c>
      <c r="M264" s="58" t="s">
        <v>480</v>
      </c>
      <c r="N264" s="77">
        <v>45453</v>
      </c>
      <c r="O264" s="125">
        <v>185000</v>
      </c>
      <c r="P264" s="76">
        <v>13707</v>
      </c>
      <c r="Q264" s="77">
        <v>45453</v>
      </c>
      <c r="R264" s="77">
        <v>45819</v>
      </c>
      <c r="S264" s="46" t="s">
        <v>496</v>
      </c>
      <c r="T264" s="77"/>
      <c r="U264" s="77"/>
      <c r="V264" s="77"/>
      <c r="W264" s="58" t="s">
        <v>641</v>
      </c>
      <c r="X264" s="46"/>
      <c r="Y264" s="42"/>
      <c r="Z264" s="42"/>
      <c r="AA264" s="42"/>
      <c r="AB264" s="42"/>
      <c r="AC264" s="42"/>
      <c r="AD264" s="42"/>
      <c r="AE264" s="42"/>
      <c r="AF264" s="42"/>
      <c r="AG264" s="125"/>
      <c r="AH264" s="125"/>
      <c r="AI264" s="58"/>
      <c r="AJ264" s="78"/>
      <c r="AK264" s="125"/>
      <c r="AL264" s="124">
        <f t="shared" si="3"/>
        <v>185000</v>
      </c>
      <c r="AM264" s="125"/>
      <c r="AN264" s="125">
        <f>20726+14060+19240</f>
        <v>54026</v>
      </c>
      <c r="AO264" s="139">
        <f>20726+14060+19240</f>
        <v>54026</v>
      </c>
      <c r="AP264" s="85" t="s">
        <v>217</v>
      </c>
      <c r="AQ264" s="85" t="s">
        <v>679</v>
      </c>
      <c r="AR264" s="85" t="s">
        <v>680</v>
      </c>
      <c r="AS264" s="85" t="s">
        <v>681</v>
      </c>
      <c r="AT264" s="85" t="s">
        <v>682</v>
      </c>
      <c r="AU264" s="85"/>
      <c r="AV264" s="85"/>
      <c r="AW264" s="85"/>
      <c r="AX264" s="85"/>
      <c r="AY264" s="85"/>
      <c r="AZ264" s="85"/>
      <c r="BA264" s="85"/>
      <c r="BB264" s="85"/>
      <c r="BC264" s="85"/>
      <c r="BD264" s="85"/>
      <c r="BE264" s="85"/>
      <c r="BF264" s="85"/>
      <c r="BG264" s="85"/>
      <c r="BH264" s="85"/>
      <c r="BI264" s="85"/>
      <c r="BJ264" s="85"/>
      <c r="BK264" s="46"/>
      <c r="BL264" s="86"/>
      <c r="BM264" s="86"/>
    </row>
    <row r="265" spans="1:65" ht="38.25" x14ac:dyDescent="0.2">
      <c r="A265" s="46">
        <v>57</v>
      </c>
      <c r="B265" s="58" t="s">
        <v>542</v>
      </c>
      <c r="C265" s="46" t="s">
        <v>543</v>
      </c>
      <c r="D265" s="46" t="s">
        <v>245</v>
      </c>
      <c r="E265" s="46" t="s">
        <v>143</v>
      </c>
      <c r="F265" s="114" t="s">
        <v>591</v>
      </c>
      <c r="G265" s="45">
        <v>3226</v>
      </c>
      <c r="H265" s="47" t="s">
        <v>708</v>
      </c>
      <c r="I265" s="47" t="s">
        <v>709</v>
      </c>
      <c r="J265" s="47" t="s">
        <v>710</v>
      </c>
      <c r="K265" s="47" t="s">
        <v>544</v>
      </c>
      <c r="L265" s="114" t="s">
        <v>545</v>
      </c>
      <c r="M265" s="58" t="s">
        <v>546</v>
      </c>
      <c r="N265" s="77">
        <v>45454</v>
      </c>
      <c r="O265" s="125">
        <v>1579450</v>
      </c>
      <c r="P265" s="76">
        <v>13795</v>
      </c>
      <c r="Q265" s="77">
        <v>45454</v>
      </c>
      <c r="R265" s="77">
        <v>45820</v>
      </c>
      <c r="S265" s="58" t="s">
        <v>547</v>
      </c>
      <c r="T265" s="77"/>
      <c r="U265" s="77"/>
      <c r="V265" s="77"/>
      <c r="W265" s="46" t="s">
        <v>634</v>
      </c>
      <c r="X265" s="46"/>
      <c r="Y265" s="42"/>
      <c r="Z265" s="42"/>
      <c r="AA265" s="42"/>
      <c r="AB265" s="42"/>
      <c r="AC265" s="42"/>
      <c r="AD265" s="42"/>
      <c r="AE265" s="42"/>
      <c r="AF265" s="42"/>
      <c r="AG265" s="125"/>
      <c r="AH265" s="125"/>
      <c r="AI265" s="58"/>
      <c r="AJ265" s="78"/>
      <c r="AK265" s="125"/>
      <c r="AL265" s="124">
        <f t="shared" si="3"/>
        <v>1579450</v>
      </c>
      <c r="AM265" s="125"/>
      <c r="AN265" s="125"/>
      <c r="AO265" s="139"/>
      <c r="AP265" s="47" t="s">
        <v>708</v>
      </c>
      <c r="AQ265" s="47" t="s">
        <v>709</v>
      </c>
      <c r="AR265" s="47" t="s">
        <v>710</v>
      </c>
      <c r="AS265" s="85" t="s">
        <v>724</v>
      </c>
      <c r="AT265" s="47" t="s">
        <v>723</v>
      </c>
      <c r="AU265" s="85"/>
      <c r="AV265" s="85"/>
      <c r="AW265" s="85"/>
      <c r="AX265" s="85"/>
      <c r="AY265" s="85"/>
      <c r="AZ265" s="85"/>
      <c r="BA265" s="85"/>
      <c r="BB265" s="85"/>
      <c r="BC265" s="85"/>
      <c r="BD265" s="85"/>
      <c r="BE265" s="85"/>
      <c r="BF265" s="85"/>
      <c r="BG265" s="85"/>
      <c r="BH265" s="85"/>
      <c r="BI265" s="85"/>
      <c r="BJ265" s="85"/>
      <c r="BK265" s="46"/>
      <c r="BL265" s="86"/>
      <c r="BM265" s="86"/>
    </row>
    <row r="266" spans="1:65" ht="38.25" x14ac:dyDescent="0.25">
      <c r="A266" s="46">
        <v>58</v>
      </c>
      <c r="B266" s="58" t="s">
        <v>711</v>
      </c>
      <c r="C266" s="46" t="s">
        <v>712</v>
      </c>
      <c r="D266" s="46" t="s">
        <v>245</v>
      </c>
      <c r="E266" s="46" t="s">
        <v>143</v>
      </c>
      <c r="F266" s="114" t="s">
        <v>713</v>
      </c>
      <c r="G266" s="45">
        <v>13663</v>
      </c>
      <c r="H266" s="58" t="s">
        <v>169</v>
      </c>
      <c r="I266" s="77">
        <v>45358</v>
      </c>
      <c r="J266" s="77">
        <v>45723</v>
      </c>
      <c r="K266" s="47" t="s">
        <v>694</v>
      </c>
      <c r="L266" s="114" t="s">
        <v>607</v>
      </c>
      <c r="M266" s="58" t="s">
        <v>612</v>
      </c>
      <c r="N266" s="77">
        <v>45474</v>
      </c>
      <c r="O266" s="125">
        <v>2197680</v>
      </c>
      <c r="P266" s="76">
        <v>13811</v>
      </c>
      <c r="Q266" s="77">
        <v>45474</v>
      </c>
      <c r="R266" s="77">
        <v>45840</v>
      </c>
      <c r="S266" s="58" t="s">
        <v>608</v>
      </c>
      <c r="T266" s="77"/>
      <c r="U266" s="77"/>
      <c r="V266" s="77"/>
      <c r="W266" s="46" t="s">
        <v>702</v>
      </c>
      <c r="X266" s="46"/>
      <c r="Y266" s="42"/>
      <c r="Z266" s="42"/>
      <c r="AA266" s="42"/>
      <c r="AB266" s="42"/>
      <c r="AC266" s="42"/>
      <c r="AD266" s="42"/>
      <c r="AE266" s="42"/>
      <c r="AF266" s="42"/>
      <c r="AG266" s="125"/>
      <c r="AH266" s="125"/>
      <c r="AI266" s="58"/>
      <c r="AJ266" s="78"/>
      <c r="AK266" s="125"/>
      <c r="AL266" s="124">
        <f t="shared" si="3"/>
        <v>2197680</v>
      </c>
      <c r="AM266" s="125"/>
      <c r="AN266" s="125">
        <f>177129.84+183140</f>
        <v>360269.83999999997</v>
      </c>
      <c r="AO266" s="139">
        <f t="shared" ref="AO266" si="6">AN266</f>
        <v>360269.83999999997</v>
      </c>
      <c r="AP266" s="47" t="s">
        <v>169</v>
      </c>
      <c r="AQ266" s="47" t="s">
        <v>715</v>
      </c>
      <c r="AR266" s="47" t="s">
        <v>716</v>
      </c>
      <c r="AS266" s="85" t="s">
        <v>714</v>
      </c>
      <c r="AT266" s="85" t="s">
        <v>433</v>
      </c>
      <c r="AU266" s="97"/>
      <c r="AV266" s="85"/>
      <c r="AW266" s="85"/>
      <c r="AX266" s="97"/>
      <c r="AY266" s="97"/>
      <c r="AZ266" s="97"/>
      <c r="BA266" s="97"/>
      <c r="BB266" s="97"/>
      <c r="BC266" s="97"/>
      <c r="BD266" s="97"/>
      <c r="BE266" s="97"/>
      <c r="BF266" s="97"/>
      <c r="BG266" s="97"/>
      <c r="BH266" s="97"/>
      <c r="BI266" s="97"/>
      <c r="BJ266" s="97"/>
      <c r="BK266" s="97"/>
      <c r="BL266" s="97"/>
      <c r="BM266" s="97"/>
    </row>
    <row r="267" spans="1:65" ht="26.25" thickBot="1" x14ac:dyDescent="0.25">
      <c r="A267" s="140">
        <v>59</v>
      </c>
      <c r="B267" s="81" t="s">
        <v>593</v>
      </c>
      <c r="C267" s="140" t="s">
        <v>614</v>
      </c>
      <c r="D267" s="140" t="s">
        <v>245</v>
      </c>
      <c r="E267" s="140" t="s">
        <v>143</v>
      </c>
      <c r="F267" s="141" t="s">
        <v>648</v>
      </c>
      <c r="G267" s="142">
        <v>13492</v>
      </c>
      <c r="H267" s="57" t="s">
        <v>631</v>
      </c>
      <c r="I267" s="57" t="s">
        <v>632</v>
      </c>
      <c r="J267" s="57" t="s">
        <v>633</v>
      </c>
      <c r="K267" s="81" t="s">
        <v>592</v>
      </c>
      <c r="L267" s="141" t="s">
        <v>613</v>
      </c>
      <c r="M267" s="81" t="s">
        <v>594</v>
      </c>
      <c r="N267" s="90">
        <v>45481</v>
      </c>
      <c r="O267" s="143">
        <v>17510</v>
      </c>
      <c r="P267" s="63">
        <v>13813</v>
      </c>
      <c r="Q267" s="90">
        <v>45482</v>
      </c>
      <c r="R267" s="90">
        <v>45657</v>
      </c>
      <c r="S267" s="81" t="s">
        <v>496</v>
      </c>
      <c r="T267" s="90"/>
      <c r="U267" s="90" t="s">
        <v>615</v>
      </c>
      <c r="V267" s="90"/>
      <c r="W267" s="140" t="s">
        <v>645</v>
      </c>
      <c r="X267" s="140"/>
      <c r="Y267" s="48"/>
      <c r="Z267" s="48"/>
      <c r="AA267" s="63"/>
      <c r="AB267" s="48"/>
      <c r="AC267" s="90"/>
      <c r="AD267" s="48"/>
      <c r="AE267" s="48"/>
      <c r="AF267" s="48"/>
      <c r="AG267" s="143"/>
      <c r="AH267" s="143"/>
      <c r="AI267" s="81"/>
      <c r="AJ267" s="144"/>
      <c r="AK267" s="143"/>
      <c r="AL267" s="145">
        <f t="shared" si="3"/>
        <v>17510</v>
      </c>
      <c r="AM267" s="143"/>
      <c r="AN267" s="143">
        <v>17510</v>
      </c>
      <c r="AO267" s="143">
        <f t="shared" ref="AO267" si="7">AN267</f>
        <v>17510</v>
      </c>
      <c r="AP267" s="57" t="s">
        <v>631</v>
      </c>
      <c r="AQ267" s="57" t="s">
        <v>632</v>
      </c>
      <c r="AR267" s="57" t="s">
        <v>633</v>
      </c>
      <c r="AS267" s="89" t="s">
        <v>658</v>
      </c>
      <c r="AT267" s="89" t="s">
        <v>596</v>
      </c>
      <c r="AU267" s="89"/>
      <c r="AV267" s="89"/>
      <c r="AW267" s="89"/>
      <c r="AX267" s="89"/>
      <c r="AY267" s="89"/>
      <c r="AZ267" s="89"/>
      <c r="BA267" s="89"/>
      <c r="BB267" s="89"/>
      <c r="BC267" s="89"/>
      <c r="BD267" s="89"/>
      <c r="BE267" s="89"/>
      <c r="BF267" s="89"/>
      <c r="BG267" s="89"/>
      <c r="BH267" s="89"/>
      <c r="BI267" s="89"/>
      <c r="BJ267" s="89"/>
      <c r="BK267" s="140"/>
      <c r="BL267" s="146"/>
      <c r="BM267" s="146"/>
    </row>
    <row r="268" spans="1:65" s="65" customFormat="1" ht="13.5" thickBot="1" x14ac:dyDescent="0.3">
      <c r="A268" s="154" t="s">
        <v>728</v>
      </c>
      <c r="B268" s="155"/>
      <c r="C268" s="155"/>
      <c r="D268" s="155"/>
      <c r="E268" s="155"/>
      <c r="F268" s="156"/>
      <c r="G268" s="92"/>
      <c r="H268" s="92"/>
      <c r="I268" s="92"/>
      <c r="J268" s="92"/>
      <c r="K268" s="92"/>
      <c r="L268" s="147"/>
      <c r="M268" s="64"/>
      <c r="N268" s="64"/>
      <c r="O268" s="148">
        <f>SUM(O19:O267)</f>
        <v>18103007.5</v>
      </c>
      <c r="P268" s="64"/>
      <c r="Q268" s="64"/>
      <c r="R268" s="64"/>
      <c r="S268" s="64"/>
      <c r="T268" s="64"/>
      <c r="U268" s="64"/>
      <c r="V268" s="64"/>
      <c r="W268" s="64"/>
      <c r="X268" s="64"/>
      <c r="Y268" s="64"/>
      <c r="Z268" s="64"/>
      <c r="AA268" s="64"/>
      <c r="AB268" s="64"/>
      <c r="AC268" s="64"/>
      <c r="AD268" s="64"/>
      <c r="AE268" s="64"/>
      <c r="AF268" s="148"/>
      <c r="AG268" s="148">
        <f>SUM(AG19:AG267)</f>
        <v>1072669.8399999999</v>
      </c>
      <c r="AH268" s="148">
        <f>SUM(AH19:AH267)</f>
        <v>0</v>
      </c>
      <c r="AI268" s="148"/>
      <c r="AJ268" s="64"/>
      <c r="AK268" s="148">
        <f>SUM(AK19:AK267)</f>
        <v>64418.27</v>
      </c>
      <c r="AL268" s="148">
        <f>SUM(AL19:AL267)</f>
        <v>19240095.609999999</v>
      </c>
      <c r="AM268" s="148">
        <f>SUM(AM19:AM267)</f>
        <v>24960393.449999999</v>
      </c>
      <c r="AN268" s="148">
        <f>SUM(AN19:AN267)</f>
        <v>8911747.7599999998</v>
      </c>
      <c r="AO268" s="148">
        <f>SUM(AO19:AO267)</f>
        <v>33872141.210000008</v>
      </c>
      <c r="AP268" s="92"/>
      <c r="AQ268" s="92"/>
      <c r="AR268" s="92"/>
      <c r="AS268" s="92"/>
      <c r="AT268" s="92"/>
      <c r="AU268" s="92"/>
      <c r="AV268" s="92"/>
      <c r="AW268" s="92"/>
      <c r="AX268" s="92"/>
      <c r="AY268" s="92"/>
      <c r="AZ268" s="92"/>
      <c r="BA268" s="92"/>
      <c r="BB268" s="92"/>
      <c r="BC268" s="92"/>
      <c r="BD268" s="92"/>
      <c r="BE268" s="92"/>
      <c r="BF268" s="92"/>
      <c r="BG268" s="92"/>
      <c r="BH268" s="92"/>
      <c r="BI268" s="92"/>
      <c r="BJ268" s="92"/>
      <c r="BK268" s="92"/>
      <c r="BL268" s="92"/>
      <c r="BM268" s="93"/>
    </row>
    <row r="269" spans="1:65" x14ac:dyDescent="0.25">
      <c r="A269" s="67"/>
      <c r="B269" s="67"/>
      <c r="C269" s="67"/>
      <c r="D269" s="67"/>
      <c r="E269" s="67"/>
      <c r="G269" s="67"/>
      <c r="H269" s="67"/>
      <c r="I269" s="67"/>
      <c r="J269" s="67"/>
      <c r="K269" s="67"/>
      <c r="M269" s="67"/>
      <c r="N269" s="67"/>
      <c r="O269" s="121"/>
      <c r="P269" s="67"/>
      <c r="Q269" s="67"/>
      <c r="R269" s="67"/>
      <c r="S269" s="67"/>
      <c r="T269" s="67"/>
      <c r="U269" s="67"/>
      <c r="V269" s="67"/>
      <c r="W269" s="67"/>
      <c r="X269" s="67"/>
      <c r="Y269" s="67"/>
      <c r="Z269" s="67"/>
      <c r="AA269" s="67"/>
      <c r="AB269" s="67"/>
      <c r="AC269" s="67"/>
      <c r="AD269" s="67"/>
      <c r="AE269" s="67"/>
      <c r="AF269" s="67"/>
      <c r="AG269" s="121"/>
      <c r="AH269" s="121"/>
      <c r="AI269" s="67"/>
      <c r="AJ269" s="67"/>
      <c r="AK269" s="121"/>
      <c r="AL269" s="121"/>
      <c r="AM269" s="121"/>
    </row>
    <row r="270" spans="1:65" x14ac:dyDescent="0.25">
      <c r="A270" s="67"/>
      <c r="B270" s="67"/>
      <c r="C270" s="67"/>
      <c r="D270" s="67"/>
      <c r="E270" s="67"/>
      <c r="G270" s="67"/>
      <c r="H270" s="67"/>
      <c r="I270" s="67"/>
      <c r="J270" s="67"/>
      <c r="K270" s="67"/>
      <c r="M270" s="67"/>
      <c r="N270" s="67"/>
      <c r="O270" s="121"/>
      <c r="P270" s="67"/>
      <c r="Q270" s="67"/>
      <c r="R270" s="67"/>
      <c r="S270" s="67"/>
      <c r="T270" s="67"/>
      <c r="U270" s="67"/>
      <c r="V270" s="67"/>
      <c r="W270" s="67"/>
      <c r="X270" s="67"/>
      <c r="Y270" s="67"/>
      <c r="Z270" s="67"/>
      <c r="AA270" s="67"/>
      <c r="AB270" s="67"/>
      <c r="AC270" s="67"/>
      <c r="AD270" s="67"/>
      <c r="AE270" s="67"/>
      <c r="AF270" s="67"/>
      <c r="AG270" s="121"/>
      <c r="AH270" s="121"/>
      <c r="AI270" s="67"/>
      <c r="AJ270" s="67"/>
      <c r="AK270" s="121"/>
      <c r="AL270" s="121"/>
      <c r="AM270" s="121"/>
    </row>
    <row r="271" spans="1:65" s="149" customFormat="1" x14ac:dyDescent="0.25">
      <c r="A271" s="157" t="s">
        <v>729</v>
      </c>
      <c r="B271" s="157"/>
      <c r="C271" s="157"/>
      <c r="D271" s="157"/>
      <c r="E271" s="157"/>
      <c r="F271" s="157"/>
      <c r="G271" s="157"/>
      <c r="H271" s="157"/>
      <c r="I271" s="157"/>
      <c r="J271" s="157"/>
      <c r="K271" s="157"/>
      <c r="L271" s="157"/>
      <c r="M271" s="157"/>
      <c r="N271" s="157"/>
      <c r="O271" s="157"/>
      <c r="P271" s="157"/>
      <c r="Q271" s="157"/>
      <c r="R271" s="157"/>
      <c r="S271" s="157"/>
      <c r="T271" s="157"/>
      <c r="U271" s="157"/>
      <c r="V271" s="157"/>
      <c r="W271" s="157"/>
      <c r="X271" s="157"/>
      <c r="Y271" s="157"/>
      <c r="Z271" s="157"/>
      <c r="AA271" s="157"/>
      <c r="AB271" s="157"/>
      <c r="AC271" s="157"/>
      <c r="AD271" s="157"/>
      <c r="AE271" s="157"/>
      <c r="AF271" s="157"/>
      <c r="AG271" s="157"/>
      <c r="AH271" s="157"/>
      <c r="AO271" s="263"/>
    </row>
    <row r="272" spans="1:65" s="149" customFormat="1" x14ac:dyDescent="0.25">
      <c r="A272" s="157" t="s">
        <v>730</v>
      </c>
      <c r="B272" s="157"/>
      <c r="C272" s="157"/>
      <c r="D272" s="157"/>
      <c r="E272" s="157"/>
      <c r="F272" s="157"/>
      <c r="G272" s="157"/>
      <c r="H272" s="157"/>
      <c r="I272" s="157"/>
      <c r="J272" s="157"/>
      <c r="Q272" s="150"/>
      <c r="V272" s="151"/>
      <c r="W272" s="151"/>
      <c r="X272" s="151"/>
      <c r="Y272" s="151"/>
      <c r="Z272" s="151"/>
      <c r="AA272" s="151"/>
      <c r="AB272" s="151"/>
      <c r="AC272" s="151"/>
      <c r="AO272" s="263"/>
    </row>
    <row r="273" spans="1:41" s="149" customFormat="1" x14ac:dyDescent="0.25">
      <c r="A273" s="152" t="s">
        <v>731</v>
      </c>
      <c r="B273" s="152"/>
      <c r="C273" s="152"/>
      <c r="D273" s="152"/>
      <c r="E273" s="152"/>
      <c r="F273" s="152"/>
      <c r="G273" s="153"/>
      <c r="H273" s="152"/>
      <c r="I273" s="152"/>
      <c r="J273" s="152"/>
      <c r="Q273" s="150"/>
      <c r="V273" s="151"/>
      <c r="W273" s="151"/>
      <c r="X273" s="151"/>
      <c r="Y273" s="151"/>
      <c r="Z273" s="151"/>
      <c r="AA273" s="151"/>
      <c r="AB273" s="151"/>
      <c r="AC273" s="151"/>
      <c r="AO273" s="263"/>
    </row>
    <row r="274" spans="1:41" x14ac:dyDescent="0.25">
      <c r="A274" s="67"/>
      <c r="B274" s="67"/>
      <c r="C274" s="67"/>
      <c r="D274" s="67"/>
      <c r="E274" s="67"/>
      <c r="G274" s="67"/>
      <c r="H274" s="67"/>
      <c r="I274" s="67"/>
      <c r="J274" s="67"/>
      <c r="K274" s="67"/>
      <c r="M274" s="67"/>
      <c r="N274" s="67"/>
      <c r="O274" s="121"/>
      <c r="P274" s="67"/>
      <c r="Q274" s="67"/>
      <c r="R274" s="67"/>
      <c r="S274" s="67"/>
      <c r="T274" s="67"/>
      <c r="U274" s="67"/>
      <c r="V274" s="67"/>
      <c r="W274" s="67"/>
      <c r="X274" s="67"/>
      <c r="Y274" s="67"/>
      <c r="Z274" s="67"/>
      <c r="AA274" s="67"/>
      <c r="AB274" s="67"/>
      <c r="AC274" s="67"/>
      <c r="AD274" s="67"/>
      <c r="AE274" s="67"/>
      <c r="AF274" s="67"/>
      <c r="AG274" s="121"/>
      <c r="AH274" s="121"/>
      <c r="AI274" s="67"/>
      <c r="AJ274" s="67"/>
      <c r="AK274" s="121"/>
      <c r="AL274" s="121"/>
      <c r="AM274" s="121"/>
    </row>
    <row r="275" spans="1:41" x14ac:dyDescent="0.25">
      <c r="A275" s="67"/>
      <c r="B275" s="67"/>
      <c r="C275" s="67"/>
      <c r="D275" s="67"/>
      <c r="E275" s="67"/>
      <c r="G275" s="67"/>
      <c r="H275" s="94"/>
      <c r="I275" s="67"/>
      <c r="J275" s="67"/>
      <c r="K275" s="67"/>
      <c r="M275" s="67"/>
      <c r="N275" s="67"/>
      <c r="O275" s="121"/>
      <c r="P275" s="67"/>
      <c r="Q275" s="67"/>
      <c r="R275" s="67"/>
      <c r="S275" s="67"/>
      <c r="T275" s="67"/>
      <c r="U275" s="67"/>
      <c r="V275" s="67"/>
      <c r="W275" s="67"/>
      <c r="X275" s="67"/>
      <c r="Y275" s="67"/>
      <c r="Z275" s="67"/>
      <c r="AA275" s="67"/>
      <c r="AB275" s="67"/>
      <c r="AC275" s="67"/>
      <c r="AD275" s="67"/>
      <c r="AE275" s="67"/>
      <c r="AF275" s="67"/>
      <c r="AG275" s="121"/>
      <c r="AH275" s="121"/>
      <c r="AI275" s="67"/>
      <c r="AJ275" s="67"/>
      <c r="AK275" s="121"/>
      <c r="AL275" s="121"/>
      <c r="AM275" s="121"/>
    </row>
    <row r="276" spans="1:41" x14ac:dyDescent="0.25">
      <c r="A276" s="67"/>
      <c r="B276" s="67"/>
      <c r="C276" s="67"/>
      <c r="D276" s="67"/>
      <c r="E276" s="67"/>
      <c r="G276" s="67"/>
      <c r="H276" s="95"/>
      <c r="I276" s="67"/>
      <c r="J276" s="67"/>
      <c r="K276" s="67"/>
      <c r="M276" s="67"/>
      <c r="N276" s="67"/>
      <c r="O276" s="121"/>
      <c r="P276" s="67"/>
      <c r="Q276" s="67"/>
      <c r="R276" s="67"/>
      <c r="S276" s="67"/>
      <c r="T276" s="67"/>
      <c r="U276" s="67"/>
      <c r="V276" s="67"/>
      <c r="W276" s="67"/>
      <c r="X276" s="67"/>
      <c r="Y276" s="67"/>
      <c r="Z276" s="67"/>
      <c r="AA276" s="67"/>
      <c r="AB276" s="67"/>
      <c r="AC276" s="67"/>
      <c r="AD276" s="67"/>
      <c r="AE276" s="67"/>
      <c r="AF276" s="67"/>
      <c r="AG276" s="121"/>
      <c r="AH276" s="121"/>
      <c r="AI276" s="67"/>
      <c r="AJ276" s="67"/>
      <c r="AK276" s="121"/>
      <c r="AL276" s="121"/>
      <c r="AM276" s="121"/>
    </row>
    <row r="277" spans="1:41" x14ac:dyDescent="0.25">
      <c r="A277" s="67"/>
      <c r="B277" s="67"/>
      <c r="C277" s="67"/>
      <c r="D277" s="67"/>
      <c r="E277" s="67"/>
      <c r="G277" s="67"/>
      <c r="H277" s="67"/>
      <c r="I277" s="67"/>
      <c r="J277" s="67"/>
      <c r="K277" s="67"/>
      <c r="M277" s="67"/>
      <c r="N277" s="67"/>
      <c r="O277" s="121"/>
      <c r="P277" s="67"/>
      <c r="Q277" s="67"/>
      <c r="R277" s="67"/>
      <c r="S277" s="67"/>
      <c r="T277" s="67"/>
      <c r="U277" s="67"/>
      <c r="V277" s="67"/>
      <c r="W277" s="67"/>
      <c r="X277" s="67"/>
      <c r="Y277" s="67"/>
      <c r="Z277" s="67"/>
      <c r="AA277" s="67"/>
      <c r="AB277" s="67"/>
      <c r="AC277" s="67"/>
      <c r="AD277" s="67"/>
      <c r="AE277" s="67"/>
      <c r="AF277" s="67"/>
      <c r="AG277" s="121"/>
      <c r="AH277" s="121"/>
      <c r="AI277" s="67"/>
      <c r="AJ277" s="67"/>
      <c r="AK277" s="121"/>
      <c r="AL277" s="121"/>
      <c r="AM277" s="121"/>
    </row>
    <row r="278" spans="1:41" x14ac:dyDescent="0.25">
      <c r="A278" s="67"/>
      <c r="B278" s="67"/>
      <c r="C278" s="67"/>
      <c r="D278" s="67"/>
      <c r="E278" s="67"/>
      <c r="G278" s="67"/>
      <c r="H278" s="67"/>
      <c r="I278" s="67"/>
      <c r="J278" s="67"/>
      <c r="K278" s="67"/>
      <c r="M278" s="67"/>
      <c r="N278" s="67"/>
      <c r="O278" s="121"/>
      <c r="P278" s="67"/>
      <c r="Q278" s="67"/>
      <c r="R278" s="67"/>
      <c r="S278" s="67"/>
      <c r="T278" s="67"/>
      <c r="U278" s="67"/>
      <c r="V278" s="67"/>
      <c r="W278" s="67"/>
      <c r="X278" s="67"/>
      <c r="Y278" s="67"/>
      <c r="Z278" s="67"/>
      <c r="AA278" s="67"/>
      <c r="AB278" s="67"/>
      <c r="AC278" s="67"/>
      <c r="AD278" s="67"/>
      <c r="AE278" s="67"/>
      <c r="AF278" s="67"/>
      <c r="AG278" s="121"/>
      <c r="AH278" s="121"/>
      <c r="AI278" s="67"/>
      <c r="AJ278" s="67"/>
      <c r="AK278" s="121"/>
      <c r="AL278" s="121"/>
      <c r="AM278" s="121"/>
    </row>
    <row r="279" spans="1:41" x14ac:dyDescent="0.25">
      <c r="A279" s="67"/>
      <c r="B279" s="67"/>
      <c r="C279" s="67"/>
      <c r="D279" s="67"/>
      <c r="E279" s="67"/>
      <c r="G279" s="67"/>
      <c r="H279" s="67"/>
      <c r="I279" s="67"/>
      <c r="J279" s="67"/>
      <c r="K279" s="67"/>
      <c r="M279" s="67"/>
      <c r="N279" s="67"/>
      <c r="O279" s="121"/>
      <c r="P279" s="67"/>
      <c r="Q279" s="67"/>
      <c r="R279" s="67"/>
      <c r="S279" s="67"/>
      <c r="T279" s="67"/>
      <c r="U279" s="67"/>
      <c r="V279" s="67"/>
      <c r="W279" s="67"/>
      <c r="X279" s="67"/>
      <c r="Y279" s="67"/>
      <c r="Z279" s="67"/>
      <c r="AA279" s="67"/>
      <c r="AB279" s="67"/>
      <c r="AC279" s="67"/>
      <c r="AD279" s="67"/>
      <c r="AE279" s="67"/>
      <c r="AF279" s="67"/>
      <c r="AG279" s="121"/>
      <c r="AH279" s="121"/>
      <c r="AI279" s="67"/>
      <c r="AJ279" s="67"/>
      <c r="AK279" s="121"/>
      <c r="AL279" s="121"/>
      <c r="AM279" s="121"/>
    </row>
    <row r="280" spans="1:41" x14ac:dyDescent="0.25">
      <c r="A280" s="67"/>
      <c r="B280" s="67"/>
      <c r="C280" s="67"/>
      <c r="D280" s="67"/>
      <c r="E280" s="67"/>
      <c r="G280" s="67"/>
      <c r="H280" s="67"/>
      <c r="I280" s="67"/>
      <c r="J280" s="67"/>
      <c r="K280" s="67"/>
      <c r="M280" s="67"/>
      <c r="N280" s="67"/>
      <c r="O280" s="121"/>
      <c r="P280" s="67"/>
      <c r="Q280" s="67"/>
      <c r="R280" s="67"/>
      <c r="S280" s="67"/>
      <c r="T280" s="67"/>
      <c r="U280" s="67"/>
      <c r="V280" s="67"/>
      <c r="W280" s="67"/>
      <c r="X280" s="67"/>
      <c r="Y280" s="67"/>
      <c r="Z280" s="67"/>
      <c r="AA280" s="67"/>
      <c r="AB280" s="67"/>
      <c r="AC280" s="67"/>
      <c r="AD280" s="67"/>
      <c r="AE280" s="67"/>
      <c r="AF280" s="67"/>
      <c r="AG280" s="121"/>
      <c r="AH280" s="121"/>
      <c r="AI280" s="67"/>
      <c r="AJ280" s="67"/>
      <c r="AK280" s="121"/>
      <c r="AL280" s="121"/>
      <c r="AM280" s="121"/>
    </row>
    <row r="281" spans="1:41" x14ac:dyDescent="0.25">
      <c r="A281" s="67"/>
      <c r="B281" s="67"/>
      <c r="C281" s="67"/>
      <c r="D281" s="67"/>
      <c r="E281" s="67"/>
      <c r="G281" s="67"/>
      <c r="H281" s="67"/>
      <c r="I281" s="67"/>
      <c r="J281" s="67"/>
      <c r="K281" s="67"/>
      <c r="M281" s="67"/>
      <c r="N281" s="67"/>
      <c r="O281" s="121"/>
      <c r="P281" s="67"/>
      <c r="Q281" s="67"/>
      <c r="R281" s="67"/>
      <c r="S281" s="67"/>
      <c r="T281" s="67"/>
      <c r="U281" s="67"/>
      <c r="V281" s="67"/>
      <c r="W281" s="67"/>
      <c r="X281" s="67"/>
      <c r="Y281" s="67"/>
      <c r="Z281" s="67"/>
      <c r="AA281" s="67"/>
      <c r="AB281" s="67"/>
      <c r="AC281" s="67"/>
      <c r="AD281" s="67"/>
      <c r="AE281" s="67"/>
      <c r="AF281" s="67"/>
      <c r="AG281" s="121"/>
      <c r="AH281" s="121"/>
      <c r="AI281" s="67"/>
      <c r="AJ281" s="67"/>
      <c r="AK281" s="121"/>
      <c r="AL281" s="121"/>
      <c r="AM281" s="121"/>
    </row>
    <row r="282" spans="1:41" x14ac:dyDescent="0.25">
      <c r="A282" s="67"/>
      <c r="B282" s="67"/>
      <c r="C282" s="67"/>
      <c r="D282" s="67"/>
      <c r="E282" s="67"/>
      <c r="G282" s="67"/>
      <c r="H282" s="67"/>
      <c r="I282" s="67"/>
      <c r="J282" s="67"/>
      <c r="K282" s="67"/>
      <c r="M282" s="67"/>
      <c r="N282" s="67"/>
      <c r="O282" s="121"/>
      <c r="P282" s="67"/>
      <c r="Q282" s="67"/>
      <c r="R282" s="67"/>
      <c r="S282" s="67"/>
      <c r="T282" s="67"/>
      <c r="U282" s="67"/>
      <c r="V282" s="67"/>
      <c r="W282" s="67"/>
      <c r="X282" s="67"/>
      <c r="Y282" s="67"/>
      <c r="Z282" s="67"/>
      <c r="AA282" s="67"/>
      <c r="AB282" s="67"/>
      <c r="AC282" s="67"/>
      <c r="AD282" s="67"/>
      <c r="AE282" s="67"/>
      <c r="AF282" s="67"/>
      <c r="AG282" s="121"/>
      <c r="AH282" s="121"/>
      <c r="AI282" s="67"/>
      <c r="AJ282" s="67"/>
      <c r="AK282" s="121"/>
      <c r="AL282" s="121"/>
      <c r="AM282" s="121"/>
    </row>
    <row r="283" spans="1:41" x14ac:dyDescent="0.25">
      <c r="A283" s="67"/>
      <c r="B283" s="67"/>
      <c r="C283" s="67"/>
      <c r="D283" s="67"/>
      <c r="E283" s="67"/>
      <c r="G283" s="67"/>
      <c r="H283" s="67"/>
      <c r="I283" s="67"/>
      <c r="J283" s="67"/>
      <c r="K283" s="67"/>
      <c r="M283" s="67"/>
      <c r="N283" s="67"/>
      <c r="O283" s="121"/>
      <c r="P283" s="67"/>
      <c r="Q283" s="67"/>
      <c r="R283" s="67"/>
      <c r="S283" s="67"/>
      <c r="T283" s="67"/>
      <c r="U283" s="67"/>
      <c r="V283" s="67"/>
      <c r="W283" s="67"/>
      <c r="X283" s="67"/>
      <c r="Y283" s="67"/>
      <c r="Z283" s="67"/>
      <c r="AA283" s="67"/>
      <c r="AB283" s="67"/>
      <c r="AC283" s="67"/>
      <c r="AD283" s="67"/>
      <c r="AE283" s="67"/>
      <c r="AF283" s="67"/>
      <c r="AG283" s="121"/>
      <c r="AH283" s="121"/>
      <c r="AI283" s="67"/>
      <c r="AJ283" s="67"/>
      <c r="AK283" s="121"/>
      <c r="AL283" s="121"/>
      <c r="AM283" s="121"/>
    </row>
    <row r="284" spans="1:41" x14ac:dyDescent="0.25">
      <c r="A284" s="67"/>
      <c r="B284" s="67"/>
      <c r="C284" s="67"/>
      <c r="D284" s="67"/>
      <c r="E284" s="67"/>
      <c r="G284" s="67"/>
      <c r="H284" s="67"/>
      <c r="I284" s="67"/>
      <c r="J284" s="67"/>
      <c r="K284" s="67"/>
      <c r="M284" s="67"/>
      <c r="N284" s="67"/>
      <c r="O284" s="121"/>
      <c r="P284" s="67"/>
      <c r="Q284" s="67"/>
      <c r="R284" s="67"/>
      <c r="S284" s="67"/>
      <c r="T284" s="67"/>
      <c r="U284" s="67"/>
      <c r="V284" s="67"/>
      <c r="W284" s="67"/>
      <c r="X284" s="67"/>
      <c r="Y284" s="67"/>
      <c r="Z284" s="67"/>
      <c r="AA284" s="67"/>
      <c r="AB284" s="67"/>
      <c r="AC284" s="67"/>
      <c r="AD284" s="67"/>
      <c r="AE284" s="67"/>
      <c r="AF284" s="67"/>
      <c r="AG284" s="121"/>
      <c r="AH284" s="121"/>
      <c r="AI284" s="67"/>
      <c r="AJ284" s="67"/>
      <c r="AK284" s="121"/>
      <c r="AL284" s="121"/>
      <c r="AM284" s="121"/>
    </row>
    <row r="285" spans="1:41" x14ac:dyDescent="0.25">
      <c r="A285" s="67"/>
      <c r="B285" s="67"/>
      <c r="C285" s="67"/>
      <c r="D285" s="67"/>
      <c r="E285" s="67"/>
      <c r="G285" s="67"/>
      <c r="H285" s="67"/>
      <c r="I285" s="67"/>
      <c r="J285" s="67"/>
      <c r="K285" s="67"/>
      <c r="M285" s="67"/>
      <c r="N285" s="67"/>
      <c r="O285" s="121"/>
      <c r="P285" s="67"/>
      <c r="Q285" s="67"/>
      <c r="R285" s="67"/>
      <c r="S285" s="67"/>
      <c r="T285" s="67"/>
      <c r="U285" s="67"/>
      <c r="V285" s="67"/>
      <c r="W285" s="67"/>
      <c r="X285" s="67"/>
      <c r="Y285" s="67"/>
      <c r="Z285" s="67"/>
      <c r="AA285" s="67"/>
      <c r="AB285" s="67"/>
      <c r="AC285" s="67"/>
      <c r="AD285" s="67"/>
      <c r="AE285" s="67"/>
      <c r="AF285" s="67"/>
      <c r="AG285" s="121"/>
      <c r="AH285" s="121"/>
      <c r="AI285" s="67"/>
      <c r="AJ285" s="67"/>
      <c r="AK285" s="121"/>
      <c r="AL285" s="121"/>
      <c r="AM285" s="121"/>
    </row>
    <row r="286" spans="1:41" x14ac:dyDescent="0.25">
      <c r="A286" s="67"/>
      <c r="B286" s="67"/>
      <c r="C286" s="67"/>
      <c r="D286" s="67"/>
      <c r="E286" s="67"/>
      <c r="G286" s="67"/>
      <c r="H286" s="67"/>
      <c r="I286" s="67"/>
      <c r="J286" s="67"/>
      <c r="K286" s="67"/>
      <c r="M286" s="67"/>
      <c r="N286" s="67"/>
      <c r="O286" s="121"/>
      <c r="P286" s="67"/>
      <c r="Q286" s="67"/>
      <c r="R286" s="67"/>
      <c r="S286" s="67"/>
      <c r="T286" s="67"/>
      <c r="U286" s="67"/>
      <c r="V286" s="67"/>
      <c r="W286" s="67"/>
      <c r="X286" s="67"/>
      <c r="Y286" s="67"/>
      <c r="Z286" s="67"/>
      <c r="AA286" s="67"/>
      <c r="AB286" s="67"/>
      <c r="AC286" s="67"/>
      <c r="AD286" s="67"/>
      <c r="AE286" s="67"/>
      <c r="AF286" s="67"/>
      <c r="AG286" s="121"/>
      <c r="AH286" s="121"/>
      <c r="AI286" s="67"/>
      <c r="AJ286" s="67"/>
      <c r="AK286" s="121"/>
      <c r="AL286" s="121"/>
      <c r="AM286" s="121"/>
    </row>
    <row r="287" spans="1:41" x14ac:dyDescent="0.25">
      <c r="A287" s="67"/>
      <c r="B287" s="67"/>
      <c r="C287" s="67"/>
      <c r="D287" s="67"/>
      <c r="E287" s="67"/>
      <c r="G287" s="67"/>
      <c r="H287" s="67"/>
      <c r="I287" s="67"/>
      <c r="J287" s="67"/>
      <c r="K287" s="67"/>
      <c r="M287" s="67"/>
      <c r="N287" s="67"/>
      <c r="O287" s="121"/>
      <c r="P287" s="67"/>
      <c r="Q287" s="67"/>
      <c r="R287" s="67"/>
      <c r="S287" s="67"/>
      <c r="T287" s="67"/>
      <c r="U287" s="67"/>
      <c r="V287" s="67"/>
      <c r="W287" s="67"/>
      <c r="X287" s="67"/>
      <c r="Y287" s="67"/>
      <c r="Z287" s="67"/>
      <c r="AA287" s="67"/>
      <c r="AB287" s="67"/>
      <c r="AC287" s="67"/>
      <c r="AD287" s="67"/>
      <c r="AE287" s="67"/>
      <c r="AF287" s="67"/>
      <c r="AG287" s="121"/>
      <c r="AH287" s="121"/>
      <c r="AI287" s="67"/>
      <c r="AJ287" s="67"/>
      <c r="AK287" s="121"/>
      <c r="AL287" s="121"/>
      <c r="AM287" s="121"/>
    </row>
    <row r="288" spans="1:41" x14ac:dyDescent="0.25">
      <c r="A288" s="67"/>
      <c r="B288" s="67"/>
      <c r="C288" s="67"/>
      <c r="D288" s="67"/>
      <c r="E288" s="67"/>
      <c r="G288" s="67"/>
      <c r="H288" s="67"/>
      <c r="I288" s="67"/>
      <c r="J288" s="67"/>
      <c r="K288" s="67"/>
      <c r="M288" s="67"/>
      <c r="N288" s="67"/>
      <c r="O288" s="121"/>
      <c r="P288" s="67"/>
      <c r="Q288" s="67"/>
      <c r="R288" s="67"/>
      <c r="S288" s="67"/>
      <c r="T288" s="67"/>
      <c r="U288" s="67"/>
      <c r="V288" s="67"/>
      <c r="W288" s="67"/>
      <c r="X288" s="67"/>
      <c r="Y288" s="67"/>
      <c r="Z288" s="67"/>
      <c r="AA288" s="67"/>
      <c r="AB288" s="67"/>
      <c r="AC288" s="67"/>
      <c r="AD288" s="67"/>
      <c r="AE288" s="67"/>
      <c r="AF288" s="67"/>
      <c r="AG288" s="121"/>
      <c r="AH288" s="121"/>
      <c r="AI288" s="67"/>
      <c r="AJ288" s="67"/>
      <c r="AK288" s="121"/>
      <c r="AL288" s="121"/>
      <c r="AM288" s="121"/>
    </row>
    <row r="289" spans="1:39" x14ac:dyDescent="0.25">
      <c r="A289" s="67"/>
      <c r="B289" s="67"/>
      <c r="C289" s="67"/>
      <c r="D289" s="67"/>
      <c r="E289" s="67"/>
      <c r="G289" s="67"/>
      <c r="H289" s="67"/>
      <c r="I289" s="67"/>
      <c r="J289" s="67"/>
      <c r="K289" s="67"/>
      <c r="M289" s="67"/>
      <c r="N289" s="67"/>
      <c r="O289" s="121"/>
      <c r="P289" s="67"/>
      <c r="Q289" s="67"/>
      <c r="R289" s="67"/>
      <c r="S289" s="67"/>
      <c r="T289" s="67"/>
      <c r="U289" s="67"/>
      <c r="V289" s="67"/>
      <c r="W289" s="67"/>
      <c r="X289" s="67"/>
      <c r="Y289" s="67"/>
      <c r="Z289" s="67"/>
      <c r="AA289" s="67"/>
      <c r="AB289" s="67"/>
      <c r="AC289" s="67"/>
      <c r="AD289" s="67"/>
      <c r="AE289" s="67"/>
      <c r="AF289" s="67"/>
      <c r="AG289" s="121"/>
      <c r="AH289" s="121"/>
      <c r="AI289" s="67"/>
      <c r="AJ289" s="67"/>
      <c r="AK289" s="121"/>
      <c r="AL289" s="121"/>
      <c r="AM289" s="121"/>
    </row>
    <row r="290" spans="1:39" x14ac:dyDescent="0.25">
      <c r="A290" s="67"/>
      <c r="B290" s="67"/>
      <c r="C290" s="67"/>
      <c r="D290" s="67"/>
      <c r="E290" s="67"/>
      <c r="G290" s="67"/>
      <c r="H290" s="67"/>
      <c r="I290" s="67"/>
      <c r="J290" s="67"/>
      <c r="K290" s="67"/>
      <c r="M290" s="67"/>
      <c r="N290" s="67"/>
      <c r="O290" s="121"/>
      <c r="P290" s="67"/>
      <c r="Q290" s="67"/>
      <c r="R290" s="67"/>
      <c r="S290" s="67"/>
      <c r="T290" s="67"/>
      <c r="U290" s="67"/>
      <c r="V290" s="67"/>
      <c r="W290" s="67"/>
      <c r="X290" s="67"/>
      <c r="Y290" s="67"/>
      <c r="Z290" s="67"/>
      <c r="AA290" s="67"/>
      <c r="AB290" s="67"/>
      <c r="AC290" s="67"/>
      <c r="AD290" s="67"/>
      <c r="AE290" s="67"/>
      <c r="AF290" s="67"/>
      <c r="AG290" s="121"/>
      <c r="AH290" s="121"/>
      <c r="AI290" s="67"/>
      <c r="AJ290" s="67"/>
      <c r="AK290" s="121"/>
      <c r="AL290" s="121"/>
      <c r="AM290" s="121"/>
    </row>
    <row r="291" spans="1:39" x14ac:dyDescent="0.25">
      <c r="A291" s="67"/>
      <c r="B291" s="67"/>
      <c r="C291" s="67"/>
      <c r="D291" s="67"/>
      <c r="E291" s="67"/>
      <c r="G291" s="67"/>
      <c r="H291" s="67"/>
      <c r="I291" s="67"/>
      <c r="J291" s="67"/>
      <c r="K291" s="67"/>
      <c r="M291" s="67"/>
      <c r="N291" s="67"/>
      <c r="O291" s="121"/>
      <c r="P291" s="67"/>
      <c r="Q291" s="67"/>
      <c r="R291" s="67"/>
      <c r="S291" s="67"/>
      <c r="T291" s="67"/>
      <c r="U291" s="67"/>
      <c r="V291" s="67"/>
      <c r="W291" s="67"/>
      <c r="X291" s="67"/>
      <c r="Y291" s="67"/>
      <c r="Z291" s="67"/>
      <c r="AA291" s="67"/>
      <c r="AB291" s="67"/>
      <c r="AC291" s="67"/>
      <c r="AD291" s="67"/>
      <c r="AE291" s="67"/>
      <c r="AF291" s="67"/>
      <c r="AG291" s="121"/>
      <c r="AH291" s="121"/>
      <c r="AI291" s="67"/>
      <c r="AJ291" s="67"/>
      <c r="AK291" s="121"/>
      <c r="AL291" s="121"/>
      <c r="AM291" s="121"/>
    </row>
    <row r="292" spans="1:39" x14ac:dyDescent="0.25">
      <c r="A292" s="67"/>
      <c r="B292" s="67"/>
      <c r="C292" s="67"/>
      <c r="D292" s="67"/>
      <c r="E292" s="67"/>
      <c r="G292" s="67"/>
      <c r="H292" s="67"/>
      <c r="I292" s="67"/>
      <c r="J292" s="67"/>
      <c r="K292" s="67"/>
      <c r="M292" s="67"/>
      <c r="N292" s="67"/>
      <c r="O292" s="121"/>
      <c r="P292" s="67"/>
      <c r="Q292" s="67"/>
      <c r="R292" s="67"/>
      <c r="S292" s="67"/>
      <c r="T292" s="67"/>
      <c r="U292" s="67"/>
      <c r="V292" s="67"/>
      <c r="W292" s="67"/>
      <c r="X292" s="67"/>
      <c r="Y292" s="67"/>
      <c r="Z292" s="67"/>
      <c r="AA292" s="67"/>
      <c r="AB292" s="67"/>
      <c r="AC292" s="67"/>
      <c r="AD292" s="67"/>
      <c r="AE292" s="67"/>
      <c r="AF292" s="67"/>
      <c r="AG292" s="121"/>
      <c r="AH292" s="121"/>
      <c r="AI292" s="67"/>
      <c r="AJ292" s="67"/>
      <c r="AK292" s="121"/>
      <c r="AL292" s="121"/>
      <c r="AM292" s="121"/>
    </row>
    <row r="293" spans="1:39" x14ac:dyDescent="0.25">
      <c r="A293" s="67"/>
      <c r="B293" s="67"/>
      <c r="C293" s="67"/>
      <c r="D293" s="67"/>
      <c r="E293" s="67"/>
      <c r="G293" s="67"/>
      <c r="H293" s="67"/>
      <c r="I293" s="67"/>
      <c r="J293" s="67"/>
      <c r="K293" s="67"/>
      <c r="M293" s="67"/>
      <c r="N293" s="67"/>
      <c r="O293" s="121"/>
      <c r="P293" s="67"/>
      <c r="Q293" s="67"/>
      <c r="R293" s="67"/>
      <c r="S293" s="67"/>
      <c r="T293" s="67"/>
      <c r="U293" s="67"/>
      <c r="V293" s="67"/>
      <c r="W293" s="67"/>
      <c r="X293" s="67"/>
      <c r="Y293" s="67"/>
      <c r="Z293" s="67"/>
      <c r="AA293" s="67"/>
      <c r="AB293" s="67"/>
      <c r="AC293" s="67"/>
      <c r="AD293" s="67"/>
      <c r="AE293" s="67"/>
      <c r="AF293" s="67"/>
      <c r="AG293" s="121"/>
      <c r="AH293" s="121"/>
      <c r="AI293" s="67"/>
      <c r="AJ293" s="67"/>
      <c r="AK293" s="121"/>
      <c r="AL293" s="121"/>
      <c r="AM293" s="121"/>
    </row>
    <row r="294" spans="1:39" x14ac:dyDescent="0.25">
      <c r="A294" s="67"/>
      <c r="B294" s="67"/>
      <c r="C294" s="67"/>
      <c r="D294" s="67"/>
      <c r="E294" s="67"/>
      <c r="G294" s="67"/>
      <c r="H294" s="67"/>
      <c r="I294" s="67"/>
      <c r="J294" s="67"/>
      <c r="K294" s="67"/>
      <c r="M294" s="67"/>
      <c r="N294" s="67"/>
      <c r="O294" s="121"/>
      <c r="P294" s="67"/>
      <c r="Q294" s="67"/>
      <c r="R294" s="67"/>
      <c r="S294" s="67"/>
      <c r="T294" s="67"/>
      <c r="U294" s="67"/>
      <c r="V294" s="67"/>
      <c r="W294" s="67"/>
      <c r="X294" s="67"/>
      <c r="Y294" s="67"/>
      <c r="Z294" s="67"/>
      <c r="AA294" s="67"/>
      <c r="AB294" s="67"/>
      <c r="AC294" s="67"/>
      <c r="AD294" s="67"/>
      <c r="AE294" s="67"/>
      <c r="AF294" s="67"/>
      <c r="AG294" s="121"/>
      <c r="AH294" s="121"/>
      <c r="AI294" s="67"/>
      <c r="AJ294" s="67"/>
      <c r="AK294" s="121"/>
      <c r="AL294" s="121"/>
      <c r="AM294" s="121"/>
    </row>
    <row r="295" spans="1:39" x14ac:dyDescent="0.25">
      <c r="A295" s="67"/>
      <c r="B295" s="67"/>
      <c r="C295" s="67"/>
      <c r="D295" s="67"/>
      <c r="E295" s="67"/>
      <c r="G295" s="67"/>
      <c r="H295" s="67"/>
      <c r="I295" s="67"/>
      <c r="J295" s="67"/>
      <c r="K295" s="67"/>
      <c r="M295" s="67"/>
      <c r="N295" s="67"/>
      <c r="O295" s="121"/>
      <c r="P295" s="67"/>
      <c r="Q295" s="67"/>
      <c r="R295" s="67"/>
      <c r="S295" s="67"/>
      <c r="T295" s="67"/>
      <c r="U295" s="67"/>
      <c r="V295" s="67"/>
      <c r="W295" s="67"/>
      <c r="X295" s="67"/>
      <c r="Y295" s="67"/>
      <c r="Z295" s="67"/>
      <c r="AA295" s="67"/>
      <c r="AB295" s="67"/>
      <c r="AC295" s="67"/>
      <c r="AD295" s="67"/>
      <c r="AE295" s="67"/>
      <c r="AF295" s="67"/>
      <c r="AG295" s="121"/>
      <c r="AH295" s="121"/>
      <c r="AI295" s="67"/>
      <c r="AJ295" s="67"/>
      <c r="AK295" s="121"/>
      <c r="AL295" s="121"/>
      <c r="AM295" s="121"/>
    </row>
    <row r="296" spans="1:39" x14ac:dyDescent="0.25">
      <c r="A296" s="67"/>
      <c r="B296" s="67"/>
      <c r="C296" s="67"/>
      <c r="D296" s="67"/>
      <c r="E296" s="67"/>
      <c r="G296" s="67"/>
      <c r="H296" s="67"/>
      <c r="I296" s="67"/>
      <c r="J296" s="67"/>
      <c r="K296" s="67"/>
      <c r="M296" s="67"/>
      <c r="N296" s="67"/>
      <c r="O296" s="121"/>
      <c r="P296" s="67"/>
      <c r="Q296" s="67"/>
      <c r="R296" s="67"/>
      <c r="S296" s="67"/>
      <c r="T296" s="67"/>
      <c r="U296" s="67"/>
      <c r="V296" s="67"/>
      <c r="W296" s="67"/>
      <c r="X296" s="67"/>
      <c r="Y296" s="67"/>
      <c r="Z296" s="67"/>
      <c r="AA296" s="67"/>
      <c r="AB296" s="67"/>
      <c r="AC296" s="67"/>
      <c r="AD296" s="67"/>
      <c r="AE296" s="67"/>
      <c r="AF296" s="67"/>
      <c r="AG296" s="121"/>
      <c r="AH296" s="121"/>
      <c r="AI296" s="67"/>
      <c r="AJ296" s="67"/>
      <c r="AK296" s="121"/>
      <c r="AL296" s="121"/>
      <c r="AM296" s="121"/>
    </row>
    <row r="297" spans="1:39" x14ac:dyDescent="0.25">
      <c r="A297" s="67"/>
      <c r="B297" s="67"/>
      <c r="C297" s="67"/>
      <c r="D297" s="67"/>
      <c r="E297" s="67"/>
      <c r="G297" s="67"/>
      <c r="H297" s="67"/>
      <c r="I297" s="67"/>
      <c r="J297" s="67"/>
      <c r="K297" s="67"/>
      <c r="M297" s="67"/>
      <c r="N297" s="67"/>
      <c r="O297" s="121"/>
      <c r="P297" s="67"/>
      <c r="Q297" s="67"/>
      <c r="R297" s="67"/>
      <c r="S297" s="67"/>
      <c r="T297" s="67"/>
      <c r="U297" s="67"/>
      <c r="V297" s="67"/>
      <c r="W297" s="67"/>
      <c r="X297" s="67"/>
      <c r="Y297" s="67"/>
      <c r="Z297" s="67"/>
      <c r="AA297" s="67"/>
      <c r="AB297" s="67"/>
      <c r="AC297" s="67"/>
      <c r="AD297" s="67"/>
      <c r="AE297" s="67"/>
      <c r="AF297" s="67"/>
      <c r="AG297" s="121"/>
      <c r="AH297" s="121"/>
      <c r="AI297" s="67"/>
      <c r="AJ297" s="67"/>
      <c r="AK297" s="121"/>
      <c r="AL297" s="121"/>
      <c r="AM297" s="121"/>
    </row>
    <row r="298" spans="1:39" x14ac:dyDescent="0.25">
      <c r="A298" s="67"/>
      <c r="B298" s="67"/>
      <c r="C298" s="67"/>
      <c r="D298" s="67"/>
      <c r="E298" s="67"/>
      <c r="G298" s="67"/>
      <c r="H298" s="67"/>
      <c r="I298" s="67"/>
      <c r="J298" s="67"/>
      <c r="K298" s="67"/>
      <c r="M298" s="67"/>
      <c r="N298" s="67"/>
      <c r="O298" s="121"/>
      <c r="P298" s="67"/>
      <c r="Q298" s="67"/>
      <c r="R298" s="67"/>
      <c r="S298" s="67"/>
      <c r="T298" s="67"/>
      <c r="U298" s="67"/>
      <c r="V298" s="67"/>
      <c r="W298" s="67"/>
      <c r="X298" s="67"/>
      <c r="Y298" s="67"/>
      <c r="Z298" s="67"/>
      <c r="AA298" s="67"/>
      <c r="AB298" s="67"/>
      <c r="AC298" s="67"/>
      <c r="AD298" s="67"/>
      <c r="AE298" s="67"/>
      <c r="AF298" s="67"/>
      <c r="AG298" s="121"/>
      <c r="AH298" s="121"/>
      <c r="AI298" s="67"/>
      <c r="AJ298" s="67"/>
      <c r="AK298" s="121"/>
      <c r="AL298" s="121"/>
      <c r="AM298" s="121"/>
    </row>
    <row r="299" spans="1:39" x14ac:dyDescent="0.25">
      <c r="A299" s="67"/>
      <c r="B299" s="67"/>
      <c r="C299" s="67"/>
      <c r="D299" s="67"/>
      <c r="E299" s="67"/>
      <c r="G299" s="67"/>
      <c r="H299" s="67"/>
      <c r="I299" s="67"/>
      <c r="J299" s="67"/>
      <c r="K299" s="67"/>
      <c r="M299" s="67"/>
      <c r="N299" s="67"/>
      <c r="O299" s="121"/>
      <c r="P299" s="67"/>
      <c r="Q299" s="67"/>
      <c r="R299" s="67"/>
      <c r="S299" s="67"/>
      <c r="T299" s="67"/>
      <c r="U299" s="67"/>
      <c r="V299" s="67"/>
      <c r="W299" s="67"/>
      <c r="X299" s="67"/>
      <c r="Y299" s="67"/>
      <c r="Z299" s="67"/>
      <c r="AA299" s="67"/>
      <c r="AB299" s="67"/>
      <c r="AC299" s="67"/>
      <c r="AD299" s="67"/>
      <c r="AE299" s="67"/>
      <c r="AF299" s="67"/>
      <c r="AG299" s="121"/>
      <c r="AH299" s="121"/>
      <c r="AI299" s="67"/>
      <c r="AJ299" s="67"/>
      <c r="AK299" s="121"/>
      <c r="AL299" s="121"/>
      <c r="AM299" s="121"/>
    </row>
    <row r="300" spans="1:39" x14ac:dyDescent="0.25">
      <c r="A300" s="67"/>
      <c r="B300" s="67"/>
      <c r="C300" s="67"/>
      <c r="D300" s="67"/>
      <c r="E300" s="67"/>
      <c r="G300" s="67"/>
      <c r="H300" s="67"/>
      <c r="I300" s="67"/>
      <c r="J300" s="67"/>
      <c r="K300" s="67"/>
      <c r="M300" s="67"/>
      <c r="N300" s="67"/>
      <c r="O300" s="121"/>
      <c r="P300" s="67"/>
      <c r="Q300" s="67"/>
      <c r="R300" s="67"/>
      <c r="S300" s="67"/>
      <c r="T300" s="67"/>
      <c r="U300" s="67"/>
      <c r="V300" s="67"/>
      <c r="W300" s="67"/>
      <c r="X300" s="67"/>
      <c r="Y300" s="67"/>
      <c r="Z300" s="67"/>
      <c r="AA300" s="67"/>
      <c r="AB300" s="67"/>
      <c r="AC300" s="67"/>
      <c r="AD300" s="67"/>
      <c r="AE300" s="67"/>
      <c r="AF300" s="67"/>
      <c r="AG300" s="121"/>
      <c r="AH300" s="121"/>
      <c r="AI300" s="67"/>
      <c r="AJ300" s="67"/>
      <c r="AK300" s="121"/>
      <c r="AL300" s="121"/>
      <c r="AM300" s="121"/>
    </row>
    <row r="301" spans="1:39" x14ac:dyDescent="0.25">
      <c r="A301" s="67"/>
      <c r="B301" s="67"/>
      <c r="C301" s="67"/>
      <c r="D301" s="67"/>
      <c r="E301" s="67"/>
      <c r="G301" s="67"/>
      <c r="H301" s="67"/>
      <c r="I301" s="67"/>
      <c r="J301" s="67"/>
      <c r="K301" s="67"/>
      <c r="M301" s="67"/>
      <c r="N301" s="67"/>
      <c r="O301" s="121"/>
      <c r="P301" s="67"/>
      <c r="Q301" s="67"/>
      <c r="R301" s="67"/>
      <c r="S301" s="67"/>
      <c r="T301" s="67"/>
      <c r="U301" s="67"/>
      <c r="V301" s="67"/>
      <c r="W301" s="67"/>
      <c r="X301" s="67"/>
      <c r="Y301" s="67"/>
      <c r="Z301" s="67"/>
      <c r="AA301" s="67"/>
      <c r="AB301" s="67"/>
      <c r="AC301" s="67"/>
      <c r="AD301" s="67"/>
      <c r="AE301" s="67"/>
      <c r="AF301" s="67"/>
      <c r="AG301" s="121"/>
      <c r="AH301" s="121"/>
      <c r="AI301" s="67"/>
      <c r="AJ301" s="67"/>
      <c r="AK301" s="121"/>
      <c r="AL301" s="121"/>
      <c r="AM301" s="121"/>
    </row>
    <row r="302" spans="1:39" x14ac:dyDescent="0.25">
      <c r="A302" s="67"/>
      <c r="B302" s="67"/>
      <c r="C302" s="67"/>
      <c r="D302" s="67"/>
      <c r="E302" s="67"/>
      <c r="G302" s="67"/>
      <c r="H302" s="67"/>
      <c r="I302" s="67"/>
      <c r="J302" s="67"/>
      <c r="K302" s="67"/>
      <c r="M302" s="67"/>
      <c r="N302" s="67"/>
      <c r="O302" s="121"/>
      <c r="P302" s="67"/>
      <c r="Q302" s="67"/>
      <c r="R302" s="67"/>
      <c r="S302" s="67"/>
      <c r="T302" s="67"/>
      <c r="U302" s="67"/>
      <c r="V302" s="67"/>
      <c r="W302" s="67"/>
      <c r="X302" s="67"/>
      <c r="Y302" s="67"/>
      <c r="Z302" s="67"/>
      <c r="AA302" s="67"/>
      <c r="AB302" s="67"/>
      <c r="AC302" s="67"/>
      <c r="AD302" s="67"/>
      <c r="AE302" s="67"/>
      <c r="AF302" s="67"/>
      <c r="AG302" s="121"/>
      <c r="AH302" s="121"/>
      <c r="AI302" s="67"/>
      <c r="AJ302" s="67"/>
      <c r="AK302" s="121"/>
      <c r="AL302" s="121"/>
      <c r="AM302" s="121"/>
    </row>
    <row r="303" spans="1:39" x14ac:dyDescent="0.25">
      <c r="A303" s="67"/>
      <c r="B303" s="67"/>
      <c r="C303" s="67"/>
      <c r="D303" s="67"/>
      <c r="E303" s="67"/>
      <c r="G303" s="67"/>
      <c r="H303" s="67"/>
      <c r="I303" s="67"/>
      <c r="J303" s="67"/>
      <c r="K303" s="67"/>
      <c r="M303" s="67"/>
      <c r="N303" s="67"/>
      <c r="O303" s="121"/>
      <c r="P303" s="67"/>
      <c r="Q303" s="67"/>
      <c r="R303" s="67"/>
      <c r="S303" s="67"/>
      <c r="T303" s="67"/>
      <c r="U303" s="67"/>
      <c r="V303" s="67"/>
      <c r="W303" s="67"/>
      <c r="X303" s="67"/>
      <c r="Y303" s="67"/>
      <c r="Z303" s="67"/>
      <c r="AA303" s="67"/>
      <c r="AB303" s="67"/>
      <c r="AC303" s="67"/>
      <c r="AD303" s="67"/>
      <c r="AE303" s="67"/>
      <c r="AF303" s="67"/>
      <c r="AG303" s="121"/>
      <c r="AH303" s="121"/>
      <c r="AI303" s="67"/>
      <c r="AJ303" s="67"/>
      <c r="AK303" s="121"/>
      <c r="AL303" s="121"/>
      <c r="AM303" s="121"/>
    </row>
    <row r="304" spans="1:39" x14ac:dyDescent="0.25">
      <c r="A304" s="67"/>
      <c r="B304" s="67"/>
      <c r="C304" s="67"/>
      <c r="D304" s="67"/>
      <c r="E304" s="67"/>
      <c r="G304" s="67"/>
      <c r="H304" s="67"/>
      <c r="I304" s="67"/>
      <c r="J304" s="67"/>
      <c r="K304" s="67"/>
      <c r="M304" s="67"/>
      <c r="N304" s="67"/>
      <c r="O304" s="121"/>
      <c r="P304" s="67"/>
      <c r="Q304" s="67"/>
      <c r="R304" s="67"/>
      <c r="S304" s="67"/>
      <c r="T304" s="67"/>
      <c r="U304" s="67"/>
      <c r="V304" s="67"/>
      <c r="W304" s="67"/>
      <c r="X304" s="67"/>
      <c r="Y304" s="67"/>
      <c r="Z304" s="67"/>
      <c r="AA304" s="67"/>
      <c r="AB304" s="67"/>
      <c r="AC304" s="67"/>
      <c r="AD304" s="67"/>
      <c r="AE304" s="67"/>
      <c r="AF304" s="67"/>
      <c r="AG304" s="121"/>
      <c r="AH304" s="121"/>
      <c r="AI304" s="67"/>
      <c r="AJ304" s="67"/>
      <c r="AK304" s="121"/>
      <c r="AL304" s="121"/>
      <c r="AM304" s="121"/>
    </row>
    <row r="305" spans="1:39" x14ac:dyDescent="0.25">
      <c r="A305" s="67"/>
      <c r="B305" s="67"/>
      <c r="C305" s="67"/>
      <c r="D305" s="67"/>
      <c r="E305" s="67"/>
      <c r="G305" s="67"/>
      <c r="H305" s="67"/>
      <c r="I305" s="67"/>
      <c r="J305" s="67"/>
      <c r="K305" s="67"/>
      <c r="M305" s="67"/>
      <c r="N305" s="67"/>
      <c r="O305" s="121"/>
      <c r="P305" s="67"/>
      <c r="Q305" s="67"/>
      <c r="R305" s="67"/>
      <c r="S305" s="67"/>
      <c r="T305" s="67"/>
      <c r="U305" s="67"/>
      <c r="V305" s="67"/>
      <c r="W305" s="67"/>
      <c r="X305" s="67"/>
      <c r="Y305" s="67"/>
      <c r="Z305" s="67"/>
      <c r="AA305" s="67"/>
      <c r="AB305" s="67"/>
      <c r="AC305" s="67"/>
      <c r="AD305" s="67"/>
      <c r="AE305" s="67"/>
      <c r="AF305" s="67"/>
      <c r="AG305" s="121"/>
      <c r="AH305" s="121"/>
      <c r="AI305" s="67"/>
      <c r="AJ305" s="67"/>
      <c r="AK305" s="121"/>
      <c r="AL305" s="121"/>
      <c r="AM305" s="121"/>
    </row>
    <row r="306" spans="1:39" x14ac:dyDescent="0.25">
      <c r="A306" s="67"/>
      <c r="B306" s="67"/>
      <c r="C306" s="67"/>
      <c r="D306" s="67"/>
      <c r="E306" s="67"/>
      <c r="G306" s="67"/>
      <c r="H306" s="67"/>
      <c r="I306" s="67"/>
      <c r="J306" s="67"/>
      <c r="K306" s="67"/>
      <c r="M306" s="67"/>
      <c r="N306" s="67"/>
      <c r="O306" s="121"/>
      <c r="P306" s="67"/>
      <c r="Q306" s="67"/>
      <c r="R306" s="67"/>
      <c r="S306" s="67"/>
      <c r="T306" s="67"/>
      <c r="U306" s="67"/>
      <c r="V306" s="67"/>
      <c r="W306" s="67"/>
      <c r="X306" s="67"/>
      <c r="Y306" s="67"/>
      <c r="Z306" s="67"/>
      <c r="AA306" s="67"/>
      <c r="AB306" s="67"/>
      <c r="AC306" s="67"/>
      <c r="AD306" s="67"/>
      <c r="AE306" s="67"/>
      <c r="AF306" s="67"/>
      <c r="AG306" s="121"/>
      <c r="AH306" s="121"/>
      <c r="AI306" s="67"/>
      <c r="AJ306" s="67"/>
      <c r="AK306" s="121"/>
      <c r="AL306" s="121"/>
      <c r="AM306" s="121"/>
    </row>
    <row r="307" spans="1:39" x14ac:dyDescent="0.25">
      <c r="A307" s="67"/>
      <c r="B307" s="67"/>
      <c r="C307" s="67"/>
      <c r="D307" s="67"/>
      <c r="E307" s="67"/>
      <c r="G307" s="67"/>
      <c r="H307" s="67"/>
      <c r="I307" s="67"/>
      <c r="J307" s="67"/>
      <c r="K307" s="67"/>
      <c r="M307" s="67"/>
      <c r="N307" s="67"/>
      <c r="O307" s="121"/>
      <c r="P307" s="67"/>
      <c r="Q307" s="67"/>
      <c r="R307" s="67"/>
      <c r="S307" s="67"/>
      <c r="T307" s="67"/>
      <c r="U307" s="67"/>
      <c r="V307" s="67"/>
      <c r="W307" s="67"/>
      <c r="X307" s="67"/>
      <c r="Y307" s="67"/>
      <c r="Z307" s="67"/>
      <c r="AA307" s="67"/>
      <c r="AB307" s="67"/>
      <c r="AC307" s="67"/>
      <c r="AD307" s="67"/>
      <c r="AE307" s="67"/>
      <c r="AF307" s="67"/>
      <c r="AG307" s="121"/>
      <c r="AH307" s="121"/>
      <c r="AI307" s="67"/>
      <c r="AJ307" s="67"/>
      <c r="AK307" s="121"/>
      <c r="AL307" s="121"/>
      <c r="AM307" s="121"/>
    </row>
    <row r="308" spans="1:39" x14ac:dyDescent="0.25">
      <c r="A308" s="67"/>
      <c r="B308" s="67"/>
      <c r="C308" s="67"/>
      <c r="D308" s="67"/>
      <c r="E308" s="67"/>
      <c r="G308" s="67"/>
      <c r="H308" s="67"/>
      <c r="I308" s="67"/>
      <c r="J308" s="67"/>
      <c r="K308" s="67"/>
      <c r="M308" s="67"/>
      <c r="N308" s="67"/>
      <c r="O308" s="121"/>
      <c r="P308" s="67"/>
      <c r="Q308" s="67"/>
      <c r="R308" s="67"/>
      <c r="S308" s="67"/>
      <c r="T308" s="67"/>
      <c r="U308" s="67"/>
      <c r="V308" s="67"/>
      <c r="W308" s="67"/>
      <c r="X308" s="67"/>
      <c r="Y308" s="67"/>
      <c r="Z308" s="67"/>
      <c r="AA308" s="67"/>
      <c r="AB308" s="67"/>
      <c r="AC308" s="67"/>
      <c r="AD308" s="67"/>
      <c r="AE308" s="67"/>
      <c r="AF308" s="67"/>
      <c r="AG308" s="121"/>
      <c r="AH308" s="121"/>
      <c r="AI308" s="67"/>
      <c r="AJ308" s="67"/>
      <c r="AK308" s="121"/>
      <c r="AL308" s="121"/>
      <c r="AM308" s="121"/>
    </row>
    <row r="309" spans="1:39" x14ac:dyDescent="0.25">
      <c r="A309" s="67"/>
      <c r="B309" s="67"/>
      <c r="C309" s="67"/>
      <c r="D309" s="67"/>
      <c r="E309" s="67"/>
      <c r="G309" s="67"/>
      <c r="H309" s="67"/>
      <c r="I309" s="67"/>
      <c r="J309" s="67"/>
      <c r="K309" s="67"/>
      <c r="M309" s="67"/>
      <c r="N309" s="67"/>
      <c r="O309" s="121"/>
      <c r="P309" s="67"/>
      <c r="Q309" s="67"/>
      <c r="R309" s="67"/>
      <c r="S309" s="67"/>
      <c r="T309" s="67"/>
      <c r="U309" s="67"/>
      <c r="V309" s="67"/>
      <c r="W309" s="67"/>
      <c r="X309" s="67"/>
      <c r="Y309" s="67"/>
      <c r="Z309" s="67"/>
      <c r="AA309" s="67"/>
      <c r="AB309" s="67"/>
      <c r="AC309" s="67"/>
      <c r="AD309" s="67"/>
      <c r="AE309" s="67"/>
      <c r="AF309" s="67"/>
      <c r="AG309" s="121"/>
      <c r="AH309" s="121"/>
      <c r="AI309" s="67"/>
      <c r="AJ309" s="67"/>
      <c r="AK309" s="121"/>
      <c r="AL309" s="121"/>
      <c r="AM309" s="121"/>
    </row>
    <row r="310" spans="1:39" x14ac:dyDescent="0.25">
      <c r="A310" s="67"/>
      <c r="B310" s="67"/>
      <c r="C310" s="67"/>
      <c r="D310" s="67"/>
      <c r="E310" s="67"/>
      <c r="G310" s="67"/>
      <c r="H310" s="67"/>
      <c r="I310" s="67"/>
      <c r="J310" s="67"/>
      <c r="K310" s="67"/>
      <c r="M310" s="67"/>
      <c r="N310" s="67"/>
      <c r="O310" s="121"/>
      <c r="P310" s="67"/>
      <c r="Q310" s="67"/>
      <c r="R310" s="67"/>
      <c r="S310" s="67"/>
      <c r="T310" s="67"/>
      <c r="U310" s="67"/>
      <c r="V310" s="67"/>
      <c r="W310" s="67"/>
      <c r="X310" s="67"/>
      <c r="Y310" s="67"/>
      <c r="Z310" s="67"/>
      <c r="AA310" s="67"/>
      <c r="AB310" s="67"/>
      <c r="AC310" s="67"/>
      <c r="AD310" s="67"/>
      <c r="AE310" s="67"/>
      <c r="AF310" s="67"/>
      <c r="AG310" s="121"/>
      <c r="AH310" s="121"/>
      <c r="AI310" s="67"/>
      <c r="AJ310" s="67"/>
      <c r="AK310" s="121"/>
      <c r="AL310" s="121"/>
      <c r="AM310" s="121"/>
    </row>
    <row r="311" spans="1:39" x14ac:dyDescent="0.25">
      <c r="A311" s="67"/>
      <c r="B311" s="67"/>
      <c r="C311" s="67"/>
      <c r="D311" s="67"/>
      <c r="E311" s="67"/>
      <c r="G311" s="67"/>
      <c r="H311" s="67"/>
      <c r="I311" s="67"/>
      <c r="J311" s="67"/>
      <c r="K311" s="67"/>
      <c r="M311" s="67"/>
      <c r="N311" s="67"/>
      <c r="O311" s="121"/>
      <c r="P311" s="67"/>
      <c r="Q311" s="67"/>
      <c r="R311" s="67"/>
      <c r="S311" s="67"/>
      <c r="T311" s="67"/>
      <c r="U311" s="67"/>
      <c r="V311" s="67"/>
      <c r="W311" s="67"/>
      <c r="X311" s="67"/>
      <c r="Y311" s="67"/>
      <c r="Z311" s="67"/>
      <c r="AA311" s="67"/>
      <c r="AB311" s="67"/>
      <c r="AC311" s="67"/>
      <c r="AD311" s="67"/>
      <c r="AE311" s="67"/>
      <c r="AF311" s="67"/>
      <c r="AG311" s="121"/>
      <c r="AH311" s="121"/>
      <c r="AI311" s="67"/>
      <c r="AJ311" s="67"/>
      <c r="AK311" s="121"/>
      <c r="AL311" s="121"/>
      <c r="AM311" s="121"/>
    </row>
    <row r="312" spans="1:39" x14ac:dyDescent="0.25">
      <c r="A312" s="67"/>
      <c r="B312" s="67"/>
      <c r="C312" s="67"/>
      <c r="D312" s="67"/>
      <c r="E312" s="67"/>
      <c r="G312" s="67"/>
      <c r="H312" s="67"/>
      <c r="I312" s="67"/>
      <c r="J312" s="67"/>
      <c r="K312" s="67"/>
      <c r="M312" s="67"/>
      <c r="N312" s="67"/>
      <c r="O312" s="121"/>
      <c r="P312" s="67"/>
      <c r="Q312" s="67"/>
      <c r="R312" s="67"/>
      <c r="S312" s="67"/>
      <c r="T312" s="67"/>
      <c r="U312" s="67"/>
      <c r="V312" s="67"/>
      <c r="W312" s="67"/>
      <c r="X312" s="67"/>
      <c r="Y312" s="67"/>
      <c r="Z312" s="67"/>
      <c r="AA312" s="67"/>
      <c r="AB312" s="67"/>
      <c r="AC312" s="67"/>
      <c r="AD312" s="67"/>
      <c r="AE312" s="67"/>
      <c r="AF312" s="67"/>
      <c r="AG312" s="121"/>
      <c r="AH312" s="121"/>
      <c r="AI312" s="67"/>
      <c r="AJ312" s="67"/>
      <c r="AK312" s="121"/>
      <c r="AL312" s="121"/>
      <c r="AM312" s="121"/>
    </row>
    <row r="313" spans="1:39" x14ac:dyDescent="0.25">
      <c r="A313" s="67"/>
      <c r="B313" s="67"/>
      <c r="C313" s="67"/>
      <c r="D313" s="67"/>
      <c r="E313" s="67"/>
      <c r="G313" s="67"/>
      <c r="H313" s="67"/>
      <c r="I313" s="67"/>
      <c r="J313" s="67"/>
      <c r="K313" s="67"/>
      <c r="M313" s="67"/>
      <c r="N313" s="67"/>
      <c r="O313" s="121"/>
      <c r="P313" s="67"/>
      <c r="Q313" s="67"/>
      <c r="R313" s="67"/>
      <c r="S313" s="67"/>
      <c r="T313" s="67"/>
      <c r="U313" s="67"/>
      <c r="V313" s="67"/>
      <c r="W313" s="67"/>
      <c r="X313" s="67"/>
      <c r="Y313" s="67"/>
      <c r="Z313" s="67"/>
      <c r="AA313" s="67"/>
      <c r="AB313" s="67"/>
      <c r="AC313" s="67"/>
      <c r="AD313" s="67"/>
      <c r="AE313" s="67"/>
      <c r="AF313" s="67"/>
      <c r="AG313" s="121"/>
      <c r="AH313" s="121"/>
      <c r="AI313" s="67"/>
      <c r="AJ313" s="67"/>
      <c r="AK313" s="121"/>
      <c r="AL313" s="121"/>
      <c r="AM313" s="121"/>
    </row>
    <row r="314" spans="1:39" x14ac:dyDescent="0.25">
      <c r="A314" s="67"/>
      <c r="B314" s="67"/>
      <c r="C314" s="67"/>
      <c r="D314" s="67"/>
      <c r="E314" s="67"/>
      <c r="G314" s="67"/>
      <c r="H314" s="67"/>
      <c r="I314" s="67"/>
      <c r="J314" s="67"/>
      <c r="K314" s="67"/>
      <c r="M314" s="67"/>
      <c r="N314" s="67"/>
      <c r="O314" s="121"/>
      <c r="P314" s="67"/>
      <c r="Q314" s="67"/>
      <c r="R314" s="67"/>
      <c r="S314" s="67"/>
      <c r="T314" s="67"/>
      <c r="U314" s="67"/>
      <c r="V314" s="67"/>
      <c r="W314" s="67"/>
      <c r="X314" s="67"/>
      <c r="Y314" s="67"/>
      <c r="Z314" s="67"/>
      <c r="AA314" s="67"/>
      <c r="AB314" s="67"/>
      <c r="AC314" s="67"/>
      <c r="AD314" s="67"/>
      <c r="AE314" s="67"/>
      <c r="AF314" s="67"/>
      <c r="AG314" s="121"/>
      <c r="AH314" s="121"/>
      <c r="AI314" s="67"/>
      <c r="AJ314" s="67"/>
      <c r="AK314" s="121"/>
      <c r="AL314" s="121"/>
      <c r="AM314" s="121"/>
    </row>
    <row r="315" spans="1:39" x14ac:dyDescent="0.25">
      <c r="A315" s="67"/>
      <c r="B315" s="67"/>
      <c r="C315" s="67"/>
      <c r="D315" s="67"/>
      <c r="E315" s="67"/>
      <c r="G315" s="67"/>
      <c r="H315" s="67"/>
      <c r="I315" s="67"/>
      <c r="J315" s="67"/>
      <c r="K315" s="67"/>
      <c r="M315" s="67"/>
      <c r="N315" s="67"/>
      <c r="O315" s="121"/>
      <c r="P315" s="67"/>
      <c r="Q315" s="67"/>
      <c r="R315" s="67"/>
      <c r="S315" s="67"/>
      <c r="T315" s="67"/>
      <c r="U315" s="67"/>
      <c r="V315" s="67"/>
      <c r="W315" s="67"/>
      <c r="X315" s="67"/>
      <c r="Y315" s="67"/>
      <c r="Z315" s="67"/>
      <c r="AA315" s="67"/>
      <c r="AB315" s="67"/>
      <c r="AC315" s="67"/>
      <c r="AD315" s="67"/>
      <c r="AE315" s="67"/>
      <c r="AF315" s="67"/>
      <c r="AG315" s="121"/>
      <c r="AH315" s="121"/>
      <c r="AI315" s="67"/>
      <c r="AJ315" s="67"/>
      <c r="AK315" s="121"/>
      <c r="AL315" s="121"/>
      <c r="AM315" s="121"/>
    </row>
    <row r="316" spans="1:39" x14ac:dyDescent="0.25">
      <c r="A316" s="67"/>
      <c r="B316" s="67"/>
      <c r="C316" s="67"/>
      <c r="D316" s="67"/>
      <c r="E316" s="67"/>
      <c r="G316" s="67"/>
      <c r="H316" s="67"/>
      <c r="I316" s="67"/>
      <c r="J316" s="67"/>
      <c r="K316" s="67"/>
      <c r="M316" s="67"/>
      <c r="N316" s="67"/>
      <c r="O316" s="121"/>
      <c r="P316" s="67"/>
      <c r="Q316" s="67"/>
      <c r="R316" s="67"/>
      <c r="S316" s="67"/>
      <c r="T316" s="67"/>
      <c r="U316" s="67"/>
      <c r="V316" s="67"/>
      <c r="W316" s="67"/>
      <c r="X316" s="67"/>
      <c r="Y316" s="67"/>
      <c r="Z316" s="67"/>
      <c r="AA316" s="67"/>
      <c r="AB316" s="67"/>
      <c r="AC316" s="67"/>
      <c r="AD316" s="67"/>
      <c r="AE316" s="67"/>
      <c r="AF316" s="67"/>
      <c r="AG316" s="121"/>
      <c r="AH316" s="121"/>
      <c r="AI316" s="67"/>
      <c r="AJ316" s="67"/>
      <c r="AK316" s="121"/>
      <c r="AL316" s="121"/>
      <c r="AM316" s="121"/>
    </row>
    <row r="317" spans="1:39" x14ac:dyDescent="0.25">
      <c r="A317" s="67"/>
      <c r="B317" s="67"/>
      <c r="C317" s="67"/>
      <c r="D317" s="67"/>
      <c r="E317" s="67"/>
      <c r="G317" s="67"/>
      <c r="H317" s="67"/>
      <c r="I317" s="67"/>
      <c r="J317" s="67"/>
      <c r="K317" s="67"/>
      <c r="M317" s="67"/>
      <c r="N317" s="67"/>
      <c r="O317" s="121"/>
      <c r="P317" s="67"/>
      <c r="Q317" s="67"/>
      <c r="R317" s="67"/>
      <c r="S317" s="67"/>
      <c r="T317" s="67"/>
      <c r="U317" s="67"/>
      <c r="V317" s="67"/>
      <c r="W317" s="67"/>
      <c r="X317" s="67"/>
      <c r="Y317" s="67"/>
      <c r="Z317" s="67"/>
      <c r="AA317" s="67"/>
      <c r="AB317" s="67"/>
      <c r="AC317" s="67"/>
      <c r="AD317" s="67"/>
      <c r="AE317" s="67"/>
      <c r="AF317" s="67"/>
      <c r="AG317" s="121"/>
      <c r="AH317" s="121"/>
      <c r="AI317" s="67"/>
      <c r="AJ317" s="67"/>
      <c r="AK317" s="121"/>
      <c r="AL317" s="121"/>
      <c r="AM317" s="121"/>
    </row>
    <row r="318" spans="1:39" x14ac:dyDescent="0.25">
      <c r="A318" s="67"/>
      <c r="B318" s="67"/>
      <c r="C318" s="67"/>
      <c r="D318" s="67"/>
      <c r="E318" s="67"/>
      <c r="G318" s="67"/>
      <c r="H318" s="67"/>
      <c r="I318" s="67"/>
      <c r="J318" s="67"/>
      <c r="K318" s="67"/>
      <c r="M318" s="67"/>
      <c r="N318" s="67"/>
      <c r="O318" s="121"/>
      <c r="P318" s="67"/>
      <c r="Q318" s="67"/>
      <c r="R318" s="67"/>
      <c r="S318" s="67"/>
      <c r="T318" s="67"/>
      <c r="U318" s="67"/>
      <c r="V318" s="67"/>
      <c r="W318" s="67"/>
      <c r="X318" s="67"/>
      <c r="Y318" s="67"/>
      <c r="Z318" s="67"/>
      <c r="AA318" s="67"/>
      <c r="AB318" s="67"/>
      <c r="AC318" s="67"/>
      <c r="AD318" s="67"/>
      <c r="AE318" s="67"/>
      <c r="AF318" s="67"/>
      <c r="AG318" s="121"/>
      <c r="AH318" s="121"/>
      <c r="AI318" s="67"/>
      <c r="AJ318" s="67"/>
      <c r="AK318" s="121"/>
      <c r="AL318" s="121"/>
      <c r="AM318" s="121"/>
    </row>
    <row r="319" spans="1:39" x14ac:dyDescent="0.25">
      <c r="A319" s="67"/>
      <c r="B319" s="67"/>
      <c r="C319" s="67"/>
      <c r="D319" s="67"/>
      <c r="E319" s="67"/>
      <c r="G319" s="67"/>
      <c r="H319" s="67"/>
      <c r="I319" s="67"/>
      <c r="J319" s="67"/>
      <c r="K319" s="67"/>
      <c r="M319" s="67"/>
      <c r="N319" s="67"/>
      <c r="O319" s="121"/>
      <c r="P319" s="67"/>
      <c r="Q319" s="67"/>
      <c r="R319" s="67"/>
      <c r="S319" s="67"/>
      <c r="T319" s="67"/>
      <c r="U319" s="67"/>
      <c r="V319" s="67"/>
      <c r="W319" s="67"/>
      <c r="X319" s="67"/>
      <c r="Y319" s="67"/>
      <c r="Z319" s="67"/>
      <c r="AA319" s="67"/>
      <c r="AB319" s="67"/>
      <c r="AC319" s="67"/>
      <c r="AD319" s="67"/>
      <c r="AE319" s="67"/>
      <c r="AF319" s="67"/>
      <c r="AG319" s="121"/>
      <c r="AH319" s="121"/>
      <c r="AI319" s="67"/>
      <c r="AJ319" s="67"/>
      <c r="AK319" s="121"/>
      <c r="AL319" s="121"/>
      <c r="AM319" s="121"/>
    </row>
    <row r="320" spans="1:39" x14ac:dyDescent="0.25">
      <c r="A320" s="67"/>
      <c r="B320" s="67"/>
      <c r="C320" s="67"/>
      <c r="D320" s="67"/>
      <c r="E320" s="67"/>
      <c r="G320" s="67"/>
      <c r="H320" s="67"/>
      <c r="I320" s="67"/>
      <c r="J320" s="67"/>
      <c r="K320" s="67"/>
      <c r="M320" s="67"/>
      <c r="N320" s="67"/>
      <c r="O320" s="121"/>
      <c r="P320" s="67"/>
      <c r="Q320" s="67"/>
      <c r="R320" s="67"/>
      <c r="S320" s="67"/>
      <c r="T320" s="67"/>
      <c r="U320" s="67"/>
      <c r="V320" s="67"/>
      <c r="W320" s="67"/>
      <c r="X320" s="67"/>
      <c r="Y320" s="67"/>
      <c r="Z320" s="67"/>
      <c r="AA320" s="67"/>
      <c r="AB320" s="67"/>
      <c r="AC320" s="67"/>
      <c r="AD320" s="67"/>
      <c r="AE320" s="67"/>
      <c r="AF320" s="67"/>
      <c r="AG320" s="121"/>
      <c r="AH320" s="121"/>
      <c r="AI320" s="67"/>
      <c r="AJ320" s="67"/>
      <c r="AK320" s="121"/>
      <c r="AL320" s="121"/>
      <c r="AM320" s="121"/>
    </row>
    <row r="321" spans="1:39" x14ac:dyDescent="0.25">
      <c r="A321" s="67"/>
      <c r="B321" s="67"/>
      <c r="C321" s="67"/>
      <c r="D321" s="67"/>
      <c r="E321" s="67"/>
      <c r="G321" s="67"/>
      <c r="H321" s="67"/>
      <c r="I321" s="67"/>
      <c r="J321" s="67"/>
      <c r="K321" s="67"/>
      <c r="M321" s="67"/>
      <c r="N321" s="67"/>
      <c r="O321" s="121"/>
      <c r="P321" s="67"/>
      <c r="Q321" s="67"/>
      <c r="R321" s="67"/>
      <c r="S321" s="67"/>
      <c r="T321" s="67"/>
      <c r="U321" s="67"/>
      <c r="V321" s="67"/>
      <c r="W321" s="67"/>
      <c r="X321" s="67"/>
      <c r="Y321" s="67"/>
      <c r="Z321" s="67"/>
      <c r="AA321" s="67"/>
      <c r="AB321" s="67"/>
      <c r="AC321" s="67"/>
      <c r="AD321" s="67"/>
      <c r="AE321" s="67"/>
      <c r="AF321" s="67"/>
      <c r="AG321" s="121"/>
      <c r="AH321" s="121"/>
      <c r="AI321" s="67"/>
      <c r="AJ321" s="67"/>
      <c r="AK321" s="121"/>
      <c r="AL321" s="121"/>
      <c r="AM321" s="121"/>
    </row>
    <row r="322" spans="1:39" x14ac:dyDescent="0.25">
      <c r="A322" s="67"/>
      <c r="B322" s="67"/>
      <c r="C322" s="67"/>
      <c r="D322" s="67"/>
      <c r="E322" s="67"/>
      <c r="G322" s="67"/>
      <c r="H322" s="67"/>
      <c r="I322" s="67"/>
      <c r="J322" s="67"/>
      <c r="K322" s="67"/>
      <c r="M322" s="67"/>
      <c r="N322" s="67"/>
      <c r="O322" s="121"/>
      <c r="P322" s="67"/>
      <c r="Q322" s="67"/>
      <c r="R322" s="67"/>
      <c r="S322" s="67"/>
      <c r="T322" s="67"/>
      <c r="U322" s="67"/>
      <c r="V322" s="67"/>
      <c r="W322" s="67"/>
      <c r="X322" s="67"/>
      <c r="Y322" s="67"/>
      <c r="Z322" s="67"/>
      <c r="AA322" s="67"/>
      <c r="AB322" s="67"/>
      <c r="AC322" s="67"/>
      <c r="AD322" s="67"/>
      <c r="AE322" s="67"/>
      <c r="AF322" s="67"/>
      <c r="AG322" s="121"/>
      <c r="AH322" s="121"/>
      <c r="AI322" s="67"/>
      <c r="AJ322" s="67"/>
      <c r="AK322" s="121"/>
      <c r="AL322" s="121"/>
      <c r="AM322" s="121"/>
    </row>
    <row r="323" spans="1:39" x14ac:dyDescent="0.25">
      <c r="A323" s="67"/>
      <c r="B323" s="67"/>
      <c r="C323" s="67"/>
      <c r="D323" s="67"/>
      <c r="E323" s="67"/>
      <c r="G323" s="67"/>
      <c r="H323" s="67"/>
      <c r="I323" s="67"/>
      <c r="J323" s="67"/>
      <c r="K323" s="67"/>
      <c r="M323" s="67"/>
      <c r="N323" s="67"/>
      <c r="O323" s="121"/>
      <c r="P323" s="67"/>
      <c r="Q323" s="67"/>
      <c r="R323" s="67"/>
      <c r="S323" s="67"/>
      <c r="T323" s="67"/>
      <c r="U323" s="67"/>
      <c r="V323" s="67"/>
      <c r="W323" s="67"/>
      <c r="X323" s="67"/>
      <c r="Y323" s="67"/>
      <c r="Z323" s="67"/>
      <c r="AA323" s="67"/>
      <c r="AB323" s="67"/>
      <c r="AC323" s="67"/>
      <c r="AD323" s="67"/>
      <c r="AE323" s="67"/>
      <c r="AF323" s="67"/>
      <c r="AG323" s="121"/>
      <c r="AH323" s="121"/>
      <c r="AI323" s="67"/>
      <c r="AJ323" s="67"/>
      <c r="AK323" s="121"/>
      <c r="AL323" s="121"/>
      <c r="AM323" s="121"/>
    </row>
    <row r="324" spans="1:39" x14ac:dyDescent="0.25">
      <c r="A324" s="67"/>
      <c r="B324" s="67"/>
      <c r="C324" s="67"/>
      <c r="D324" s="67"/>
      <c r="E324" s="67"/>
      <c r="G324" s="67"/>
      <c r="H324" s="67"/>
      <c r="I324" s="67"/>
      <c r="J324" s="67"/>
      <c r="K324" s="67"/>
      <c r="M324" s="67"/>
      <c r="N324" s="67"/>
      <c r="O324" s="121"/>
      <c r="P324" s="67"/>
      <c r="Q324" s="67"/>
      <c r="R324" s="67"/>
      <c r="S324" s="67"/>
      <c r="T324" s="67"/>
      <c r="U324" s="67"/>
      <c r="V324" s="67"/>
      <c r="W324" s="67"/>
      <c r="X324" s="67"/>
      <c r="Y324" s="67"/>
      <c r="Z324" s="67"/>
      <c r="AA324" s="67"/>
      <c r="AB324" s="67"/>
      <c r="AC324" s="67"/>
      <c r="AD324" s="67"/>
      <c r="AE324" s="67"/>
      <c r="AF324" s="67"/>
      <c r="AG324" s="121"/>
      <c r="AH324" s="121"/>
      <c r="AI324" s="67"/>
      <c r="AJ324" s="67"/>
      <c r="AK324" s="121"/>
      <c r="AL324" s="121"/>
      <c r="AM324" s="121"/>
    </row>
    <row r="325" spans="1:39" x14ac:dyDescent="0.25">
      <c r="A325" s="67"/>
      <c r="B325" s="67"/>
      <c r="C325" s="67"/>
      <c r="D325" s="67"/>
      <c r="E325" s="67"/>
      <c r="G325" s="67"/>
      <c r="H325" s="67"/>
      <c r="I325" s="67"/>
      <c r="J325" s="67"/>
      <c r="K325" s="67"/>
      <c r="M325" s="67"/>
      <c r="N325" s="67"/>
      <c r="O325" s="121"/>
      <c r="P325" s="67"/>
      <c r="Q325" s="67"/>
      <c r="R325" s="67"/>
      <c r="S325" s="67"/>
      <c r="T325" s="67"/>
      <c r="U325" s="67"/>
      <c r="V325" s="67"/>
      <c r="W325" s="67"/>
      <c r="X325" s="67"/>
      <c r="Y325" s="67"/>
      <c r="Z325" s="67"/>
      <c r="AA325" s="67"/>
      <c r="AB325" s="67"/>
      <c r="AC325" s="67"/>
      <c r="AD325" s="67"/>
      <c r="AE325" s="67"/>
      <c r="AF325" s="67"/>
      <c r="AG325" s="121"/>
      <c r="AH325" s="121"/>
      <c r="AI325" s="67"/>
      <c r="AJ325" s="67"/>
      <c r="AK325" s="121"/>
      <c r="AL325" s="121"/>
      <c r="AM325" s="121"/>
    </row>
    <row r="326" spans="1:39" x14ac:dyDescent="0.25">
      <c r="A326" s="67"/>
      <c r="B326" s="67"/>
      <c r="C326" s="67"/>
      <c r="D326" s="67"/>
      <c r="E326" s="67"/>
      <c r="G326" s="67"/>
      <c r="H326" s="67"/>
      <c r="I326" s="67"/>
      <c r="J326" s="67"/>
      <c r="K326" s="67"/>
      <c r="M326" s="67"/>
      <c r="N326" s="67"/>
      <c r="O326" s="121"/>
      <c r="P326" s="67"/>
      <c r="Q326" s="67"/>
      <c r="R326" s="67"/>
      <c r="S326" s="67"/>
      <c r="T326" s="67"/>
      <c r="U326" s="67"/>
      <c r="V326" s="67"/>
      <c r="W326" s="67"/>
      <c r="X326" s="67"/>
      <c r="Y326" s="67"/>
      <c r="Z326" s="67"/>
      <c r="AA326" s="67"/>
      <c r="AB326" s="67"/>
      <c r="AC326" s="67"/>
      <c r="AD326" s="67"/>
      <c r="AE326" s="67"/>
      <c r="AF326" s="67"/>
      <c r="AG326" s="121"/>
      <c r="AH326" s="121"/>
      <c r="AI326" s="67"/>
      <c r="AJ326" s="67"/>
      <c r="AK326" s="121"/>
      <c r="AL326" s="121"/>
      <c r="AM326" s="121"/>
    </row>
    <row r="327" spans="1:39" x14ac:dyDescent="0.25">
      <c r="A327" s="67"/>
      <c r="B327" s="67"/>
      <c r="C327" s="67"/>
      <c r="D327" s="67"/>
      <c r="E327" s="67"/>
      <c r="G327" s="67"/>
      <c r="H327" s="67"/>
      <c r="I327" s="67"/>
      <c r="J327" s="67"/>
      <c r="K327" s="67"/>
      <c r="M327" s="67"/>
      <c r="N327" s="67"/>
      <c r="O327" s="121"/>
      <c r="P327" s="67"/>
      <c r="Q327" s="67"/>
      <c r="R327" s="67"/>
      <c r="S327" s="67"/>
      <c r="T327" s="67"/>
      <c r="U327" s="67"/>
      <c r="V327" s="67"/>
      <c r="W327" s="67"/>
      <c r="X327" s="67"/>
      <c r="Y327" s="67"/>
      <c r="Z327" s="67"/>
      <c r="AA327" s="67"/>
      <c r="AB327" s="67"/>
      <c r="AC327" s="67"/>
      <c r="AD327" s="67"/>
      <c r="AE327" s="67"/>
      <c r="AF327" s="67"/>
      <c r="AG327" s="121"/>
      <c r="AH327" s="121"/>
      <c r="AI327" s="67"/>
      <c r="AJ327" s="67"/>
      <c r="AK327" s="121"/>
      <c r="AL327" s="121"/>
      <c r="AM327" s="121"/>
    </row>
    <row r="328" spans="1:39" x14ac:dyDescent="0.25">
      <c r="A328" s="67"/>
      <c r="B328" s="67"/>
      <c r="C328" s="67"/>
      <c r="D328" s="67"/>
      <c r="E328" s="67"/>
      <c r="G328" s="67"/>
      <c r="H328" s="67"/>
      <c r="I328" s="67"/>
      <c r="J328" s="67"/>
      <c r="K328" s="67"/>
      <c r="M328" s="67"/>
      <c r="N328" s="67"/>
      <c r="O328" s="121"/>
      <c r="P328" s="67"/>
      <c r="Q328" s="67"/>
      <c r="R328" s="67"/>
      <c r="S328" s="67"/>
      <c r="T328" s="67"/>
      <c r="U328" s="67"/>
      <c r="V328" s="67"/>
      <c r="W328" s="67"/>
      <c r="X328" s="67"/>
      <c r="Y328" s="67"/>
      <c r="Z328" s="67"/>
      <c r="AA328" s="67"/>
      <c r="AB328" s="67"/>
      <c r="AC328" s="67"/>
      <c r="AD328" s="67"/>
      <c r="AE328" s="67"/>
      <c r="AF328" s="67"/>
      <c r="AG328" s="121"/>
      <c r="AH328" s="121"/>
      <c r="AI328" s="67"/>
      <c r="AJ328" s="67"/>
      <c r="AK328" s="121"/>
      <c r="AL328" s="121"/>
      <c r="AM328" s="121"/>
    </row>
    <row r="329" spans="1:39" x14ac:dyDescent="0.25">
      <c r="A329" s="67"/>
      <c r="B329" s="67"/>
      <c r="C329" s="67"/>
      <c r="D329" s="67"/>
      <c r="E329" s="67"/>
      <c r="G329" s="67"/>
      <c r="H329" s="67"/>
      <c r="I329" s="67"/>
      <c r="J329" s="67"/>
      <c r="K329" s="67"/>
      <c r="M329" s="67"/>
      <c r="N329" s="67"/>
      <c r="O329" s="121"/>
      <c r="P329" s="67"/>
      <c r="Q329" s="67"/>
      <c r="R329" s="67"/>
      <c r="S329" s="67"/>
      <c r="T329" s="67"/>
      <c r="U329" s="67"/>
      <c r="V329" s="67"/>
      <c r="W329" s="67"/>
      <c r="X329" s="67"/>
      <c r="Y329" s="67"/>
      <c r="Z329" s="67"/>
      <c r="AA329" s="67"/>
      <c r="AB329" s="67"/>
      <c r="AC329" s="67"/>
      <c r="AD329" s="67"/>
      <c r="AE329" s="67"/>
      <c r="AF329" s="67"/>
      <c r="AG329" s="121"/>
      <c r="AH329" s="121"/>
      <c r="AI329" s="67"/>
      <c r="AJ329" s="67"/>
      <c r="AK329" s="121"/>
      <c r="AL329" s="121"/>
      <c r="AM329" s="121"/>
    </row>
    <row r="330" spans="1:39" x14ac:dyDescent="0.25">
      <c r="A330" s="67"/>
      <c r="B330" s="67"/>
      <c r="C330" s="67"/>
      <c r="D330" s="67"/>
      <c r="E330" s="67"/>
      <c r="G330" s="67"/>
      <c r="H330" s="67"/>
      <c r="I330" s="67"/>
      <c r="J330" s="67"/>
      <c r="K330" s="67"/>
      <c r="M330" s="67"/>
      <c r="N330" s="67"/>
      <c r="O330" s="121"/>
      <c r="P330" s="67"/>
      <c r="Q330" s="67"/>
      <c r="R330" s="67"/>
      <c r="S330" s="67"/>
      <c r="T330" s="67"/>
      <c r="U330" s="67"/>
      <c r="V330" s="67"/>
      <c r="W330" s="67"/>
      <c r="X330" s="67"/>
      <c r="Y330" s="67"/>
      <c r="Z330" s="67"/>
      <c r="AA330" s="67"/>
      <c r="AB330" s="67"/>
      <c r="AC330" s="67"/>
      <c r="AD330" s="67"/>
      <c r="AE330" s="67"/>
      <c r="AF330" s="67"/>
      <c r="AG330" s="121"/>
      <c r="AH330" s="121"/>
      <c r="AI330" s="67"/>
      <c r="AJ330" s="67"/>
      <c r="AK330" s="121"/>
      <c r="AL330" s="121"/>
      <c r="AM330" s="121"/>
    </row>
    <row r="331" spans="1:39" x14ac:dyDescent="0.25">
      <c r="A331" s="67"/>
      <c r="B331" s="67"/>
      <c r="C331" s="67"/>
      <c r="D331" s="67"/>
      <c r="E331" s="67"/>
      <c r="G331" s="67"/>
      <c r="H331" s="67"/>
      <c r="I331" s="67"/>
      <c r="J331" s="67"/>
      <c r="K331" s="67"/>
      <c r="M331" s="67"/>
      <c r="N331" s="67"/>
      <c r="O331" s="121"/>
      <c r="P331" s="67"/>
      <c r="Q331" s="67"/>
      <c r="R331" s="67"/>
      <c r="S331" s="67"/>
      <c r="T331" s="67"/>
      <c r="U331" s="67"/>
      <c r="V331" s="67"/>
      <c r="W331" s="67"/>
      <c r="X331" s="67"/>
      <c r="Y331" s="67"/>
      <c r="Z331" s="67"/>
      <c r="AA331" s="67"/>
      <c r="AB331" s="67"/>
      <c r="AC331" s="67"/>
      <c r="AD331" s="67"/>
      <c r="AE331" s="67"/>
      <c r="AF331" s="67"/>
      <c r="AG331" s="121"/>
      <c r="AH331" s="121"/>
      <c r="AI331" s="67"/>
      <c r="AJ331" s="67"/>
      <c r="AK331" s="121"/>
      <c r="AL331" s="121"/>
      <c r="AM331" s="121"/>
    </row>
    <row r="332" spans="1:39" x14ac:dyDescent="0.25">
      <c r="A332" s="67"/>
      <c r="B332" s="67"/>
      <c r="C332" s="67"/>
      <c r="D332" s="67"/>
      <c r="E332" s="67"/>
      <c r="G332" s="67"/>
      <c r="H332" s="67"/>
      <c r="I332" s="67"/>
      <c r="J332" s="67"/>
      <c r="K332" s="67"/>
      <c r="M332" s="67"/>
      <c r="N332" s="67"/>
      <c r="O332" s="121"/>
      <c r="P332" s="67"/>
      <c r="Q332" s="67"/>
      <c r="R332" s="67"/>
      <c r="S332" s="67"/>
      <c r="T332" s="67"/>
      <c r="U332" s="67"/>
      <c r="V332" s="67"/>
      <c r="W332" s="67"/>
      <c r="X332" s="67"/>
      <c r="Y332" s="67"/>
      <c r="Z332" s="67"/>
      <c r="AA332" s="67"/>
      <c r="AB332" s="67"/>
      <c r="AC332" s="67"/>
      <c r="AD332" s="67"/>
      <c r="AE332" s="67"/>
      <c r="AF332" s="67"/>
      <c r="AG332" s="121"/>
      <c r="AH332" s="121"/>
      <c r="AI332" s="67"/>
      <c r="AJ332" s="67"/>
      <c r="AK332" s="121"/>
      <c r="AL332" s="121"/>
      <c r="AM332" s="121"/>
    </row>
    <row r="333" spans="1:39" x14ac:dyDescent="0.25">
      <c r="A333" s="67"/>
      <c r="B333" s="67"/>
      <c r="C333" s="67"/>
      <c r="D333" s="67"/>
      <c r="E333" s="67"/>
      <c r="G333" s="67"/>
      <c r="H333" s="67"/>
      <c r="I333" s="67"/>
      <c r="J333" s="67"/>
      <c r="K333" s="67"/>
      <c r="M333" s="67"/>
      <c r="N333" s="67"/>
      <c r="O333" s="121"/>
      <c r="P333" s="67"/>
      <c r="Q333" s="67"/>
      <c r="R333" s="67"/>
      <c r="S333" s="67"/>
      <c r="T333" s="67"/>
      <c r="U333" s="67"/>
      <c r="V333" s="67"/>
      <c r="W333" s="67"/>
      <c r="X333" s="67"/>
      <c r="Y333" s="67"/>
      <c r="Z333" s="67"/>
      <c r="AA333" s="67"/>
      <c r="AB333" s="67"/>
      <c r="AC333" s="67"/>
      <c r="AD333" s="67"/>
      <c r="AE333" s="67"/>
      <c r="AF333" s="67"/>
      <c r="AG333" s="121"/>
      <c r="AH333" s="121"/>
      <c r="AI333" s="67"/>
      <c r="AJ333" s="67"/>
      <c r="AK333" s="121"/>
      <c r="AL333" s="121"/>
      <c r="AM333" s="121"/>
    </row>
    <row r="334" spans="1:39" x14ac:dyDescent="0.25">
      <c r="A334" s="67"/>
      <c r="B334" s="67"/>
      <c r="C334" s="67"/>
      <c r="D334" s="67"/>
      <c r="E334" s="67"/>
      <c r="G334" s="67"/>
      <c r="H334" s="67"/>
      <c r="I334" s="67"/>
      <c r="J334" s="67"/>
      <c r="K334" s="67"/>
      <c r="M334" s="67"/>
      <c r="N334" s="67"/>
      <c r="O334" s="121"/>
      <c r="P334" s="67"/>
      <c r="Q334" s="67"/>
      <c r="R334" s="67"/>
      <c r="S334" s="67"/>
      <c r="T334" s="67"/>
      <c r="U334" s="67"/>
      <c r="V334" s="67"/>
      <c r="W334" s="67"/>
      <c r="X334" s="67"/>
      <c r="Y334" s="67"/>
      <c r="Z334" s="67"/>
      <c r="AA334" s="67"/>
      <c r="AB334" s="67"/>
      <c r="AC334" s="67"/>
      <c r="AD334" s="67"/>
      <c r="AE334" s="67"/>
      <c r="AF334" s="67"/>
      <c r="AG334" s="121"/>
      <c r="AH334" s="121"/>
      <c r="AI334" s="67"/>
      <c r="AJ334" s="67"/>
      <c r="AK334" s="121"/>
      <c r="AL334" s="121"/>
      <c r="AM334" s="121"/>
    </row>
    <row r="335" spans="1:39" x14ac:dyDescent="0.25">
      <c r="A335" s="67"/>
      <c r="B335" s="67"/>
      <c r="C335" s="67"/>
      <c r="D335" s="67"/>
      <c r="E335" s="67"/>
      <c r="G335" s="67"/>
      <c r="H335" s="67"/>
      <c r="I335" s="67"/>
      <c r="J335" s="67"/>
      <c r="K335" s="67"/>
      <c r="M335" s="67"/>
      <c r="N335" s="67"/>
      <c r="O335" s="121"/>
      <c r="P335" s="67"/>
      <c r="Q335" s="67"/>
      <c r="R335" s="67"/>
      <c r="S335" s="67"/>
      <c r="T335" s="67"/>
      <c r="U335" s="67"/>
      <c r="V335" s="67"/>
      <c r="W335" s="67"/>
      <c r="X335" s="67"/>
      <c r="Y335" s="67"/>
      <c r="Z335" s="67"/>
      <c r="AA335" s="67"/>
      <c r="AB335" s="67"/>
      <c r="AC335" s="67"/>
      <c r="AD335" s="67"/>
      <c r="AE335" s="67"/>
      <c r="AF335" s="67"/>
      <c r="AG335" s="121"/>
      <c r="AH335" s="121"/>
      <c r="AI335" s="67"/>
      <c r="AJ335" s="67"/>
      <c r="AK335" s="121"/>
      <c r="AL335" s="121"/>
      <c r="AM335" s="121"/>
    </row>
    <row r="336" spans="1:39" x14ac:dyDescent="0.25">
      <c r="A336" s="67"/>
      <c r="B336" s="67"/>
      <c r="C336" s="67"/>
      <c r="D336" s="67"/>
      <c r="E336" s="67"/>
      <c r="G336" s="67"/>
      <c r="H336" s="67"/>
      <c r="I336" s="67"/>
      <c r="J336" s="67"/>
      <c r="K336" s="67"/>
      <c r="M336" s="67"/>
      <c r="N336" s="67"/>
      <c r="O336" s="121"/>
      <c r="P336" s="67"/>
      <c r="Q336" s="67"/>
      <c r="R336" s="67"/>
      <c r="S336" s="67"/>
      <c r="T336" s="67"/>
      <c r="U336" s="67"/>
      <c r="V336" s="67"/>
      <c r="W336" s="67"/>
      <c r="X336" s="67"/>
      <c r="Y336" s="67"/>
      <c r="Z336" s="67"/>
      <c r="AA336" s="67"/>
      <c r="AB336" s="67"/>
      <c r="AC336" s="67"/>
      <c r="AD336" s="67"/>
      <c r="AE336" s="67"/>
      <c r="AF336" s="67"/>
      <c r="AG336" s="121"/>
      <c r="AH336" s="121"/>
      <c r="AI336" s="67"/>
      <c r="AJ336" s="67"/>
      <c r="AK336" s="121"/>
      <c r="AL336" s="121"/>
      <c r="AM336" s="121"/>
    </row>
    <row r="337" spans="1:39" x14ac:dyDescent="0.25">
      <c r="A337" s="67"/>
      <c r="B337" s="67"/>
      <c r="C337" s="67"/>
      <c r="D337" s="67"/>
      <c r="E337" s="67"/>
      <c r="G337" s="67"/>
      <c r="H337" s="67"/>
      <c r="I337" s="67"/>
      <c r="J337" s="67"/>
      <c r="K337" s="67"/>
      <c r="M337" s="67"/>
      <c r="N337" s="67"/>
      <c r="O337" s="121"/>
      <c r="P337" s="67"/>
      <c r="Q337" s="67"/>
      <c r="R337" s="67"/>
      <c r="S337" s="67"/>
      <c r="T337" s="67"/>
      <c r="U337" s="67"/>
      <c r="V337" s="67"/>
      <c r="W337" s="67"/>
      <c r="X337" s="67"/>
      <c r="Y337" s="67"/>
      <c r="Z337" s="67"/>
      <c r="AA337" s="67"/>
      <c r="AB337" s="67"/>
      <c r="AC337" s="67"/>
      <c r="AD337" s="67"/>
      <c r="AE337" s="67"/>
      <c r="AF337" s="67"/>
      <c r="AG337" s="121"/>
      <c r="AH337" s="121"/>
      <c r="AI337" s="67"/>
      <c r="AJ337" s="67"/>
      <c r="AK337" s="121"/>
      <c r="AL337" s="121"/>
      <c r="AM337" s="121"/>
    </row>
    <row r="338" spans="1:39" x14ac:dyDescent="0.25">
      <c r="A338" s="67"/>
      <c r="B338" s="67"/>
      <c r="C338" s="67"/>
      <c r="D338" s="67"/>
      <c r="E338" s="67"/>
      <c r="G338" s="67"/>
      <c r="H338" s="67"/>
      <c r="I338" s="67"/>
      <c r="J338" s="67"/>
      <c r="K338" s="67"/>
      <c r="M338" s="67"/>
      <c r="N338" s="67"/>
      <c r="O338" s="121"/>
      <c r="P338" s="67"/>
      <c r="Q338" s="67"/>
      <c r="R338" s="67"/>
      <c r="S338" s="67"/>
      <c r="T338" s="67"/>
      <c r="U338" s="67"/>
      <c r="V338" s="67"/>
      <c r="W338" s="67"/>
      <c r="X338" s="67"/>
      <c r="Y338" s="67"/>
      <c r="Z338" s="67"/>
      <c r="AA338" s="67"/>
      <c r="AB338" s="67"/>
      <c r="AC338" s="67"/>
      <c r="AD338" s="67"/>
      <c r="AE338" s="67"/>
      <c r="AF338" s="67"/>
      <c r="AG338" s="121"/>
      <c r="AH338" s="121"/>
      <c r="AI338" s="67"/>
      <c r="AJ338" s="67"/>
      <c r="AK338" s="121"/>
      <c r="AL338" s="121"/>
      <c r="AM338" s="121"/>
    </row>
    <row r="339" spans="1:39" x14ac:dyDescent="0.25">
      <c r="A339" s="67"/>
      <c r="B339" s="67"/>
      <c r="C339" s="67"/>
      <c r="D339" s="67"/>
      <c r="E339" s="67"/>
      <c r="G339" s="67"/>
      <c r="H339" s="67"/>
      <c r="I339" s="67"/>
      <c r="J339" s="67"/>
      <c r="K339" s="67"/>
      <c r="M339" s="67"/>
      <c r="N339" s="67"/>
      <c r="O339" s="121"/>
      <c r="P339" s="67"/>
      <c r="Q339" s="67"/>
      <c r="R339" s="67"/>
      <c r="S339" s="67"/>
      <c r="T339" s="67"/>
      <c r="U339" s="67"/>
      <c r="V339" s="67"/>
      <c r="W339" s="67"/>
      <c r="X339" s="67"/>
      <c r="Y339" s="67"/>
      <c r="Z339" s="67"/>
      <c r="AA339" s="67"/>
      <c r="AB339" s="67"/>
      <c r="AC339" s="67"/>
      <c r="AD339" s="67"/>
      <c r="AE339" s="67"/>
      <c r="AF339" s="67"/>
      <c r="AG339" s="121"/>
      <c r="AH339" s="121"/>
      <c r="AI339" s="67"/>
      <c r="AJ339" s="67"/>
      <c r="AK339" s="121"/>
      <c r="AL339" s="121"/>
      <c r="AM339" s="121"/>
    </row>
    <row r="340" spans="1:39" x14ac:dyDescent="0.25">
      <c r="A340" s="67"/>
      <c r="B340" s="67"/>
      <c r="C340" s="67"/>
      <c r="D340" s="67"/>
      <c r="E340" s="67"/>
      <c r="G340" s="67"/>
      <c r="H340" s="67"/>
      <c r="I340" s="67"/>
      <c r="J340" s="67"/>
      <c r="K340" s="67"/>
      <c r="M340" s="67"/>
      <c r="N340" s="67"/>
      <c r="O340" s="121"/>
      <c r="P340" s="67"/>
      <c r="Q340" s="67"/>
      <c r="R340" s="67"/>
      <c r="S340" s="67"/>
      <c r="T340" s="67"/>
      <c r="U340" s="67"/>
      <c r="V340" s="67"/>
      <c r="W340" s="67"/>
      <c r="X340" s="67"/>
      <c r="Y340" s="67"/>
      <c r="Z340" s="67"/>
      <c r="AA340" s="67"/>
      <c r="AB340" s="67"/>
      <c r="AC340" s="67"/>
      <c r="AD340" s="67"/>
      <c r="AE340" s="67"/>
      <c r="AF340" s="67"/>
      <c r="AG340" s="121"/>
      <c r="AH340" s="121"/>
      <c r="AI340" s="67"/>
      <c r="AJ340" s="67"/>
      <c r="AK340" s="121"/>
      <c r="AL340" s="121"/>
      <c r="AM340" s="121"/>
    </row>
    <row r="341" spans="1:39" x14ac:dyDescent="0.25">
      <c r="A341" s="67"/>
      <c r="B341" s="67"/>
      <c r="C341" s="67"/>
      <c r="D341" s="67"/>
      <c r="E341" s="67"/>
      <c r="G341" s="67"/>
      <c r="H341" s="67"/>
      <c r="I341" s="67"/>
      <c r="J341" s="67"/>
      <c r="K341" s="67"/>
      <c r="M341" s="67"/>
      <c r="N341" s="67"/>
      <c r="O341" s="121"/>
      <c r="P341" s="67"/>
      <c r="Q341" s="67"/>
      <c r="R341" s="67"/>
      <c r="S341" s="67"/>
      <c r="T341" s="67"/>
      <c r="U341" s="67"/>
      <c r="V341" s="67"/>
      <c r="W341" s="67"/>
      <c r="X341" s="67"/>
      <c r="Y341" s="67"/>
      <c r="Z341" s="67"/>
      <c r="AA341" s="67"/>
      <c r="AB341" s="67"/>
      <c r="AC341" s="67"/>
      <c r="AD341" s="67"/>
      <c r="AE341" s="67"/>
      <c r="AF341" s="67"/>
      <c r="AG341" s="121"/>
      <c r="AH341" s="121"/>
      <c r="AI341" s="67"/>
      <c r="AJ341" s="67"/>
      <c r="AK341" s="121"/>
      <c r="AL341" s="121"/>
      <c r="AM341" s="121"/>
    </row>
    <row r="342" spans="1:39" x14ac:dyDescent="0.25">
      <c r="A342" s="67"/>
      <c r="B342" s="67"/>
      <c r="C342" s="67"/>
      <c r="D342" s="67"/>
      <c r="E342" s="67"/>
      <c r="G342" s="67"/>
      <c r="H342" s="67"/>
      <c r="I342" s="67"/>
      <c r="J342" s="67"/>
      <c r="K342" s="67"/>
      <c r="M342" s="67"/>
      <c r="N342" s="67"/>
      <c r="O342" s="121"/>
      <c r="P342" s="67"/>
      <c r="Q342" s="67"/>
      <c r="R342" s="67"/>
      <c r="S342" s="67"/>
      <c r="T342" s="67"/>
      <c r="U342" s="67"/>
      <c r="V342" s="67"/>
      <c r="W342" s="67"/>
      <c r="X342" s="67"/>
      <c r="Y342" s="67"/>
      <c r="Z342" s="67"/>
      <c r="AA342" s="67"/>
      <c r="AB342" s="67"/>
      <c r="AC342" s="67"/>
      <c r="AD342" s="67"/>
      <c r="AE342" s="67"/>
      <c r="AF342" s="67"/>
      <c r="AG342" s="121"/>
      <c r="AH342" s="121"/>
      <c r="AI342" s="67"/>
      <c r="AJ342" s="67"/>
      <c r="AK342" s="121"/>
      <c r="AL342" s="121"/>
      <c r="AM342" s="121"/>
    </row>
    <row r="343" spans="1:39" x14ac:dyDescent="0.25">
      <c r="A343" s="67"/>
      <c r="B343" s="67"/>
      <c r="C343" s="67"/>
      <c r="D343" s="67"/>
      <c r="E343" s="67"/>
      <c r="G343" s="67"/>
      <c r="H343" s="67"/>
      <c r="I343" s="67"/>
      <c r="J343" s="67"/>
      <c r="K343" s="67"/>
      <c r="M343" s="67"/>
      <c r="N343" s="67"/>
      <c r="O343" s="121"/>
      <c r="P343" s="67"/>
      <c r="Q343" s="67"/>
      <c r="R343" s="67"/>
      <c r="S343" s="67"/>
      <c r="T343" s="67"/>
      <c r="U343" s="67"/>
      <c r="V343" s="67"/>
      <c r="W343" s="67"/>
      <c r="X343" s="67"/>
      <c r="Y343" s="67"/>
      <c r="Z343" s="67"/>
      <c r="AA343" s="67"/>
      <c r="AB343" s="67"/>
      <c r="AC343" s="67"/>
      <c r="AD343" s="67"/>
      <c r="AE343" s="67"/>
      <c r="AF343" s="67"/>
      <c r="AG343" s="121"/>
      <c r="AH343" s="121"/>
      <c r="AI343" s="67"/>
      <c r="AJ343" s="67"/>
      <c r="AK343" s="121"/>
      <c r="AL343" s="121"/>
      <c r="AM343" s="121"/>
    </row>
    <row r="344" spans="1:39" x14ac:dyDescent="0.25">
      <c r="A344" s="67"/>
      <c r="B344" s="67"/>
      <c r="C344" s="67"/>
      <c r="D344" s="67"/>
      <c r="E344" s="67"/>
      <c r="G344" s="67"/>
      <c r="H344" s="67"/>
      <c r="I344" s="67"/>
      <c r="J344" s="67"/>
      <c r="K344" s="67"/>
      <c r="M344" s="67"/>
      <c r="N344" s="67"/>
      <c r="O344" s="121"/>
      <c r="P344" s="67"/>
      <c r="Q344" s="67"/>
      <c r="R344" s="67"/>
      <c r="S344" s="67"/>
      <c r="T344" s="67"/>
      <c r="U344" s="67"/>
      <c r="V344" s="67"/>
      <c r="W344" s="67"/>
      <c r="X344" s="67"/>
      <c r="Y344" s="67"/>
      <c r="Z344" s="67"/>
      <c r="AA344" s="67"/>
      <c r="AB344" s="67"/>
      <c r="AC344" s="67"/>
      <c r="AD344" s="67"/>
      <c r="AE344" s="67"/>
      <c r="AF344" s="67"/>
      <c r="AG344" s="121"/>
      <c r="AH344" s="121"/>
      <c r="AI344" s="67"/>
      <c r="AJ344" s="67"/>
      <c r="AK344" s="121"/>
      <c r="AL344" s="121"/>
      <c r="AM344" s="121"/>
    </row>
    <row r="345" spans="1:39" x14ac:dyDescent="0.25">
      <c r="A345" s="67"/>
      <c r="B345" s="67"/>
      <c r="C345" s="67"/>
      <c r="D345" s="67"/>
      <c r="E345" s="67"/>
      <c r="G345" s="67"/>
      <c r="H345" s="67"/>
      <c r="I345" s="67"/>
      <c r="J345" s="67"/>
      <c r="K345" s="67"/>
      <c r="M345" s="67"/>
      <c r="N345" s="67"/>
      <c r="O345" s="121"/>
      <c r="P345" s="67"/>
      <c r="Q345" s="67"/>
      <c r="R345" s="67"/>
      <c r="S345" s="67"/>
      <c r="T345" s="67"/>
      <c r="U345" s="67"/>
      <c r="V345" s="67"/>
      <c r="W345" s="67"/>
      <c r="X345" s="67"/>
      <c r="Y345" s="67"/>
      <c r="Z345" s="67"/>
      <c r="AA345" s="67"/>
      <c r="AB345" s="67"/>
      <c r="AC345" s="67"/>
      <c r="AD345" s="67"/>
      <c r="AE345" s="67"/>
      <c r="AF345" s="67"/>
      <c r="AG345" s="121"/>
      <c r="AH345" s="121"/>
      <c r="AI345" s="67"/>
      <c r="AJ345" s="67"/>
      <c r="AK345" s="121"/>
      <c r="AL345" s="121"/>
      <c r="AM345" s="121"/>
    </row>
    <row r="346" spans="1:39" x14ac:dyDescent="0.25">
      <c r="A346" s="67"/>
      <c r="B346" s="67"/>
      <c r="C346" s="67"/>
      <c r="D346" s="67"/>
      <c r="E346" s="67"/>
      <c r="G346" s="67"/>
      <c r="H346" s="67"/>
      <c r="I346" s="67"/>
      <c r="J346" s="67"/>
      <c r="K346" s="67"/>
      <c r="M346" s="67"/>
      <c r="N346" s="67"/>
      <c r="O346" s="121"/>
      <c r="P346" s="67"/>
      <c r="Q346" s="67"/>
      <c r="R346" s="67"/>
      <c r="S346" s="67"/>
      <c r="T346" s="67"/>
      <c r="U346" s="67"/>
      <c r="V346" s="67"/>
      <c r="W346" s="67"/>
      <c r="X346" s="67"/>
      <c r="Y346" s="67"/>
      <c r="Z346" s="67"/>
      <c r="AA346" s="67"/>
      <c r="AB346" s="67"/>
      <c r="AC346" s="67"/>
      <c r="AD346" s="67"/>
      <c r="AE346" s="67"/>
      <c r="AF346" s="67"/>
      <c r="AG346" s="121"/>
      <c r="AH346" s="121"/>
      <c r="AI346" s="67"/>
      <c r="AJ346" s="67"/>
      <c r="AK346" s="121"/>
      <c r="AL346" s="121"/>
      <c r="AM346" s="121"/>
    </row>
    <row r="347" spans="1:39" x14ac:dyDescent="0.25">
      <c r="A347" s="67"/>
      <c r="B347" s="67"/>
      <c r="C347" s="67"/>
      <c r="D347" s="67"/>
      <c r="E347" s="67"/>
      <c r="G347" s="67"/>
      <c r="H347" s="67"/>
      <c r="I347" s="67"/>
      <c r="J347" s="67"/>
      <c r="K347" s="67"/>
      <c r="M347" s="67"/>
      <c r="N347" s="67"/>
      <c r="O347" s="121"/>
      <c r="P347" s="67"/>
      <c r="Q347" s="67"/>
      <c r="R347" s="67"/>
      <c r="S347" s="67"/>
      <c r="T347" s="67"/>
      <c r="U347" s="67"/>
      <c r="V347" s="67"/>
      <c r="W347" s="67"/>
      <c r="X347" s="67"/>
      <c r="Y347" s="67"/>
      <c r="Z347" s="67"/>
      <c r="AA347" s="67"/>
      <c r="AB347" s="67"/>
      <c r="AC347" s="67"/>
      <c r="AD347" s="67"/>
      <c r="AE347" s="67"/>
      <c r="AF347" s="67"/>
      <c r="AG347" s="121"/>
      <c r="AH347" s="121"/>
      <c r="AI347" s="67"/>
      <c r="AJ347" s="67"/>
      <c r="AK347" s="121"/>
      <c r="AL347" s="121"/>
      <c r="AM347" s="121"/>
    </row>
    <row r="348" spans="1:39" x14ac:dyDescent="0.25">
      <c r="A348" s="67"/>
      <c r="B348" s="67"/>
      <c r="C348" s="67"/>
      <c r="D348" s="67"/>
      <c r="E348" s="67"/>
      <c r="G348" s="67"/>
      <c r="H348" s="67"/>
      <c r="I348" s="67"/>
      <c r="J348" s="67"/>
      <c r="K348" s="67"/>
      <c r="M348" s="67"/>
      <c r="N348" s="67"/>
      <c r="O348" s="121"/>
      <c r="P348" s="67"/>
      <c r="Q348" s="67"/>
      <c r="R348" s="67"/>
      <c r="S348" s="67"/>
      <c r="T348" s="67"/>
      <c r="U348" s="67"/>
      <c r="V348" s="67"/>
      <c r="W348" s="67"/>
      <c r="X348" s="67"/>
      <c r="Y348" s="67"/>
      <c r="Z348" s="67"/>
      <c r="AA348" s="67"/>
      <c r="AB348" s="67"/>
      <c r="AC348" s="67"/>
      <c r="AD348" s="67"/>
      <c r="AE348" s="67"/>
      <c r="AF348" s="67"/>
      <c r="AG348" s="121"/>
      <c r="AH348" s="121"/>
      <c r="AI348" s="67"/>
      <c r="AJ348" s="67"/>
      <c r="AK348" s="121"/>
      <c r="AL348" s="121"/>
      <c r="AM348" s="121"/>
    </row>
    <row r="349" spans="1:39" x14ac:dyDescent="0.25">
      <c r="A349" s="67"/>
      <c r="B349" s="67"/>
      <c r="C349" s="67"/>
      <c r="D349" s="67"/>
      <c r="E349" s="67"/>
      <c r="G349" s="67"/>
      <c r="H349" s="67"/>
      <c r="I349" s="67"/>
      <c r="J349" s="67"/>
      <c r="K349" s="67"/>
      <c r="M349" s="67"/>
      <c r="N349" s="67"/>
      <c r="O349" s="121"/>
      <c r="P349" s="67"/>
      <c r="Q349" s="67"/>
      <c r="R349" s="67"/>
      <c r="S349" s="67"/>
      <c r="T349" s="67"/>
      <c r="U349" s="67"/>
      <c r="V349" s="67"/>
      <c r="W349" s="67"/>
      <c r="X349" s="67"/>
      <c r="Y349" s="67"/>
      <c r="Z349" s="67"/>
      <c r="AA349" s="67"/>
      <c r="AB349" s="67"/>
      <c r="AC349" s="67"/>
      <c r="AD349" s="67"/>
      <c r="AE349" s="67"/>
      <c r="AF349" s="67"/>
      <c r="AG349" s="121"/>
      <c r="AH349" s="121"/>
      <c r="AI349" s="67"/>
      <c r="AJ349" s="67"/>
      <c r="AK349" s="121"/>
      <c r="AL349" s="121"/>
      <c r="AM349" s="121"/>
    </row>
    <row r="350" spans="1:39" x14ac:dyDescent="0.25">
      <c r="A350" s="67"/>
      <c r="B350" s="67"/>
      <c r="C350" s="67"/>
      <c r="D350" s="67"/>
      <c r="E350" s="67"/>
      <c r="G350" s="67"/>
      <c r="H350" s="67"/>
      <c r="I350" s="67"/>
      <c r="J350" s="67"/>
      <c r="K350" s="67"/>
      <c r="M350" s="67"/>
      <c r="N350" s="67"/>
      <c r="O350" s="121"/>
      <c r="P350" s="67"/>
      <c r="Q350" s="67"/>
      <c r="R350" s="67"/>
      <c r="S350" s="67"/>
      <c r="T350" s="67"/>
      <c r="U350" s="67"/>
      <c r="V350" s="67"/>
      <c r="W350" s="67"/>
      <c r="X350" s="67"/>
      <c r="Y350" s="67"/>
      <c r="Z350" s="67"/>
      <c r="AA350" s="67"/>
      <c r="AB350" s="67"/>
      <c r="AC350" s="67"/>
      <c r="AD350" s="67"/>
      <c r="AE350" s="67"/>
      <c r="AF350" s="67"/>
      <c r="AG350" s="121"/>
      <c r="AH350" s="121"/>
      <c r="AI350" s="67"/>
      <c r="AJ350" s="67"/>
      <c r="AK350" s="121"/>
      <c r="AL350" s="121"/>
      <c r="AM350" s="121"/>
    </row>
    <row r="351" spans="1:39" x14ac:dyDescent="0.25">
      <c r="A351" s="67"/>
      <c r="B351" s="67"/>
      <c r="C351" s="67"/>
      <c r="D351" s="67"/>
      <c r="E351" s="67"/>
      <c r="G351" s="67"/>
      <c r="H351" s="67"/>
      <c r="I351" s="67"/>
      <c r="J351" s="67"/>
      <c r="K351" s="67"/>
      <c r="M351" s="67"/>
      <c r="N351" s="67"/>
      <c r="O351" s="121"/>
      <c r="P351" s="67"/>
      <c r="Q351" s="67"/>
      <c r="R351" s="67"/>
      <c r="S351" s="67"/>
      <c r="T351" s="67"/>
      <c r="U351" s="67"/>
      <c r="V351" s="67"/>
      <c r="W351" s="67"/>
      <c r="X351" s="67"/>
      <c r="Y351" s="67"/>
      <c r="Z351" s="67"/>
      <c r="AA351" s="67"/>
      <c r="AB351" s="67"/>
      <c r="AC351" s="67"/>
      <c r="AD351" s="67"/>
      <c r="AE351" s="67"/>
      <c r="AF351" s="67"/>
      <c r="AG351" s="121"/>
      <c r="AH351" s="121"/>
      <c r="AI351" s="67"/>
      <c r="AJ351" s="67"/>
      <c r="AK351" s="121"/>
      <c r="AL351" s="121"/>
      <c r="AM351" s="121"/>
    </row>
    <row r="352" spans="1:39" x14ac:dyDescent="0.25">
      <c r="A352" s="67"/>
      <c r="B352" s="67"/>
      <c r="C352" s="67"/>
      <c r="D352" s="67"/>
      <c r="E352" s="67"/>
      <c r="G352" s="67"/>
      <c r="H352" s="67"/>
      <c r="I352" s="67"/>
      <c r="J352" s="67"/>
      <c r="K352" s="67"/>
      <c r="M352" s="67"/>
      <c r="N352" s="67"/>
      <c r="O352" s="121"/>
      <c r="P352" s="67"/>
      <c r="Q352" s="67"/>
      <c r="R352" s="67"/>
      <c r="S352" s="67"/>
      <c r="T352" s="67"/>
      <c r="U352" s="67"/>
      <c r="V352" s="67"/>
      <c r="W352" s="67"/>
      <c r="X352" s="67"/>
      <c r="Y352" s="67"/>
      <c r="Z352" s="67"/>
      <c r="AA352" s="67"/>
      <c r="AB352" s="67"/>
      <c r="AC352" s="67"/>
      <c r="AD352" s="67"/>
      <c r="AE352" s="67"/>
      <c r="AF352" s="67"/>
      <c r="AG352" s="121"/>
      <c r="AH352" s="121"/>
      <c r="AI352" s="67"/>
      <c r="AJ352" s="67"/>
      <c r="AK352" s="121"/>
      <c r="AL352" s="121"/>
      <c r="AM352" s="121"/>
    </row>
    <row r="353" spans="1:39" x14ac:dyDescent="0.25">
      <c r="A353" s="67"/>
      <c r="B353" s="67"/>
      <c r="C353" s="67"/>
      <c r="D353" s="67"/>
      <c r="E353" s="67"/>
      <c r="G353" s="67"/>
      <c r="H353" s="67"/>
      <c r="I353" s="67"/>
      <c r="J353" s="67"/>
      <c r="K353" s="67"/>
      <c r="M353" s="67"/>
      <c r="N353" s="67"/>
      <c r="O353" s="121"/>
      <c r="P353" s="67"/>
      <c r="Q353" s="67"/>
      <c r="R353" s="67"/>
      <c r="S353" s="67"/>
      <c r="T353" s="67"/>
      <c r="U353" s="67"/>
      <c r="V353" s="67"/>
      <c r="W353" s="67"/>
      <c r="X353" s="67"/>
      <c r="Y353" s="67"/>
      <c r="Z353" s="67"/>
      <c r="AA353" s="67"/>
      <c r="AB353" s="67"/>
      <c r="AC353" s="67"/>
      <c r="AD353" s="67"/>
      <c r="AE353" s="67"/>
      <c r="AF353" s="67"/>
      <c r="AG353" s="121"/>
      <c r="AH353" s="121"/>
      <c r="AI353" s="67"/>
      <c r="AJ353" s="67"/>
      <c r="AK353" s="121"/>
      <c r="AL353" s="121"/>
      <c r="AM353" s="121"/>
    </row>
    <row r="354" spans="1:39" x14ac:dyDescent="0.25">
      <c r="A354" s="67"/>
      <c r="B354" s="67"/>
      <c r="C354" s="67"/>
      <c r="D354" s="67"/>
      <c r="E354" s="67"/>
      <c r="G354" s="67"/>
      <c r="H354" s="67"/>
      <c r="I354" s="67"/>
      <c r="J354" s="67"/>
      <c r="K354" s="67"/>
      <c r="M354" s="67"/>
      <c r="N354" s="67"/>
      <c r="O354" s="121"/>
      <c r="P354" s="67"/>
      <c r="Q354" s="67"/>
      <c r="R354" s="67"/>
      <c r="S354" s="67"/>
      <c r="T354" s="67"/>
      <c r="U354" s="67"/>
      <c r="V354" s="67"/>
      <c r="W354" s="67"/>
      <c r="X354" s="67"/>
      <c r="Y354" s="67"/>
      <c r="Z354" s="67"/>
      <c r="AA354" s="67"/>
      <c r="AB354" s="67"/>
      <c r="AC354" s="67"/>
      <c r="AD354" s="67"/>
      <c r="AE354" s="67"/>
      <c r="AF354" s="67"/>
      <c r="AG354" s="121"/>
      <c r="AH354" s="121"/>
      <c r="AI354" s="67"/>
      <c r="AJ354" s="67"/>
      <c r="AK354" s="121"/>
      <c r="AL354" s="121"/>
      <c r="AM354" s="121"/>
    </row>
    <row r="355" spans="1:39" x14ac:dyDescent="0.25">
      <c r="A355" s="67"/>
      <c r="B355" s="67"/>
      <c r="C355" s="67"/>
      <c r="D355" s="67"/>
      <c r="E355" s="67"/>
      <c r="G355" s="67"/>
      <c r="H355" s="67"/>
      <c r="I355" s="67"/>
      <c r="J355" s="67"/>
      <c r="K355" s="67"/>
      <c r="M355" s="67"/>
      <c r="N355" s="67"/>
      <c r="O355" s="121"/>
      <c r="P355" s="67"/>
      <c r="Q355" s="67"/>
      <c r="R355" s="67"/>
      <c r="S355" s="67"/>
      <c r="T355" s="67"/>
      <c r="U355" s="67"/>
      <c r="V355" s="67"/>
      <c r="W355" s="67"/>
      <c r="X355" s="67"/>
      <c r="Y355" s="67"/>
      <c r="Z355" s="67"/>
      <c r="AA355" s="67"/>
      <c r="AB355" s="67"/>
      <c r="AC355" s="67"/>
      <c r="AD355" s="67"/>
      <c r="AE355" s="67"/>
      <c r="AF355" s="67"/>
      <c r="AG355" s="121"/>
      <c r="AH355" s="121"/>
      <c r="AI355" s="67"/>
      <c r="AJ355" s="67"/>
      <c r="AK355" s="121"/>
      <c r="AL355" s="121"/>
      <c r="AM355" s="121"/>
    </row>
    <row r="356" spans="1:39" x14ac:dyDescent="0.25">
      <c r="A356" s="67"/>
      <c r="B356" s="67"/>
      <c r="C356" s="67"/>
      <c r="D356" s="67"/>
      <c r="E356" s="67"/>
      <c r="G356" s="67"/>
      <c r="H356" s="67"/>
      <c r="I356" s="67"/>
      <c r="J356" s="67"/>
      <c r="K356" s="67"/>
      <c r="M356" s="67"/>
      <c r="N356" s="67"/>
      <c r="O356" s="121"/>
      <c r="P356" s="67"/>
      <c r="Q356" s="67"/>
      <c r="R356" s="67"/>
      <c r="S356" s="67"/>
      <c r="T356" s="67"/>
      <c r="U356" s="67"/>
      <c r="V356" s="67"/>
      <c r="W356" s="67"/>
      <c r="X356" s="67"/>
      <c r="Y356" s="67"/>
      <c r="Z356" s="67"/>
      <c r="AA356" s="67"/>
      <c r="AB356" s="67"/>
      <c r="AC356" s="67"/>
      <c r="AD356" s="67"/>
      <c r="AE356" s="67"/>
      <c r="AF356" s="67"/>
      <c r="AG356" s="121"/>
      <c r="AH356" s="121"/>
      <c r="AI356" s="67"/>
      <c r="AJ356" s="67"/>
      <c r="AK356" s="121"/>
      <c r="AL356" s="121"/>
      <c r="AM356" s="121"/>
    </row>
    <row r="357" spans="1:39" x14ac:dyDescent="0.25">
      <c r="A357" s="67"/>
      <c r="B357" s="67"/>
      <c r="C357" s="67"/>
      <c r="D357" s="67"/>
      <c r="E357" s="67"/>
      <c r="G357" s="67"/>
      <c r="H357" s="67"/>
      <c r="I357" s="67"/>
      <c r="J357" s="67"/>
      <c r="K357" s="67"/>
      <c r="M357" s="67"/>
      <c r="N357" s="67"/>
      <c r="O357" s="121"/>
      <c r="P357" s="67"/>
      <c r="Q357" s="67"/>
      <c r="R357" s="67"/>
      <c r="S357" s="67"/>
      <c r="T357" s="67"/>
      <c r="U357" s="67"/>
      <c r="V357" s="67"/>
      <c r="W357" s="67"/>
      <c r="X357" s="67"/>
      <c r="Y357" s="67"/>
      <c r="Z357" s="67"/>
      <c r="AA357" s="67"/>
      <c r="AB357" s="67"/>
      <c r="AC357" s="67"/>
      <c r="AD357" s="67"/>
      <c r="AE357" s="67"/>
      <c r="AF357" s="67"/>
      <c r="AG357" s="121"/>
      <c r="AH357" s="121"/>
      <c r="AI357" s="67"/>
      <c r="AJ357" s="67"/>
      <c r="AK357" s="121"/>
      <c r="AL357" s="121"/>
      <c r="AM357" s="121"/>
    </row>
    <row r="358" spans="1:39" x14ac:dyDescent="0.25">
      <c r="A358" s="67"/>
      <c r="B358" s="67"/>
      <c r="C358" s="67"/>
      <c r="D358" s="67"/>
      <c r="E358" s="67"/>
      <c r="G358" s="67"/>
      <c r="H358" s="67"/>
      <c r="I358" s="67"/>
      <c r="J358" s="67"/>
      <c r="K358" s="67"/>
      <c r="M358" s="67"/>
      <c r="N358" s="67"/>
      <c r="O358" s="121"/>
      <c r="P358" s="67"/>
      <c r="Q358" s="67"/>
      <c r="R358" s="67"/>
      <c r="S358" s="67"/>
      <c r="T358" s="67"/>
      <c r="U358" s="67"/>
      <c r="V358" s="67"/>
      <c r="W358" s="67"/>
      <c r="X358" s="67"/>
      <c r="Y358" s="67"/>
      <c r="Z358" s="67"/>
      <c r="AA358" s="67"/>
      <c r="AB358" s="67"/>
      <c r="AC358" s="67"/>
      <c r="AD358" s="67"/>
      <c r="AE358" s="67"/>
      <c r="AF358" s="67"/>
      <c r="AG358" s="121"/>
      <c r="AH358" s="121"/>
      <c r="AI358" s="67"/>
      <c r="AJ358" s="67"/>
      <c r="AK358" s="121"/>
      <c r="AL358" s="121"/>
      <c r="AM358" s="121"/>
    </row>
    <row r="359" spans="1:39" x14ac:dyDescent="0.25">
      <c r="A359" s="67"/>
      <c r="B359" s="67"/>
      <c r="C359" s="67"/>
      <c r="D359" s="67"/>
      <c r="E359" s="67"/>
      <c r="G359" s="67"/>
      <c r="H359" s="67"/>
      <c r="I359" s="67"/>
      <c r="J359" s="67"/>
      <c r="K359" s="67"/>
      <c r="M359" s="67"/>
      <c r="N359" s="67"/>
      <c r="O359" s="121"/>
      <c r="P359" s="67"/>
      <c r="Q359" s="67"/>
      <c r="R359" s="67"/>
      <c r="S359" s="67"/>
      <c r="T359" s="67"/>
      <c r="U359" s="67"/>
      <c r="V359" s="67"/>
      <c r="W359" s="67"/>
      <c r="X359" s="67"/>
      <c r="Y359" s="67"/>
      <c r="Z359" s="67"/>
      <c r="AA359" s="67"/>
      <c r="AB359" s="67"/>
      <c r="AC359" s="67"/>
      <c r="AD359" s="67"/>
      <c r="AE359" s="67"/>
      <c r="AF359" s="67"/>
      <c r="AG359" s="121"/>
      <c r="AH359" s="121"/>
      <c r="AI359" s="67"/>
      <c r="AJ359" s="67"/>
      <c r="AK359" s="121"/>
      <c r="AL359" s="121"/>
      <c r="AM359" s="121"/>
    </row>
    <row r="360" spans="1:39" x14ac:dyDescent="0.25">
      <c r="A360" s="67"/>
      <c r="B360" s="67"/>
      <c r="C360" s="67"/>
      <c r="D360" s="67"/>
      <c r="E360" s="67"/>
      <c r="G360" s="67"/>
      <c r="H360" s="67"/>
      <c r="I360" s="67"/>
      <c r="J360" s="67"/>
      <c r="K360" s="67"/>
      <c r="M360" s="67"/>
      <c r="N360" s="67"/>
      <c r="O360" s="121"/>
      <c r="P360" s="67"/>
      <c r="Q360" s="67"/>
      <c r="R360" s="67"/>
      <c r="S360" s="67"/>
      <c r="T360" s="67"/>
      <c r="U360" s="67"/>
      <c r="V360" s="67"/>
      <c r="W360" s="67"/>
      <c r="X360" s="67"/>
      <c r="Y360" s="67"/>
      <c r="Z360" s="67"/>
      <c r="AA360" s="67"/>
      <c r="AB360" s="67"/>
      <c r="AC360" s="67"/>
      <c r="AD360" s="67"/>
      <c r="AE360" s="67"/>
      <c r="AF360" s="67"/>
      <c r="AG360" s="121"/>
      <c r="AH360" s="121"/>
      <c r="AI360" s="67"/>
      <c r="AJ360" s="67"/>
      <c r="AK360" s="121"/>
      <c r="AL360" s="121"/>
      <c r="AM360" s="121"/>
    </row>
    <row r="361" spans="1:39" x14ac:dyDescent="0.25">
      <c r="A361" s="67"/>
      <c r="B361" s="67"/>
      <c r="C361" s="67"/>
      <c r="D361" s="67"/>
      <c r="E361" s="67"/>
      <c r="G361" s="67"/>
      <c r="H361" s="67"/>
      <c r="I361" s="67"/>
      <c r="J361" s="67"/>
      <c r="K361" s="67"/>
      <c r="M361" s="67"/>
      <c r="N361" s="67"/>
      <c r="O361" s="121"/>
      <c r="P361" s="67"/>
      <c r="Q361" s="67"/>
      <c r="R361" s="67"/>
      <c r="S361" s="67"/>
      <c r="T361" s="67"/>
      <c r="U361" s="67"/>
      <c r="V361" s="67"/>
      <c r="W361" s="67"/>
      <c r="X361" s="67"/>
      <c r="Y361" s="67"/>
      <c r="Z361" s="67"/>
      <c r="AA361" s="67"/>
      <c r="AB361" s="67"/>
      <c r="AC361" s="67"/>
      <c r="AD361" s="67"/>
      <c r="AE361" s="67"/>
      <c r="AF361" s="67"/>
      <c r="AG361" s="121"/>
      <c r="AH361" s="121"/>
      <c r="AI361" s="67"/>
      <c r="AJ361" s="67"/>
      <c r="AK361" s="121"/>
      <c r="AL361" s="121"/>
      <c r="AM361" s="121"/>
    </row>
    <row r="362" spans="1:39" x14ac:dyDescent="0.25">
      <c r="A362" s="67"/>
      <c r="B362" s="67"/>
      <c r="C362" s="67"/>
      <c r="D362" s="67"/>
      <c r="E362" s="67"/>
      <c r="G362" s="67"/>
      <c r="H362" s="67"/>
      <c r="I362" s="67"/>
      <c r="J362" s="67"/>
      <c r="K362" s="67"/>
      <c r="M362" s="67"/>
      <c r="N362" s="67"/>
      <c r="O362" s="121"/>
      <c r="P362" s="67"/>
      <c r="Q362" s="67"/>
      <c r="R362" s="67"/>
      <c r="S362" s="67"/>
      <c r="T362" s="67"/>
      <c r="U362" s="67"/>
      <c r="V362" s="67"/>
      <c r="W362" s="67"/>
      <c r="X362" s="67"/>
      <c r="Y362" s="67"/>
      <c r="Z362" s="67"/>
      <c r="AA362" s="67"/>
      <c r="AB362" s="67"/>
      <c r="AC362" s="67"/>
      <c r="AD362" s="67"/>
      <c r="AE362" s="67"/>
      <c r="AF362" s="67"/>
      <c r="AG362" s="121"/>
      <c r="AH362" s="121"/>
      <c r="AI362" s="67"/>
      <c r="AJ362" s="67"/>
      <c r="AK362" s="121"/>
      <c r="AL362" s="121"/>
      <c r="AM362" s="121"/>
    </row>
    <row r="363" spans="1:39" x14ac:dyDescent="0.25">
      <c r="A363" s="67"/>
      <c r="B363" s="67"/>
      <c r="C363" s="67"/>
      <c r="D363" s="67"/>
      <c r="E363" s="67"/>
      <c r="G363" s="67"/>
      <c r="H363" s="67"/>
      <c r="I363" s="67"/>
      <c r="J363" s="67"/>
      <c r="K363" s="67"/>
      <c r="M363" s="67"/>
      <c r="N363" s="67"/>
      <c r="O363" s="121"/>
      <c r="P363" s="67"/>
      <c r="Q363" s="67"/>
      <c r="R363" s="67"/>
      <c r="S363" s="67"/>
      <c r="T363" s="67"/>
      <c r="U363" s="67"/>
      <c r="V363" s="67"/>
      <c r="W363" s="67"/>
      <c r="X363" s="67"/>
      <c r="Y363" s="67"/>
      <c r="Z363" s="67"/>
      <c r="AA363" s="67"/>
      <c r="AB363" s="67"/>
      <c r="AC363" s="67"/>
      <c r="AD363" s="67"/>
      <c r="AE363" s="67"/>
      <c r="AF363" s="67"/>
      <c r="AG363" s="121"/>
      <c r="AH363" s="121"/>
      <c r="AI363" s="67"/>
      <c r="AJ363" s="67"/>
      <c r="AK363" s="121"/>
      <c r="AL363" s="121"/>
      <c r="AM363" s="121"/>
    </row>
    <row r="364" spans="1:39" x14ac:dyDescent="0.25">
      <c r="A364" s="67"/>
      <c r="B364" s="67"/>
      <c r="C364" s="67"/>
      <c r="D364" s="67"/>
      <c r="E364" s="67"/>
      <c r="G364" s="67"/>
      <c r="H364" s="67"/>
      <c r="I364" s="67"/>
      <c r="J364" s="67"/>
      <c r="K364" s="67"/>
      <c r="M364" s="67"/>
      <c r="N364" s="67"/>
      <c r="O364" s="121"/>
      <c r="P364" s="67"/>
      <c r="Q364" s="67"/>
      <c r="R364" s="67"/>
      <c r="S364" s="67"/>
      <c r="T364" s="67"/>
      <c r="U364" s="67"/>
      <c r="V364" s="67"/>
      <c r="W364" s="67"/>
      <c r="X364" s="67"/>
      <c r="Y364" s="67"/>
      <c r="Z364" s="67"/>
      <c r="AA364" s="67"/>
      <c r="AB364" s="67"/>
      <c r="AC364" s="67"/>
      <c r="AD364" s="67"/>
      <c r="AE364" s="67"/>
      <c r="AF364" s="67"/>
      <c r="AG364" s="121"/>
      <c r="AH364" s="121"/>
      <c r="AI364" s="67"/>
      <c r="AJ364" s="67"/>
      <c r="AK364" s="121"/>
      <c r="AL364" s="121"/>
      <c r="AM364" s="121"/>
    </row>
    <row r="365" spans="1:39" x14ac:dyDescent="0.25">
      <c r="A365" s="67"/>
      <c r="B365" s="67"/>
      <c r="C365" s="67"/>
      <c r="D365" s="67"/>
      <c r="E365" s="67"/>
      <c r="G365" s="67"/>
      <c r="H365" s="67"/>
      <c r="I365" s="67"/>
      <c r="J365" s="67"/>
      <c r="K365" s="67"/>
      <c r="M365" s="67"/>
      <c r="N365" s="67"/>
      <c r="O365" s="121"/>
      <c r="P365" s="67"/>
      <c r="Q365" s="67"/>
      <c r="R365" s="67"/>
      <c r="S365" s="67"/>
      <c r="T365" s="67"/>
      <c r="U365" s="67"/>
      <c r="V365" s="67"/>
      <c r="W365" s="67"/>
      <c r="X365" s="67"/>
      <c r="Y365" s="67"/>
      <c r="Z365" s="67"/>
      <c r="AA365" s="67"/>
      <c r="AB365" s="67"/>
      <c r="AC365" s="67"/>
      <c r="AD365" s="67"/>
      <c r="AE365" s="67"/>
      <c r="AF365" s="67"/>
      <c r="AG365" s="121"/>
      <c r="AH365" s="121"/>
      <c r="AI365" s="67"/>
      <c r="AJ365" s="67"/>
      <c r="AK365" s="121"/>
      <c r="AL365" s="121"/>
      <c r="AM365" s="121"/>
    </row>
    <row r="366" spans="1:39" x14ac:dyDescent="0.25">
      <c r="A366" s="67"/>
      <c r="B366" s="67"/>
      <c r="C366" s="67"/>
      <c r="D366" s="67"/>
      <c r="E366" s="67"/>
      <c r="G366" s="67"/>
      <c r="H366" s="67"/>
      <c r="I366" s="67"/>
      <c r="J366" s="67"/>
      <c r="K366" s="67"/>
      <c r="M366" s="67"/>
      <c r="N366" s="67"/>
      <c r="O366" s="121"/>
      <c r="P366" s="67"/>
      <c r="Q366" s="67"/>
      <c r="R366" s="67"/>
      <c r="S366" s="67"/>
      <c r="T366" s="67"/>
      <c r="U366" s="67"/>
      <c r="V366" s="67"/>
      <c r="W366" s="67"/>
      <c r="X366" s="67"/>
      <c r="Y366" s="67"/>
      <c r="Z366" s="67"/>
      <c r="AA366" s="67"/>
      <c r="AB366" s="67"/>
      <c r="AC366" s="67"/>
      <c r="AD366" s="67"/>
      <c r="AE366" s="67"/>
      <c r="AF366" s="67"/>
      <c r="AG366" s="121"/>
      <c r="AH366" s="121"/>
      <c r="AI366" s="67"/>
      <c r="AJ366" s="67"/>
      <c r="AK366" s="121"/>
      <c r="AL366" s="121"/>
      <c r="AM366" s="121"/>
    </row>
    <row r="367" spans="1:39" x14ac:dyDescent="0.25">
      <c r="A367" s="67"/>
      <c r="B367" s="67"/>
      <c r="C367" s="67"/>
      <c r="D367" s="67"/>
      <c r="E367" s="67"/>
      <c r="G367" s="67"/>
      <c r="H367" s="67"/>
      <c r="I367" s="67"/>
      <c r="J367" s="67"/>
      <c r="K367" s="67"/>
      <c r="M367" s="67"/>
      <c r="N367" s="67"/>
      <c r="O367" s="121"/>
      <c r="P367" s="67"/>
      <c r="Q367" s="67"/>
      <c r="R367" s="67"/>
      <c r="S367" s="67"/>
      <c r="T367" s="67"/>
      <c r="U367" s="67"/>
      <c r="V367" s="67"/>
      <c r="W367" s="67"/>
      <c r="X367" s="67"/>
      <c r="Y367" s="67"/>
      <c r="Z367" s="67"/>
      <c r="AA367" s="67"/>
      <c r="AB367" s="67"/>
      <c r="AC367" s="67"/>
      <c r="AD367" s="67"/>
      <c r="AE367" s="67"/>
      <c r="AF367" s="67"/>
      <c r="AG367" s="121"/>
      <c r="AH367" s="121"/>
      <c r="AI367" s="67"/>
      <c r="AJ367" s="67"/>
      <c r="AK367" s="121"/>
      <c r="AL367" s="121"/>
      <c r="AM367" s="121"/>
    </row>
    <row r="368" spans="1:39" x14ac:dyDescent="0.25">
      <c r="A368" s="67"/>
      <c r="B368" s="67"/>
      <c r="C368" s="67"/>
      <c r="D368" s="67"/>
      <c r="E368" s="67"/>
      <c r="G368" s="67"/>
      <c r="H368" s="67"/>
      <c r="I368" s="67"/>
      <c r="J368" s="67"/>
      <c r="K368" s="67"/>
      <c r="M368" s="67"/>
      <c r="N368" s="67"/>
      <c r="O368" s="121"/>
      <c r="P368" s="67"/>
      <c r="Q368" s="67"/>
      <c r="R368" s="67"/>
      <c r="S368" s="67"/>
      <c r="T368" s="67"/>
      <c r="U368" s="67"/>
      <c r="V368" s="67"/>
      <c r="W368" s="67"/>
      <c r="X368" s="67"/>
      <c r="Y368" s="67"/>
      <c r="Z368" s="67"/>
      <c r="AA368" s="67"/>
      <c r="AB368" s="67"/>
      <c r="AC368" s="67"/>
      <c r="AD368" s="67"/>
      <c r="AE368" s="67"/>
      <c r="AF368" s="67"/>
      <c r="AG368" s="121"/>
      <c r="AH368" s="121"/>
      <c r="AI368" s="67"/>
      <c r="AJ368" s="67"/>
      <c r="AK368" s="121"/>
      <c r="AL368" s="121"/>
      <c r="AM368" s="121"/>
    </row>
    <row r="369" spans="1:39" x14ac:dyDescent="0.25">
      <c r="A369" s="67"/>
      <c r="B369" s="67"/>
      <c r="C369" s="67"/>
      <c r="D369" s="67"/>
      <c r="E369" s="67"/>
      <c r="G369" s="67"/>
      <c r="H369" s="67"/>
      <c r="I369" s="67"/>
      <c r="J369" s="67"/>
      <c r="K369" s="67"/>
      <c r="M369" s="67"/>
      <c r="N369" s="67"/>
      <c r="O369" s="121"/>
      <c r="P369" s="67"/>
      <c r="Q369" s="67"/>
      <c r="R369" s="67"/>
      <c r="S369" s="67"/>
      <c r="T369" s="67"/>
      <c r="U369" s="67"/>
      <c r="V369" s="67"/>
      <c r="W369" s="67"/>
      <c r="X369" s="67"/>
      <c r="Y369" s="67"/>
      <c r="Z369" s="67"/>
      <c r="AA369" s="67"/>
      <c r="AB369" s="67"/>
      <c r="AC369" s="67"/>
      <c r="AD369" s="67"/>
      <c r="AE369" s="67"/>
      <c r="AF369" s="67"/>
      <c r="AG369" s="121"/>
      <c r="AH369" s="121"/>
      <c r="AI369" s="67"/>
      <c r="AJ369" s="67"/>
      <c r="AK369" s="121"/>
      <c r="AL369" s="121"/>
      <c r="AM369" s="121"/>
    </row>
    <row r="370" spans="1:39" x14ac:dyDescent="0.25">
      <c r="A370" s="67"/>
      <c r="B370" s="67"/>
      <c r="C370" s="67"/>
      <c r="D370" s="67"/>
      <c r="E370" s="67"/>
      <c r="G370" s="67"/>
      <c r="H370" s="67"/>
      <c r="I370" s="67"/>
      <c r="J370" s="67"/>
      <c r="K370" s="67"/>
      <c r="M370" s="67"/>
      <c r="N370" s="67"/>
      <c r="O370" s="121"/>
      <c r="P370" s="67"/>
      <c r="Q370" s="67"/>
      <c r="R370" s="67"/>
      <c r="S370" s="67"/>
      <c r="T370" s="67"/>
      <c r="U370" s="67"/>
      <c r="V370" s="67"/>
      <c r="W370" s="67"/>
      <c r="X370" s="67"/>
      <c r="Y370" s="67"/>
      <c r="Z370" s="67"/>
      <c r="AA370" s="67"/>
      <c r="AB370" s="67"/>
      <c r="AC370" s="67"/>
      <c r="AD370" s="67"/>
      <c r="AE370" s="67"/>
      <c r="AF370" s="67"/>
      <c r="AG370" s="121"/>
      <c r="AH370" s="121"/>
      <c r="AI370" s="67"/>
      <c r="AJ370" s="67"/>
      <c r="AK370" s="121"/>
      <c r="AL370" s="121"/>
      <c r="AM370" s="121"/>
    </row>
    <row r="371" spans="1:39" x14ac:dyDescent="0.25">
      <c r="A371" s="67"/>
      <c r="B371" s="67"/>
      <c r="C371" s="67"/>
      <c r="D371" s="67"/>
      <c r="E371" s="67"/>
      <c r="G371" s="67"/>
      <c r="H371" s="67"/>
      <c r="I371" s="67"/>
      <c r="J371" s="67"/>
      <c r="K371" s="67"/>
      <c r="M371" s="67"/>
      <c r="N371" s="67"/>
      <c r="O371" s="121"/>
      <c r="P371" s="67"/>
      <c r="Q371" s="67"/>
      <c r="R371" s="67"/>
      <c r="S371" s="67"/>
      <c r="T371" s="67"/>
      <c r="U371" s="67"/>
      <c r="V371" s="67"/>
      <c r="W371" s="67"/>
      <c r="X371" s="67"/>
      <c r="Y371" s="67"/>
      <c r="Z371" s="67"/>
      <c r="AA371" s="67"/>
      <c r="AB371" s="67"/>
      <c r="AC371" s="67"/>
      <c r="AD371" s="67"/>
      <c r="AE371" s="67"/>
      <c r="AF371" s="67"/>
      <c r="AG371" s="121"/>
      <c r="AH371" s="121"/>
      <c r="AI371" s="67"/>
      <c r="AJ371" s="67"/>
      <c r="AK371" s="121"/>
      <c r="AL371" s="121"/>
      <c r="AM371" s="121"/>
    </row>
    <row r="372" spans="1:39" x14ac:dyDescent="0.25">
      <c r="A372" s="67"/>
      <c r="B372" s="67"/>
      <c r="C372" s="67"/>
      <c r="D372" s="67"/>
      <c r="E372" s="67"/>
      <c r="G372" s="67"/>
      <c r="H372" s="67"/>
      <c r="I372" s="67"/>
      <c r="J372" s="67"/>
      <c r="K372" s="67"/>
      <c r="M372" s="67"/>
      <c r="N372" s="67"/>
      <c r="O372" s="121"/>
      <c r="P372" s="67"/>
      <c r="Q372" s="67"/>
      <c r="R372" s="67"/>
      <c r="S372" s="67"/>
      <c r="T372" s="67"/>
      <c r="U372" s="67"/>
      <c r="V372" s="67"/>
      <c r="W372" s="67"/>
      <c r="X372" s="67"/>
      <c r="Y372" s="67"/>
      <c r="Z372" s="67"/>
      <c r="AA372" s="67"/>
      <c r="AB372" s="67"/>
      <c r="AC372" s="67"/>
      <c r="AD372" s="67"/>
      <c r="AE372" s="67"/>
      <c r="AF372" s="67"/>
      <c r="AG372" s="121"/>
      <c r="AH372" s="121"/>
      <c r="AI372" s="67"/>
      <c r="AJ372" s="67"/>
      <c r="AK372" s="121"/>
      <c r="AL372" s="121"/>
      <c r="AM372" s="121"/>
    </row>
    <row r="373" spans="1:39" x14ac:dyDescent="0.25">
      <c r="A373" s="67"/>
      <c r="B373" s="67"/>
      <c r="C373" s="67"/>
      <c r="D373" s="67"/>
      <c r="E373" s="67"/>
      <c r="G373" s="67"/>
      <c r="H373" s="67"/>
      <c r="I373" s="67"/>
      <c r="J373" s="67"/>
      <c r="K373" s="67"/>
      <c r="M373" s="67"/>
      <c r="N373" s="67"/>
      <c r="O373" s="121"/>
      <c r="P373" s="67"/>
      <c r="Q373" s="67"/>
      <c r="R373" s="67"/>
      <c r="S373" s="67"/>
      <c r="T373" s="67"/>
      <c r="U373" s="67"/>
      <c r="V373" s="67"/>
      <c r="W373" s="67"/>
      <c r="X373" s="67"/>
      <c r="Y373" s="67"/>
      <c r="Z373" s="67"/>
      <c r="AA373" s="67"/>
      <c r="AB373" s="67"/>
      <c r="AC373" s="67"/>
      <c r="AD373" s="67"/>
      <c r="AE373" s="67"/>
      <c r="AF373" s="67"/>
      <c r="AG373" s="121"/>
      <c r="AH373" s="121"/>
      <c r="AI373" s="67"/>
      <c r="AJ373" s="67"/>
      <c r="AK373" s="121"/>
      <c r="AL373" s="121"/>
      <c r="AM373" s="121"/>
    </row>
    <row r="374" spans="1:39" x14ac:dyDescent="0.25">
      <c r="A374" s="67"/>
      <c r="B374" s="67"/>
      <c r="C374" s="67"/>
      <c r="D374" s="67"/>
      <c r="E374" s="67"/>
      <c r="G374" s="67"/>
      <c r="H374" s="67"/>
      <c r="I374" s="67"/>
      <c r="J374" s="67"/>
      <c r="K374" s="67"/>
      <c r="M374" s="67"/>
      <c r="N374" s="67"/>
      <c r="O374" s="121"/>
      <c r="P374" s="67"/>
      <c r="Q374" s="67"/>
      <c r="R374" s="67"/>
      <c r="S374" s="67"/>
      <c r="T374" s="67"/>
      <c r="U374" s="67"/>
      <c r="V374" s="67"/>
      <c r="W374" s="67"/>
      <c r="X374" s="67"/>
      <c r="Y374" s="67"/>
      <c r="Z374" s="67"/>
      <c r="AA374" s="67"/>
      <c r="AB374" s="67"/>
      <c r="AC374" s="67"/>
      <c r="AD374" s="67"/>
      <c r="AE374" s="67"/>
      <c r="AF374" s="67"/>
      <c r="AG374" s="121"/>
      <c r="AH374" s="121"/>
      <c r="AI374" s="67"/>
      <c r="AJ374" s="67"/>
      <c r="AK374" s="121"/>
      <c r="AL374" s="121"/>
      <c r="AM374" s="121"/>
    </row>
    <row r="375" spans="1:39" x14ac:dyDescent="0.25">
      <c r="A375" s="67"/>
      <c r="B375" s="67"/>
      <c r="C375" s="67"/>
      <c r="D375" s="67"/>
      <c r="E375" s="67"/>
      <c r="G375" s="67"/>
      <c r="H375" s="67"/>
      <c r="I375" s="67"/>
      <c r="J375" s="67"/>
      <c r="K375" s="67"/>
      <c r="M375" s="67"/>
      <c r="N375" s="67"/>
      <c r="O375" s="121"/>
      <c r="P375" s="67"/>
      <c r="Q375" s="67"/>
      <c r="R375" s="67"/>
      <c r="S375" s="67"/>
      <c r="T375" s="67"/>
      <c r="U375" s="67"/>
      <c r="V375" s="67"/>
      <c r="W375" s="67"/>
      <c r="X375" s="67"/>
      <c r="Y375" s="67"/>
      <c r="Z375" s="67"/>
      <c r="AA375" s="67"/>
      <c r="AB375" s="67"/>
      <c r="AC375" s="67"/>
      <c r="AD375" s="67"/>
      <c r="AE375" s="67"/>
      <c r="AF375" s="67"/>
      <c r="AG375" s="121"/>
      <c r="AH375" s="121"/>
      <c r="AI375" s="67"/>
      <c r="AJ375" s="67"/>
      <c r="AK375" s="121"/>
      <c r="AL375" s="121"/>
      <c r="AM375" s="121"/>
    </row>
    <row r="376" spans="1:39" x14ac:dyDescent="0.25">
      <c r="A376" s="67"/>
      <c r="B376" s="67"/>
      <c r="C376" s="67"/>
      <c r="D376" s="67"/>
      <c r="E376" s="67"/>
      <c r="G376" s="67"/>
      <c r="H376" s="67"/>
      <c r="I376" s="67"/>
      <c r="J376" s="67"/>
      <c r="K376" s="67"/>
      <c r="M376" s="67"/>
      <c r="N376" s="67"/>
      <c r="O376" s="121"/>
      <c r="P376" s="67"/>
      <c r="Q376" s="67"/>
      <c r="R376" s="67"/>
      <c r="S376" s="67"/>
      <c r="T376" s="67"/>
      <c r="U376" s="67"/>
      <c r="V376" s="67"/>
      <c r="W376" s="67"/>
      <c r="X376" s="67"/>
      <c r="Y376" s="67"/>
      <c r="Z376" s="67"/>
      <c r="AA376" s="67"/>
      <c r="AB376" s="67"/>
      <c r="AC376" s="67"/>
      <c r="AD376" s="67"/>
      <c r="AE376" s="67"/>
      <c r="AF376" s="67"/>
      <c r="AG376" s="121"/>
      <c r="AH376" s="121"/>
      <c r="AI376" s="67"/>
      <c r="AJ376" s="67"/>
      <c r="AK376" s="121"/>
      <c r="AL376" s="121"/>
      <c r="AM376" s="121"/>
    </row>
    <row r="377" spans="1:39" x14ac:dyDescent="0.25">
      <c r="A377" s="67"/>
      <c r="B377" s="67"/>
      <c r="C377" s="67"/>
      <c r="D377" s="67"/>
      <c r="E377" s="67"/>
      <c r="G377" s="67"/>
      <c r="H377" s="67"/>
      <c r="I377" s="67"/>
      <c r="J377" s="67"/>
      <c r="K377" s="67"/>
      <c r="M377" s="67"/>
      <c r="N377" s="67"/>
      <c r="O377" s="121"/>
      <c r="P377" s="67"/>
      <c r="Q377" s="67"/>
      <c r="R377" s="67"/>
      <c r="S377" s="67"/>
      <c r="T377" s="67"/>
      <c r="U377" s="67"/>
      <c r="V377" s="67"/>
      <c r="W377" s="67"/>
      <c r="X377" s="67"/>
      <c r="Y377" s="67"/>
      <c r="Z377" s="67"/>
      <c r="AA377" s="67"/>
      <c r="AB377" s="67"/>
      <c r="AC377" s="67"/>
      <c r="AD377" s="67"/>
      <c r="AE377" s="67"/>
      <c r="AF377" s="67"/>
      <c r="AG377" s="121"/>
      <c r="AH377" s="121"/>
      <c r="AI377" s="67"/>
      <c r="AJ377" s="67"/>
      <c r="AK377" s="121"/>
      <c r="AL377" s="121"/>
      <c r="AM377" s="121"/>
    </row>
    <row r="378" spans="1:39" x14ac:dyDescent="0.25">
      <c r="A378" s="67"/>
      <c r="B378" s="67"/>
      <c r="C378" s="67"/>
      <c r="D378" s="67"/>
      <c r="E378" s="67"/>
      <c r="G378" s="67"/>
      <c r="H378" s="67"/>
      <c r="I378" s="67"/>
      <c r="J378" s="67"/>
      <c r="K378" s="67"/>
      <c r="M378" s="67"/>
      <c r="N378" s="67"/>
      <c r="O378" s="121"/>
      <c r="P378" s="67"/>
      <c r="Q378" s="67"/>
      <c r="R378" s="67"/>
      <c r="S378" s="67"/>
      <c r="T378" s="67"/>
      <c r="U378" s="67"/>
      <c r="V378" s="67"/>
      <c r="W378" s="67"/>
      <c r="X378" s="67"/>
      <c r="Y378" s="67"/>
      <c r="Z378" s="67"/>
      <c r="AA378" s="67"/>
      <c r="AB378" s="67"/>
      <c r="AC378" s="67"/>
      <c r="AD378" s="67"/>
      <c r="AE378" s="67"/>
      <c r="AF378" s="67"/>
      <c r="AG378" s="121"/>
      <c r="AH378" s="121"/>
      <c r="AI378" s="67"/>
      <c r="AJ378" s="67"/>
      <c r="AK378" s="121"/>
      <c r="AL378" s="121"/>
      <c r="AM378" s="121"/>
    </row>
    <row r="379" spans="1:39" x14ac:dyDescent="0.25">
      <c r="A379" s="67"/>
      <c r="B379" s="67"/>
      <c r="C379" s="67"/>
      <c r="D379" s="67"/>
      <c r="E379" s="67"/>
      <c r="G379" s="67"/>
      <c r="H379" s="67"/>
      <c r="I379" s="67"/>
      <c r="J379" s="67"/>
      <c r="K379" s="67"/>
      <c r="M379" s="67"/>
      <c r="N379" s="67"/>
      <c r="O379" s="121"/>
      <c r="P379" s="67"/>
      <c r="Q379" s="67"/>
      <c r="R379" s="67"/>
      <c r="S379" s="67"/>
      <c r="T379" s="67"/>
      <c r="U379" s="67"/>
      <c r="V379" s="67"/>
      <c r="W379" s="67"/>
      <c r="X379" s="67"/>
      <c r="Y379" s="67"/>
      <c r="Z379" s="67"/>
      <c r="AA379" s="67"/>
      <c r="AB379" s="67"/>
      <c r="AC379" s="67"/>
      <c r="AD379" s="67"/>
      <c r="AE379" s="67"/>
      <c r="AF379" s="67"/>
      <c r="AG379" s="121"/>
      <c r="AH379" s="121"/>
      <c r="AI379" s="67"/>
      <c r="AJ379" s="67"/>
      <c r="AK379" s="121"/>
      <c r="AL379" s="121"/>
      <c r="AM379" s="121"/>
    </row>
    <row r="380" spans="1:39" x14ac:dyDescent="0.25">
      <c r="A380" s="67"/>
      <c r="B380" s="67"/>
      <c r="C380" s="67"/>
      <c r="D380" s="67"/>
      <c r="E380" s="67"/>
      <c r="G380" s="67"/>
      <c r="H380" s="67"/>
      <c r="I380" s="67"/>
      <c r="J380" s="67"/>
      <c r="K380" s="67"/>
      <c r="M380" s="67"/>
      <c r="N380" s="67"/>
      <c r="O380" s="121"/>
      <c r="P380" s="67"/>
      <c r="Q380" s="67"/>
      <c r="R380" s="67"/>
      <c r="S380" s="67"/>
      <c r="T380" s="67"/>
      <c r="U380" s="67"/>
      <c r="V380" s="67"/>
      <c r="W380" s="67"/>
      <c r="X380" s="67"/>
      <c r="Y380" s="67"/>
      <c r="Z380" s="67"/>
      <c r="AA380" s="67"/>
      <c r="AB380" s="67"/>
      <c r="AC380" s="67"/>
      <c r="AD380" s="67"/>
      <c r="AE380" s="67"/>
      <c r="AF380" s="67"/>
      <c r="AG380" s="121"/>
      <c r="AH380" s="121"/>
      <c r="AI380" s="67"/>
      <c r="AJ380" s="67"/>
      <c r="AK380" s="121"/>
      <c r="AL380" s="121"/>
      <c r="AM380" s="121"/>
    </row>
    <row r="381" spans="1:39" x14ac:dyDescent="0.25">
      <c r="A381" s="67"/>
      <c r="B381" s="67"/>
      <c r="C381" s="67"/>
      <c r="D381" s="67"/>
      <c r="E381" s="67"/>
      <c r="G381" s="67"/>
      <c r="H381" s="67"/>
      <c r="I381" s="67"/>
      <c r="J381" s="67"/>
      <c r="K381" s="67"/>
      <c r="M381" s="67"/>
      <c r="N381" s="67"/>
      <c r="O381" s="121"/>
      <c r="P381" s="67"/>
      <c r="Q381" s="67"/>
      <c r="R381" s="67"/>
      <c r="S381" s="67"/>
      <c r="T381" s="67"/>
      <c r="U381" s="67"/>
      <c r="V381" s="67"/>
      <c r="W381" s="67"/>
      <c r="X381" s="67"/>
      <c r="Y381" s="67"/>
      <c r="Z381" s="67"/>
      <c r="AA381" s="67"/>
      <c r="AB381" s="67"/>
      <c r="AC381" s="67"/>
      <c r="AD381" s="67"/>
      <c r="AE381" s="67"/>
      <c r="AF381" s="67"/>
      <c r="AG381" s="121"/>
      <c r="AH381" s="121"/>
      <c r="AI381" s="67"/>
      <c r="AJ381" s="67"/>
      <c r="AK381" s="121"/>
      <c r="AL381" s="121"/>
      <c r="AM381" s="121"/>
    </row>
    <row r="382" spans="1:39" x14ac:dyDescent="0.25">
      <c r="A382" s="67"/>
      <c r="B382" s="67"/>
      <c r="C382" s="67"/>
      <c r="D382" s="67"/>
      <c r="E382" s="67"/>
      <c r="G382" s="67"/>
      <c r="H382" s="67"/>
      <c r="I382" s="67"/>
      <c r="J382" s="67"/>
      <c r="K382" s="67"/>
      <c r="M382" s="67"/>
      <c r="N382" s="67"/>
      <c r="O382" s="121"/>
      <c r="P382" s="67"/>
      <c r="Q382" s="67"/>
      <c r="R382" s="67"/>
      <c r="S382" s="67"/>
      <c r="T382" s="67"/>
      <c r="U382" s="67"/>
      <c r="V382" s="67"/>
      <c r="W382" s="67"/>
      <c r="X382" s="67"/>
      <c r="Y382" s="67"/>
      <c r="Z382" s="67"/>
      <c r="AA382" s="67"/>
      <c r="AB382" s="67"/>
      <c r="AC382" s="67"/>
      <c r="AD382" s="67"/>
      <c r="AE382" s="67"/>
      <c r="AF382" s="67"/>
      <c r="AG382" s="121"/>
      <c r="AH382" s="121"/>
      <c r="AI382" s="67"/>
      <c r="AJ382" s="67"/>
      <c r="AK382" s="121"/>
      <c r="AL382" s="121"/>
      <c r="AM382" s="121"/>
    </row>
    <row r="383" spans="1:39" x14ac:dyDescent="0.25">
      <c r="A383" s="67"/>
      <c r="B383" s="67"/>
      <c r="C383" s="67"/>
      <c r="D383" s="67"/>
      <c r="E383" s="67"/>
      <c r="G383" s="67"/>
      <c r="H383" s="67"/>
      <c r="I383" s="67"/>
      <c r="J383" s="67"/>
      <c r="K383" s="67"/>
      <c r="M383" s="67"/>
      <c r="N383" s="67"/>
      <c r="O383" s="121"/>
      <c r="P383" s="67"/>
      <c r="Q383" s="67"/>
      <c r="R383" s="67"/>
      <c r="S383" s="67"/>
      <c r="T383" s="67"/>
      <c r="U383" s="67"/>
      <c r="V383" s="67"/>
      <c r="W383" s="67"/>
      <c r="X383" s="67"/>
      <c r="Y383" s="67"/>
      <c r="Z383" s="67"/>
      <c r="AA383" s="67"/>
      <c r="AB383" s="67"/>
      <c r="AC383" s="67"/>
      <c r="AD383" s="67"/>
      <c r="AE383" s="67"/>
      <c r="AF383" s="67"/>
      <c r="AG383" s="121"/>
      <c r="AH383" s="121"/>
      <c r="AI383" s="67"/>
      <c r="AJ383" s="67"/>
      <c r="AK383" s="121"/>
      <c r="AL383" s="121"/>
      <c r="AM383" s="121"/>
    </row>
    <row r="384" spans="1:39" x14ac:dyDescent="0.25">
      <c r="A384" s="67"/>
      <c r="B384" s="67"/>
      <c r="C384" s="67"/>
      <c r="D384" s="67"/>
      <c r="E384" s="67"/>
      <c r="G384" s="67"/>
      <c r="H384" s="67"/>
      <c r="I384" s="67"/>
      <c r="J384" s="67"/>
      <c r="K384" s="67"/>
      <c r="M384" s="67"/>
      <c r="N384" s="67"/>
      <c r="O384" s="121"/>
      <c r="P384" s="67"/>
      <c r="Q384" s="67"/>
      <c r="R384" s="67"/>
      <c r="S384" s="67"/>
      <c r="T384" s="67"/>
      <c r="U384" s="67"/>
      <c r="V384" s="67"/>
      <c r="W384" s="67"/>
      <c r="X384" s="67"/>
      <c r="Y384" s="67"/>
      <c r="Z384" s="67"/>
      <c r="AA384" s="67"/>
      <c r="AB384" s="67"/>
      <c r="AC384" s="67"/>
      <c r="AD384" s="67"/>
      <c r="AE384" s="67"/>
      <c r="AF384" s="67"/>
      <c r="AG384" s="121"/>
      <c r="AH384" s="121"/>
      <c r="AI384" s="67"/>
      <c r="AJ384" s="67"/>
      <c r="AK384" s="121"/>
      <c r="AL384" s="121"/>
      <c r="AM384" s="121"/>
    </row>
    <row r="385" spans="1:39" x14ac:dyDescent="0.25">
      <c r="A385" s="67"/>
      <c r="B385" s="67"/>
      <c r="C385" s="67"/>
      <c r="D385" s="67"/>
      <c r="E385" s="67"/>
      <c r="G385" s="67"/>
      <c r="H385" s="67"/>
      <c r="I385" s="67"/>
      <c r="J385" s="67"/>
      <c r="K385" s="67"/>
      <c r="M385" s="67"/>
      <c r="N385" s="67"/>
      <c r="O385" s="121"/>
      <c r="P385" s="67"/>
      <c r="Q385" s="67"/>
      <c r="R385" s="67"/>
      <c r="S385" s="67"/>
      <c r="T385" s="67"/>
      <c r="U385" s="67"/>
      <c r="V385" s="67"/>
      <c r="W385" s="67"/>
      <c r="X385" s="67"/>
      <c r="Y385" s="67"/>
      <c r="Z385" s="67"/>
      <c r="AA385" s="67"/>
      <c r="AB385" s="67"/>
      <c r="AC385" s="67"/>
      <c r="AD385" s="67"/>
      <c r="AE385" s="67"/>
      <c r="AF385" s="67"/>
      <c r="AG385" s="121"/>
      <c r="AH385" s="121"/>
      <c r="AI385" s="67"/>
      <c r="AJ385" s="67"/>
      <c r="AK385" s="121"/>
      <c r="AL385" s="121"/>
      <c r="AM385" s="121"/>
    </row>
    <row r="386" spans="1:39" x14ac:dyDescent="0.25">
      <c r="A386" s="67"/>
      <c r="B386" s="67"/>
      <c r="C386" s="67"/>
      <c r="D386" s="67"/>
      <c r="E386" s="67"/>
      <c r="G386" s="67"/>
      <c r="H386" s="67"/>
      <c r="I386" s="67"/>
      <c r="J386" s="67"/>
      <c r="K386" s="67"/>
      <c r="M386" s="67"/>
      <c r="N386" s="67"/>
      <c r="O386" s="121"/>
      <c r="P386" s="67"/>
      <c r="Q386" s="67"/>
      <c r="R386" s="67"/>
      <c r="S386" s="67"/>
      <c r="T386" s="67"/>
      <c r="U386" s="67"/>
      <c r="V386" s="67"/>
      <c r="W386" s="67"/>
      <c r="X386" s="67"/>
      <c r="Y386" s="67"/>
      <c r="Z386" s="67"/>
      <c r="AA386" s="67"/>
      <c r="AB386" s="67"/>
      <c r="AC386" s="67"/>
      <c r="AD386" s="67"/>
      <c r="AE386" s="67"/>
      <c r="AF386" s="67"/>
      <c r="AG386" s="121"/>
      <c r="AH386" s="121"/>
      <c r="AI386" s="67"/>
      <c r="AJ386" s="67"/>
      <c r="AK386" s="121"/>
      <c r="AL386" s="121"/>
      <c r="AM386" s="121"/>
    </row>
    <row r="387" spans="1:39" x14ac:dyDescent="0.25">
      <c r="A387" s="67"/>
      <c r="B387" s="67"/>
      <c r="C387" s="67"/>
      <c r="D387" s="67"/>
      <c r="E387" s="67"/>
      <c r="G387" s="67"/>
      <c r="H387" s="67"/>
      <c r="I387" s="67"/>
      <c r="J387" s="67"/>
      <c r="K387" s="67"/>
      <c r="M387" s="67"/>
      <c r="N387" s="67"/>
      <c r="O387" s="121"/>
      <c r="P387" s="67"/>
      <c r="Q387" s="67"/>
      <c r="R387" s="67"/>
      <c r="S387" s="67"/>
      <c r="T387" s="67"/>
      <c r="U387" s="67"/>
      <c r="V387" s="67"/>
      <c r="W387" s="67"/>
      <c r="X387" s="67"/>
      <c r="Y387" s="67"/>
      <c r="Z387" s="67"/>
      <c r="AA387" s="67"/>
      <c r="AB387" s="67"/>
      <c r="AC387" s="67"/>
      <c r="AD387" s="67"/>
      <c r="AE387" s="67"/>
      <c r="AF387" s="67"/>
      <c r="AG387" s="121"/>
      <c r="AH387" s="121"/>
      <c r="AI387" s="67"/>
      <c r="AJ387" s="67"/>
      <c r="AK387" s="121"/>
      <c r="AL387" s="121"/>
      <c r="AM387" s="121"/>
    </row>
    <row r="388" spans="1:39" x14ac:dyDescent="0.25">
      <c r="A388" s="67"/>
      <c r="B388" s="67"/>
      <c r="C388" s="67"/>
      <c r="D388" s="67"/>
      <c r="E388" s="67"/>
      <c r="G388" s="67"/>
      <c r="H388" s="67"/>
      <c r="I388" s="67"/>
      <c r="J388" s="67"/>
      <c r="K388" s="67"/>
      <c r="M388" s="67"/>
      <c r="N388" s="67"/>
      <c r="O388" s="121"/>
      <c r="P388" s="67"/>
      <c r="Q388" s="67"/>
      <c r="R388" s="67"/>
      <c r="S388" s="67"/>
      <c r="T388" s="67"/>
      <c r="U388" s="67"/>
      <c r="V388" s="67"/>
      <c r="W388" s="67"/>
      <c r="X388" s="67"/>
      <c r="Y388" s="67"/>
      <c r="Z388" s="67"/>
      <c r="AA388" s="67"/>
      <c r="AB388" s="67"/>
      <c r="AC388" s="67"/>
      <c r="AD388" s="67"/>
      <c r="AE388" s="67"/>
      <c r="AF388" s="67"/>
      <c r="AG388" s="121"/>
      <c r="AH388" s="121"/>
      <c r="AI388" s="67"/>
      <c r="AJ388" s="67"/>
      <c r="AK388" s="121"/>
      <c r="AL388" s="121"/>
      <c r="AM388" s="121"/>
    </row>
    <row r="389" spans="1:39" x14ac:dyDescent="0.25">
      <c r="A389" s="67"/>
      <c r="B389" s="67"/>
      <c r="C389" s="67"/>
      <c r="D389" s="67"/>
      <c r="E389" s="67"/>
      <c r="G389" s="67"/>
      <c r="H389" s="67"/>
      <c r="I389" s="67"/>
      <c r="J389" s="67"/>
      <c r="K389" s="67"/>
      <c r="M389" s="67"/>
      <c r="N389" s="67"/>
      <c r="O389" s="121"/>
      <c r="P389" s="67"/>
      <c r="Q389" s="67"/>
      <c r="R389" s="67"/>
      <c r="S389" s="67"/>
      <c r="T389" s="67"/>
      <c r="U389" s="67"/>
      <c r="V389" s="67"/>
      <c r="W389" s="67"/>
      <c r="X389" s="67"/>
      <c r="Y389" s="67"/>
      <c r="Z389" s="67"/>
      <c r="AA389" s="67"/>
      <c r="AB389" s="67"/>
      <c r="AC389" s="67"/>
      <c r="AD389" s="67"/>
      <c r="AE389" s="67"/>
      <c r="AF389" s="67"/>
      <c r="AG389" s="121"/>
      <c r="AH389" s="121"/>
      <c r="AI389" s="67"/>
      <c r="AJ389" s="67"/>
      <c r="AK389" s="121"/>
      <c r="AL389" s="121"/>
      <c r="AM389" s="121"/>
    </row>
    <row r="390" spans="1:39" x14ac:dyDescent="0.25">
      <c r="A390" s="67"/>
      <c r="B390" s="67"/>
      <c r="C390" s="67"/>
      <c r="D390" s="67"/>
      <c r="E390" s="67"/>
      <c r="G390" s="67"/>
      <c r="H390" s="67"/>
      <c r="I390" s="67"/>
      <c r="J390" s="67"/>
      <c r="K390" s="67"/>
      <c r="M390" s="67"/>
      <c r="N390" s="67"/>
      <c r="O390" s="121"/>
      <c r="P390" s="67"/>
      <c r="Q390" s="67"/>
      <c r="R390" s="67"/>
      <c r="S390" s="67"/>
      <c r="T390" s="67"/>
      <c r="U390" s="67"/>
      <c r="V390" s="67"/>
      <c r="W390" s="67"/>
      <c r="X390" s="67"/>
      <c r="Y390" s="67"/>
      <c r="Z390" s="67"/>
      <c r="AA390" s="67"/>
      <c r="AB390" s="67"/>
      <c r="AC390" s="67"/>
      <c r="AD390" s="67"/>
      <c r="AE390" s="67"/>
      <c r="AF390" s="67"/>
      <c r="AG390" s="121"/>
      <c r="AH390" s="121"/>
      <c r="AI390" s="67"/>
      <c r="AJ390" s="67"/>
      <c r="AK390" s="121"/>
      <c r="AL390" s="121"/>
      <c r="AM390" s="121"/>
    </row>
    <row r="391" spans="1:39" x14ac:dyDescent="0.25">
      <c r="A391" s="67"/>
      <c r="B391" s="67"/>
      <c r="C391" s="67"/>
      <c r="D391" s="67"/>
      <c r="E391" s="67"/>
      <c r="G391" s="67"/>
      <c r="H391" s="67"/>
      <c r="I391" s="67"/>
      <c r="J391" s="67"/>
      <c r="K391" s="67"/>
      <c r="M391" s="67"/>
      <c r="N391" s="67"/>
      <c r="O391" s="121"/>
      <c r="P391" s="67"/>
      <c r="Q391" s="67"/>
      <c r="R391" s="67"/>
      <c r="S391" s="67"/>
      <c r="T391" s="67"/>
      <c r="U391" s="67"/>
      <c r="V391" s="67"/>
      <c r="W391" s="67"/>
      <c r="X391" s="67"/>
      <c r="Y391" s="67"/>
      <c r="Z391" s="67"/>
      <c r="AA391" s="67"/>
      <c r="AB391" s="67"/>
      <c r="AC391" s="67"/>
      <c r="AD391" s="67"/>
      <c r="AE391" s="67"/>
      <c r="AF391" s="67"/>
      <c r="AG391" s="121"/>
      <c r="AH391" s="121"/>
      <c r="AI391" s="67"/>
      <c r="AJ391" s="67"/>
      <c r="AK391" s="121"/>
      <c r="AL391" s="121"/>
      <c r="AM391" s="121"/>
    </row>
    <row r="392" spans="1:39" x14ac:dyDescent="0.25">
      <c r="A392" s="67"/>
      <c r="B392" s="67"/>
      <c r="C392" s="67"/>
      <c r="D392" s="67"/>
      <c r="E392" s="67"/>
      <c r="G392" s="67"/>
      <c r="H392" s="67"/>
      <c r="I392" s="67"/>
      <c r="J392" s="67"/>
      <c r="K392" s="67"/>
      <c r="M392" s="67"/>
      <c r="N392" s="67"/>
      <c r="O392" s="121"/>
      <c r="P392" s="67"/>
      <c r="Q392" s="67"/>
      <c r="R392" s="67"/>
      <c r="S392" s="67"/>
      <c r="T392" s="67"/>
      <c r="U392" s="67"/>
      <c r="V392" s="67"/>
      <c r="W392" s="67"/>
      <c r="X392" s="67"/>
      <c r="Y392" s="67"/>
      <c r="Z392" s="67"/>
      <c r="AA392" s="67"/>
      <c r="AB392" s="67"/>
      <c r="AC392" s="67"/>
      <c r="AD392" s="67"/>
      <c r="AE392" s="67"/>
      <c r="AF392" s="67"/>
      <c r="AG392" s="121"/>
      <c r="AH392" s="121"/>
      <c r="AI392" s="67"/>
      <c r="AJ392" s="67"/>
      <c r="AK392" s="121"/>
      <c r="AL392" s="121"/>
      <c r="AM392" s="121"/>
    </row>
    <row r="393" spans="1:39" x14ac:dyDescent="0.25">
      <c r="A393" s="67"/>
      <c r="B393" s="67"/>
      <c r="C393" s="67"/>
      <c r="D393" s="67"/>
      <c r="E393" s="67"/>
      <c r="G393" s="67"/>
      <c r="H393" s="67"/>
      <c r="I393" s="67"/>
      <c r="J393" s="67"/>
      <c r="K393" s="67"/>
      <c r="M393" s="67"/>
      <c r="N393" s="67"/>
      <c r="O393" s="121"/>
      <c r="P393" s="67"/>
      <c r="Q393" s="67"/>
      <c r="R393" s="67"/>
      <c r="S393" s="67"/>
      <c r="T393" s="67"/>
      <c r="U393" s="67"/>
      <c r="V393" s="67"/>
      <c r="W393" s="67"/>
      <c r="X393" s="67"/>
      <c r="Y393" s="67"/>
      <c r="Z393" s="67"/>
      <c r="AA393" s="67"/>
      <c r="AB393" s="67"/>
      <c r="AC393" s="67"/>
      <c r="AD393" s="67"/>
      <c r="AE393" s="67"/>
      <c r="AF393" s="67"/>
      <c r="AG393" s="121"/>
      <c r="AH393" s="121"/>
      <c r="AI393" s="67"/>
      <c r="AJ393" s="67"/>
      <c r="AK393" s="121"/>
      <c r="AL393" s="121"/>
      <c r="AM393" s="121"/>
    </row>
    <row r="394" spans="1:39" x14ac:dyDescent="0.25">
      <c r="A394" s="67"/>
      <c r="B394" s="67"/>
      <c r="C394" s="67"/>
      <c r="D394" s="67"/>
      <c r="E394" s="67"/>
      <c r="G394" s="67"/>
      <c r="H394" s="67"/>
      <c r="I394" s="67"/>
      <c r="J394" s="67"/>
      <c r="K394" s="67"/>
      <c r="M394" s="67"/>
      <c r="N394" s="67"/>
      <c r="O394" s="121"/>
      <c r="P394" s="67"/>
      <c r="Q394" s="67"/>
      <c r="R394" s="67"/>
      <c r="S394" s="67"/>
      <c r="T394" s="67"/>
      <c r="U394" s="67"/>
      <c r="V394" s="67"/>
      <c r="W394" s="67"/>
      <c r="X394" s="67"/>
      <c r="Y394" s="67"/>
      <c r="Z394" s="67"/>
      <c r="AA394" s="67"/>
      <c r="AB394" s="67"/>
      <c r="AC394" s="67"/>
      <c r="AD394" s="67"/>
      <c r="AE394" s="67"/>
      <c r="AF394" s="67"/>
      <c r="AG394" s="121"/>
      <c r="AH394" s="121"/>
      <c r="AI394" s="67"/>
      <c r="AJ394" s="67"/>
      <c r="AK394" s="121"/>
      <c r="AL394" s="121"/>
      <c r="AM394" s="121"/>
    </row>
    <row r="395" spans="1:39" x14ac:dyDescent="0.25">
      <c r="A395" s="67"/>
      <c r="B395" s="67"/>
      <c r="C395" s="67"/>
      <c r="D395" s="67"/>
      <c r="E395" s="67"/>
      <c r="G395" s="67"/>
      <c r="H395" s="67"/>
      <c r="I395" s="67"/>
      <c r="J395" s="67"/>
      <c r="K395" s="67"/>
      <c r="M395" s="67"/>
      <c r="N395" s="67"/>
      <c r="O395" s="121"/>
      <c r="P395" s="67"/>
      <c r="Q395" s="67"/>
      <c r="R395" s="67"/>
      <c r="S395" s="67"/>
      <c r="T395" s="67"/>
      <c r="U395" s="67"/>
      <c r="V395" s="67"/>
      <c r="W395" s="67"/>
      <c r="X395" s="67"/>
      <c r="Y395" s="67"/>
      <c r="Z395" s="67"/>
      <c r="AA395" s="67"/>
      <c r="AB395" s="67"/>
      <c r="AC395" s="67"/>
      <c r="AD395" s="67"/>
      <c r="AE395" s="67"/>
      <c r="AF395" s="67"/>
      <c r="AG395" s="121"/>
      <c r="AH395" s="121"/>
      <c r="AI395" s="67"/>
      <c r="AJ395" s="67"/>
      <c r="AK395" s="121"/>
      <c r="AL395" s="121"/>
      <c r="AM395" s="121"/>
    </row>
    <row r="396" spans="1:39" x14ac:dyDescent="0.25">
      <c r="A396" s="67"/>
      <c r="B396" s="67"/>
      <c r="C396" s="67"/>
      <c r="D396" s="67"/>
      <c r="E396" s="67"/>
      <c r="G396" s="67"/>
      <c r="H396" s="67"/>
      <c r="I396" s="67"/>
      <c r="J396" s="67"/>
      <c r="K396" s="67"/>
      <c r="M396" s="67"/>
      <c r="N396" s="67"/>
      <c r="O396" s="121"/>
      <c r="P396" s="67"/>
      <c r="Q396" s="67"/>
      <c r="R396" s="67"/>
      <c r="S396" s="67"/>
      <c r="T396" s="67"/>
      <c r="U396" s="67"/>
      <c r="V396" s="67"/>
      <c r="W396" s="67"/>
      <c r="X396" s="67"/>
      <c r="Y396" s="67"/>
      <c r="Z396" s="67"/>
      <c r="AA396" s="67"/>
      <c r="AB396" s="67"/>
      <c r="AC396" s="67"/>
      <c r="AD396" s="67"/>
      <c r="AE396" s="67"/>
      <c r="AF396" s="67"/>
      <c r="AG396" s="121"/>
      <c r="AH396" s="121"/>
      <c r="AI396" s="67"/>
      <c r="AJ396" s="67"/>
      <c r="AK396" s="121"/>
      <c r="AL396" s="121"/>
      <c r="AM396" s="121"/>
    </row>
    <row r="397" spans="1:39" x14ac:dyDescent="0.25">
      <c r="A397" s="67"/>
      <c r="B397" s="67"/>
      <c r="C397" s="67"/>
      <c r="D397" s="67"/>
      <c r="E397" s="67"/>
      <c r="G397" s="67"/>
      <c r="H397" s="67"/>
      <c r="I397" s="67"/>
      <c r="J397" s="67"/>
      <c r="K397" s="67"/>
      <c r="M397" s="67"/>
      <c r="N397" s="67"/>
      <c r="O397" s="121"/>
      <c r="P397" s="67"/>
      <c r="Q397" s="67"/>
      <c r="R397" s="67"/>
      <c r="S397" s="67"/>
      <c r="T397" s="67"/>
      <c r="U397" s="67"/>
      <c r="V397" s="67"/>
      <c r="W397" s="67"/>
      <c r="X397" s="67"/>
      <c r="Y397" s="67"/>
      <c r="Z397" s="67"/>
      <c r="AA397" s="67"/>
      <c r="AB397" s="67"/>
      <c r="AC397" s="67"/>
      <c r="AD397" s="67"/>
      <c r="AE397" s="67"/>
      <c r="AF397" s="67"/>
      <c r="AG397" s="121"/>
      <c r="AH397" s="121"/>
      <c r="AI397" s="67"/>
      <c r="AJ397" s="67"/>
      <c r="AK397" s="121"/>
      <c r="AL397" s="121"/>
      <c r="AM397" s="121"/>
    </row>
    <row r="398" spans="1:39" x14ac:dyDescent="0.25">
      <c r="A398" s="67"/>
      <c r="B398" s="67"/>
      <c r="C398" s="67"/>
      <c r="D398" s="67"/>
      <c r="E398" s="67"/>
      <c r="G398" s="67"/>
      <c r="H398" s="67"/>
      <c r="I398" s="67"/>
      <c r="J398" s="67"/>
      <c r="K398" s="67"/>
      <c r="M398" s="67"/>
      <c r="N398" s="67"/>
      <c r="O398" s="121"/>
      <c r="P398" s="67"/>
      <c r="Q398" s="67"/>
      <c r="R398" s="67"/>
      <c r="S398" s="67"/>
      <c r="T398" s="67"/>
      <c r="U398" s="67"/>
      <c r="V398" s="67"/>
      <c r="W398" s="67"/>
      <c r="X398" s="67"/>
      <c r="Y398" s="67"/>
      <c r="Z398" s="67"/>
      <c r="AA398" s="67"/>
      <c r="AB398" s="67"/>
      <c r="AC398" s="67"/>
      <c r="AD398" s="67"/>
      <c r="AE398" s="67"/>
      <c r="AF398" s="67"/>
      <c r="AG398" s="121"/>
      <c r="AH398" s="121"/>
      <c r="AI398" s="67"/>
      <c r="AJ398" s="67"/>
      <c r="AK398" s="121"/>
      <c r="AL398" s="121"/>
      <c r="AM398" s="121"/>
    </row>
    <row r="399" spans="1:39" x14ac:dyDescent="0.25">
      <c r="A399" s="67"/>
      <c r="B399" s="67"/>
      <c r="C399" s="67"/>
      <c r="D399" s="67"/>
      <c r="E399" s="67"/>
      <c r="G399" s="67"/>
      <c r="H399" s="67"/>
      <c r="I399" s="67"/>
      <c r="J399" s="67"/>
      <c r="K399" s="67"/>
      <c r="M399" s="67"/>
      <c r="N399" s="67"/>
      <c r="O399" s="121"/>
      <c r="P399" s="67"/>
      <c r="Q399" s="67"/>
      <c r="R399" s="67"/>
      <c r="S399" s="67"/>
      <c r="T399" s="67"/>
      <c r="U399" s="67"/>
      <c r="V399" s="67"/>
      <c r="W399" s="67"/>
      <c r="X399" s="67"/>
      <c r="Y399" s="67"/>
      <c r="Z399" s="67"/>
      <c r="AA399" s="67"/>
      <c r="AB399" s="67"/>
      <c r="AC399" s="67"/>
      <c r="AD399" s="67"/>
      <c r="AE399" s="67"/>
      <c r="AF399" s="67"/>
      <c r="AG399" s="121"/>
      <c r="AH399" s="121"/>
      <c r="AI399" s="67"/>
      <c r="AJ399" s="67"/>
      <c r="AK399" s="121"/>
      <c r="AL399" s="121"/>
      <c r="AM399" s="121"/>
    </row>
    <row r="400" spans="1:39" x14ac:dyDescent="0.25">
      <c r="A400" s="67"/>
      <c r="B400" s="67"/>
      <c r="C400" s="67"/>
      <c r="D400" s="67"/>
      <c r="E400" s="67"/>
      <c r="G400" s="67"/>
      <c r="H400" s="67"/>
      <c r="I400" s="67"/>
      <c r="J400" s="67"/>
      <c r="K400" s="67"/>
      <c r="M400" s="67"/>
      <c r="N400" s="67"/>
      <c r="O400" s="121"/>
      <c r="P400" s="67"/>
      <c r="Q400" s="67"/>
      <c r="R400" s="67"/>
      <c r="S400" s="67"/>
      <c r="T400" s="67"/>
      <c r="U400" s="67"/>
      <c r="V400" s="67"/>
      <c r="W400" s="67"/>
      <c r="X400" s="67"/>
      <c r="Y400" s="67"/>
      <c r="Z400" s="67"/>
      <c r="AA400" s="67"/>
      <c r="AB400" s="67"/>
      <c r="AC400" s="67"/>
      <c r="AD400" s="67"/>
      <c r="AE400" s="67"/>
      <c r="AF400" s="67"/>
      <c r="AG400" s="121"/>
      <c r="AH400" s="121"/>
      <c r="AI400" s="67"/>
      <c r="AJ400" s="67"/>
      <c r="AK400" s="121"/>
      <c r="AL400" s="121"/>
      <c r="AM400" s="121"/>
    </row>
    <row r="401" spans="1:39" x14ac:dyDescent="0.25">
      <c r="A401" s="67"/>
      <c r="B401" s="67"/>
      <c r="C401" s="67"/>
      <c r="D401" s="67"/>
      <c r="E401" s="67"/>
      <c r="G401" s="67"/>
      <c r="H401" s="67"/>
      <c r="I401" s="67"/>
      <c r="J401" s="67"/>
      <c r="K401" s="67"/>
      <c r="M401" s="67"/>
      <c r="N401" s="67"/>
      <c r="O401" s="121"/>
      <c r="P401" s="67"/>
      <c r="Q401" s="67"/>
      <c r="R401" s="67"/>
      <c r="S401" s="67"/>
      <c r="T401" s="67"/>
      <c r="U401" s="67"/>
      <c r="V401" s="67"/>
      <c r="W401" s="67"/>
      <c r="X401" s="67"/>
      <c r="Y401" s="67"/>
      <c r="Z401" s="67"/>
      <c r="AA401" s="67"/>
      <c r="AB401" s="67"/>
      <c r="AC401" s="67"/>
      <c r="AD401" s="67"/>
      <c r="AE401" s="67"/>
      <c r="AF401" s="67"/>
      <c r="AG401" s="121"/>
      <c r="AH401" s="121"/>
      <c r="AI401" s="67"/>
      <c r="AJ401" s="67"/>
      <c r="AK401" s="121"/>
      <c r="AL401" s="121"/>
      <c r="AM401" s="121"/>
    </row>
    <row r="402" spans="1:39" x14ac:dyDescent="0.25">
      <c r="A402" s="67"/>
      <c r="B402" s="67"/>
      <c r="C402" s="67"/>
      <c r="D402" s="67"/>
      <c r="E402" s="67"/>
      <c r="G402" s="67"/>
      <c r="H402" s="67"/>
      <c r="I402" s="67"/>
      <c r="J402" s="67"/>
      <c r="K402" s="67"/>
      <c r="M402" s="67"/>
      <c r="N402" s="67"/>
      <c r="O402" s="121"/>
      <c r="P402" s="67"/>
      <c r="Q402" s="67"/>
      <c r="R402" s="67"/>
      <c r="S402" s="67"/>
      <c r="T402" s="67"/>
      <c r="U402" s="67"/>
      <c r="V402" s="67"/>
      <c r="W402" s="67"/>
      <c r="X402" s="67"/>
      <c r="Y402" s="67"/>
      <c r="Z402" s="67"/>
      <c r="AA402" s="67"/>
      <c r="AB402" s="67"/>
      <c r="AC402" s="67"/>
      <c r="AD402" s="67"/>
      <c r="AE402" s="67"/>
      <c r="AF402" s="67"/>
      <c r="AG402" s="121"/>
      <c r="AH402" s="121"/>
      <c r="AI402" s="67"/>
      <c r="AJ402" s="67"/>
      <c r="AK402" s="121"/>
      <c r="AL402" s="121"/>
      <c r="AM402" s="121"/>
    </row>
    <row r="403" spans="1:39" x14ac:dyDescent="0.25">
      <c r="A403" s="67"/>
      <c r="B403" s="67"/>
      <c r="C403" s="67"/>
      <c r="D403" s="67"/>
      <c r="E403" s="67"/>
      <c r="G403" s="67"/>
      <c r="H403" s="67"/>
      <c r="I403" s="67"/>
      <c r="J403" s="67"/>
      <c r="K403" s="67"/>
      <c r="M403" s="67"/>
      <c r="N403" s="67"/>
      <c r="O403" s="121"/>
      <c r="P403" s="67"/>
      <c r="Q403" s="67"/>
      <c r="R403" s="67"/>
      <c r="S403" s="67"/>
      <c r="T403" s="67"/>
      <c r="U403" s="67"/>
      <c r="V403" s="67"/>
      <c r="W403" s="67"/>
      <c r="X403" s="67"/>
      <c r="Y403" s="67"/>
      <c r="Z403" s="67"/>
      <c r="AA403" s="67"/>
      <c r="AB403" s="67"/>
      <c r="AC403" s="67"/>
      <c r="AD403" s="67"/>
      <c r="AE403" s="67"/>
      <c r="AF403" s="67"/>
      <c r="AG403" s="121"/>
      <c r="AH403" s="121"/>
      <c r="AI403" s="67"/>
      <c r="AJ403" s="67"/>
      <c r="AK403" s="121"/>
      <c r="AL403" s="121"/>
      <c r="AM403" s="121"/>
    </row>
    <row r="404" spans="1:39" x14ac:dyDescent="0.25">
      <c r="A404" s="67"/>
      <c r="B404" s="67"/>
      <c r="C404" s="67"/>
      <c r="D404" s="67"/>
      <c r="E404" s="67"/>
      <c r="G404" s="67"/>
      <c r="H404" s="67"/>
      <c r="I404" s="67"/>
      <c r="J404" s="67"/>
      <c r="K404" s="67"/>
      <c r="M404" s="67"/>
      <c r="N404" s="67"/>
      <c r="O404" s="121"/>
      <c r="P404" s="67"/>
      <c r="Q404" s="67"/>
      <c r="R404" s="67"/>
      <c r="S404" s="67"/>
      <c r="T404" s="67"/>
      <c r="U404" s="67"/>
      <c r="V404" s="67"/>
      <c r="W404" s="67"/>
      <c r="X404" s="67"/>
      <c r="Y404" s="67"/>
      <c r="Z404" s="67"/>
      <c r="AA404" s="67"/>
      <c r="AB404" s="67"/>
      <c r="AC404" s="67"/>
      <c r="AD404" s="67"/>
      <c r="AE404" s="67"/>
      <c r="AF404" s="67"/>
      <c r="AG404" s="121"/>
      <c r="AH404" s="121"/>
      <c r="AI404" s="67"/>
      <c r="AJ404" s="67"/>
      <c r="AK404" s="121"/>
      <c r="AL404" s="121"/>
      <c r="AM404" s="121"/>
    </row>
    <row r="405" spans="1:39" x14ac:dyDescent="0.25">
      <c r="A405" s="67"/>
      <c r="B405" s="67"/>
      <c r="C405" s="67"/>
      <c r="D405" s="67"/>
      <c r="E405" s="67"/>
      <c r="G405" s="67"/>
      <c r="H405" s="67"/>
      <c r="I405" s="67"/>
      <c r="J405" s="67"/>
      <c r="K405" s="67"/>
      <c r="M405" s="67"/>
      <c r="N405" s="67"/>
      <c r="O405" s="121"/>
      <c r="P405" s="67"/>
      <c r="Q405" s="67"/>
      <c r="R405" s="67"/>
      <c r="S405" s="67"/>
      <c r="T405" s="67"/>
      <c r="U405" s="67"/>
      <c r="V405" s="67"/>
      <c r="W405" s="67"/>
      <c r="X405" s="67"/>
      <c r="Y405" s="67"/>
      <c r="Z405" s="67"/>
      <c r="AA405" s="67"/>
      <c r="AB405" s="67"/>
      <c r="AC405" s="67"/>
      <c r="AD405" s="67"/>
      <c r="AE405" s="67"/>
      <c r="AF405" s="67"/>
      <c r="AG405" s="121"/>
      <c r="AH405" s="121"/>
      <c r="AI405" s="67"/>
      <c r="AJ405" s="67"/>
      <c r="AK405" s="121"/>
      <c r="AL405" s="121"/>
      <c r="AM405" s="121"/>
    </row>
    <row r="406" spans="1:39" x14ac:dyDescent="0.25">
      <c r="A406" s="67"/>
      <c r="B406" s="67"/>
      <c r="C406" s="67"/>
      <c r="D406" s="67"/>
      <c r="E406" s="67"/>
      <c r="G406" s="67"/>
      <c r="H406" s="67"/>
      <c r="I406" s="67"/>
      <c r="J406" s="67"/>
      <c r="K406" s="67"/>
      <c r="M406" s="67"/>
      <c r="N406" s="67"/>
      <c r="O406" s="121"/>
      <c r="P406" s="67"/>
      <c r="Q406" s="67"/>
      <c r="R406" s="67"/>
      <c r="S406" s="67"/>
      <c r="T406" s="67"/>
      <c r="U406" s="67"/>
      <c r="V406" s="67"/>
      <c r="W406" s="67"/>
      <c r="X406" s="67"/>
      <c r="Y406" s="67"/>
      <c r="Z406" s="67"/>
      <c r="AA406" s="67"/>
      <c r="AB406" s="67"/>
      <c r="AC406" s="67"/>
      <c r="AD406" s="67"/>
      <c r="AE406" s="67"/>
      <c r="AF406" s="67"/>
      <c r="AG406" s="121"/>
      <c r="AH406" s="121"/>
      <c r="AI406" s="67"/>
      <c r="AJ406" s="67"/>
      <c r="AK406" s="121"/>
      <c r="AL406" s="121"/>
      <c r="AM406" s="121"/>
    </row>
    <row r="407" spans="1:39" x14ac:dyDescent="0.25">
      <c r="A407" s="67"/>
      <c r="B407" s="67"/>
      <c r="C407" s="67"/>
      <c r="D407" s="67"/>
      <c r="E407" s="67"/>
      <c r="G407" s="67"/>
      <c r="H407" s="67"/>
      <c r="I407" s="67"/>
      <c r="J407" s="67"/>
      <c r="K407" s="67"/>
      <c r="M407" s="67"/>
      <c r="N407" s="67"/>
      <c r="O407" s="121"/>
      <c r="P407" s="67"/>
      <c r="Q407" s="67"/>
      <c r="R407" s="67"/>
      <c r="S407" s="67"/>
      <c r="T407" s="67"/>
      <c r="U407" s="67"/>
      <c r="V407" s="67"/>
      <c r="W407" s="67"/>
      <c r="X407" s="67"/>
      <c r="Y407" s="67"/>
      <c r="Z407" s="67"/>
      <c r="AA407" s="67"/>
      <c r="AB407" s="67"/>
      <c r="AC407" s="67"/>
      <c r="AD407" s="67"/>
      <c r="AE407" s="67"/>
      <c r="AF407" s="67"/>
      <c r="AG407" s="121"/>
      <c r="AH407" s="121"/>
      <c r="AI407" s="67"/>
      <c r="AJ407" s="67"/>
      <c r="AK407" s="121"/>
      <c r="AL407" s="121"/>
      <c r="AM407" s="121"/>
    </row>
    <row r="408" spans="1:39" x14ac:dyDescent="0.25">
      <c r="A408" s="67"/>
      <c r="B408" s="67"/>
      <c r="C408" s="67"/>
      <c r="D408" s="67"/>
      <c r="E408" s="67"/>
      <c r="G408" s="67"/>
      <c r="H408" s="67"/>
      <c r="I408" s="67"/>
      <c r="J408" s="67"/>
      <c r="K408" s="67"/>
      <c r="M408" s="67"/>
      <c r="N408" s="67"/>
      <c r="O408" s="121"/>
      <c r="P408" s="67"/>
      <c r="Q408" s="67"/>
      <c r="R408" s="67"/>
      <c r="S408" s="67"/>
      <c r="T408" s="67"/>
      <c r="U408" s="67"/>
      <c r="V408" s="67"/>
      <c r="W408" s="67"/>
      <c r="X408" s="67"/>
      <c r="Y408" s="67"/>
      <c r="Z408" s="67"/>
      <c r="AA408" s="67"/>
      <c r="AB408" s="67"/>
      <c r="AC408" s="67"/>
      <c r="AD408" s="67"/>
      <c r="AE408" s="67"/>
      <c r="AF408" s="67"/>
      <c r="AG408" s="121"/>
      <c r="AH408" s="121"/>
      <c r="AI408" s="67"/>
      <c r="AJ408" s="67"/>
      <c r="AK408" s="121"/>
      <c r="AL408" s="121"/>
      <c r="AM408" s="121"/>
    </row>
    <row r="409" spans="1:39" x14ac:dyDescent="0.25">
      <c r="A409" s="67"/>
      <c r="B409" s="67"/>
      <c r="C409" s="67"/>
      <c r="D409" s="67"/>
      <c r="E409" s="67"/>
      <c r="G409" s="67"/>
      <c r="H409" s="67"/>
      <c r="I409" s="67"/>
      <c r="J409" s="67"/>
      <c r="K409" s="67"/>
      <c r="M409" s="67"/>
      <c r="N409" s="67"/>
      <c r="O409" s="121"/>
      <c r="P409" s="67"/>
      <c r="Q409" s="67"/>
      <c r="R409" s="67"/>
      <c r="S409" s="67"/>
      <c r="T409" s="67"/>
      <c r="U409" s="67"/>
      <c r="V409" s="67"/>
      <c r="W409" s="67"/>
      <c r="X409" s="67"/>
      <c r="Y409" s="67"/>
      <c r="Z409" s="67"/>
      <c r="AA409" s="67"/>
      <c r="AB409" s="67"/>
      <c r="AC409" s="67"/>
      <c r="AD409" s="67"/>
      <c r="AE409" s="67"/>
      <c r="AF409" s="67"/>
      <c r="AG409" s="121"/>
      <c r="AH409" s="121"/>
      <c r="AI409" s="67"/>
      <c r="AJ409" s="67"/>
      <c r="AK409" s="121"/>
      <c r="AL409" s="121"/>
      <c r="AM409" s="121"/>
    </row>
    <row r="410" spans="1:39" x14ac:dyDescent="0.25">
      <c r="A410" s="67"/>
      <c r="B410" s="67"/>
      <c r="C410" s="67"/>
      <c r="D410" s="67"/>
      <c r="E410" s="67"/>
      <c r="G410" s="67"/>
      <c r="H410" s="67"/>
      <c r="I410" s="67"/>
      <c r="J410" s="67"/>
      <c r="K410" s="67"/>
      <c r="M410" s="67"/>
      <c r="N410" s="67"/>
      <c r="O410" s="121"/>
      <c r="P410" s="67"/>
      <c r="Q410" s="67"/>
      <c r="R410" s="67"/>
      <c r="S410" s="67"/>
      <c r="T410" s="67"/>
      <c r="U410" s="67"/>
      <c r="V410" s="67"/>
      <c r="W410" s="67"/>
      <c r="X410" s="67"/>
      <c r="Y410" s="67"/>
      <c r="Z410" s="67"/>
      <c r="AA410" s="67"/>
      <c r="AB410" s="67"/>
      <c r="AC410" s="67"/>
      <c r="AD410" s="67"/>
      <c r="AE410" s="67"/>
      <c r="AF410" s="67"/>
      <c r="AG410" s="121"/>
      <c r="AH410" s="121"/>
      <c r="AI410" s="67"/>
      <c r="AJ410" s="67"/>
      <c r="AK410" s="121"/>
      <c r="AL410" s="121"/>
      <c r="AM410" s="121"/>
    </row>
    <row r="411" spans="1:39" x14ac:dyDescent="0.25">
      <c r="A411" s="67"/>
      <c r="B411" s="67"/>
      <c r="C411" s="67"/>
      <c r="D411" s="67"/>
      <c r="E411" s="67"/>
      <c r="G411" s="67"/>
      <c r="H411" s="67"/>
      <c r="I411" s="67"/>
      <c r="J411" s="67"/>
      <c r="K411" s="67"/>
      <c r="M411" s="67"/>
      <c r="N411" s="67"/>
      <c r="O411" s="121"/>
      <c r="P411" s="67"/>
      <c r="Q411" s="67"/>
      <c r="R411" s="67"/>
      <c r="S411" s="67"/>
      <c r="T411" s="67"/>
      <c r="U411" s="67"/>
      <c r="V411" s="67"/>
      <c r="W411" s="67"/>
      <c r="X411" s="67"/>
      <c r="Y411" s="67"/>
      <c r="Z411" s="67"/>
      <c r="AA411" s="67"/>
      <c r="AB411" s="67"/>
      <c r="AC411" s="67"/>
      <c r="AD411" s="67"/>
      <c r="AE411" s="67"/>
      <c r="AF411" s="67"/>
      <c r="AG411" s="121"/>
      <c r="AH411" s="121"/>
      <c r="AI411" s="67"/>
      <c r="AJ411" s="67"/>
      <c r="AK411" s="121"/>
      <c r="AL411" s="121"/>
      <c r="AM411" s="121"/>
    </row>
    <row r="412" spans="1:39" x14ac:dyDescent="0.25">
      <c r="A412" s="67"/>
      <c r="B412" s="67"/>
      <c r="C412" s="67"/>
      <c r="D412" s="67"/>
      <c r="E412" s="67"/>
      <c r="G412" s="67"/>
      <c r="H412" s="67"/>
      <c r="I412" s="67"/>
      <c r="J412" s="67"/>
      <c r="K412" s="67"/>
      <c r="M412" s="67"/>
      <c r="N412" s="67"/>
      <c r="O412" s="121"/>
      <c r="P412" s="67"/>
      <c r="Q412" s="67"/>
      <c r="R412" s="67"/>
      <c r="S412" s="67"/>
      <c r="T412" s="67"/>
      <c r="U412" s="67"/>
      <c r="V412" s="67"/>
      <c r="W412" s="67"/>
      <c r="X412" s="67"/>
      <c r="Y412" s="67"/>
      <c r="Z412" s="67"/>
      <c r="AA412" s="67"/>
      <c r="AB412" s="67"/>
      <c r="AC412" s="67"/>
      <c r="AD412" s="67"/>
      <c r="AE412" s="67"/>
      <c r="AF412" s="67"/>
      <c r="AG412" s="121"/>
      <c r="AH412" s="121"/>
      <c r="AI412" s="67"/>
      <c r="AJ412" s="67"/>
      <c r="AK412" s="121"/>
      <c r="AL412" s="121"/>
      <c r="AM412" s="121"/>
    </row>
    <row r="413" spans="1:39" x14ac:dyDescent="0.25">
      <c r="A413" s="67"/>
      <c r="B413" s="67"/>
      <c r="C413" s="67"/>
      <c r="D413" s="67"/>
      <c r="E413" s="67"/>
      <c r="G413" s="67"/>
      <c r="H413" s="67"/>
      <c r="I413" s="67"/>
      <c r="J413" s="67"/>
      <c r="K413" s="67"/>
      <c r="M413" s="67"/>
      <c r="N413" s="67"/>
      <c r="O413" s="121"/>
      <c r="P413" s="67"/>
      <c r="Q413" s="67"/>
      <c r="R413" s="67"/>
      <c r="S413" s="67"/>
      <c r="T413" s="67"/>
      <c r="U413" s="67"/>
      <c r="V413" s="67"/>
      <c r="W413" s="67"/>
      <c r="X413" s="67"/>
      <c r="Y413" s="67"/>
      <c r="Z413" s="67"/>
      <c r="AA413" s="67"/>
      <c r="AB413" s="67"/>
      <c r="AC413" s="67"/>
      <c r="AD413" s="67"/>
      <c r="AE413" s="67"/>
      <c r="AF413" s="67"/>
      <c r="AG413" s="121"/>
      <c r="AH413" s="121"/>
      <c r="AI413" s="67"/>
      <c r="AJ413" s="67"/>
      <c r="AK413" s="121"/>
      <c r="AL413" s="121"/>
      <c r="AM413" s="121"/>
    </row>
    <row r="414" spans="1:39" x14ac:dyDescent="0.25">
      <c r="A414" s="67"/>
      <c r="B414" s="67"/>
      <c r="C414" s="67"/>
      <c r="D414" s="67"/>
      <c r="E414" s="67"/>
      <c r="G414" s="67"/>
      <c r="H414" s="67"/>
      <c r="I414" s="67"/>
      <c r="J414" s="67"/>
      <c r="K414" s="67"/>
      <c r="M414" s="67"/>
      <c r="N414" s="67"/>
      <c r="O414" s="121"/>
      <c r="P414" s="67"/>
      <c r="Q414" s="67"/>
      <c r="R414" s="67"/>
      <c r="S414" s="67"/>
      <c r="T414" s="67"/>
      <c r="U414" s="67"/>
      <c r="V414" s="67"/>
      <c r="W414" s="67"/>
      <c r="X414" s="67"/>
      <c r="Y414" s="67"/>
      <c r="Z414" s="67"/>
      <c r="AA414" s="67"/>
      <c r="AB414" s="67"/>
      <c r="AC414" s="67"/>
      <c r="AD414" s="67"/>
      <c r="AE414" s="67"/>
      <c r="AF414" s="67"/>
      <c r="AG414" s="121"/>
      <c r="AH414" s="121"/>
      <c r="AI414" s="67"/>
      <c r="AJ414" s="67"/>
      <c r="AK414" s="121"/>
      <c r="AL414" s="121"/>
      <c r="AM414" s="121"/>
    </row>
    <row r="415" spans="1:39" x14ac:dyDescent="0.25">
      <c r="A415" s="67"/>
      <c r="B415" s="67"/>
      <c r="C415" s="67"/>
      <c r="D415" s="67"/>
      <c r="E415" s="67"/>
      <c r="G415" s="67"/>
      <c r="H415" s="67"/>
      <c r="I415" s="67"/>
      <c r="J415" s="67"/>
      <c r="K415" s="67"/>
      <c r="M415" s="67"/>
      <c r="N415" s="67"/>
      <c r="O415" s="121"/>
      <c r="P415" s="67"/>
      <c r="Q415" s="67"/>
      <c r="R415" s="67"/>
      <c r="S415" s="67"/>
      <c r="T415" s="67"/>
      <c r="U415" s="67"/>
      <c r="V415" s="67"/>
      <c r="W415" s="67"/>
      <c r="X415" s="67"/>
      <c r="Y415" s="67"/>
      <c r="Z415" s="67"/>
      <c r="AA415" s="67"/>
      <c r="AB415" s="67"/>
      <c r="AC415" s="67"/>
      <c r="AD415" s="67"/>
      <c r="AE415" s="67"/>
      <c r="AF415" s="67"/>
      <c r="AG415" s="121"/>
      <c r="AH415" s="121"/>
      <c r="AI415" s="67"/>
      <c r="AJ415" s="67"/>
      <c r="AK415" s="121"/>
      <c r="AL415" s="121"/>
      <c r="AM415" s="121"/>
    </row>
    <row r="416" spans="1:39" x14ac:dyDescent="0.25">
      <c r="A416" s="67"/>
      <c r="B416" s="67"/>
      <c r="C416" s="67"/>
      <c r="D416" s="67"/>
      <c r="E416" s="67"/>
      <c r="G416" s="67"/>
      <c r="H416" s="67"/>
      <c r="I416" s="67"/>
      <c r="J416" s="67"/>
      <c r="K416" s="67"/>
      <c r="M416" s="67"/>
      <c r="N416" s="67"/>
      <c r="O416" s="121"/>
      <c r="P416" s="67"/>
      <c r="Q416" s="67"/>
      <c r="R416" s="67"/>
      <c r="S416" s="67"/>
      <c r="T416" s="67"/>
      <c r="U416" s="67"/>
      <c r="V416" s="67"/>
      <c r="W416" s="67"/>
      <c r="X416" s="67"/>
      <c r="Y416" s="67"/>
      <c r="Z416" s="67"/>
      <c r="AA416" s="67"/>
      <c r="AB416" s="67"/>
      <c r="AC416" s="67"/>
      <c r="AD416" s="67"/>
      <c r="AE416" s="67"/>
      <c r="AF416" s="67"/>
      <c r="AG416" s="121"/>
      <c r="AH416" s="121"/>
      <c r="AI416" s="67"/>
      <c r="AJ416" s="67"/>
      <c r="AK416" s="121"/>
      <c r="AL416" s="121"/>
      <c r="AM416" s="121"/>
    </row>
    <row r="417" spans="1:39" x14ac:dyDescent="0.25">
      <c r="A417" s="67"/>
      <c r="B417" s="67"/>
      <c r="C417" s="67"/>
      <c r="D417" s="67"/>
      <c r="E417" s="67"/>
      <c r="G417" s="67"/>
      <c r="H417" s="67"/>
      <c r="I417" s="67"/>
      <c r="J417" s="67"/>
      <c r="K417" s="67"/>
      <c r="M417" s="67"/>
      <c r="N417" s="67"/>
      <c r="O417" s="121"/>
      <c r="P417" s="67"/>
      <c r="Q417" s="67"/>
      <c r="R417" s="67"/>
      <c r="S417" s="67"/>
      <c r="T417" s="67"/>
      <c r="U417" s="67"/>
      <c r="V417" s="67"/>
      <c r="W417" s="67"/>
      <c r="X417" s="67"/>
      <c r="Y417" s="67"/>
      <c r="Z417" s="67"/>
      <c r="AA417" s="67"/>
      <c r="AB417" s="67"/>
      <c r="AC417" s="67"/>
      <c r="AD417" s="67"/>
      <c r="AE417" s="67"/>
      <c r="AF417" s="67"/>
      <c r="AG417" s="121"/>
      <c r="AH417" s="121"/>
      <c r="AI417" s="67"/>
      <c r="AJ417" s="67"/>
      <c r="AK417" s="121"/>
      <c r="AL417" s="121"/>
      <c r="AM417" s="121"/>
    </row>
    <row r="418" spans="1:39" x14ac:dyDescent="0.25">
      <c r="A418" s="67"/>
      <c r="B418" s="67"/>
      <c r="C418" s="67"/>
      <c r="D418" s="67"/>
      <c r="E418" s="67"/>
      <c r="G418" s="67"/>
      <c r="H418" s="67"/>
      <c r="I418" s="67"/>
      <c r="J418" s="67"/>
      <c r="K418" s="67"/>
      <c r="M418" s="67"/>
      <c r="N418" s="67"/>
      <c r="O418" s="121"/>
      <c r="P418" s="67"/>
      <c r="Q418" s="67"/>
      <c r="R418" s="67"/>
      <c r="S418" s="67"/>
      <c r="T418" s="67"/>
      <c r="U418" s="67"/>
      <c r="V418" s="67"/>
      <c r="W418" s="67"/>
      <c r="X418" s="67"/>
      <c r="Y418" s="67"/>
      <c r="Z418" s="67"/>
      <c r="AA418" s="67"/>
      <c r="AB418" s="67"/>
      <c r="AC418" s="67"/>
      <c r="AD418" s="67"/>
      <c r="AE418" s="67"/>
      <c r="AF418" s="67"/>
      <c r="AG418" s="121"/>
      <c r="AH418" s="121"/>
      <c r="AI418" s="67"/>
      <c r="AJ418" s="67"/>
      <c r="AK418" s="121"/>
      <c r="AL418" s="121"/>
      <c r="AM418" s="121"/>
    </row>
    <row r="419" spans="1:39" x14ac:dyDescent="0.25">
      <c r="A419" s="67"/>
      <c r="B419" s="67"/>
      <c r="C419" s="67"/>
      <c r="D419" s="67"/>
      <c r="E419" s="67"/>
      <c r="G419" s="67"/>
      <c r="H419" s="67"/>
      <c r="I419" s="67"/>
      <c r="J419" s="67"/>
      <c r="K419" s="67"/>
      <c r="M419" s="67"/>
      <c r="N419" s="67"/>
      <c r="O419" s="121"/>
      <c r="P419" s="67"/>
      <c r="Q419" s="67"/>
      <c r="R419" s="67"/>
      <c r="S419" s="67"/>
      <c r="T419" s="67"/>
      <c r="U419" s="67"/>
      <c r="V419" s="67"/>
      <c r="W419" s="67"/>
      <c r="X419" s="67"/>
      <c r="Y419" s="67"/>
      <c r="Z419" s="67"/>
      <c r="AA419" s="67"/>
      <c r="AB419" s="67"/>
      <c r="AC419" s="67"/>
      <c r="AD419" s="67"/>
      <c r="AE419" s="67"/>
      <c r="AF419" s="67"/>
      <c r="AG419" s="121"/>
      <c r="AH419" s="121"/>
      <c r="AI419" s="67"/>
      <c r="AJ419" s="67"/>
      <c r="AK419" s="121"/>
      <c r="AL419" s="121"/>
      <c r="AM419" s="121"/>
    </row>
    <row r="420" spans="1:39" x14ac:dyDescent="0.25">
      <c r="A420" s="67"/>
      <c r="B420" s="67"/>
      <c r="C420" s="67"/>
      <c r="D420" s="67"/>
      <c r="E420" s="67"/>
      <c r="G420" s="67"/>
      <c r="H420" s="67"/>
      <c r="I420" s="67"/>
      <c r="J420" s="67"/>
      <c r="K420" s="67"/>
      <c r="M420" s="67"/>
      <c r="N420" s="67"/>
      <c r="O420" s="121"/>
      <c r="P420" s="67"/>
      <c r="Q420" s="67"/>
      <c r="R420" s="67"/>
      <c r="S420" s="67"/>
      <c r="T420" s="67"/>
      <c r="U420" s="67"/>
      <c r="V420" s="67"/>
      <c r="W420" s="67"/>
      <c r="X420" s="67"/>
      <c r="Y420" s="67"/>
      <c r="Z420" s="67"/>
      <c r="AA420" s="67"/>
      <c r="AB420" s="67"/>
      <c r="AC420" s="67"/>
      <c r="AD420" s="67"/>
      <c r="AE420" s="67"/>
      <c r="AF420" s="67"/>
      <c r="AG420" s="121"/>
      <c r="AH420" s="121"/>
      <c r="AI420" s="67"/>
      <c r="AJ420" s="67"/>
      <c r="AK420" s="121"/>
      <c r="AL420" s="121"/>
      <c r="AM420" s="121"/>
    </row>
    <row r="421" spans="1:39" x14ac:dyDescent="0.25">
      <c r="A421" s="67"/>
      <c r="B421" s="67"/>
      <c r="C421" s="67"/>
      <c r="D421" s="67"/>
      <c r="E421" s="67"/>
      <c r="G421" s="67"/>
      <c r="H421" s="67"/>
      <c r="I421" s="67"/>
      <c r="J421" s="67"/>
      <c r="K421" s="67"/>
      <c r="M421" s="67"/>
      <c r="N421" s="67"/>
      <c r="O421" s="121"/>
      <c r="P421" s="67"/>
      <c r="Q421" s="67"/>
      <c r="R421" s="67"/>
      <c r="S421" s="67"/>
      <c r="T421" s="67"/>
      <c r="U421" s="67"/>
      <c r="V421" s="67"/>
      <c r="W421" s="67"/>
      <c r="X421" s="67"/>
      <c r="Y421" s="67"/>
      <c r="Z421" s="67"/>
      <c r="AA421" s="67"/>
      <c r="AB421" s="67"/>
      <c r="AC421" s="67"/>
      <c r="AD421" s="67"/>
      <c r="AE421" s="67"/>
      <c r="AF421" s="67"/>
      <c r="AG421" s="121"/>
      <c r="AH421" s="121"/>
      <c r="AI421" s="67"/>
      <c r="AJ421" s="67"/>
      <c r="AK421" s="121"/>
      <c r="AL421" s="121"/>
      <c r="AM421" s="121"/>
    </row>
    <row r="422" spans="1:39" x14ac:dyDescent="0.25">
      <c r="A422" s="67"/>
      <c r="B422" s="67"/>
      <c r="C422" s="67"/>
      <c r="D422" s="67"/>
      <c r="E422" s="67"/>
      <c r="G422" s="67"/>
      <c r="H422" s="67"/>
      <c r="I422" s="67"/>
      <c r="J422" s="67"/>
      <c r="K422" s="67"/>
      <c r="M422" s="67"/>
      <c r="N422" s="67"/>
      <c r="O422" s="121"/>
      <c r="P422" s="67"/>
      <c r="Q422" s="67"/>
      <c r="R422" s="67"/>
      <c r="S422" s="67"/>
      <c r="T422" s="67"/>
      <c r="U422" s="67"/>
      <c r="V422" s="67"/>
      <c r="W422" s="67"/>
      <c r="X422" s="67"/>
      <c r="Y422" s="67"/>
      <c r="Z422" s="67"/>
      <c r="AA422" s="67"/>
      <c r="AB422" s="67"/>
      <c r="AC422" s="67"/>
      <c r="AD422" s="67"/>
      <c r="AE422" s="67"/>
      <c r="AF422" s="67"/>
      <c r="AG422" s="121"/>
      <c r="AH422" s="121"/>
      <c r="AI422" s="67"/>
      <c r="AJ422" s="67"/>
      <c r="AK422" s="121"/>
      <c r="AL422" s="121"/>
      <c r="AM422" s="121"/>
    </row>
    <row r="423" spans="1:39" x14ac:dyDescent="0.25">
      <c r="A423" s="67"/>
      <c r="B423" s="67"/>
      <c r="C423" s="67"/>
      <c r="D423" s="67"/>
      <c r="E423" s="67"/>
      <c r="G423" s="67"/>
      <c r="H423" s="67"/>
      <c r="I423" s="67"/>
      <c r="J423" s="67"/>
      <c r="K423" s="67"/>
      <c r="M423" s="67"/>
      <c r="N423" s="67"/>
      <c r="O423" s="121"/>
      <c r="P423" s="67"/>
      <c r="Q423" s="67"/>
      <c r="R423" s="67"/>
      <c r="S423" s="67"/>
      <c r="T423" s="67"/>
      <c r="U423" s="67"/>
      <c r="V423" s="67"/>
      <c r="W423" s="67"/>
      <c r="X423" s="67"/>
      <c r="Y423" s="67"/>
      <c r="Z423" s="67"/>
      <c r="AA423" s="67"/>
      <c r="AB423" s="67"/>
      <c r="AC423" s="67"/>
      <c r="AD423" s="67"/>
      <c r="AE423" s="67"/>
      <c r="AF423" s="67"/>
      <c r="AG423" s="121"/>
      <c r="AH423" s="121"/>
      <c r="AI423" s="67"/>
      <c r="AJ423" s="67"/>
      <c r="AK423" s="121"/>
      <c r="AL423" s="121"/>
      <c r="AM423" s="121"/>
    </row>
    <row r="424" spans="1:39" x14ac:dyDescent="0.25">
      <c r="A424" s="67"/>
      <c r="B424" s="67"/>
      <c r="C424" s="67"/>
      <c r="D424" s="67"/>
      <c r="E424" s="67"/>
      <c r="G424" s="67"/>
      <c r="H424" s="67"/>
      <c r="I424" s="67"/>
      <c r="J424" s="67"/>
      <c r="K424" s="67"/>
      <c r="M424" s="67"/>
      <c r="N424" s="67"/>
      <c r="O424" s="121"/>
      <c r="P424" s="67"/>
      <c r="Q424" s="67"/>
      <c r="R424" s="67"/>
      <c r="S424" s="67"/>
      <c r="T424" s="67"/>
      <c r="U424" s="67"/>
      <c r="V424" s="67"/>
      <c r="W424" s="67"/>
      <c r="X424" s="67"/>
      <c r="Y424" s="67"/>
      <c r="Z424" s="67"/>
      <c r="AA424" s="67"/>
      <c r="AB424" s="67"/>
      <c r="AC424" s="67"/>
      <c r="AD424" s="67"/>
      <c r="AE424" s="67"/>
      <c r="AF424" s="67"/>
      <c r="AG424" s="121"/>
      <c r="AH424" s="121"/>
      <c r="AI424" s="67"/>
      <c r="AJ424" s="67"/>
      <c r="AK424" s="121"/>
      <c r="AL424" s="121"/>
      <c r="AM424" s="121"/>
    </row>
    <row r="425" spans="1:39" x14ac:dyDescent="0.25">
      <c r="A425" s="67"/>
      <c r="B425" s="67"/>
      <c r="C425" s="67"/>
      <c r="D425" s="67"/>
      <c r="E425" s="67"/>
      <c r="G425" s="67"/>
      <c r="H425" s="67"/>
      <c r="I425" s="67"/>
      <c r="J425" s="67"/>
      <c r="K425" s="67"/>
      <c r="M425" s="67"/>
      <c r="N425" s="67"/>
      <c r="O425" s="121"/>
      <c r="P425" s="67"/>
      <c r="Q425" s="67"/>
      <c r="R425" s="67"/>
      <c r="S425" s="67"/>
      <c r="T425" s="67"/>
      <c r="U425" s="67"/>
      <c r="V425" s="67"/>
      <c r="W425" s="67"/>
      <c r="X425" s="67"/>
      <c r="Y425" s="67"/>
      <c r="Z425" s="67"/>
      <c r="AA425" s="67"/>
      <c r="AB425" s="67"/>
      <c r="AC425" s="67"/>
      <c r="AD425" s="67"/>
      <c r="AE425" s="67"/>
      <c r="AF425" s="67"/>
      <c r="AG425" s="121"/>
      <c r="AH425" s="121"/>
      <c r="AI425" s="67"/>
      <c r="AJ425" s="67"/>
      <c r="AK425" s="121"/>
      <c r="AL425" s="121"/>
      <c r="AM425" s="121"/>
    </row>
    <row r="426" spans="1:39" x14ac:dyDescent="0.25">
      <c r="A426" s="67"/>
      <c r="B426" s="67"/>
      <c r="C426" s="67"/>
      <c r="D426" s="67"/>
      <c r="E426" s="67"/>
      <c r="G426" s="67"/>
      <c r="H426" s="67"/>
      <c r="I426" s="67"/>
      <c r="J426" s="67"/>
      <c r="K426" s="67"/>
      <c r="M426" s="67"/>
      <c r="N426" s="67"/>
      <c r="O426" s="121"/>
      <c r="P426" s="67"/>
      <c r="Q426" s="67"/>
      <c r="R426" s="67"/>
      <c r="S426" s="67"/>
      <c r="T426" s="67"/>
      <c r="U426" s="67"/>
      <c r="V426" s="67"/>
      <c r="W426" s="67"/>
      <c r="X426" s="67"/>
      <c r="Y426" s="67"/>
      <c r="Z426" s="67"/>
      <c r="AA426" s="67"/>
      <c r="AB426" s="67"/>
      <c r="AC426" s="67"/>
      <c r="AD426" s="67"/>
      <c r="AE426" s="67"/>
      <c r="AF426" s="67"/>
      <c r="AG426" s="121"/>
      <c r="AH426" s="121"/>
      <c r="AI426" s="67"/>
      <c r="AJ426" s="67"/>
      <c r="AK426" s="121"/>
      <c r="AL426" s="121"/>
      <c r="AM426" s="121"/>
    </row>
    <row r="427" spans="1:39" x14ac:dyDescent="0.25">
      <c r="A427" s="67"/>
      <c r="B427" s="67"/>
      <c r="C427" s="67"/>
      <c r="D427" s="67"/>
      <c r="E427" s="67"/>
      <c r="G427" s="67"/>
      <c r="H427" s="67"/>
      <c r="I427" s="67"/>
      <c r="J427" s="67"/>
      <c r="K427" s="67"/>
      <c r="M427" s="67"/>
      <c r="N427" s="67"/>
      <c r="O427" s="121"/>
      <c r="P427" s="67"/>
      <c r="Q427" s="67"/>
      <c r="R427" s="67"/>
      <c r="S427" s="67"/>
      <c r="T427" s="67"/>
      <c r="U427" s="67"/>
      <c r="V427" s="67"/>
      <c r="W427" s="67"/>
      <c r="X427" s="67"/>
      <c r="Y427" s="67"/>
      <c r="Z427" s="67"/>
      <c r="AA427" s="67"/>
      <c r="AB427" s="67"/>
      <c r="AC427" s="67"/>
      <c r="AD427" s="67"/>
      <c r="AE427" s="67"/>
      <c r="AF427" s="67"/>
      <c r="AG427" s="121"/>
      <c r="AH427" s="121"/>
      <c r="AI427" s="67"/>
      <c r="AJ427" s="67"/>
      <c r="AK427" s="121"/>
      <c r="AL427" s="121"/>
      <c r="AM427" s="121"/>
    </row>
    <row r="428" spans="1:39" x14ac:dyDescent="0.25">
      <c r="A428" s="67"/>
      <c r="B428" s="67"/>
      <c r="C428" s="67"/>
      <c r="D428" s="67"/>
      <c r="E428" s="67"/>
      <c r="G428" s="67"/>
      <c r="H428" s="67"/>
      <c r="I428" s="67"/>
      <c r="J428" s="67"/>
      <c r="K428" s="67"/>
      <c r="M428" s="67"/>
      <c r="N428" s="67"/>
      <c r="O428" s="121"/>
      <c r="P428" s="67"/>
      <c r="Q428" s="67"/>
      <c r="R428" s="67"/>
      <c r="S428" s="67"/>
      <c r="T428" s="67"/>
      <c r="U428" s="67"/>
      <c r="V428" s="67"/>
      <c r="W428" s="67"/>
      <c r="X428" s="67"/>
      <c r="Y428" s="67"/>
      <c r="Z428" s="67"/>
      <c r="AA428" s="67"/>
      <c r="AB428" s="67"/>
      <c r="AC428" s="67"/>
      <c r="AD428" s="67"/>
      <c r="AE428" s="67"/>
      <c r="AF428" s="67"/>
      <c r="AG428" s="121"/>
      <c r="AH428" s="121"/>
      <c r="AI428" s="67"/>
      <c r="AJ428" s="67"/>
      <c r="AK428" s="121"/>
      <c r="AL428" s="121"/>
      <c r="AM428" s="121"/>
    </row>
    <row r="429" spans="1:39" x14ac:dyDescent="0.25">
      <c r="A429" s="67"/>
      <c r="B429" s="67"/>
      <c r="C429" s="67"/>
      <c r="D429" s="67"/>
      <c r="E429" s="67"/>
      <c r="G429" s="67"/>
      <c r="H429" s="67"/>
      <c r="I429" s="67"/>
      <c r="J429" s="67"/>
      <c r="K429" s="67"/>
      <c r="M429" s="67"/>
      <c r="N429" s="67"/>
      <c r="O429" s="121"/>
      <c r="P429" s="67"/>
      <c r="Q429" s="67"/>
      <c r="R429" s="67"/>
      <c r="S429" s="67"/>
      <c r="T429" s="67"/>
      <c r="U429" s="67"/>
      <c r="V429" s="67"/>
      <c r="W429" s="67"/>
      <c r="X429" s="67"/>
      <c r="Y429" s="67"/>
      <c r="Z429" s="67"/>
      <c r="AA429" s="67"/>
      <c r="AB429" s="67"/>
      <c r="AC429" s="67"/>
      <c r="AD429" s="67"/>
      <c r="AE429" s="67"/>
      <c r="AF429" s="67"/>
      <c r="AG429" s="121"/>
      <c r="AH429" s="121"/>
      <c r="AI429" s="67"/>
      <c r="AJ429" s="67"/>
      <c r="AK429" s="121"/>
      <c r="AL429" s="121"/>
      <c r="AM429" s="121"/>
    </row>
    <row r="430" spans="1:39" x14ac:dyDescent="0.25">
      <c r="A430" s="67"/>
      <c r="B430" s="67"/>
      <c r="C430" s="67"/>
      <c r="D430" s="67"/>
      <c r="E430" s="67"/>
      <c r="G430" s="67"/>
      <c r="H430" s="67"/>
      <c r="I430" s="67"/>
      <c r="J430" s="67"/>
      <c r="K430" s="67"/>
      <c r="M430" s="67"/>
      <c r="N430" s="67"/>
      <c r="O430" s="121"/>
      <c r="P430" s="67"/>
      <c r="Q430" s="67"/>
      <c r="R430" s="67"/>
      <c r="S430" s="67"/>
      <c r="T430" s="67"/>
      <c r="U430" s="67"/>
      <c r="V430" s="67"/>
      <c r="W430" s="67"/>
      <c r="X430" s="67"/>
      <c r="Y430" s="67"/>
      <c r="Z430" s="67"/>
      <c r="AA430" s="67"/>
      <c r="AB430" s="67"/>
      <c r="AC430" s="67"/>
      <c r="AD430" s="67"/>
      <c r="AE430" s="67"/>
      <c r="AF430" s="67"/>
      <c r="AG430" s="121"/>
      <c r="AH430" s="121"/>
      <c r="AI430" s="67"/>
      <c r="AJ430" s="67"/>
      <c r="AK430" s="121"/>
      <c r="AL430" s="121"/>
      <c r="AM430" s="121"/>
    </row>
    <row r="431" spans="1:39" x14ac:dyDescent="0.25">
      <c r="A431" s="67"/>
      <c r="B431" s="67"/>
      <c r="C431" s="67"/>
      <c r="D431" s="67"/>
      <c r="E431" s="67"/>
      <c r="G431" s="67"/>
      <c r="H431" s="67"/>
      <c r="I431" s="67"/>
      <c r="J431" s="67"/>
      <c r="K431" s="67"/>
      <c r="M431" s="67"/>
      <c r="N431" s="67"/>
      <c r="O431" s="121"/>
      <c r="P431" s="67"/>
      <c r="Q431" s="67"/>
      <c r="R431" s="67"/>
      <c r="S431" s="67"/>
      <c r="T431" s="67"/>
      <c r="U431" s="67"/>
      <c r="V431" s="67"/>
      <c r="W431" s="67"/>
      <c r="X431" s="67"/>
      <c r="Y431" s="67"/>
      <c r="Z431" s="67"/>
      <c r="AA431" s="67"/>
      <c r="AB431" s="67"/>
      <c r="AC431" s="67"/>
      <c r="AD431" s="67"/>
      <c r="AE431" s="67"/>
      <c r="AF431" s="67"/>
      <c r="AG431" s="121"/>
      <c r="AH431" s="121"/>
      <c r="AI431" s="67"/>
      <c r="AJ431" s="67"/>
      <c r="AK431" s="121"/>
      <c r="AL431" s="121"/>
      <c r="AM431" s="121"/>
    </row>
    <row r="432" spans="1:39" x14ac:dyDescent="0.25">
      <c r="A432" s="67"/>
      <c r="B432" s="67"/>
      <c r="C432" s="67"/>
      <c r="D432" s="67"/>
      <c r="E432" s="67"/>
      <c r="G432" s="67"/>
      <c r="H432" s="67"/>
      <c r="I432" s="67"/>
      <c r="J432" s="67"/>
      <c r="K432" s="67"/>
      <c r="M432" s="67"/>
      <c r="N432" s="67"/>
      <c r="O432" s="121"/>
      <c r="P432" s="67"/>
      <c r="Q432" s="67"/>
      <c r="R432" s="67"/>
      <c r="S432" s="67"/>
      <c r="T432" s="67"/>
      <c r="U432" s="67"/>
      <c r="V432" s="67"/>
      <c r="W432" s="67"/>
      <c r="X432" s="67"/>
      <c r="Y432" s="67"/>
      <c r="Z432" s="67"/>
      <c r="AA432" s="67"/>
      <c r="AB432" s="67"/>
      <c r="AC432" s="67"/>
      <c r="AD432" s="67"/>
      <c r="AE432" s="67"/>
      <c r="AF432" s="67"/>
      <c r="AG432" s="121"/>
      <c r="AH432" s="121"/>
      <c r="AI432" s="67"/>
      <c r="AJ432" s="67"/>
      <c r="AK432" s="121"/>
      <c r="AL432" s="121"/>
      <c r="AM432" s="121"/>
    </row>
    <row r="433" spans="1:39" x14ac:dyDescent="0.25">
      <c r="A433" s="67"/>
      <c r="B433" s="67"/>
      <c r="C433" s="67"/>
      <c r="D433" s="67"/>
      <c r="E433" s="67"/>
      <c r="G433" s="67"/>
      <c r="H433" s="67"/>
      <c r="I433" s="67"/>
      <c r="J433" s="67"/>
      <c r="K433" s="67"/>
      <c r="M433" s="67"/>
      <c r="N433" s="67"/>
      <c r="O433" s="121"/>
      <c r="P433" s="67"/>
      <c r="Q433" s="67"/>
      <c r="R433" s="67"/>
      <c r="S433" s="67"/>
      <c r="T433" s="67"/>
      <c r="U433" s="67"/>
      <c r="V433" s="67"/>
      <c r="W433" s="67"/>
      <c r="X433" s="67"/>
      <c r="Y433" s="67"/>
      <c r="Z433" s="67"/>
      <c r="AA433" s="67"/>
      <c r="AB433" s="67"/>
      <c r="AC433" s="67"/>
      <c r="AD433" s="67"/>
      <c r="AE433" s="67"/>
      <c r="AF433" s="67"/>
      <c r="AG433" s="121"/>
      <c r="AH433" s="121"/>
      <c r="AI433" s="67"/>
      <c r="AJ433" s="67"/>
      <c r="AK433" s="121"/>
      <c r="AL433" s="121"/>
      <c r="AM433" s="121"/>
    </row>
    <row r="434" spans="1:39" x14ac:dyDescent="0.25">
      <c r="A434" s="67"/>
      <c r="B434" s="67"/>
      <c r="C434" s="67"/>
      <c r="D434" s="67"/>
      <c r="E434" s="67"/>
      <c r="G434" s="67"/>
      <c r="H434" s="67"/>
      <c r="I434" s="67"/>
      <c r="J434" s="67"/>
      <c r="K434" s="67"/>
      <c r="M434" s="67"/>
      <c r="N434" s="67"/>
      <c r="O434" s="121"/>
      <c r="P434" s="67"/>
      <c r="Q434" s="67"/>
      <c r="R434" s="67"/>
      <c r="S434" s="67"/>
      <c r="T434" s="67"/>
      <c r="U434" s="67"/>
      <c r="V434" s="67"/>
      <c r="W434" s="67"/>
      <c r="X434" s="67"/>
      <c r="Y434" s="67"/>
      <c r="Z434" s="67"/>
      <c r="AA434" s="67"/>
      <c r="AB434" s="67"/>
      <c r="AC434" s="67"/>
      <c r="AD434" s="67"/>
      <c r="AE434" s="67"/>
      <c r="AF434" s="67"/>
      <c r="AG434" s="121"/>
      <c r="AH434" s="121"/>
      <c r="AI434" s="67"/>
      <c r="AJ434" s="67"/>
      <c r="AK434" s="121"/>
      <c r="AL434" s="121"/>
      <c r="AM434" s="121"/>
    </row>
    <row r="435" spans="1:39" x14ac:dyDescent="0.25">
      <c r="A435" s="67"/>
      <c r="B435" s="67"/>
      <c r="C435" s="67"/>
      <c r="D435" s="67"/>
      <c r="E435" s="67"/>
      <c r="G435" s="67"/>
      <c r="H435" s="67"/>
      <c r="I435" s="67"/>
      <c r="J435" s="67"/>
      <c r="K435" s="67"/>
      <c r="M435" s="67"/>
      <c r="N435" s="67"/>
      <c r="O435" s="121"/>
      <c r="P435" s="67"/>
      <c r="Q435" s="67"/>
      <c r="R435" s="67"/>
      <c r="S435" s="67"/>
      <c r="T435" s="67"/>
      <c r="U435" s="67"/>
      <c r="V435" s="67"/>
      <c r="W435" s="67"/>
      <c r="X435" s="67"/>
      <c r="Y435" s="67"/>
      <c r="Z435" s="67"/>
      <c r="AA435" s="67"/>
      <c r="AB435" s="67"/>
      <c r="AC435" s="67"/>
      <c r="AD435" s="67"/>
      <c r="AE435" s="67"/>
      <c r="AF435" s="67"/>
      <c r="AG435" s="121"/>
      <c r="AH435" s="121"/>
      <c r="AI435" s="67"/>
      <c r="AJ435" s="67"/>
      <c r="AK435" s="121"/>
      <c r="AL435" s="121"/>
      <c r="AM435" s="121"/>
    </row>
    <row r="436" spans="1:39" x14ac:dyDescent="0.25">
      <c r="A436" s="67"/>
      <c r="B436" s="67"/>
      <c r="C436" s="67"/>
      <c r="D436" s="67"/>
      <c r="E436" s="67"/>
      <c r="G436" s="67"/>
      <c r="H436" s="67"/>
      <c r="I436" s="67"/>
      <c r="J436" s="67"/>
      <c r="K436" s="67"/>
      <c r="M436" s="67"/>
      <c r="N436" s="67"/>
      <c r="O436" s="121"/>
      <c r="P436" s="67"/>
      <c r="Q436" s="67"/>
      <c r="R436" s="67"/>
      <c r="S436" s="67"/>
      <c r="T436" s="67"/>
      <c r="U436" s="67"/>
      <c r="V436" s="67"/>
      <c r="W436" s="67"/>
      <c r="X436" s="67"/>
      <c r="Y436" s="67"/>
      <c r="Z436" s="67"/>
      <c r="AA436" s="67"/>
      <c r="AB436" s="67"/>
      <c r="AC436" s="67"/>
      <c r="AD436" s="67"/>
      <c r="AE436" s="67"/>
      <c r="AF436" s="67"/>
      <c r="AG436" s="121"/>
      <c r="AH436" s="121"/>
      <c r="AI436" s="67"/>
      <c r="AJ436" s="67"/>
      <c r="AK436" s="121"/>
      <c r="AL436" s="121"/>
      <c r="AM436" s="121"/>
    </row>
    <row r="437" spans="1:39" x14ac:dyDescent="0.25">
      <c r="A437" s="67"/>
      <c r="B437" s="67"/>
      <c r="C437" s="67"/>
      <c r="D437" s="67"/>
      <c r="E437" s="67"/>
      <c r="G437" s="67"/>
      <c r="H437" s="67"/>
      <c r="I437" s="67"/>
      <c r="J437" s="67"/>
      <c r="K437" s="67"/>
      <c r="M437" s="67"/>
      <c r="N437" s="67"/>
      <c r="O437" s="121"/>
      <c r="P437" s="67"/>
      <c r="Q437" s="67"/>
      <c r="R437" s="67"/>
      <c r="S437" s="67"/>
      <c r="T437" s="67"/>
      <c r="U437" s="67"/>
      <c r="V437" s="67"/>
      <c r="W437" s="67"/>
      <c r="X437" s="67"/>
      <c r="Y437" s="67"/>
      <c r="Z437" s="67"/>
      <c r="AA437" s="67"/>
      <c r="AB437" s="67"/>
      <c r="AC437" s="67"/>
      <c r="AD437" s="67"/>
      <c r="AE437" s="67"/>
      <c r="AF437" s="67"/>
      <c r="AG437" s="121"/>
      <c r="AH437" s="121"/>
      <c r="AI437" s="67"/>
      <c r="AJ437" s="67"/>
      <c r="AK437" s="121"/>
      <c r="AL437" s="121"/>
      <c r="AM437" s="121"/>
    </row>
    <row r="438" spans="1:39" x14ac:dyDescent="0.25">
      <c r="A438" s="67"/>
      <c r="B438" s="67"/>
      <c r="C438" s="67"/>
      <c r="D438" s="67"/>
      <c r="E438" s="67"/>
      <c r="G438" s="67"/>
      <c r="H438" s="67"/>
      <c r="I438" s="67"/>
      <c r="J438" s="67"/>
      <c r="K438" s="67"/>
      <c r="M438" s="67"/>
      <c r="N438" s="67"/>
      <c r="O438" s="121"/>
      <c r="P438" s="67"/>
      <c r="Q438" s="67"/>
      <c r="R438" s="67"/>
      <c r="S438" s="67"/>
      <c r="T438" s="67"/>
      <c r="U438" s="67"/>
      <c r="V438" s="67"/>
      <c r="W438" s="67"/>
      <c r="X438" s="67"/>
      <c r="Y438" s="67"/>
      <c r="Z438" s="67"/>
      <c r="AA438" s="67"/>
      <c r="AB438" s="67"/>
      <c r="AC438" s="67"/>
      <c r="AD438" s="67"/>
      <c r="AE438" s="67"/>
      <c r="AF438" s="67"/>
      <c r="AG438" s="121"/>
      <c r="AH438" s="121"/>
      <c r="AI438" s="67"/>
      <c r="AJ438" s="67"/>
      <c r="AK438" s="121"/>
      <c r="AL438" s="121"/>
      <c r="AM438" s="121"/>
    </row>
    <row r="439" spans="1:39" x14ac:dyDescent="0.25">
      <c r="A439" s="67"/>
      <c r="B439" s="67"/>
      <c r="C439" s="67"/>
      <c r="D439" s="67"/>
      <c r="E439" s="67"/>
      <c r="G439" s="67"/>
      <c r="H439" s="67"/>
      <c r="I439" s="67"/>
      <c r="J439" s="67"/>
      <c r="K439" s="67"/>
      <c r="M439" s="67"/>
      <c r="N439" s="67"/>
      <c r="O439" s="121"/>
      <c r="P439" s="67"/>
      <c r="Q439" s="67"/>
      <c r="R439" s="67"/>
      <c r="S439" s="67"/>
      <c r="T439" s="67"/>
      <c r="U439" s="67"/>
      <c r="V439" s="67"/>
      <c r="W439" s="67"/>
      <c r="X439" s="67"/>
      <c r="Y439" s="67"/>
      <c r="Z439" s="67"/>
      <c r="AA439" s="67"/>
      <c r="AB439" s="67"/>
      <c r="AC439" s="67"/>
      <c r="AD439" s="67"/>
      <c r="AE439" s="67"/>
      <c r="AF439" s="67"/>
      <c r="AG439" s="121"/>
      <c r="AH439" s="121"/>
      <c r="AI439" s="67"/>
      <c r="AJ439" s="67"/>
      <c r="AK439" s="121"/>
      <c r="AL439" s="121"/>
      <c r="AM439" s="121"/>
    </row>
    <row r="440" spans="1:39" x14ac:dyDescent="0.25">
      <c r="A440" s="67"/>
      <c r="B440" s="67"/>
      <c r="C440" s="67"/>
      <c r="D440" s="67"/>
      <c r="E440" s="67"/>
      <c r="G440" s="67"/>
      <c r="H440" s="67"/>
      <c r="I440" s="67"/>
      <c r="J440" s="67"/>
      <c r="K440" s="67"/>
      <c r="M440" s="67"/>
      <c r="N440" s="67"/>
      <c r="O440" s="121"/>
      <c r="P440" s="67"/>
      <c r="Q440" s="67"/>
      <c r="R440" s="67"/>
      <c r="S440" s="67"/>
      <c r="T440" s="67"/>
      <c r="U440" s="67"/>
      <c r="V440" s="67"/>
      <c r="W440" s="67"/>
      <c r="X440" s="67"/>
      <c r="Y440" s="67"/>
      <c r="Z440" s="67"/>
      <c r="AA440" s="67"/>
      <c r="AB440" s="67"/>
      <c r="AC440" s="67"/>
      <c r="AD440" s="67"/>
      <c r="AE440" s="67"/>
      <c r="AF440" s="67"/>
      <c r="AG440" s="121"/>
      <c r="AH440" s="121"/>
      <c r="AI440" s="67"/>
      <c r="AJ440" s="67"/>
      <c r="AK440" s="121"/>
      <c r="AL440" s="121"/>
      <c r="AM440" s="121"/>
    </row>
    <row r="441" spans="1:39" x14ac:dyDescent="0.25">
      <c r="A441" s="67"/>
      <c r="B441" s="67"/>
      <c r="C441" s="67"/>
      <c r="D441" s="67"/>
      <c r="E441" s="67"/>
      <c r="G441" s="67"/>
      <c r="H441" s="67"/>
      <c r="I441" s="67"/>
      <c r="J441" s="67"/>
      <c r="K441" s="67"/>
      <c r="M441" s="67"/>
      <c r="N441" s="67"/>
      <c r="O441" s="121"/>
      <c r="P441" s="67"/>
      <c r="Q441" s="67"/>
      <c r="R441" s="67"/>
      <c r="S441" s="67"/>
      <c r="T441" s="67"/>
      <c r="U441" s="67"/>
      <c r="V441" s="67"/>
      <c r="W441" s="67"/>
      <c r="X441" s="67"/>
      <c r="Y441" s="67"/>
      <c r="Z441" s="67"/>
      <c r="AA441" s="67"/>
      <c r="AB441" s="67"/>
      <c r="AC441" s="67"/>
      <c r="AD441" s="67"/>
      <c r="AE441" s="67"/>
      <c r="AF441" s="67"/>
      <c r="AG441" s="121"/>
      <c r="AH441" s="121"/>
      <c r="AI441" s="67"/>
      <c r="AJ441" s="67"/>
      <c r="AK441" s="121"/>
      <c r="AL441" s="121"/>
      <c r="AM441" s="121"/>
    </row>
    <row r="442" spans="1:39" x14ac:dyDescent="0.25">
      <c r="A442" s="67"/>
      <c r="B442" s="67"/>
      <c r="C442" s="67"/>
      <c r="D442" s="67"/>
      <c r="E442" s="67"/>
      <c r="G442" s="67"/>
      <c r="H442" s="67"/>
      <c r="I442" s="67"/>
      <c r="J442" s="67"/>
      <c r="K442" s="67"/>
      <c r="M442" s="67"/>
      <c r="N442" s="67"/>
      <c r="O442" s="121"/>
      <c r="P442" s="67"/>
      <c r="Q442" s="67"/>
      <c r="R442" s="67"/>
      <c r="S442" s="67"/>
      <c r="T442" s="67"/>
      <c r="U442" s="67"/>
      <c r="V442" s="67"/>
      <c r="W442" s="67"/>
      <c r="X442" s="67"/>
      <c r="Y442" s="67"/>
      <c r="Z442" s="67"/>
      <c r="AA442" s="67"/>
      <c r="AB442" s="67"/>
      <c r="AC442" s="67"/>
      <c r="AD442" s="67"/>
      <c r="AE442" s="67"/>
      <c r="AF442" s="67"/>
      <c r="AG442" s="121"/>
      <c r="AH442" s="121"/>
      <c r="AI442" s="67"/>
      <c r="AJ442" s="67"/>
      <c r="AK442" s="121"/>
      <c r="AL442" s="121"/>
      <c r="AM442" s="121"/>
    </row>
    <row r="443" spans="1:39" x14ac:dyDescent="0.25">
      <c r="A443" s="67"/>
      <c r="B443" s="67"/>
      <c r="C443" s="67"/>
      <c r="D443" s="67"/>
      <c r="E443" s="67"/>
      <c r="G443" s="67"/>
      <c r="H443" s="67"/>
      <c r="I443" s="67"/>
      <c r="J443" s="67"/>
      <c r="K443" s="67"/>
      <c r="M443" s="67"/>
      <c r="N443" s="67"/>
      <c r="O443" s="121"/>
      <c r="P443" s="67"/>
      <c r="Q443" s="67"/>
      <c r="R443" s="67"/>
      <c r="S443" s="67"/>
      <c r="T443" s="67"/>
      <c r="U443" s="67"/>
      <c r="V443" s="67"/>
      <c r="W443" s="67"/>
      <c r="X443" s="67"/>
      <c r="Y443" s="67"/>
      <c r="Z443" s="67"/>
      <c r="AA443" s="67"/>
      <c r="AB443" s="67"/>
      <c r="AC443" s="67"/>
      <c r="AD443" s="67"/>
      <c r="AE443" s="67"/>
      <c r="AF443" s="67"/>
      <c r="AG443" s="121"/>
      <c r="AH443" s="121"/>
      <c r="AI443" s="67"/>
      <c r="AJ443" s="67"/>
      <c r="AK443" s="121"/>
      <c r="AL443" s="121"/>
      <c r="AM443" s="121"/>
    </row>
    <row r="444" spans="1:39" x14ac:dyDescent="0.25">
      <c r="A444" s="67"/>
      <c r="B444" s="67"/>
      <c r="C444" s="67"/>
      <c r="D444" s="67"/>
      <c r="E444" s="67"/>
      <c r="G444" s="67"/>
      <c r="H444" s="67"/>
      <c r="I444" s="67"/>
      <c r="J444" s="67"/>
      <c r="K444" s="67"/>
      <c r="M444" s="67"/>
      <c r="N444" s="67"/>
      <c r="O444" s="121"/>
      <c r="P444" s="67"/>
      <c r="Q444" s="67"/>
      <c r="R444" s="67"/>
      <c r="S444" s="67"/>
      <c r="T444" s="67"/>
      <c r="U444" s="67"/>
      <c r="V444" s="67"/>
      <c r="W444" s="67"/>
      <c r="X444" s="67"/>
      <c r="Y444" s="67"/>
      <c r="Z444" s="67"/>
      <c r="AA444" s="67"/>
      <c r="AB444" s="67"/>
      <c r="AC444" s="67"/>
      <c r="AD444" s="67"/>
      <c r="AE444" s="67"/>
      <c r="AF444" s="67"/>
      <c r="AG444" s="121"/>
      <c r="AH444" s="121"/>
      <c r="AI444" s="67"/>
      <c r="AJ444" s="67"/>
      <c r="AK444" s="121"/>
      <c r="AL444" s="121"/>
      <c r="AM444" s="121"/>
    </row>
    <row r="445" spans="1:39" x14ac:dyDescent="0.25">
      <c r="A445" s="67"/>
      <c r="B445" s="67"/>
      <c r="C445" s="67"/>
      <c r="D445" s="67"/>
      <c r="E445" s="67"/>
      <c r="G445" s="67"/>
      <c r="H445" s="67"/>
      <c r="I445" s="67"/>
      <c r="J445" s="67"/>
      <c r="K445" s="67"/>
      <c r="M445" s="67"/>
      <c r="N445" s="67"/>
      <c r="O445" s="121"/>
      <c r="P445" s="67"/>
      <c r="Q445" s="67"/>
      <c r="R445" s="67"/>
      <c r="S445" s="67"/>
      <c r="T445" s="67"/>
      <c r="U445" s="67"/>
      <c r="V445" s="67"/>
      <c r="W445" s="67"/>
      <c r="X445" s="67"/>
      <c r="Y445" s="67"/>
      <c r="Z445" s="67"/>
      <c r="AA445" s="67"/>
      <c r="AB445" s="67"/>
      <c r="AC445" s="67"/>
      <c r="AD445" s="67"/>
      <c r="AE445" s="67"/>
      <c r="AF445" s="67"/>
      <c r="AG445" s="121"/>
      <c r="AH445" s="121"/>
      <c r="AI445" s="67"/>
      <c r="AJ445" s="67"/>
      <c r="AK445" s="121"/>
      <c r="AL445" s="121"/>
      <c r="AM445" s="121"/>
    </row>
    <row r="446" spans="1:39" x14ac:dyDescent="0.25">
      <c r="A446" s="67"/>
      <c r="B446" s="67"/>
      <c r="C446" s="67"/>
      <c r="D446" s="67"/>
      <c r="E446" s="67"/>
      <c r="G446" s="67"/>
      <c r="H446" s="67"/>
      <c r="I446" s="67"/>
      <c r="J446" s="67"/>
      <c r="K446" s="67"/>
      <c r="M446" s="67"/>
      <c r="N446" s="67"/>
      <c r="O446" s="121"/>
      <c r="P446" s="67"/>
      <c r="Q446" s="67"/>
      <c r="R446" s="67"/>
      <c r="S446" s="67"/>
      <c r="T446" s="67"/>
      <c r="U446" s="67"/>
      <c r="V446" s="67"/>
      <c r="W446" s="67"/>
      <c r="X446" s="67"/>
      <c r="Y446" s="67"/>
      <c r="Z446" s="67"/>
      <c r="AA446" s="67"/>
      <c r="AB446" s="67"/>
      <c r="AC446" s="67"/>
      <c r="AD446" s="67"/>
      <c r="AE446" s="67"/>
      <c r="AF446" s="67"/>
      <c r="AG446" s="121"/>
      <c r="AH446" s="121"/>
      <c r="AI446" s="67"/>
      <c r="AJ446" s="67"/>
      <c r="AK446" s="121"/>
      <c r="AL446" s="121"/>
      <c r="AM446" s="121"/>
    </row>
    <row r="447" spans="1:39" x14ac:dyDescent="0.25">
      <c r="A447" s="67"/>
      <c r="B447" s="67"/>
      <c r="C447" s="67"/>
      <c r="D447" s="67"/>
      <c r="E447" s="67"/>
      <c r="G447" s="67"/>
      <c r="H447" s="67"/>
      <c r="I447" s="67"/>
      <c r="J447" s="67"/>
      <c r="K447" s="67"/>
      <c r="M447" s="67"/>
      <c r="N447" s="67"/>
      <c r="O447" s="121"/>
      <c r="P447" s="67"/>
      <c r="Q447" s="67"/>
      <c r="R447" s="67"/>
      <c r="S447" s="67"/>
      <c r="T447" s="67"/>
      <c r="U447" s="67"/>
      <c r="V447" s="67"/>
      <c r="W447" s="67"/>
      <c r="X447" s="67"/>
      <c r="Y447" s="67"/>
      <c r="Z447" s="67"/>
      <c r="AA447" s="67"/>
      <c r="AB447" s="67"/>
      <c r="AC447" s="67"/>
      <c r="AD447" s="67"/>
      <c r="AE447" s="67"/>
      <c r="AF447" s="67"/>
      <c r="AG447" s="121"/>
      <c r="AH447" s="121"/>
      <c r="AI447" s="67"/>
      <c r="AJ447" s="67"/>
      <c r="AK447" s="121"/>
      <c r="AL447" s="121"/>
      <c r="AM447" s="121"/>
    </row>
    <row r="448" spans="1:39" x14ac:dyDescent="0.25">
      <c r="A448" s="67"/>
      <c r="B448" s="67"/>
      <c r="C448" s="67"/>
      <c r="D448" s="67"/>
      <c r="E448" s="67"/>
      <c r="G448" s="67"/>
      <c r="H448" s="67"/>
      <c r="I448" s="67"/>
      <c r="J448" s="67"/>
      <c r="K448" s="67"/>
      <c r="M448" s="67"/>
      <c r="N448" s="67"/>
      <c r="O448" s="121"/>
      <c r="P448" s="67"/>
      <c r="Q448" s="67"/>
      <c r="R448" s="67"/>
      <c r="S448" s="67"/>
      <c r="T448" s="67"/>
      <c r="U448" s="67"/>
      <c r="V448" s="67"/>
      <c r="W448" s="67"/>
      <c r="X448" s="67"/>
      <c r="Y448" s="67"/>
      <c r="Z448" s="67"/>
      <c r="AA448" s="67"/>
      <c r="AB448" s="67"/>
      <c r="AC448" s="67"/>
      <c r="AD448" s="67"/>
      <c r="AE448" s="67"/>
      <c r="AF448" s="67"/>
      <c r="AG448" s="121"/>
      <c r="AH448" s="121"/>
      <c r="AI448" s="67"/>
      <c r="AJ448" s="67"/>
      <c r="AK448" s="121"/>
      <c r="AL448" s="121"/>
      <c r="AM448" s="121"/>
    </row>
    <row r="449" spans="1:39" x14ac:dyDescent="0.25">
      <c r="A449" s="67"/>
      <c r="B449" s="67"/>
      <c r="C449" s="67"/>
      <c r="D449" s="67"/>
      <c r="E449" s="67"/>
      <c r="G449" s="67"/>
      <c r="H449" s="67"/>
      <c r="I449" s="67"/>
      <c r="J449" s="67"/>
      <c r="K449" s="67"/>
      <c r="M449" s="67"/>
      <c r="N449" s="67"/>
      <c r="O449" s="121"/>
      <c r="P449" s="67"/>
      <c r="Q449" s="67"/>
      <c r="R449" s="67"/>
      <c r="S449" s="67"/>
      <c r="T449" s="67"/>
      <c r="U449" s="67"/>
      <c r="V449" s="67"/>
      <c r="W449" s="67"/>
      <c r="X449" s="67"/>
      <c r="Y449" s="67"/>
      <c r="Z449" s="67"/>
      <c r="AA449" s="67"/>
      <c r="AB449" s="67"/>
      <c r="AC449" s="67"/>
      <c r="AD449" s="67"/>
      <c r="AE449" s="67"/>
      <c r="AF449" s="67"/>
      <c r="AG449" s="121"/>
      <c r="AH449" s="121"/>
      <c r="AI449" s="67"/>
      <c r="AJ449" s="67"/>
      <c r="AK449" s="121"/>
      <c r="AL449" s="121"/>
      <c r="AM449" s="121"/>
    </row>
    <row r="450" spans="1:39" x14ac:dyDescent="0.25">
      <c r="A450" s="67"/>
      <c r="B450" s="67"/>
      <c r="C450" s="67"/>
      <c r="D450" s="67"/>
      <c r="E450" s="67"/>
      <c r="G450" s="67"/>
      <c r="H450" s="67"/>
      <c r="I450" s="67"/>
      <c r="J450" s="67"/>
      <c r="K450" s="67"/>
      <c r="M450" s="67"/>
      <c r="N450" s="67"/>
      <c r="O450" s="121"/>
      <c r="P450" s="67"/>
      <c r="Q450" s="67"/>
      <c r="R450" s="67"/>
      <c r="S450" s="67"/>
      <c r="T450" s="67"/>
      <c r="U450" s="67"/>
      <c r="V450" s="67"/>
      <c r="W450" s="67"/>
      <c r="X450" s="67"/>
      <c r="Y450" s="67"/>
      <c r="Z450" s="67"/>
      <c r="AA450" s="67"/>
      <c r="AB450" s="67"/>
      <c r="AC450" s="67"/>
      <c r="AD450" s="67"/>
      <c r="AE450" s="67"/>
      <c r="AF450" s="67"/>
      <c r="AG450" s="121"/>
      <c r="AH450" s="121"/>
      <c r="AI450" s="67"/>
      <c r="AJ450" s="67"/>
      <c r="AK450" s="121"/>
      <c r="AL450" s="121"/>
      <c r="AM450" s="121"/>
    </row>
    <row r="451" spans="1:39" x14ac:dyDescent="0.25">
      <c r="A451" s="67"/>
      <c r="B451" s="67"/>
      <c r="C451" s="67"/>
      <c r="D451" s="67"/>
      <c r="E451" s="67"/>
      <c r="G451" s="67"/>
      <c r="H451" s="67"/>
      <c r="I451" s="67"/>
      <c r="J451" s="67"/>
      <c r="K451" s="67"/>
      <c r="M451" s="67"/>
      <c r="N451" s="67"/>
      <c r="O451" s="121"/>
      <c r="P451" s="67"/>
      <c r="Q451" s="67"/>
      <c r="R451" s="67"/>
      <c r="S451" s="67"/>
      <c r="T451" s="67"/>
      <c r="U451" s="67"/>
      <c r="V451" s="67"/>
      <c r="W451" s="67"/>
      <c r="X451" s="67"/>
      <c r="Y451" s="67"/>
      <c r="Z451" s="67"/>
      <c r="AA451" s="67"/>
      <c r="AB451" s="67"/>
      <c r="AC451" s="67"/>
      <c r="AD451" s="67"/>
      <c r="AE451" s="67"/>
      <c r="AF451" s="67"/>
      <c r="AG451" s="121"/>
      <c r="AH451" s="121"/>
      <c r="AI451" s="67"/>
      <c r="AJ451" s="67"/>
      <c r="AK451" s="121"/>
      <c r="AL451" s="121"/>
      <c r="AM451" s="121"/>
    </row>
    <row r="452" spans="1:39" x14ac:dyDescent="0.25">
      <c r="A452" s="67"/>
      <c r="B452" s="67"/>
      <c r="C452" s="67"/>
      <c r="D452" s="67"/>
      <c r="E452" s="67"/>
      <c r="G452" s="67"/>
      <c r="H452" s="67"/>
      <c r="I452" s="67"/>
      <c r="J452" s="67"/>
      <c r="K452" s="67"/>
      <c r="M452" s="67"/>
      <c r="N452" s="67"/>
      <c r="O452" s="121"/>
      <c r="P452" s="67"/>
      <c r="Q452" s="67"/>
      <c r="R452" s="67"/>
      <c r="S452" s="67"/>
      <c r="T452" s="67"/>
      <c r="U452" s="67"/>
      <c r="V452" s="67"/>
      <c r="W452" s="67"/>
      <c r="X452" s="67"/>
      <c r="Y452" s="67"/>
      <c r="Z452" s="67"/>
      <c r="AA452" s="67"/>
      <c r="AB452" s="67"/>
      <c r="AC452" s="67"/>
      <c r="AD452" s="67"/>
      <c r="AE452" s="67"/>
      <c r="AF452" s="67"/>
      <c r="AG452" s="121"/>
      <c r="AH452" s="121"/>
      <c r="AI452" s="67"/>
      <c r="AJ452" s="67"/>
      <c r="AK452" s="121"/>
      <c r="AL452" s="121"/>
      <c r="AM452" s="121"/>
    </row>
    <row r="453" spans="1:39" x14ac:dyDescent="0.25">
      <c r="A453" s="67"/>
      <c r="B453" s="67"/>
      <c r="C453" s="67"/>
      <c r="D453" s="67"/>
      <c r="E453" s="67"/>
      <c r="G453" s="67"/>
      <c r="H453" s="67"/>
      <c r="I453" s="67"/>
      <c r="J453" s="67"/>
      <c r="K453" s="67"/>
      <c r="M453" s="67"/>
      <c r="N453" s="67"/>
      <c r="O453" s="121"/>
      <c r="P453" s="67"/>
      <c r="Q453" s="67"/>
      <c r="R453" s="67"/>
      <c r="S453" s="67"/>
      <c r="T453" s="67"/>
      <c r="U453" s="67"/>
      <c r="V453" s="67"/>
      <c r="W453" s="67"/>
      <c r="X453" s="67"/>
      <c r="Y453" s="67"/>
      <c r="Z453" s="67"/>
      <c r="AA453" s="67"/>
      <c r="AB453" s="67"/>
      <c r="AC453" s="67"/>
      <c r="AD453" s="67"/>
      <c r="AE453" s="67"/>
      <c r="AF453" s="67"/>
      <c r="AG453" s="121"/>
      <c r="AH453" s="121"/>
      <c r="AI453" s="67"/>
      <c r="AJ453" s="67"/>
      <c r="AK453" s="121"/>
      <c r="AL453" s="121"/>
      <c r="AM453" s="121"/>
    </row>
    <row r="454" spans="1:39" x14ac:dyDescent="0.25">
      <c r="A454" s="67"/>
      <c r="B454" s="67"/>
      <c r="C454" s="67"/>
      <c r="D454" s="67"/>
      <c r="E454" s="67"/>
      <c r="G454" s="67"/>
      <c r="H454" s="67"/>
      <c r="I454" s="67"/>
      <c r="J454" s="67"/>
      <c r="K454" s="67"/>
      <c r="M454" s="67"/>
      <c r="N454" s="67"/>
      <c r="O454" s="121"/>
      <c r="P454" s="67"/>
      <c r="Q454" s="67"/>
      <c r="R454" s="67"/>
      <c r="S454" s="67"/>
      <c r="T454" s="67"/>
      <c r="U454" s="67"/>
      <c r="V454" s="67"/>
      <c r="W454" s="67"/>
      <c r="X454" s="67"/>
      <c r="Y454" s="67"/>
      <c r="Z454" s="67"/>
      <c r="AA454" s="67"/>
      <c r="AB454" s="67"/>
      <c r="AC454" s="67"/>
      <c r="AD454" s="67"/>
      <c r="AE454" s="67"/>
      <c r="AF454" s="67"/>
      <c r="AG454" s="121"/>
      <c r="AH454" s="121"/>
      <c r="AI454" s="67"/>
      <c r="AJ454" s="67"/>
      <c r="AK454" s="121"/>
      <c r="AL454" s="121"/>
      <c r="AM454" s="121"/>
    </row>
    <row r="455" spans="1:39" x14ac:dyDescent="0.25">
      <c r="A455" s="67"/>
      <c r="B455" s="67"/>
      <c r="C455" s="67"/>
      <c r="D455" s="67"/>
      <c r="E455" s="67"/>
      <c r="G455" s="67"/>
      <c r="H455" s="67"/>
      <c r="I455" s="67"/>
      <c r="J455" s="67"/>
      <c r="K455" s="67"/>
      <c r="M455" s="67"/>
      <c r="N455" s="67"/>
      <c r="O455" s="121"/>
      <c r="P455" s="67"/>
      <c r="Q455" s="67"/>
      <c r="R455" s="67"/>
      <c r="S455" s="67"/>
      <c r="T455" s="67"/>
      <c r="U455" s="67"/>
      <c r="V455" s="67"/>
      <c r="W455" s="67"/>
      <c r="X455" s="67"/>
      <c r="Y455" s="67"/>
      <c r="Z455" s="67"/>
      <c r="AA455" s="67"/>
      <c r="AB455" s="67"/>
      <c r="AC455" s="67"/>
      <c r="AD455" s="67"/>
      <c r="AE455" s="67"/>
      <c r="AF455" s="67"/>
      <c r="AG455" s="121"/>
      <c r="AH455" s="121"/>
      <c r="AI455" s="67"/>
      <c r="AJ455" s="67"/>
      <c r="AK455" s="121"/>
      <c r="AL455" s="121"/>
      <c r="AM455" s="121"/>
    </row>
    <row r="456" spans="1:39" x14ac:dyDescent="0.25">
      <c r="A456" s="67"/>
      <c r="B456" s="67"/>
      <c r="C456" s="67"/>
      <c r="D456" s="67"/>
      <c r="E456" s="67"/>
      <c r="G456" s="67"/>
      <c r="H456" s="67"/>
      <c r="I456" s="67"/>
      <c r="J456" s="67"/>
      <c r="K456" s="67"/>
      <c r="M456" s="67"/>
      <c r="N456" s="67"/>
      <c r="O456" s="121"/>
      <c r="P456" s="67"/>
      <c r="Q456" s="67"/>
      <c r="R456" s="67"/>
      <c r="S456" s="67"/>
      <c r="T456" s="67"/>
      <c r="U456" s="67"/>
      <c r="V456" s="67"/>
      <c r="W456" s="67"/>
      <c r="X456" s="67"/>
      <c r="Y456" s="67"/>
      <c r="Z456" s="67"/>
      <c r="AA456" s="67"/>
      <c r="AB456" s="67"/>
      <c r="AC456" s="67"/>
      <c r="AD456" s="67"/>
      <c r="AE456" s="67"/>
      <c r="AF456" s="67"/>
      <c r="AG456" s="121"/>
      <c r="AH456" s="121"/>
      <c r="AI456" s="67"/>
      <c r="AJ456" s="67"/>
      <c r="AK456" s="121"/>
      <c r="AL456" s="121"/>
      <c r="AM456" s="121"/>
    </row>
    <row r="457" spans="1:39" x14ac:dyDescent="0.25">
      <c r="A457" s="67"/>
      <c r="B457" s="67"/>
      <c r="C457" s="67"/>
      <c r="D457" s="67"/>
      <c r="E457" s="67"/>
      <c r="G457" s="67"/>
      <c r="H457" s="67"/>
      <c r="I457" s="67"/>
      <c r="J457" s="67"/>
      <c r="K457" s="67"/>
      <c r="M457" s="67"/>
      <c r="N457" s="67"/>
      <c r="O457" s="121"/>
      <c r="P457" s="67"/>
      <c r="Q457" s="67"/>
      <c r="R457" s="67"/>
      <c r="S457" s="67"/>
      <c r="T457" s="67"/>
      <c r="U457" s="67"/>
      <c r="V457" s="67"/>
      <c r="W457" s="67"/>
      <c r="X457" s="67"/>
      <c r="Y457" s="67"/>
      <c r="Z457" s="67"/>
      <c r="AA457" s="67"/>
      <c r="AB457" s="67"/>
      <c r="AC457" s="67"/>
      <c r="AD457" s="67"/>
      <c r="AE457" s="67"/>
      <c r="AF457" s="67"/>
      <c r="AG457" s="121"/>
      <c r="AH457" s="121"/>
      <c r="AI457" s="67"/>
      <c r="AJ457" s="67"/>
      <c r="AK457" s="121"/>
      <c r="AL457" s="121"/>
      <c r="AM457" s="121"/>
    </row>
    <row r="458" spans="1:39" x14ac:dyDescent="0.25">
      <c r="A458" s="67"/>
      <c r="B458" s="67"/>
      <c r="C458" s="67"/>
      <c r="D458" s="67"/>
      <c r="E458" s="67"/>
      <c r="G458" s="67"/>
      <c r="H458" s="67"/>
      <c r="I458" s="67"/>
      <c r="J458" s="67"/>
      <c r="K458" s="67"/>
      <c r="M458" s="67"/>
      <c r="N458" s="67"/>
      <c r="O458" s="121"/>
      <c r="P458" s="67"/>
      <c r="Q458" s="67"/>
      <c r="R458" s="67"/>
      <c r="S458" s="67"/>
      <c r="T458" s="67"/>
      <c r="U458" s="67"/>
      <c r="V458" s="67"/>
      <c r="W458" s="67"/>
      <c r="X458" s="67"/>
      <c r="Y458" s="67"/>
      <c r="Z458" s="67"/>
      <c r="AA458" s="67"/>
      <c r="AB458" s="67"/>
      <c r="AC458" s="67"/>
      <c r="AD458" s="67"/>
      <c r="AE458" s="67"/>
      <c r="AF458" s="67"/>
      <c r="AG458" s="121"/>
      <c r="AH458" s="121"/>
      <c r="AI458" s="67"/>
      <c r="AJ458" s="67"/>
      <c r="AK458" s="121"/>
      <c r="AL458" s="121"/>
      <c r="AM458" s="121"/>
    </row>
    <row r="459" spans="1:39" x14ac:dyDescent="0.25">
      <c r="A459" s="67"/>
      <c r="B459" s="67"/>
      <c r="C459" s="67"/>
      <c r="D459" s="67"/>
      <c r="E459" s="67"/>
      <c r="G459" s="67"/>
      <c r="H459" s="67"/>
      <c r="I459" s="67"/>
      <c r="J459" s="67"/>
      <c r="K459" s="67"/>
      <c r="M459" s="67"/>
      <c r="N459" s="67"/>
      <c r="O459" s="121"/>
      <c r="P459" s="67"/>
      <c r="Q459" s="67"/>
      <c r="R459" s="67"/>
      <c r="S459" s="67"/>
      <c r="T459" s="67"/>
      <c r="U459" s="67"/>
      <c r="V459" s="67"/>
      <c r="W459" s="67"/>
      <c r="X459" s="67"/>
      <c r="Y459" s="67"/>
      <c r="Z459" s="67"/>
      <c r="AA459" s="67"/>
      <c r="AB459" s="67"/>
      <c r="AC459" s="67"/>
      <c r="AD459" s="67"/>
      <c r="AE459" s="67"/>
      <c r="AF459" s="67"/>
      <c r="AG459" s="121"/>
      <c r="AH459" s="121"/>
      <c r="AI459" s="67"/>
      <c r="AJ459" s="67"/>
      <c r="AK459" s="121"/>
      <c r="AL459" s="121"/>
      <c r="AM459" s="121"/>
    </row>
    <row r="460" spans="1:39" x14ac:dyDescent="0.25">
      <c r="A460" s="67"/>
      <c r="B460" s="67"/>
      <c r="C460" s="67"/>
      <c r="D460" s="67"/>
      <c r="E460" s="67"/>
      <c r="G460" s="67"/>
      <c r="H460" s="67"/>
      <c r="I460" s="67"/>
      <c r="J460" s="67"/>
      <c r="K460" s="67"/>
      <c r="M460" s="67"/>
      <c r="N460" s="67"/>
      <c r="O460" s="121"/>
      <c r="P460" s="67"/>
      <c r="Q460" s="67"/>
      <c r="R460" s="67"/>
      <c r="S460" s="67"/>
      <c r="T460" s="67"/>
      <c r="U460" s="67"/>
      <c r="V460" s="67"/>
      <c r="W460" s="67"/>
      <c r="X460" s="67"/>
      <c r="Y460" s="67"/>
      <c r="Z460" s="67"/>
      <c r="AA460" s="67"/>
      <c r="AB460" s="67"/>
      <c r="AC460" s="67"/>
      <c r="AD460" s="67"/>
      <c r="AE460" s="67"/>
      <c r="AF460" s="67"/>
      <c r="AG460" s="121"/>
      <c r="AH460" s="121"/>
      <c r="AI460" s="67"/>
      <c r="AJ460" s="67"/>
      <c r="AK460" s="121"/>
      <c r="AL460" s="121"/>
      <c r="AM460" s="121"/>
    </row>
    <row r="461" spans="1:39" x14ac:dyDescent="0.25">
      <c r="A461" s="67"/>
      <c r="B461" s="67"/>
      <c r="C461" s="67"/>
      <c r="D461" s="67"/>
      <c r="E461" s="67"/>
      <c r="G461" s="67"/>
      <c r="H461" s="67"/>
      <c r="I461" s="67"/>
      <c r="J461" s="67"/>
      <c r="K461" s="67"/>
      <c r="M461" s="67"/>
      <c r="N461" s="67"/>
      <c r="O461" s="121"/>
      <c r="P461" s="67"/>
      <c r="Q461" s="67"/>
      <c r="R461" s="67"/>
      <c r="S461" s="67"/>
      <c r="T461" s="67"/>
      <c r="U461" s="67"/>
      <c r="V461" s="67"/>
      <c r="W461" s="67"/>
      <c r="X461" s="67"/>
      <c r="Y461" s="67"/>
      <c r="Z461" s="67"/>
      <c r="AA461" s="67"/>
      <c r="AB461" s="67"/>
      <c r="AC461" s="67"/>
      <c r="AD461" s="67"/>
      <c r="AE461" s="67"/>
      <c r="AF461" s="67"/>
      <c r="AG461" s="121"/>
      <c r="AH461" s="121"/>
      <c r="AI461" s="67"/>
      <c r="AJ461" s="67"/>
      <c r="AK461" s="121"/>
      <c r="AL461" s="121"/>
      <c r="AM461" s="121"/>
    </row>
    <row r="462" spans="1:39" x14ac:dyDescent="0.25">
      <c r="A462" s="67"/>
      <c r="B462" s="67"/>
      <c r="C462" s="67"/>
      <c r="D462" s="67"/>
      <c r="E462" s="67"/>
      <c r="G462" s="67"/>
      <c r="H462" s="67"/>
      <c r="I462" s="67"/>
      <c r="J462" s="67"/>
      <c r="K462" s="67"/>
      <c r="M462" s="67"/>
      <c r="N462" s="67"/>
      <c r="O462" s="121"/>
      <c r="P462" s="67"/>
      <c r="Q462" s="67"/>
      <c r="R462" s="67"/>
      <c r="S462" s="67"/>
      <c r="T462" s="67"/>
      <c r="U462" s="67"/>
      <c r="V462" s="67"/>
      <c r="W462" s="67"/>
      <c r="X462" s="67"/>
      <c r="Y462" s="67"/>
      <c r="Z462" s="67"/>
      <c r="AA462" s="67"/>
      <c r="AB462" s="67"/>
      <c r="AC462" s="67"/>
      <c r="AD462" s="67"/>
      <c r="AE462" s="67"/>
      <c r="AF462" s="67"/>
      <c r="AG462" s="121"/>
      <c r="AH462" s="121"/>
      <c r="AI462" s="67"/>
      <c r="AJ462" s="67"/>
      <c r="AK462" s="121"/>
      <c r="AL462" s="121"/>
      <c r="AM462" s="121"/>
    </row>
    <row r="463" spans="1:39" x14ac:dyDescent="0.25">
      <c r="A463" s="67"/>
      <c r="B463" s="67"/>
      <c r="C463" s="67"/>
      <c r="D463" s="67"/>
      <c r="E463" s="67"/>
      <c r="G463" s="67"/>
      <c r="H463" s="67"/>
      <c r="I463" s="67"/>
      <c r="J463" s="67"/>
      <c r="K463" s="67"/>
      <c r="M463" s="67"/>
      <c r="N463" s="67"/>
      <c r="O463" s="121"/>
      <c r="P463" s="67"/>
      <c r="Q463" s="67"/>
      <c r="R463" s="67"/>
      <c r="S463" s="67"/>
      <c r="T463" s="67"/>
      <c r="U463" s="67"/>
      <c r="V463" s="67"/>
      <c r="W463" s="67"/>
      <c r="X463" s="67"/>
      <c r="Y463" s="67"/>
      <c r="Z463" s="67"/>
      <c r="AA463" s="67"/>
      <c r="AB463" s="67"/>
      <c r="AC463" s="67"/>
      <c r="AD463" s="67"/>
      <c r="AE463" s="67"/>
      <c r="AF463" s="67"/>
      <c r="AG463" s="121"/>
      <c r="AH463" s="121"/>
      <c r="AI463" s="67"/>
      <c r="AJ463" s="67"/>
      <c r="AK463" s="121"/>
      <c r="AL463" s="121"/>
      <c r="AM463" s="121"/>
    </row>
    <row r="464" spans="1:39" x14ac:dyDescent="0.25">
      <c r="A464" s="67"/>
      <c r="B464" s="67"/>
      <c r="C464" s="67"/>
      <c r="D464" s="67"/>
      <c r="E464" s="67"/>
      <c r="G464" s="67"/>
      <c r="H464" s="67"/>
      <c r="I464" s="67"/>
      <c r="J464" s="67"/>
      <c r="K464" s="67"/>
      <c r="M464" s="67"/>
      <c r="N464" s="67"/>
      <c r="O464" s="121"/>
      <c r="P464" s="67"/>
      <c r="Q464" s="67"/>
      <c r="R464" s="67"/>
      <c r="S464" s="67"/>
      <c r="T464" s="67"/>
      <c r="U464" s="67"/>
      <c r="V464" s="67"/>
      <c r="W464" s="67"/>
      <c r="X464" s="67"/>
      <c r="Y464" s="67"/>
      <c r="Z464" s="67"/>
      <c r="AA464" s="67"/>
      <c r="AB464" s="67"/>
      <c r="AC464" s="67"/>
      <c r="AD464" s="67"/>
      <c r="AE464" s="67"/>
      <c r="AF464" s="67"/>
      <c r="AG464" s="121"/>
      <c r="AH464" s="121"/>
      <c r="AI464" s="67"/>
      <c r="AJ464" s="67"/>
      <c r="AK464" s="121"/>
      <c r="AL464" s="121"/>
      <c r="AM464" s="121"/>
    </row>
    <row r="465" spans="1:39" x14ac:dyDescent="0.25">
      <c r="A465" s="67"/>
      <c r="B465" s="67"/>
      <c r="C465" s="67"/>
      <c r="D465" s="67"/>
      <c r="E465" s="67"/>
      <c r="G465" s="67"/>
      <c r="H465" s="67"/>
      <c r="I465" s="67"/>
      <c r="J465" s="67"/>
      <c r="K465" s="67"/>
      <c r="M465" s="67"/>
      <c r="N465" s="67"/>
      <c r="O465" s="121"/>
      <c r="P465" s="67"/>
      <c r="Q465" s="67"/>
      <c r="R465" s="67"/>
      <c r="S465" s="67"/>
      <c r="T465" s="67"/>
      <c r="U465" s="67"/>
      <c r="V465" s="67"/>
      <c r="W465" s="67"/>
      <c r="X465" s="67"/>
      <c r="Y465" s="67"/>
      <c r="Z465" s="67"/>
      <c r="AA465" s="67"/>
      <c r="AB465" s="67"/>
      <c r="AC465" s="67"/>
      <c r="AD465" s="67"/>
      <c r="AE465" s="67"/>
      <c r="AF465" s="67"/>
      <c r="AG465" s="121"/>
      <c r="AH465" s="121"/>
      <c r="AI465" s="67"/>
      <c r="AJ465" s="67"/>
      <c r="AK465" s="121"/>
      <c r="AL465" s="121"/>
      <c r="AM465" s="121"/>
    </row>
    <row r="466" spans="1:39" x14ac:dyDescent="0.25">
      <c r="A466" s="67"/>
      <c r="B466" s="67"/>
      <c r="C466" s="67"/>
      <c r="D466" s="67"/>
      <c r="E466" s="67"/>
      <c r="G466" s="67"/>
      <c r="H466" s="67"/>
      <c r="I466" s="67"/>
      <c r="J466" s="67"/>
      <c r="K466" s="67"/>
      <c r="M466" s="67"/>
      <c r="N466" s="67"/>
      <c r="O466" s="121"/>
      <c r="P466" s="67"/>
      <c r="Q466" s="67"/>
      <c r="R466" s="67"/>
      <c r="S466" s="67"/>
      <c r="T466" s="67"/>
      <c r="U466" s="67"/>
      <c r="V466" s="67"/>
      <c r="W466" s="67"/>
      <c r="X466" s="67"/>
      <c r="Y466" s="67"/>
      <c r="Z466" s="67"/>
      <c r="AA466" s="67"/>
      <c r="AB466" s="67"/>
      <c r="AC466" s="67"/>
      <c r="AD466" s="67"/>
      <c r="AE466" s="67"/>
      <c r="AF466" s="67"/>
      <c r="AG466" s="121"/>
      <c r="AH466" s="121"/>
      <c r="AI466" s="67"/>
      <c r="AJ466" s="67"/>
      <c r="AK466" s="121"/>
      <c r="AL466" s="121"/>
      <c r="AM466" s="121"/>
    </row>
    <row r="467" spans="1:39" x14ac:dyDescent="0.25">
      <c r="A467" s="67"/>
      <c r="B467" s="67"/>
      <c r="C467" s="67"/>
      <c r="D467" s="67"/>
      <c r="E467" s="67"/>
      <c r="G467" s="67"/>
      <c r="H467" s="67"/>
      <c r="I467" s="67"/>
      <c r="J467" s="67"/>
      <c r="K467" s="67"/>
      <c r="M467" s="67"/>
      <c r="N467" s="67"/>
      <c r="O467" s="121"/>
      <c r="P467" s="67"/>
      <c r="Q467" s="67"/>
      <c r="R467" s="67"/>
      <c r="S467" s="67"/>
      <c r="T467" s="67"/>
      <c r="U467" s="67"/>
      <c r="V467" s="67"/>
      <c r="W467" s="67"/>
      <c r="X467" s="67"/>
      <c r="Y467" s="67"/>
      <c r="Z467" s="67"/>
      <c r="AA467" s="67"/>
      <c r="AB467" s="67"/>
      <c r="AC467" s="67"/>
      <c r="AD467" s="67"/>
      <c r="AE467" s="67"/>
      <c r="AF467" s="67"/>
      <c r="AG467" s="121"/>
      <c r="AH467" s="121"/>
      <c r="AI467" s="67"/>
      <c r="AJ467" s="67"/>
      <c r="AK467" s="121"/>
      <c r="AL467" s="121"/>
      <c r="AM467" s="121"/>
    </row>
    <row r="468" spans="1:39" x14ac:dyDescent="0.25">
      <c r="A468" s="67"/>
      <c r="B468" s="67"/>
      <c r="C468" s="67"/>
      <c r="D468" s="67"/>
      <c r="E468" s="67"/>
      <c r="G468" s="67"/>
      <c r="H468" s="67"/>
      <c r="I468" s="67"/>
      <c r="J468" s="67"/>
      <c r="K468" s="67"/>
      <c r="M468" s="67"/>
      <c r="N468" s="67"/>
      <c r="O468" s="121"/>
      <c r="P468" s="67"/>
      <c r="Q468" s="67"/>
      <c r="R468" s="67"/>
      <c r="S468" s="67"/>
      <c r="T468" s="67"/>
      <c r="U468" s="67"/>
      <c r="V468" s="67"/>
      <c r="W468" s="67"/>
      <c r="X468" s="67"/>
      <c r="Y468" s="67"/>
      <c r="Z468" s="67"/>
      <c r="AA468" s="67"/>
      <c r="AB468" s="67"/>
      <c r="AC468" s="67"/>
      <c r="AD468" s="67"/>
      <c r="AE468" s="67"/>
      <c r="AF468" s="67"/>
      <c r="AG468" s="121"/>
      <c r="AH468" s="121"/>
      <c r="AI468" s="67"/>
      <c r="AJ468" s="67"/>
      <c r="AK468" s="121"/>
      <c r="AL468" s="121"/>
      <c r="AM468" s="121"/>
    </row>
    <row r="469" spans="1:39" x14ac:dyDescent="0.25">
      <c r="A469" s="67"/>
      <c r="B469" s="67"/>
      <c r="C469" s="67"/>
      <c r="D469" s="67"/>
      <c r="E469" s="67"/>
      <c r="G469" s="67"/>
      <c r="H469" s="67"/>
      <c r="I469" s="67"/>
      <c r="J469" s="67"/>
      <c r="K469" s="67"/>
      <c r="M469" s="67"/>
      <c r="N469" s="67"/>
      <c r="O469" s="121"/>
      <c r="P469" s="67"/>
      <c r="Q469" s="67"/>
      <c r="R469" s="67"/>
      <c r="S469" s="67"/>
      <c r="T469" s="67"/>
      <c r="U469" s="67"/>
      <c r="V469" s="67"/>
      <c r="W469" s="67"/>
      <c r="X469" s="67"/>
      <c r="Y469" s="67"/>
      <c r="Z469" s="67"/>
      <c r="AA469" s="67"/>
      <c r="AB469" s="67"/>
      <c r="AC469" s="67"/>
      <c r="AD469" s="67"/>
      <c r="AE469" s="67"/>
      <c r="AF469" s="67"/>
      <c r="AG469" s="121"/>
      <c r="AH469" s="121"/>
      <c r="AI469" s="67"/>
      <c r="AJ469" s="67"/>
      <c r="AK469" s="121"/>
      <c r="AL469" s="121"/>
      <c r="AM469" s="121"/>
    </row>
    <row r="470" spans="1:39" x14ac:dyDescent="0.25">
      <c r="A470" s="67"/>
      <c r="B470" s="67"/>
      <c r="C470" s="67"/>
      <c r="D470" s="67"/>
      <c r="E470" s="67"/>
      <c r="G470" s="67"/>
      <c r="H470" s="67"/>
      <c r="I470" s="67"/>
      <c r="J470" s="67"/>
      <c r="K470" s="67"/>
      <c r="M470" s="67"/>
      <c r="N470" s="67"/>
      <c r="O470" s="121"/>
      <c r="P470" s="67"/>
      <c r="Q470" s="67"/>
      <c r="R470" s="67"/>
      <c r="S470" s="67"/>
      <c r="T470" s="67"/>
      <c r="U470" s="67"/>
      <c r="V470" s="67"/>
      <c r="W470" s="67"/>
      <c r="X470" s="67"/>
      <c r="Y470" s="67"/>
      <c r="Z470" s="67"/>
      <c r="AA470" s="67"/>
      <c r="AB470" s="67"/>
      <c r="AC470" s="67"/>
      <c r="AD470" s="67"/>
      <c r="AE470" s="67"/>
      <c r="AF470" s="67"/>
      <c r="AG470" s="121"/>
      <c r="AH470" s="121"/>
      <c r="AI470" s="67"/>
      <c r="AJ470" s="67"/>
      <c r="AK470" s="121"/>
      <c r="AL470" s="121"/>
      <c r="AM470" s="121"/>
    </row>
    <row r="471" spans="1:39" x14ac:dyDescent="0.25">
      <c r="A471" s="67"/>
      <c r="B471" s="67"/>
      <c r="C471" s="67"/>
      <c r="D471" s="67"/>
      <c r="E471" s="67"/>
      <c r="G471" s="67"/>
      <c r="H471" s="67"/>
      <c r="I471" s="67"/>
      <c r="J471" s="67"/>
      <c r="K471" s="67"/>
      <c r="M471" s="67"/>
      <c r="N471" s="67"/>
      <c r="O471" s="121"/>
      <c r="P471" s="67"/>
      <c r="Q471" s="67"/>
      <c r="R471" s="67"/>
      <c r="S471" s="67"/>
      <c r="T471" s="67"/>
      <c r="U471" s="67"/>
      <c r="V471" s="67"/>
      <c r="W471" s="67"/>
      <c r="X471" s="67"/>
      <c r="Y471" s="67"/>
      <c r="Z471" s="67"/>
      <c r="AA471" s="67"/>
      <c r="AB471" s="67"/>
      <c r="AC471" s="67"/>
      <c r="AD471" s="67"/>
      <c r="AE471" s="67"/>
      <c r="AF471" s="67"/>
      <c r="AG471" s="121"/>
      <c r="AH471" s="121"/>
      <c r="AI471" s="67"/>
      <c r="AJ471" s="67"/>
      <c r="AK471" s="121"/>
      <c r="AL471" s="121"/>
      <c r="AM471" s="121"/>
    </row>
    <row r="472" spans="1:39" x14ac:dyDescent="0.25">
      <c r="A472" s="67"/>
      <c r="B472" s="67"/>
      <c r="C472" s="67"/>
      <c r="D472" s="67"/>
      <c r="E472" s="67"/>
      <c r="G472" s="67"/>
      <c r="H472" s="67"/>
      <c r="I472" s="67"/>
      <c r="J472" s="67"/>
      <c r="K472" s="67"/>
      <c r="M472" s="67"/>
      <c r="N472" s="67"/>
      <c r="O472" s="121"/>
      <c r="P472" s="67"/>
      <c r="Q472" s="67"/>
      <c r="R472" s="67"/>
      <c r="S472" s="67"/>
      <c r="T472" s="67"/>
      <c r="U472" s="67"/>
      <c r="V472" s="67"/>
      <c r="W472" s="67"/>
      <c r="X472" s="67"/>
      <c r="Y472" s="67"/>
      <c r="Z472" s="67"/>
      <c r="AA472" s="67"/>
      <c r="AB472" s="67"/>
      <c r="AC472" s="67"/>
      <c r="AD472" s="67"/>
      <c r="AE472" s="67"/>
      <c r="AF472" s="67"/>
      <c r="AG472" s="121"/>
      <c r="AH472" s="121"/>
      <c r="AI472" s="67"/>
      <c r="AJ472" s="67"/>
      <c r="AK472" s="121"/>
      <c r="AL472" s="121"/>
      <c r="AM472" s="121"/>
    </row>
    <row r="473" spans="1:39" x14ac:dyDescent="0.25">
      <c r="A473" s="67"/>
      <c r="B473" s="67"/>
      <c r="C473" s="67"/>
      <c r="D473" s="67"/>
      <c r="E473" s="67"/>
      <c r="G473" s="67"/>
      <c r="H473" s="67"/>
      <c r="I473" s="67"/>
      <c r="J473" s="67"/>
      <c r="K473" s="67"/>
      <c r="M473" s="67"/>
      <c r="N473" s="67"/>
      <c r="O473" s="121"/>
      <c r="P473" s="67"/>
      <c r="Q473" s="67"/>
      <c r="R473" s="67"/>
      <c r="S473" s="67"/>
      <c r="T473" s="67"/>
      <c r="U473" s="67"/>
      <c r="V473" s="67"/>
      <c r="W473" s="67"/>
      <c r="X473" s="67"/>
      <c r="Y473" s="67"/>
      <c r="Z473" s="67"/>
      <c r="AA473" s="67"/>
      <c r="AB473" s="67"/>
      <c r="AC473" s="67"/>
      <c r="AD473" s="67"/>
      <c r="AE473" s="67"/>
      <c r="AF473" s="67"/>
      <c r="AG473" s="121"/>
      <c r="AH473" s="121"/>
      <c r="AI473" s="67"/>
      <c r="AJ473" s="67"/>
      <c r="AK473" s="121"/>
      <c r="AL473" s="121"/>
      <c r="AM473" s="121"/>
    </row>
    <row r="474" spans="1:39" x14ac:dyDescent="0.25">
      <c r="A474" s="67"/>
      <c r="B474" s="67"/>
      <c r="C474" s="67"/>
      <c r="D474" s="67"/>
      <c r="E474" s="67"/>
      <c r="G474" s="67"/>
      <c r="H474" s="67"/>
      <c r="I474" s="67"/>
      <c r="J474" s="67"/>
      <c r="K474" s="67"/>
      <c r="M474" s="67"/>
      <c r="N474" s="67"/>
      <c r="O474" s="121"/>
      <c r="P474" s="67"/>
      <c r="Q474" s="67"/>
      <c r="R474" s="67"/>
      <c r="S474" s="67"/>
      <c r="T474" s="67"/>
      <c r="U474" s="67"/>
      <c r="V474" s="67"/>
      <c r="W474" s="67"/>
      <c r="X474" s="67"/>
      <c r="Y474" s="67"/>
      <c r="Z474" s="67"/>
      <c r="AA474" s="67"/>
      <c r="AB474" s="67"/>
      <c r="AC474" s="67"/>
      <c r="AD474" s="67"/>
      <c r="AE474" s="67"/>
      <c r="AF474" s="67"/>
      <c r="AG474" s="121"/>
      <c r="AH474" s="121"/>
      <c r="AI474" s="67"/>
      <c r="AJ474" s="67"/>
      <c r="AK474" s="121"/>
      <c r="AL474" s="121"/>
      <c r="AM474" s="121"/>
    </row>
    <row r="475" spans="1:39" x14ac:dyDescent="0.25">
      <c r="A475" s="67"/>
      <c r="B475" s="67"/>
      <c r="C475" s="67"/>
      <c r="D475" s="67"/>
      <c r="E475" s="67"/>
      <c r="G475" s="67"/>
      <c r="H475" s="67"/>
      <c r="I475" s="67"/>
      <c r="J475" s="67"/>
      <c r="K475" s="67"/>
      <c r="M475" s="67"/>
      <c r="N475" s="67"/>
      <c r="O475" s="121"/>
      <c r="P475" s="67"/>
      <c r="Q475" s="67"/>
      <c r="R475" s="67"/>
      <c r="S475" s="67"/>
      <c r="T475" s="67"/>
      <c r="U475" s="67"/>
      <c r="V475" s="67"/>
      <c r="W475" s="67"/>
      <c r="X475" s="67"/>
      <c r="Y475" s="67"/>
      <c r="Z475" s="67"/>
      <c r="AA475" s="67"/>
      <c r="AB475" s="67"/>
      <c r="AC475" s="67"/>
      <c r="AD475" s="67"/>
      <c r="AE475" s="67"/>
      <c r="AF475" s="67"/>
      <c r="AG475" s="121"/>
      <c r="AH475" s="121"/>
      <c r="AI475" s="67"/>
      <c r="AJ475" s="67"/>
      <c r="AK475" s="121"/>
      <c r="AL475" s="121"/>
      <c r="AM475" s="121"/>
    </row>
    <row r="476" spans="1:39" x14ac:dyDescent="0.25">
      <c r="A476" s="67"/>
      <c r="B476" s="67"/>
      <c r="C476" s="67"/>
      <c r="D476" s="67"/>
      <c r="E476" s="67"/>
      <c r="G476" s="67"/>
      <c r="H476" s="67"/>
      <c r="I476" s="67"/>
      <c r="J476" s="67"/>
      <c r="K476" s="67"/>
      <c r="M476" s="67"/>
      <c r="N476" s="67"/>
      <c r="O476" s="121"/>
      <c r="P476" s="67"/>
      <c r="Q476" s="67"/>
      <c r="R476" s="67"/>
      <c r="S476" s="67"/>
      <c r="T476" s="67"/>
      <c r="U476" s="67"/>
      <c r="V476" s="67"/>
      <c r="W476" s="67"/>
      <c r="X476" s="67"/>
      <c r="Y476" s="67"/>
      <c r="Z476" s="67"/>
      <c r="AA476" s="67"/>
      <c r="AB476" s="67"/>
      <c r="AC476" s="67"/>
      <c r="AD476" s="67"/>
      <c r="AE476" s="67"/>
      <c r="AF476" s="67"/>
      <c r="AG476" s="121"/>
      <c r="AH476" s="121"/>
      <c r="AI476" s="67"/>
      <c r="AJ476" s="67"/>
      <c r="AK476" s="121"/>
      <c r="AL476" s="121"/>
      <c r="AM476" s="121"/>
    </row>
    <row r="477" spans="1:39" x14ac:dyDescent="0.25">
      <c r="A477" s="67"/>
      <c r="B477" s="67"/>
      <c r="C477" s="67"/>
      <c r="D477" s="67"/>
      <c r="E477" s="67"/>
      <c r="G477" s="67"/>
      <c r="H477" s="67"/>
      <c r="I477" s="67"/>
      <c r="J477" s="67"/>
      <c r="K477" s="67"/>
      <c r="M477" s="67"/>
      <c r="N477" s="67"/>
      <c r="O477" s="121"/>
      <c r="P477" s="67"/>
      <c r="Q477" s="67"/>
      <c r="R477" s="67"/>
      <c r="S477" s="67"/>
      <c r="T477" s="67"/>
      <c r="U477" s="67"/>
      <c r="V477" s="67"/>
      <c r="W477" s="67"/>
      <c r="X477" s="67"/>
      <c r="Y477" s="67"/>
      <c r="Z477" s="67"/>
      <c r="AA477" s="67"/>
      <c r="AB477" s="67"/>
      <c r="AC477" s="67"/>
      <c r="AD477" s="67"/>
      <c r="AE477" s="67"/>
      <c r="AF477" s="67"/>
      <c r="AG477" s="121"/>
      <c r="AH477" s="121"/>
      <c r="AI477" s="67"/>
      <c r="AJ477" s="67"/>
      <c r="AK477" s="121"/>
      <c r="AL477" s="121"/>
      <c r="AM477" s="121"/>
    </row>
    <row r="478" spans="1:39" x14ac:dyDescent="0.25">
      <c r="A478" s="67"/>
      <c r="B478" s="67"/>
      <c r="C478" s="67"/>
      <c r="D478" s="67"/>
      <c r="E478" s="67"/>
      <c r="G478" s="67"/>
      <c r="H478" s="67"/>
      <c r="I478" s="67"/>
      <c r="J478" s="67"/>
      <c r="K478" s="67"/>
      <c r="M478" s="67"/>
      <c r="N478" s="67"/>
      <c r="O478" s="121"/>
      <c r="P478" s="67"/>
      <c r="Q478" s="67"/>
      <c r="R478" s="67"/>
      <c r="S478" s="67"/>
      <c r="T478" s="67"/>
      <c r="U478" s="67"/>
      <c r="V478" s="67"/>
      <c r="W478" s="67"/>
      <c r="X478" s="67"/>
      <c r="Y478" s="67"/>
      <c r="Z478" s="67"/>
      <c r="AA478" s="67"/>
      <c r="AB478" s="67"/>
      <c r="AC478" s="67"/>
      <c r="AD478" s="67"/>
      <c r="AE478" s="67"/>
      <c r="AF478" s="67"/>
      <c r="AG478" s="121"/>
      <c r="AH478" s="121"/>
      <c r="AI478" s="67"/>
      <c r="AJ478" s="67"/>
      <c r="AK478" s="121"/>
      <c r="AL478" s="121"/>
      <c r="AM478" s="121"/>
    </row>
    <row r="479" spans="1:39" x14ac:dyDescent="0.25">
      <c r="A479" s="67"/>
      <c r="B479" s="67"/>
      <c r="C479" s="67"/>
      <c r="D479" s="67"/>
      <c r="E479" s="67"/>
      <c r="G479" s="67"/>
      <c r="H479" s="67"/>
      <c r="I479" s="67"/>
      <c r="J479" s="67"/>
      <c r="K479" s="67"/>
      <c r="M479" s="67"/>
      <c r="N479" s="67"/>
      <c r="O479" s="121"/>
      <c r="P479" s="67"/>
      <c r="Q479" s="67"/>
      <c r="R479" s="67"/>
      <c r="S479" s="67"/>
      <c r="T479" s="67"/>
      <c r="U479" s="67"/>
      <c r="V479" s="67"/>
      <c r="W479" s="67"/>
      <c r="X479" s="67"/>
      <c r="Y479" s="67"/>
      <c r="Z479" s="67"/>
      <c r="AA479" s="67"/>
      <c r="AB479" s="67"/>
      <c r="AC479" s="67"/>
      <c r="AD479" s="67"/>
      <c r="AE479" s="67"/>
      <c r="AF479" s="67"/>
      <c r="AG479" s="121"/>
      <c r="AH479" s="121"/>
      <c r="AI479" s="67"/>
      <c r="AJ479" s="67"/>
      <c r="AK479" s="121"/>
      <c r="AL479" s="121"/>
      <c r="AM479" s="121"/>
    </row>
    <row r="480" spans="1:39" x14ac:dyDescent="0.25">
      <c r="A480" s="67"/>
      <c r="B480" s="67"/>
      <c r="C480" s="67"/>
      <c r="D480" s="67"/>
      <c r="E480" s="67"/>
      <c r="G480" s="67"/>
      <c r="H480" s="67"/>
      <c r="I480" s="67"/>
      <c r="J480" s="67"/>
      <c r="K480" s="67"/>
      <c r="M480" s="67"/>
      <c r="N480" s="67"/>
      <c r="O480" s="121"/>
      <c r="P480" s="67"/>
      <c r="Q480" s="67"/>
      <c r="R480" s="67"/>
      <c r="S480" s="67"/>
      <c r="T480" s="67"/>
      <c r="U480" s="67"/>
      <c r="V480" s="67"/>
      <c r="W480" s="67"/>
      <c r="X480" s="67"/>
      <c r="Y480" s="67"/>
      <c r="Z480" s="67"/>
      <c r="AA480" s="67"/>
      <c r="AB480" s="67"/>
      <c r="AC480" s="67"/>
      <c r="AD480" s="67"/>
      <c r="AE480" s="67"/>
      <c r="AF480" s="67"/>
      <c r="AG480" s="121"/>
      <c r="AH480" s="121"/>
      <c r="AI480" s="67"/>
      <c r="AJ480" s="67"/>
      <c r="AK480" s="121"/>
      <c r="AL480" s="121"/>
      <c r="AM480" s="121"/>
    </row>
    <row r="481" spans="1:39" x14ac:dyDescent="0.25">
      <c r="A481" s="67"/>
      <c r="B481" s="67"/>
      <c r="C481" s="67"/>
      <c r="D481" s="67"/>
      <c r="E481" s="67"/>
      <c r="G481" s="67"/>
      <c r="H481" s="67"/>
      <c r="I481" s="67"/>
      <c r="J481" s="67"/>
      <c r="K481" s="67"/>
      <c r="M481" s="67"/>
      <c r="N481" s="67"/>
      <c r="O481" s="121"/>
      <c r="P481" s="67"/>
      <c r="Q481" s="67"/>
      <c r="R481" s="67"/>
      <c r="S481" s="67"/>
      <c r="T481" s="67"/>
      <c r="U481" s="67"/>
      <c r="V481" s="67"/>
      <c r="W481" s="67"/>
      <c r="X481" s="67"/>
      <c r="Y481" s="67"/>
      <c r="Z481" s="67"/>
      <c r="AA481" s="67"/>
      <c r="AB481" s="67"/>
      <c r="AC481" s="67"/>
      <c r="AD481" s="67"/>
      <c r="AE481" s="67"/>
      <c r="AF481" s="67"/>
      <c r="AG481" s="121"/>
      <c r="AH481" s="121"/>
      <c r="AI481" s="67"/>
      <c r="AJ481" s="67"/>
      <c r="AK481" s="121"/>
      <c r="AL481" s="121"/>
      <c r="AM481" s="121"/>
    </row>
    <row r="482" spans="1:39" x14ac:dyDescent="0.25">
      <c r="A482" s="67"/>
      <c r="B482" s="67"/>
      <c r="C482" s="67"/>
      <c r="D482" s="67"/>
      <c r="E482" s="67"/>
      <c r="G482" s="67"/>
      <c r="H482" s="67"/>
      <c r="I482" s="67"/>
      <c r="J482" s="67"/>
      <c r="K482" s="67"/>
      <c r="M482" s="67"/>
      <c r="N482" s="67"/>
      <c r="O482" s="121"/>
      <c r="P482" s="67"/>
      <c r="Q482" s="67"/>
      <c r="R482" s="67"/>
      <c r="S482" s="67"/>
      <c r="T482" s="67"/>
      <c r="U482" s="67"/>
      <c r="V482" s="67"/>
      <c r="W482" s="67"/>
      <c r="X482" s="67"/>
      <c r="Y482" s="67"/>
      <c r="Z482" s="67"/>
      <c r="AA482" s="67"/>
      <c r="AB482" s="67"/>
      <c r="AC482" s="67"/>
      <c r="AD482" s="67"/>
      <c r="AE482" s="67"/>
      <c r="AF482" s="67"/>
      <c r="AG482" s="121"/>
      <c r="AH482" s="121"/>
      <c r="AI482" s="67"/>
      <c r="AJ482" s="67"/>
      <c r="AK482" s="121"/>
      <c r="AL482" s="121"/>
      <c r="AM482" s="121"/>
    </row>
    <row r="483" spans="1:39" x14ac:dyDescent="0.25">
      <c r="A483" s="67"/>
      <c r="B483" s="67"/>
      <c r="C483" s="67"/>
      <c r="D483" s="67"/>
      <c r="E483" s="67"/>
      <c r="G483" s="67"/>
      <c r="H483" s="67"/>
      <c r="I483" s="67"/>
      <c r="J483" s="67"/>
      <c r="K483" s="67"/>
      <c r="M483" s="67"/>
      <c r="N483" s="67"/>
      <c r="O483" s="121"/>
      <c r="P483" s="67"/>
      <c r="Q483" s="67"/>
      <c r="R483" s="67"/>
      <c r="S483" s="67"/>
      <c r="T483" s="67"/>
      <c r="U483" s="67"/>
      <c r="V483" s="67"/>
      <c r="W483" s="67"/>
      <c r="X483" s="67"/>
      <c r="Y483" s="67"/>
      <c r="Z483" s="67"/>
      <c r="AA483" s="67"/>
      <c r="AB483" s="67"/>
      <c r="AC483" s="67"/>
      <c r="AD483" s="67"/>
      <c r="AE483" s="67"/>
      <c r="AF483" s="67"/>
      <c r="AG483" s="121"/>
      <c r="AH483" s="121"/>
      <c r="AI483" s="67"/>
      <c r="AJ483" s="67"/>
      <c r="AK483" s="121"/>
      <c r="AL483" s="121"/>
      <c r="AM483" s="121"/>
    </row>
    <row r="484" spans="1:39" x14ac:dyDescent="0.25">
      <c r="A484" s="67"/>
      <c r="B484" s="67"/>
      <c r="C484" s="67"/>
      <c r="D484" s="67"/>
      <c r="E484" s="67"/>
      <c r="G484" s="67"/>
      <c r="H484" s="67"/>
      <c r="I484" s="67"/>
      <c r="J484" s="67"/>
      <c r="K484" s="67"/>
      <c r="M484" s="67"/>
      <c r="N484" s="67"/>
      <c r="O484" s="121"/>
      <c r="P484" s="67"/>
      <c r="Q484" s="67"/>
      <c r="R484" s="67"/>
      <c r="S484" s="67"/>
      <c r="T484" s="67"/>
      <c r="U484" s="67"/>
      <c r="V484" s="67"/>
      <c r="W484" s="67"/>
      <c r="X484" s="67"/>
      <c r="Y484" s="67"/>
      <c r="Z484" s="67"/>
      <c r="AA484" s="67"/>
      <c r="AB484" s="67"/>
      <c r="AC484" s="67"/>
      <c r="AD484" s="67"/>
      <c r="AE484" s="67"/>
      <c r="AF484" s="67"/>
      <c r="AG484" s="121"/>
      <c r="AH484" s="121"/>
      <c r="AI484" s="67"/>
      <c r="AJ484" s="67"/>
      <c r="AK484" s="121"/>
      <c r="AL484" s="121"/>
      <c r="AM484" s="121"/>
    </row>
    <row r="485" spans="1:39" x14ac:dyDescent="0.25">
      <c r="A485" s="67"/>
      <c r="B485" s="67"/>
      <c r="C485" s="67"/>
      <c r="D485" s="67"/>
      <c r="E485" s="67"/>
      <c r="G485" s="67"/>
      <c r="H485" s="67"/>
      <c r="I485" s="67"/>
      <c r="J485" s="67"/>
      <c r="K485" s="67"/>
      <c r="M485" s="67"/>
      <c r="N485" s="67"/>
      <c r="O485" s="121"/>
      <c r="P485" s="67"/>
      <c r="Q485" s="67"/>
      <c r="R485" s="67"/>
      <c r="S485" s="67"/>
      <c r="T485" s="67"/>
      <c r="U485" s="67"/>
      <c r="V485" s="67"/>
      <c r="W485" s="67"/>
      <c r="X485" s="67"/>
      <c r="Y485" s="67"/>
      <c r="Z485" s="67"/>
      <c r="AA485" s="67"/>
      <c r="AB485" s="67"/>
      <c r="AC485" s="67"/>
      <c r="AD485" s="67"/>
      <c r="AE485" s="67"/>
      <c r="AF485" s="67"/>
      <c r="AG485" s="121"/>
      <c r="AH485" s="121"/>
      <c r="AI485" s="67"/>
      <c r="AJ485" s="67"/>
      <c r="AK485" s="121"/>
      <c r="AL485" s="121"/>
      <c r="AM485" s="121"/>
    </row>
    <row r="486" spans="1:39" x14ac:dyDescent="0.25">
      <c r="A486" s="67"/>
      <c r="B486" s="67"/>
      <c r="C486" s="67"/>
      <c r="D486" s="67"/>
      <c r="E486" s="67"/>
      <c r="G486" s="67"/>
      <c r="H486" s="67"/>
      <c r="I486" s="67"/>
      <c r="J486" s="67"/>
      <c r="K486" s="67"/>
      <c r="M486" s="67"/>
      <c r="N486" s="67"/>
      <c r="O486" s="121"/>
      <c r="P486" s="67"/>
      <c r="Q486" s="67"/>
      <c r="R486" s="67"/>
      <c r="S486" s="67"/>
      <c r="T486" s="67"/>
      <c r="U486" s="67"/>
      <c r="V486" s="67"/>
      <c r="W486" s="67"/>
      <c r="X486" s="67"/>
      <c r="Y486" s="67"/>
      <c r="Z486" s="67"/>
      <c r="AA486" s="67"/>
      <c r="AB486" s="67"/>
      <c r="AC486" s="67"/>
      <c r="AD486" s="67"/>
      <c r="AE486" s="67"/>
      <c r="AF486" s="67"/>
      <c r="AG486" s="121"/>
      <c r="AH486" s="121"/>
      <c r="AI486" s="67"/>
      <c r="AJ486" s="67"/>
      <c r="AK486" s="121"/>
      <c r="AL486" s="121"/>
      <c r="AM486" s="121"/>
    </row>
    <row r="487" spans="1:39" x14ac:dyDescent="0.25">
      <c r="A487" s="67"/>
      <c r="B487" s="67"/>
      <c r="C487" s="67"/>
      <c r="D487" s="67"/>
      <c r="E487" s="67"/>
      <c r="G487" s="67"/>
      <c r="H487" s="67"/>
      <c r="I487" s="67"/>
      <c r="J487" s="67"/>
      <c r="K487" s="67"/>
      <c r="M487" s="67"/>
      <c r="N487" s="67"/>
      <c r="O487" s="121"/>
      <c r="P487" s="67"/>
      <c r="Q487" s="67"/>
      <c r="R487" s="67"/>
      <c r="S487" s="67"/>
      <c r="T487" s="67"/>
      <c r="U487" s="67"/>
      <c r="V487" s="67"/>
      <c r="W487" s="67"/>
      <c r="X487" s="67"/>
      <c r="Y487" s="67"/>
      <c r="Z487" s="67"/>
      <c r="AA487" s="67"/>
      <c r="AB487" s="67"/>
      <c r="AC487" s="67"/>
      <c r="AD487" s="67"/>
      <c r="AE487" s="67"/>
      <c r="AF487" s="67"/>
      <c r="AG487" s="121"/>
      <c r="AH487" s="121"/>
      <c r="AI487" s="67"/>
      <c r="AJ487" s="67"/>
      <c r="AK487" s="121"/>
      <c r="AL487" s="121"/>
      <c r="AM487" s="121"/>
    </row>
    <row r="488" spans="1:39" x14ac:dyDescent="0.25">
      <c r="A488" s="67"/>
      <c r="B488" s="67"/>
      <c r="C488" s="67"/>
      <c r="D488" s="67"/>
      <c r="E488" s="67"/>
      <c r="G488" s="67"/>
      <c r="H488" s="67"/>
      <c r="I488" s="67"/>
      <c r="J488" s="67"/>
      <c r="K488" s="67"/>
      <c r="M488" s="67"/>
      <c r="N488" s="67"/>
      <c r="O488" s="121"/>
      <c r="P488" s="67"/>
      <c r="Q488" s="67"/>
      <c r="R488" s="67"/>
      <c r="S488" s="67"/>
      <c r="T488" s="67"/>
      <c r="U488" s="67"/>
      <c r="V488" s="67"/>
      <c r="W488" s="67"/>
      <c r="X488" s="67"/>
      <c r="Y488" s="67"/>
      <c r="Z488" s="67"/>
      <c r="AA488" s="67"/>
      <c r="AB488" s="67"/>
      <c r="AC488" s="67"/>
      <c r="AD488" s="67"/>
      <c r="AE488" s="67"/>
      <c r="AF488" s="67"/>
      <c r="AG488" s="121"/>
      <c r="AH488" s="121"/>
      <c r="AI488" s="67"/>
      <c r="AJ488" s="67"/>
      <c r="AK488" s="121"/>
      <c r="AL488" s="121"/>
      <c r="AM488" s="121"/>
    </row>
    <row r="489" spans="1:39" x14ac:dyDescent="0.25">
      <c r="A489" s="67"/>
      <c r="B489" s="67"/>
      <c r="C489" s="67"/>
      <c r="D489" s="67"/>
      <c r="E489" s="67"/>
      <c r="G489" s="67"/>
      <c r="H489" s="67"/>
      <c r="I489" s="67"/>
      <c r="J489" s="67"/>
      <c r="K489" s="67"/>
      <c r="M489" s="67"/>
      <c r="N489" s="67"/>
      <c r="O489" s="121"/>
      <c r="P489" s="67"/>
      <c r="Q489" s="67"/>
      <c r="R489" s="67"/>
      <c r="S489" s="67"/>
      <c r="T489" s="67"/>
      <c r="U489" s="67"/>
      <c r="V489" s="67"/>
      <c r="W489" s="67"/>
      <c r="X489" s="67"/>
      <c r="Y489" s="67"/>
      <c r="Z489" s="67"/>
      <c r="AA489" s="67"/>
      <c r="AB489" s="67"/>
      <c r="AC489" s="67"/>
      <c r="AD489" s="67"/>
      <c r="AE489" s="67"/>
      <c r="AF489" s="67"/>
      <c r="AG489" s="121"/>
      <c r="AH489" s="121"/>
      <c r="AI489" s="67"/>
      <c r="AJ489" s="67"/>
      <c r="AK489" s="121"/>
      <c r="AL489" s="121"/>
      <c r="AM489" s="121"/>
    </row>
    <row r="490" spans="1:39" x14ac:dyDescent="0.25">
      <c r="A490" s="67"/>
      <c r="B490" s="67"/>
      <c r="C490" s="67"/>
      <c r="D490" s="67"/>
      <c r="E490" s="67"/>
      <c r="G490" s="67"/>
      <c r="H490" s="67"/>
      <c r="I490" s="67"/>
      <c r="J490" s="67"/>
      <c r="K490" s="67"/>
      <c r="M490" s="67"/>
      <c r="N490" s="67"/>
      <c r="O490" s="121"/>
      <c r="P490" s="67"/>
      <c r="Q490" s="67"/>
      <c r="R490" s="67"/>
      <c r="S490" s="67"/>
      <c r="T490" s="67"/>
      <c r="U490" s="67"/>
      <c r="V490" s="67"/>
      <c r="W490" s="67"/>
      <c r="X490" s="67"/>
      <c r="Y490" s="67"/>
      <c r="Z490" s="67"/>
      <c r="AA490" s="67"/>
      <c r="AB490" s="67"/>
      <c r="AC490" s="67"/>
      <c r="AD490" s="67"/>
      <c r="AE490" s="67"/>
      <c r="AF490" s="67"/>
      <c r="AG490" s="121"/>
      <c r="AH490" s="121"/>
      <c r="AI490" s="67"/>
      <c r="AJ490" s="67"/>
      <c r="AK490" s="121"/>
      <c r="AL490" s="121"/>
      <c r="AM490" s="121"/>
    </row>
    <row r="491" spans="1:39" x14ac:dyDescent="0.25">
      <c r="A491" s="67"/>
      <c r="B491" s="67"/>
      <c r="C491" s="67"/>
      <c r="D491" s="67"/>
      <c r="E491" s="67"/>
      <c r="G491" s="67"/>
      <c r="H491" s="67"/>
      <c r="I491" s="67"/>
      <c r="J491" s="67"/>
      <c r="K491" s="67"/>
      <c r="M491" s="67"/>
      <c r="N491" s="67"/>
      <c r="O491" s="121"/>
      <c r="P491" s="67"/>
      <c r="Q491" s="67"/>
      <c r="R491" s="67"/>
      <c r="S491" s="67"/>
      <c r="T491" s="67"/>
      <c r="U491" s="67"/>
      <c r="V491" s="67"/>
      <c r="W491" s="67"/>
      <c r="X491" s="67"/>
      <c r="Y491" s="67"/>
      <c r="Z491" s="67"/>
      <c r="AA491" s="67"/>
      <c r="AB491" s="67"/>
      <c r="AC491" s="67"/>
      <c r="AD491" s="67"/>
      <c r="AE491" s="67"/>
      <c r="AF491" s="67"/>
      <c r="AG491" s="121"/>
      <c r="AH491" s="121"/>
      <c r="AI491" s="67"/>
      <c r="AJ491" s="67"/>
      <c r="AK491" s="121"/>
      <c r="AL491" s="121"/>
      <c r="AM491" s="121"/>
    </row>
    <row r="492" spans="1:39" x14ac:dyDescent="0.25">
      <c r="A492" s="67"/>
      <c r="B492" s="67"/>
      <c r="C492" s="67"/>
      <c r="D492" s="67"/>
      <c r="E492" s="67"/>
      <c r="G492" s="67"/>
      <c r="H492" s="67"/>
      <c r="I492" s="67"/>
      <c r="J492" s="67"/>
      <c r="K492" s="67"/>
      <c r="M492" s="67"/>
      <c r="N492" s="67"/>
      <c r="O492" s="121"/>
      <c r="P492" s="67"/>
      <c r="Q492" s="67"/>
      <c r="R492" s="67"/>
      <c r="S492" s="67"/>
      <c r="T492" s="67"/>
      <c r="U492" s="67"/>
      <c r="V492" s="67"/>
      <c r="W492" s="67"/>
      <c r="X492" s="67"/>
      <c r="Y492" s="67"/>
      <c r="Z492" s="67"/>
      <c r="AA492" s="67"/>
      <c r="AB492" s="67"/>
      <c r="AC492" s="67"/>
      <c r="AD492" s="67"/>
      <c r="AE492" s="67"/>
      <c r="AF492" s="67"/>
      <c r="AG492" s="121"/>
      <c r="AH492" s="121"/>
      <c r="AI492" s="67"/>
      <c r="AJ492" s="67"/>
      <c r="AK492" s="121"/>
      <c r="AL492" s="121"/>
      <c r="AM492" s="121"/>
    </row>
    <row r="493" spans="1:39" x14ac:dyDescent="0.25">
      <c r="A493" s="67"/>
      <c r="B493" s="67"/>
      <c r="C493" s="67"/>
      <c r="D493" s="67"/>
      <c r="E493" s="67"/>
      <c r="G493" s="67"/>
      <c r="H493" s="67"/>
      <c r="I493" s="67"/>
      <c r="J493" s="67"/>
      <c r="K493" s="67"/>
      <c r="M493" s="67"/>
      <c r="N493" s="67"/>
      <c r="O493" s="121"/>
      <c r="P493" s="67"/>
      <c r="Q493" s="67"/>
      <c r="R493" s="67"/>
      <c r="S493" s="67"/>
      <c r="T493" s="67"/>
      <c r="U493" s="67"/>
      <c r="V493" s="67"/>
      <c r="W493" s="67"/>
      <c r="X493" s="67"/>
      <c r="Y493" s="67"/>
      <c r="Z493" s="67"/>
      <c r="AA493" s="67"/>
      <c r="AB493" s="67"/>
      <c r="AC493" s="67"/>
      <c r="AD493" s="67"/>
      <c r="AE493" s="67"/>
      <c r="AF493" s="67"/>
      <c r="AG493" s="121"/>
      <c r="AH493" s="121"/>
      <c r="AI493" s="67"/>
      <c r="AJ493" s="67"/>
      <c r="AK493" s="121"/>
      <c r="AL493" s="121"/>
      <c r="AM493" s="121"/>
    </row>
    <row r="494" spans="1:39" x14ac:dyDescent="0.25">
      <c r="A494" s="67"/>
      <c r="B494" s="67"/>
      <c r="C494" s="67"/>
      <c r="D494" s="67"/>
      <c r="E494" s="67"/>
      <c r="G494" s="67"/>
      <c r="H494" s="67"/>
      <c r="I494" s="67"/>
      <c r="J494" s="67"/>
      <c r="K494" s="67"/>
      <c r="M494" s="67"/>
      <c r="N494" s="67"/>
      <c r="O494" s="121"/>
      <c r="P494" s="67"/>
      <c r="Q494" s="67"/>
      <c r="R494" s="67"/>
      <c r="S494" s="67"/>
      <c r="T494" s="67"/>
      <c r="U494" s="67"/>
      <c r="V494" s="67"/>
      <c r="W494" s="67"/>
      <c r="X494" s="67"/>
      <c r="Y494" s="67"/>
      <c r="Z494" s="67"/>
      <c r="AA494" s="67"/>
      <c r="AB494" s="67"/>
      <c r="AC494" s="67"/>
      <c r="AD494" s="67"/>
      <c r="AE494" s="67"/>
      <c r="AF494" s="67"/>
      <c r="AG494" s="121"/>
      <c r="AH494" s="121"/>
      <c r="AI494" s="67"/>
      <c r="AJ494" s="67"/>
      <c r="AK494" s="121"/>
      <c r="AL494" s="121"/>
      <c r="AM494" s="121"/>
    </row>
    <row r="495" spans="1:39" x14ac:dyDescent="0.25">
      <c r="A495" s="67"/>
      <c r="B495" s="67"/>
      <c r="C495" s="67"/>
      <c r="D495" s="67"/>
      <c r="E495" s="67"/>
      <c r="G495" s="67"/>
      <c r="H495" s="67"/>
      <c r="I495" s="67"/>
      <c r="J495" s="67"/>
      <c r="K495" s="67"/>
      <c r="M495" s="67"/>
      <c r="N495" s="67"/>
      <c r="O495" s="121"/>
      <c r="P495" s="67"/>
      <c r="Q495" s="67"/>
      <c r="R495" s="67"/>
      <c r="S495" s="67"/>
      <c r="T495" s="67"/>
      <c r="U495" s="67"/>
      <c r="V495" s="67"/>
      <c r="W495" s="67"/>
      <c r="X495" s="67"/>
      <c r="Y495" s="67"/>
      <c r="Z495" s="67"/>
      <c r="AA495" s="67"/>
      <c r="AB495" s="67"/>
      <c r="AC495" s="67"/>
      <c r="AD495" s="67"/>
      <c r="AE495" s="67"/>
      <c r="AF495" s="67"/>
      <c r="AG495" s="121"/>
      <c r="AH495" s="121"/>
      <c r="AI495" s="67"/>
      <c r="AJ495" s="67"/>
      <c r="AK495" s="121"/>
      <c r="AL495" s="121"/>
      <c r="AM495" s="121"/>
    </row>
    <row r="496" spans="1:39" x14ac:dyDescent="0.25">
      <c r="A496" s="67"/>
      <c r="B496" s="67"/>
      <c r="C496" s="67"/>
      <c r="D496" s="67"/>
      <c r="E496" s="67"/>
      <c r="G496" s="67"/>
      <c r="H496" s="67"/>
      <c r="I496" s="67"/>
      <c r="J496" s="67"/>
      <c r="K496" s="67"/>
      <c r="M496" s="67"/>
      <c r="N496" s="67"/>
      <c r="O496" s="121"/>
      <c r="P496" s="67"/>
      <c r="Q496" s="67"/>
      <c r="R496" s="67"/>
      <c r="S496" s="67"/>
      <c r="T496" s="67"/>
      <c r="U496" s="67"/>
      <c r="V496" s="67"/>
      <c r="W496" s="67"/>
      <c r="X496" s="67"/>
      <c r="Y496" s="67"/>
      <c r="Z496" s="67"/>
      <c r="AA496" s="67"/>
      <c r="AB496" s="67"/>
      <c r="AC496" s="67"/>
      <c r="AD496" s="67"/>
      <c r="AE496" s="67"/>
      <c r="AF496" s="67"/>
      <c r="AG496" s="121"/>
      <c r="AH496" s="121"/>
      <c r="AI496" s="67"/>
      <c r="AJ496" s="67"/>
      <c r="AK496" s="121"/>
      <c r="AL496" s="121"/>
      <c r="AM496" s="121"/>
    </row>
    <row r="497" spans="1:39" x14ac:dyDescent="0.25">
      <c r="A497" s="67"/>
      <c r="B497" s="67"/>
      <c r="C497" s="67"/>
      <c r="D497" s="67"/>
      <c r="E497" s="67"/>
      <c r="G497" s="67"/>
      <c r="H497" s="67"/>
      <c r="I497" s="67"/>
      <c r="J497" s="67"/>
      <c r="K497" s="67"/>
      <c r="M497" s="67"/>
      <c r="N497" s="67"/>
      <c r="O497" s="121"/>
      <c r="P497" s="67"/>
      <c r="Q497" s="67"/>
      <c r="R497" s="67"/>
      <c r="S497" s="67"/>
      <c r="T497" s="67"/>
      <c r="U497" s="67"/>
      <c r="V497" s="67"/>
      <c r="W497" s="67"/>
      <c r="X497" s="67"/>
      <c r="Y497" s="67"/>
      <c r="Z497" s="67"/>
      <c r="AA497" s="67"/>
      <c r="AB497" s="67"/>
      <c r="AC497" s="67"/>
      <c r="AD497" s="67"/>
      <c r="AE497" s="67"/>
      <c r="AF497" s="67"/>
      <c r="AG497" s="121"/>
      <c r="AH497" s="121"/>
      <c r="AI497" s="67"/>
      <c r="AJ497" s="67"/>
      <c r="AK497" s="121"/>
      <c r="AL497" s="121"/>
      <c r="AM497" s="121"/>
    </row>
    <row r="498" spans="1:39" x14ac:dyDescent="0.25">
      <c r="A498" s="67"/>
      <c r="B498" s="67"/>
      <c r="C498" s="67"/>
      <c r="D498" s="67"/>
      <c r="E498" s="67"/>
      <c r="G498" s="67"/>
      <c r="H498" s="67"/>
      <c r="I498" s="67"/>
      <c r="J498" s="67"/>
      <c r="K498" s="67"/>
      <c r="M498" s="67"/>
      <c r="N498" s="67"/>
      <c r="O498" s="121"/>
      <c r="P498" s="67"/>
      <c r="Q498" s="67"/>
      <c r="R498" s="67"/>
      <c r="S498" s="67"/>
      <c r="T498" s="67"/>
      <c r="U498" s="67"/>
      <c r="V498" s="67"/>
      <c r="W498" s="67"/>
      <c r="X498" s="67"/>
      <c r="Y498" s="67"/>
      <c r="Z498" s="67"/>
      <c r="AA498" s="67"/>
      <c r="AB498" s="67"/>
      <c r="AC498" s="67"/>
      <c r="AD498" s="67"/>
      <c r="AE498" s="67"/>
      <c r="AF498" s="67"/>
      <c r="AG498" s="121"/>
      <c r="AH498" s="121"/>
      <c r="AI498" s="67"/>
      <c r="AJ498" s="67"/>
      <c r="AK498" s="121"/>
      <c r="AL498" s="121"/>
      <c r="AM498" s="121"/>
    </row>
    <row r="499" spans="1:39" x14ac:dyDescent="0.25">
      <c r="A499" s="67"/>
      <c r="B499" s="67"/>
      <c r="C499" s="67"/>
      <c r="D499" s="67"/>
      <c r="E499" s="67"/>
      <c r="G499" s="67"/>
      <c r="H499" s="67"/>
      <c r="I499" s="67"/>
      <c r="J499" s="67"/>
      <c r="K499" s="67"/>
      <c r="M499" s="67"/>
      <c r="N499" s="67"/>
      <c r="O499" s="121"/>
      <c r="P499" s="67"/>
      <c r="Q499" s="67"/>
      <c r="R499" s="67"/>
      <c r="S499" s="67"/>
      <c r="T499" s="67"/>
      <c r="U499" s="67"/>
      <c r="V499" s="67"/>
      <c r="W499" s="67"/>
      <c r="X499" s="67"/>
      <c r="Y499" s="67"/>
      <c r="Z499" s="67"/>
      <c r="AA499" s="67"/>
      <c r="AB499" s="67"/>
      <c r="AC499" s="67"/>
      <c r="AD499" s="67"/>
      <c r="AE499" s="67"/>
      <c r="AF499" s="67"/>
      <c r="AG499" s="121"/>
      <c r="AH499" s="121"/>
      <c r="AI499" s="67"/>
      <c r="AJ499" s="67"/>
      <c r="AK499" s="121"/>
      <c r="AL499" s="121"/>
      <c r="AM499" s="121"/>
    </row>
    <row r="500" spans="1:39" x14ac:dyDescent="0.25">
      <c r="A500" s="67"/>
      <c r="B500" s="67"/>
      <c r="C500" s="67"/>
      <c r="D500" s="67"/>
      <c r="E500" s="67"/>
      <c r="G500" s="67"/>
      <c r="H500" s="67"/>
      <c r="I500" s="67"/>
      <c r="J500" s="67"/>
      <c r="K500" s="67"/>
      <c r="M500" s="67"/>
      <c r="N500" s="67"/>
      <c r="O500" s="121"/>
      <c r="P500" s="67"/>
      <c r="Q500" s="67"/>
      <c r="R500" s="67"/>
      <c r="S500" s="67"/>
      <c r="T500" s="67"/>
      <c r="U500" s="67"/>
      <c r="V500" s="67"/>
      <c r="W500" s="67"/>
      <c r="X500" s="67"/>
      <c r="Y500" s="67"/>
      <c r="Z500" s="67"/>
      <c r="AA500" s="67"/>
      <c r="AB500" s="67"/>
      <c r="AC500" s="67"/>
      <c r="AD500" s="67"/>
      <c r="AE500" s="67"/>
      <c r="AF500" s="67"/>
      <c r="AG500" s="121"/>
      <c r="AH500" s="121"/>
      <c r="AI500" s="67"/>
      <c r="AJ500" s="67"/>
      <c r="AK500" s="121"/>
      <c r="AL500" s="121"/>
      <c r="AM500" s="121"/>
    </row>
    <row r="501" spans="1:39" x14ac:dyDescent="0.25">
      <c r="A501" s="67"/>
      <c r="B501" s="67"/>
      <c r="C501" s="67"/>
      <c r="D501" s="67"/>
      <c r="E501" s="67"/>
      <c r="G501" s="67"/>
      <c r="H501" s="67"/>
      <c r="I501" s="67"/>
      <c r="J501" s="67"/>
      <c r="K501" s="67"/>
      <c r="M501" s="67"/>
      <c r="N501" s="67"/>
      <c r="O501" s="121"/>
      <c r="P501" s="67"/>
      <c r="Q501" s="67"/>
      <c r="R501" s="67"/>
      <c r="S501" s="67"/>
      <c r="T501" s="67"/>
      <c r="U501" s="67"/>
      <c r="V501" s="67"/>
      <c r="W501" s="67"/>
      <c r="X501" s="67"/>
      <c r="Y501" s="67"/>
      <c r="Z501" s="67"/>
      <c r="AA501" s="67"/>
      <c r="AB501" s="67"/>
      <c r="AC501" s="67"/>
      <c r="AD501" s="67"/>
      <c r="AE501" s="67"/>
      <c r="AF501" s="67"/>
      <c r="AG501" s="121"/>
      <c r="AH501" s="121"/>
      <c r="AI501" s="67"/>
      <c r="AJ501" s="67"/>
      <c r="AK501" s="121"/>
      <c r="AL501" s="121"/>
      <c r="AM501" s="121"/>
    </row>
    <row r="502" spans="1:39" x14ac:dyDescent="0.25">
      <c r="A502" s="67"/>
      <c r="B502" s="67"/>
      <c r="C502" s="67"/>
      <c r="D502" s="67"/>
      <c r="E502" s="67"/>
      <c r="G502" s="67"/>
      <c r="H502" s="67"/>
      <c r="I502" s="67"/>
      <c r="J502" s="67"/>
      <c r="K502" s="67"/>
      <c r="M502" s="67"/>
      <c r="N502" s="67"/>
      <c r="O502" s="121"/>
      <c r="P502" s="67"/>
      <c r="Q502" s="67"/>
      <c r="R502" s="67"/>
      <c r="S502" s="67"/>
      <c r="T502" s="67"/>
      <c r="U502" s="67"/>
      <c r="V502" s="67"/>
      <c r="W502" s="67"/>
      <c r="X502" s="67"/>
      <c r="Y502" s="67"/>
      <c r="Z502" s="67"/>
      <c r="AA502" s="67"/>
      <c r="AB502" s="67"/>
      <c r="AC502" s="67"/>
      <c r="AD502" s="67"/>
      <c r="AE502" s="67"/>
      <c r="AF502" s="67"/>
      <c r="AG502" s="121"/>
      <c r="AH502" s="121"/>
      <c r="AI502" s="67"/>
      <c r="AJ502" s="67"/>
      <c r="AK502" s="121"/>
      <c r="AL502" s="121"/>
      <c r="AM502" s="121"/>
    </row>
    <row r="503" spans="1:39" x14ac:dyDescent="0.25">
      <c r="A503" s="67"/>
      <c r="B503" s="67"/>
      <c r="C503" s="67"/>
      <c r="D503" s="67"/>
      <c r="E503" s="67"/>
      <c r="G503" s="67"/>
      <c r="H503" s="67"/>
      <c r="I503" s="67"/>
      <c r="J503" s="67"/>
      <c r="K503" s="67"/>
      <c r="M503" s="67"/>
      <c r="N503" s="67"/>
      <c r="O503" s="121"/>
      <c r="P503" s="67"/>
      <c r="Q503" s="67"/>
      <c r="R503" s="67"/>
      <c r="S503" s="67"/>
      <c r="T503" s="67"/>
      <c r="U503" s="67"/>
      <c r="V503" s="67"/>
      <c r="W503" s="67"/>
      <c r="X503" s="67"/>
      <c r="Y503" s="67"/>
      <c r="Z503" s="67"/>
      <c r="AA503" s="67"/>
      <c r="AB503" s="67"/>
      <c r="AC503" s="67"/>
      <c r="AD503" s="67"/>
      <c r="AE503" s="67"/>
      <c r="AF503" s="67"/>
      <c r="AG503" s="121"/>
      <c r="AH503" s="121"/>
      <c r="AI503" s="67"/>
      <c r="AJ503" s="67"/>
      <c r="AK503" s="121"/>
      <c r="AL503" s="121"/>
      <c r="AM503" s="121"/>
    </row>
    <row r="504" spans="1:39" x14ac:dyDescent="0.25">
      <c r="A504" s="67"/>
      <c r="B504" s="67"/>
      <c r="C504" s="67"/>
      <c r="D504" s="67"/>
      <c r="E504" s="67"/>
      <c r="G504" s="67"/>
      <c r="H504" s="67"/>
      <c r="I504" s="67"/>
      <c r="J504" s="67"/>
      <c r="K504" s="67"/>
      <c r="M504" s="67"/>
      <c r="N504" s="67"/>
      <c r="O504" s="121"/>
      <c r="P504" s="67"/>
      <c r="Q504" s="67"/>
      <c r="R504" s="67"/>
      <c r="S504" s="67"/>
      <c r="T504" s="67"/>
      <c r="U504" s="67"/>
      <c r="V504" s="67"/>
      <c r="W504" s="67"/>
      <c r="X504" s="67"/>
      <c r="Y504" s="67"/>
      <c r="Z504" s="67"/>
      <c r="AA504" s="67"/>
      <c r="AB504" s="67"/>
      <c r="AC504" s="67"/>
      <c r="AD504" s="67"/>
      <c r="AE504" s="67"/>
      <c r="AF504" s="67"/>
      <c r="AG504" s="121"/>
      <c r="AH504" s="121"/>
      <c r="AI504" s="67"/>
      <c r="AJ504" s="67"/>
      <c r="AK504" s="121"/>
      <c r="AL504" s="121"/>
      <c r="AM504" s="121"/>
    </row>
    <row r="505" spans="1:39" x14ac:dyDescent="0.25">
      <c r="A505" s="67"/>
      <c r="B505" s="67"/>
      <c r="C505" s="67"/>
      <c r="D505" s="67"/>
      <c r="E505" s="67"/>
      <c r="G505" s="67"/>
      <c r="H505" s="67"/>
      <c r="I505" s="67"/>
      <c r="J505" s="67"/>
      <c r="K505" s="67"/>
      <c r="M505" s="67"/>
      <c r="N505" s="67"/>
      <c r="O505" s="121"/>
      <c r="P505" s="67"/>
      <c r="Q505" s="67"/>
      <c r="R505" s="67"/>
      <c r="S505" s="67"/>
      <c r="T505" s="67"/>
      <c r="U505" s="67"/>
      <c r="V505" s="67"/>
      <c r="W505" s="67"/>
      <c r="X505" s="67"/>
      <c r="Y505" s="67"/>
      <c r="Z505" s="67"/>
      <c r="AA505" s="67"/>
      <c r="AB505" s="67"/>
      <c r="AC505" s="67"/>
      <c r="AD505" s="67"/>
      <c r="AE505" s="67"/>
      <c r="AF505" s="67"/>
      <c r="AG505" s="121"/>
      <c r="AH505" s="121"/>
      <c r="AI505" s="67"/>
      <c r="AJ505" s="67"/>
      <c r="AK505" s="121"/>
      <c r="AL505" s="121"/>
      <c r="AM505" s="121"/>
    </row>
    <row r="506" spans="1:39" x14ac:dyDescent="0.25">
      <c r="A506" s="67"/>
      <c r="B506" s="67"/>
      <c r="C506" s="67"/>
      <c r="D506" s="67"/>
      <c r="E506" s="67"/>
      <c r="G506" s="67"/>
      <c r="H506" s="67"/>
      <c r="I506" s="67"/>
      <c r="J506" s="67"/>
      <c r="K506" s="67"/>
      <c r="M506" s="67"/>
      <c r="N506" s="67"/>
      <c r="O506" s="121"/>
      <c r="P506" s="67"/>
      <c r="Q506" s="67"/>
      <c r="R506" s="67"/>
      <c r="S506" s="67"/>
      <c r="T506" s="67"/>
      <c r="U506" s="67"/>
      <c r="V506" s="67"/>
      <c r="W506" s="67"/>
      <c r="X506" s="67"/>
      <c r="Y506" s="67"/>
      <c r="Z506" s="67"/>
      <c r="AA506" s="67"/>
      <c r="AB506" s="67"/>
      <c r="AC506" s="67"/>
      <c r="AD506" s="67"/>
      <c r="AE506" s="67"/>
      <c r="AF506" s="67"/>
      <c r="AG506" s="121"/>
      <c r="AH506" s="121"/>
      <c r="AI506" s="67"/>
      <c r="AJ506" s="67"/>
      <c r="AK506" s="121"/>
      <c r="AL506" s="121"/>
      <c r="AM506" s="121"/>
    </row>
    <row r="507" spans="1:39" x14ac:dyDescent="0.25">
      <c r="A507" s="67"/>
      <c r="B507" s="67"/>
      <c r="C507" s="67"/>
      <c r="D507" s="67"/>
      <c r="E507" s="67"/>
      <c r="G507" s="67"/>
      <c r="H507" s="67"/>
      <c r="I507" s="67"/>
      <c r="J507" s="67"/>
      <c r="K507" s="67"/>
      <c r="M507" s="67"/>
      <c r="N507" s="67"/>
      <c r="O507" s="121"/>
      <c r="P507" s="67"/>
      <c r="Q507" s="67"/>
      <c r="R507" s="67"/>
      <c r="S507" s="67"/>
      <c r="T507" s="67"/>
      <c r="U507" s="67"/>
      <c r="V507" s="67"/>
      <c r="W507" s="67"/>
      <c r="X507" s="67"/>
      <c r="Y507" s="67"/>
      <c r="Z507" s="67"/>
      <c r="AA507" s="67"/>
      <c r="AB507" s="67"/>
      <c r="AC507" s="67"/>
      <c r="AD507" s="67"/>
      <c r="AE507" s="67"/>
      <c r="AF507" s="67"/>
      <c r="AG507" s="121"/>
      <c r="AH507" s="121"/>
      <c r="AI507" s="67"/>
      <c r="AJ507" s="67"/>
      <c r="AK507" s="121"/>
      <c r="AL507" s="121"/>
      <c r="AM507" s="121"/>
    </row>
    <row r="508" spans="1:39" x14ac:dyDescent="0.25">
      <c r="A508" s="67"/>
      <c r="B508" s="67"/>
      <c r="C508" s="67"/>
      <c r="D508" s="67"/>
      <c r="E508" s="67"/>
      <c r="G508" s="67"/>
      <c r="H508" s="67"/>
      <c r="I508" s="67"/>
      <c r="J508" s="67"/>
      <c r="K508" s="67"/>
      <c r="M508" s="67"/>
      <c r="N508" s="67"/>
      <c r="O508" s="121"/>
      <c r="P508" s="67"/>
      <c r="Q508" s="67"/>
      <c r="R508" s="67"/>
      <c r="S508" s="67"/>
      <c r="T508" s="67"/>
      <c r="U508" s="67"/>
      <c r="V508" s="67"/>
      <c r="W508" s="67"/>
      <c r="X508" s="67"/>
      <c r="Y508" s="67"/>
      <c r="Z508" s="67"/>
      <c r="AA508" s="67"/>
      <c r="AB508" s="67"/>
      <c r="AC508" s="67"/>
      <c r="AD508" s="67"/>
      <c r="AE508" s="67"/>
      <c r="AF508" s="67"/>
      <c r="AG508" s="121"/>
      <c r="AH508" s="121"/>
      <c r="AI508" s="67"/>
      <c r="AJ508" s="67"/>
      <c r="AK508" s="121"/>
      <c r="AL508" s="121"/>
      <c r="AM508" s="121"/>
    </row>
    <row r="509" spans="1:39" x14ac:dyDescent="0.25">
      <c r="A509" s="67"/>
      <c r="B509" s="67"/>
      <c r="C509" s="67"/>
      <c r="D509" s="67"/>
      <c r="E509" s="67"/>
      <c r="G509" s="67"/>
      <c r="H509" s="67"/>
      <c r="I509" s="67"/>
      <c r="J509" s="67"/>
      <c r="K509" s="67"/>
      <c r="M509" s="67"/>
      <c r="N509" s="67"/>
      <c r="O509" s="121"/>
      <c r="P509" s="67"/>
      <c r="Q509" s="67"/>
      <c r="R509" s="67"/>
      <c r="S509" s="67"/>
      <c r="T509" s="67"/>
      <c r="U509" s="67"/>
      <c r="V509" s="67"/>
      <c r="W509" s="67"/>
      <c r="X509" s="67"/>
      <c r="Y509" s="67"/>
      <c r="Z509" s="67"/>
      <c r="AA509" s="67"/>
      <c r="AB509" s="67"/>
      <c r="AC509" s="67"/>
      <c r="AD509" s="67"/>
      <c r="AE509" s="67"/>
      <c r="AF509" s="67"/>
      <c r="AG509" s="121"/>
      <c r="AH509" s="121"/>
      <c r="AI509" s="67"/>
      <c r="AJ509" s="67"/>
      <c r="AK509" s="121"/>
      <c r="AL509" s="121"/>
      <c r="AM509" s="121"/>
    </row>
    <row r="510" spans="1:39" x14ac:dyDescent="0.25">
      <c r="A510" s="67"/>
      <c r="B510" s="67"/>
      <c r="C510" s="67"/>
      <c r="D510" s="67"/>
      <c r="E510" s="67"/>
      <c r="G510" s="67"/>
      <c r="H510" s="67"/>
      <c r="I510" s="67"/>
      <c r="J510" s="67"/>
      <c r="K510" s="67"/>
      <c r="M510" s="67"/>
      <c r="N510" s="67"/>
      <c r="O510" s="121"/>
      <c r="P510" s="67"/>
      <c r="Q510" s="67"/>
      <c r="R510" s="67"/>
      <c r="S510" s="67"/>
      <c r="T510" s="67"/>
      <c r="U510" s="67"/>
      <c r="V510" s="67"/>
      <c r="W510" s="67"/>
      <c r="X510" s="67"/>
      <c r="Y510" s="67"/>
      <c r="Z510" s="67"/>
      <c r="AA510" s="67"/>
      <c r="AB510" s="67"/>
      <c r="AC510" s="67"/>
      <c r="AD510" s="67"/>
      <c r="AE510" s="67"/>
      <c r="AF510" s="67"/>
      <c r="AG510" s="121"/>
      <c r="AH510" s="121"/>
      <c r="AI510" s="67"/>
      <c r="AJ510" s="67"/>
      <c r="AK510" s="121"/>
      <c r="AL510" s="121"/>
      <c r="AM510" s="121"/>
    </row>
    <row r="511" spans="1:39" x14ac:dyDescent="0.25">
      <c r="A511" s="67"/>
      <c r="B511" s="67"/>
      <c r="C511" s="67"/>
      <c r="D511" s="67"/>
      <c r="E511" s="67"/>
      <c r="G511" s="67"/>
      <c r="H511" s="67"/>
      <c r="I511" s="67"/>
      <c r="J511" s="67"/>
      <c r="K511" s="67"/>
      <c r="M511" s="67"/>
      <c r="N511" s="67"/>
      <c r="O511" s="121"/>
      <c r="P511" s="67"/>
      <c r="Q511" s="67"/>
      <c r="R511" s="67"/>
      <c r="S511" s="67"/>
      <c r="T511" s="67"/>
      <c r="U511" s="67"/>
      <c r="V511" s="67"/>
      <c r="W511" s="67"/>
      <c r="X511" s="67"/>
      <c r="Y511" s="67"/>
      <c r="Z511" s="67"/>
      <c r="AA511" s="67"/>
      <c r="AB511" s="67"/>
      <c r="AC511" s="67"/>
      <c r="AD511" s="67"/>
      <c r="AE511" s="67"/>
      <c r="AF511" s="67"/>
      <c r="AG511" s="121"/>
      <c r="AH511" s="121"/>
      <c r="AI511" s="67"/>
      <c r="AJ511" s="67"/>
      <c r="AK511" s="121"/>
      <c r="AL511" s="121"/>
      <c r="AM511" s="121"/>
    </row>
    <row r="512" spans="1:39" x14ac:dyDescent="0.25">
      <c r="A512" s="67"/>
      <c r="B512" s="67"/>
      <c r="C512" s="67"/>
      <c r="D512" s="67"/>
      <c r="E512" s="67"/>
      <c r="G512" s="67"/>
      <c r="H512" s="67"/>
      <c r="I512" s="67"/>
      <c r="J512" s="67"/>
      <c r="K512" s="67"/>
      <c r="M512" s="67"/>
      <c r="N512" s="67"/>
      <c r="O512" s="121"/>
      <c r="P512" s="67"/>
      <c r="Q512" s="67"/>
      <c r="R512" s="67"/>
      <c r="S512" s="67"/>
      <c r="T512" s="67"/>
      <c r="U512" s="67"/>
      <c r="V512" s="67"/>
      <c r="W512" s="67"/>
      <c r="X512" s="67"/>
      <c r="Y512" s="67"/>
      <c r="Z512" s="67"/>
      <c r="AA512" s="67"/>
      <c r="AB512" s="67"/>
      <c r="AC512" s="67"/>
      <c r="AD512" s="67"/>
      <c r="AE512" s="67"/>
      <c r="AF512" s="67"/>
      <c r="AG512" s="121"/>
      <c r="AH512" s="121"/>
      <c r="AI512" s="67"/>
      <c r="AJ512" s="67"/>
      <c r="AK512" s="121"/>
      <c r="AL512" s="121"/>
      <c r="AM512" s="121"/>
    </row>
    <row r="513" spans="1:39" x14ac:dyDescent="0.25">
      <c r="A513" s="67"/>
      <c r="B513" s="67"/>
      <c r="C513" s="67"/>
      <c r="D513" s="67"/>
      <c r="E513" s="67"/>
      <c r="G513" s="67"/>
      <c r="H513" s="67"/>
      <c r="I513" s="67"/>
      <c r="J513" s="67"/>
      <c r="K513" s="67"/>
      <c r="M513" s="67"/>
      <c r="N513" s="67"/>
      <c r="O513" s="121"/>
      <c r="P513" s="67"/>
      <c r="Q513" s="67"/>
      <c r="R513" s="67"/>
      <c r="S513" s="67"/>
      <c r="T513" s="67"/>
      <c r="U513" s="67"/>
      <c r="V513" s="67"/>
      <c r="W513" s="67"/>
      <c r="X513" s="67"/>
      <c r="Y513" s="67"/>
      <c r="Z513" s="67"/>
      <c r="AA513" s="67"/>
      <c r="AB513" s="67"/>
      <c r="AC513" s="67"/>
      <c r="AD513" s="67"/>
      <c r="AE513" s="67"/>
      <c r="AF513" s="67"/>
      <c r="AG513" s="121"/>
      <c r="AH513" s="121"/>
      <c r="AI513" s="67"/>
      <c r="AJ513" s="67"/>
      <c r="AK513" s="121"/>
      <c r="AL513" s="121"/>
      <c r="AM513" s="121"/>
    </row>
    <row r="514" spans="1:39" x14ac:dyDescent="0.25">
      <c r="A514" s="67"/>
      <c r="B514" s="67"/>
      <c r="C514" s="67"/>
      <c r="D514" s="67"/>
      <c r="E514" s="67"/>
      <c r="G514" s="67"/>
      <c r="H514" s="67"/>
      <c r="I514" s="67"/>
      <c r="J514" s="67"/>
      <c r="K514" s="67"/>
      <c r="M514" s="67"/>
      <c r="N514" s="67"/>
      <c r="O514" s="121"/>
      <c r="P514" s="67"/>
      <c r="Q514" s="67"/>
      <c r="R514" s="67"/>
      <c r="S514" s="67"/>
      <c r="T514" s="67"/>
      <c r="U514" s="67"/>
      <c r="V514" s="67"/>
      <c r="W514" s="67"/>
      <c r="X514" s="67"/>
      <c r="Y514" s="67"/>
      <c r="Z514" s="67"/>
      <c r="AA514" s="67"/>
      <c r="AB514" s="67"/>
      <c r="AC514" s="67"/>
      <c r="AD514" s="67"/>
      <c r="AE514" s="67"/>
      <c r="AF514" s="67"/>
      <c r="AG514" s="121"/>
      <c r="AH514" s="121"/>
      <c r="AI514" s="67"/>
      <c r="AJ514" s="67"/>
      <c r="AK514" s="121"/>
      <c r="AL514" s="121"/>
      <c r="AM514" s="121"/>
    </row>
    <row r="515" spans="1:39" x14ac:dyDescent="0.25">
      <c r="A515" s="67"/>
      <c r="B515" s="67"/>
      <c r="C515" s="67"/>
      <c r="D515" s="67"/>
      <c r="E515" s="67"/>
      <c r="G515" s="67"/>
      <c r="H515" s="67"/>
      <c r="I515" s="67"/>
      <c r="J515" s="67"/>
      <c r="K515" s="67"/>
      <c r="M515" s="67"/>
      <c r="N515" s="67"/>
      <c r="O515" s="121"/>
      <c r="P515" s="67"/>
      <c r="Q515" s="67"/>
      <c r="R515" s="67"/>
      <c r="S515" s="67"/>
      <c r="T515" s="67"/>
      <c r="U515" s="67"/>
      <c r="V515" s="67"/>
      <c r="W515" s="67"/>
      <c r="X515" s="67"/>
      <c r="Y515" s="67"/>
      <c r="Z515" s="67"/>
      <c r="AA515" s="67"/>
      <c r="AB515" s="67"/>
      <c r="AC515" s="67"/>
      <c r="AD515" s="67"/>
      <c r="AE515" s="67"/>
      <c r="AF515" s="67"/>
      <c r="AG515" s="121"/>
      <c r="AH515" s="121"/>
      <c r="AI515" s="67"/>
      <c r="AJ515" s="67"/>
      <c r="AK515" s="121"/>
      <c r="AL515" s="121"/>
      <c r="AM515" s="121"/>
    </row>
    <row r="516" spans="1:39" x14ac:dyDescent="0.25">
      <c r="A516" s="67"/>
      <c r="B516" s="67"/>
      <c r="C516" s="67"/>
      <c r="D516" s="67"/>
      <c r="E516" s="67"/>
      <c r="G516" s="67"/>
      <c r="H516" s="67"/>
      <c r="I516" s="67"/>
      <c r="J516" s="67"/>
      <c r="K516" s="67"/>
      <c r="M516" s="67"/>
      <c r="N516" s="67"/>
      <c r="O516" s="121"/>
      <c r="P516" s="67"/>
      <c r="Q516" s="67"/>
      <c r="R516" s="67"/>
      <c r="S516" s="67"/>
      <c r="T516" s="67"/>
      <c r="U516" s="67"/>
      <c r="V516" s="67"/>
      <c r="W516" s="67"/>
      <c r="X516" s="67"/>
      <c r="Y516" s="67"/>
      <c r="Z516" s="67"/>
      <c r="AA516" s="67"/>
      <c r="AB516" s="67"/>
      <c r="AC516" s="67"/>
      <c r="AD516" s="67"/>
      <c r="AE516" s="67"/>
      <c r="AF516" s="67"/>
      <c r="AG516" s="121"/>
      <c r="AH516" s="121"/>
      <c r="AI516" s="67"/>
      <c r="AJ516" s="67"/>
      <c r="AK516" s="121"/>
      <c r="AL516" s="121"/>
      <c r="AM516" s="121"/>
    </row>
    <row r="517" spans="1:39" x14ac:dyDescent="0.25">
      <c r="A517" s="67"/>
      <c r="B517" s="67"/>
      <c r="C517" s="67"/>
      <c r="D517" s="67"/>
      <c r="E517" s="67"/>
      <c r="G517" s="67"/>
      <c r="H517" s="67"/>
      <c r="I517" s="67"/>
      <c r="J517" s="67"/>
      <c r="K517" s="67"/>
      <c r="M517" s="67"/>
      <c r="N517" s="67"/>
      <c r="O517" s="121"/>
      <c r="P517" s="67"/>
      <c r="Q517" s="67"/>
      <c r="R517" s="67"/>
      <c r="S517" s="67"/>
      <c r="T517" s="67"/>
      <c r="U517" s="67"/>
      <c r="V517" s="67"/>
      <c r="W517" s="67"/>
      <c r="X517" s="67"/>
      <c r="Y517" s="67"/>
      <c r="Z517" s="67"/>
      <c r="AA517" s="67"/>
      <c r="AB517" s="67"/>
      <c r="AC517" s="67"/>
      <c r="AD517" s="67"/>
      <c r="AE517" s="67"/>
      <c r="AF517" s="67"/>
      <c r="AG517" s="121"/>
      <c r="AH517" s="121"/>
      <c r="AI517" s="67"/>
      <c r="AJ517" s="67"/>
      <c r="AK517" s="121"/>
      <c r="AL517" s="121"/>
      <c r="AM517" s="121"/>
    </row>
    <row r="518" spans="1:39" x14ac:dyDescent="0.25">
      <c r="A518" s="67"/>
      <c r="B518" s="67"/>
      <c r="C518" s="67"/>
      <c r="D518" s="67"/>
      <c r="E518" s="67"/>
      <c r="G518" s="67"/>
      <c r="H518" s="67"/>
      <c r="I518" s="67"/>
      <c r="J518" s="67"/>
      <c r="K518" s="67"/>
      <c r="M518" s="67"/>
      <c r="N518" s="67"/>
      <c r="O518" s="121"/>
      <c r="P518" s="67"/>
      <c r="Q518" s="67"/>
      <c r="R518" s="67"/>
      <c r="S518" s="67"/>
      <c r="T518" s="67"/>
      <c r="U518" s="67"/>
      <c r="V518" s="67"/>
      <c r="W518" s="67"/>
      <c r="X518" s="67"/>
      <c r="Y518" s="67"/>
      <c r="Z518" s="67"/>
      <c r="AA518" s="67"/>
      <c r="AB518" s="67"/>
      <c r="AC518" s="67"/>
      <c r="AD518" s="67"/>
      <c r="AE518" s="67"/>
      <c r="AF518" s="67"/>
      <c r="AG518" s="121"/>
      <c r="AH518" s="121"/>
      <c r="AI518" s="67"/>
      <c r="AJ518" s="67"/>
      <c r="AK518" s="121"/>
      <c r="AL518" s="121"/>
      <c r="AM518" s="121"/>
    </row>
    <row r="519" spans="1:39" x14ac:dyDescent="0.25">
      <c r="A519" s="67"/>
      <c r="B519" s="67"/>
      <c r="C519" s="67"/>
      <c r="D519" s="67"/>
      <c r="E519" s="67"/>
      <c r="G519" s="67"/>
      <c r="H519" s="67"/>
      <c r="I519" s="67"/>
      <c r="J519" s="67"/>
      <c r="K519" s="67"/>
      <c r="M519" s="67"/>
      <c r="N519" s="67"/>
      <c r="O519" s="121"/>
      <c r="P519" s="67"/>
      <c r="Q519" s="67"/>
      <c r="R519" s="67"/>
      <c r="S519" s="67"/>
      <c r="T519" s="67"/>
      <c r="U519" s="67"/>
      <c r="V519" s="67"/>
      <c r="W519" s="67"/>
      <c r="X519" s="67"/>
      <c r="Y519" s="67"/>
      <c r="Z519" s="67"/>
      <c r="AA519" s="67"/>
      <c r="AB519" s="67"/>
      <c r="AC519" s="67"/>
      <c r="AD519" s="67"/>
      <c r="AE519" s="67"/>
      <c r="AF519" s="67"/>
      <c r="AG519" s="121"/>
      <c r="AH519" s="121"/>
      <c r="AI519" s="67"/>
      <c r="AJ519" s="67"/>
      <c r="AK519" s="121"/>
      <c r="AL519" s="121"/>
      <c r="AM519" s="121"/>
    </row>
    <row r="520" spans="1:39" x14ac:dyDescent="0.25">
      <c r="A520" s="67"/>
      <c r="B520" s="67"/>
      <c r="C520" s="67"/>
      <c r="D520" s="67"/>
      <c r="E520" s="67"/>
      <c r="G520" s="67"/>
      <c r="H520" s="67"/>
      <c r="I520" s="67"/>
      <c r="J520" s="67"/>
      <c r="K520" s="67"/>
      <c r="M520" s="67"/>
      <c r="N520" s="67"/>
      <c r="O520" s="121"/>
      <c r="P520" s="67"/>
      <c r="Q520" s="67"/>
      <c r="R520" s="67"/>
      <c r="S520" s="67"/>
      <c r="T520" s="67"/>
      <c r="U520" s="67"/>
      <c r="V520" s="67"/>
      <c r="W520" s="67"/>
      <c r="X520" s="67"/>
      <c r="Y520" s="67"/>
      <c r="Z520" s="67"/>
      <c r="AA520" s="67"/>
      <c r="AB520" s="67"/>
      <c r="AC520" s="67"/>
      <c r="AD520" s="67"/>
      <c r="AE520" s="67"/>
      <c r="AF520" s="67"/>
      <c r="AG520" s="121"/>
      <c r="AH520" s="121"/>
      <c r="AI520" s="67"/>
      <c r="AJ520" s="67"/>
      <c r="AK520" s="121"/>
      <c r="AL520" s="121"/>
      <c r="AM520" s="121"/>
    </row>
    <row r="521" spans="1:39" x14ac:dyDescent="0.25">
      <c r="A521" s="67"/>
      <c r="B521" s="67"/>
      <c r="C521" s="67"/>
      <c r="D521" s="67"/>
      <c r="E521" s="67"/>
      <c r="G521" s="67"/>
      <c r="H521" s="67"/>
      <c r="I521" s="67"/>
      <c r="J521" s="67"/>
      <c r="K521" s="67"/>
      <c r="M521" s="67"/>
      <c r="N521" s="67"/>
      <c r="O521" s="121"/>
      <c r="P521" s="67"/>
      <c r="Q521" s="67"/>
      <c r="R521" s="67"/>
      <c r="S521" s="67"/>
      <c r="T521" s="67"/>
      <c r="U521" s="67"/>
      <c r="V521" s="67"/>
      <c r="W521" s="67"/>
      <c r="X521" s="67"/>
      <c r="Y521" s="67"/>
      <c r="Z521" s="67"/>
      <c r="AA521" s="67"/>
      <c r="AB521" s="67"/>
      <c r="AC521" s="67"/>
      <c r="AD521" s="67"/>
      <c r="AE521" s="67"/>
      <c r="AF521" s="67"/>
      <c r="AG521" s="121"/>
      <c r="AH521" s="121"/>
      <c r="AI521" s="67"/>
      <c r="AJ521" s="67"/>
      <c r="AK521" s="121"/>
      <c r="AL521" s="121"/>
      <c r="AM521" s="121"/>
    </row>
    <row r="522" spans="1:39" x14ac:dyDescent="0.25">
      <c r="A522" s="67"/>
      <c r="B522" s="67"/>
      <c r="C522" s="67"/>
      <c r="D522" s="67"/>
      <c r="E522" s="67"/>
      <c r="G522" s="67"/>
      <c r="H522" s="67"/>
      <c r="I522" s="67"/>
      <c r="J522" s="67"/>
      <c r="K522" s="67"/>
      <c r="M522" s="67"/>
      <c r="N522" s="67"/>
      <c r="O522" s="121"/>
      <c r="P522" s="67"/>
      <c r="Q522" s="67"/>
      <c r="R522" s="67"/>
      <c r="S522" s="67"/>
      <c r="T522" s="67"/>
      <c r="U522" s="67"/>
      <c r="V522" s="67"/>
      <c r="W522" s="67"/>
      <c r="X522" s="67"/>
      <c r="Y522" s="67"/>
      <c r="Z522" s="67"/>
      <c r="AA522" s="67"/>
      <c r="AB522" s="67"/>
      <c r="AC522" s="67"/>
      <c r="AD522" s="67"/>
      <c r="AE522" s="67"/>
      <c r="AF522" s="67"/>
      <c r="AG522" s="121"/>
      <c r="AH522" s="121"/>
      <c r="AI522" s="67"/>
      <c r="AJ522" s="67"/>
      <c r="AK522" s="121"/>
      <c r="AL522" s="121"/>
      <c r="AM522" s="121"/>
    </row>
    <row r="523" spans="1:39" x14ac:dyDescent="0.25">
      <c r="A523" s="67"/>
      <c r="B523" s="67"/>
      <c r="C523" s="67"/>
      <c r="D523" s="67"/>
      <c r="E523" s="67"/>
      <c r="G523" s="67"/>
      <c r="H523" s="67"/>
      <c r="I523" s="67"/>
      <c r="J523" s="67"/>
      <c r="K523" s="67"/>
      <c r="M523" s="67"/>
      <c r="N523" s="67"/>
      <c r="O523" s="121"/>
      <c r="P523" s="67"/>
      <c r="Q523" s="67"/>
      <c r="R523" s="67"/>
      <c r="S523" s="67"/>
      <c r="T523" s="67"/>
      <c r="U523" s="67"/>
      <c r="V523" s="67"/>
      <c r="W523" s="67"/>
      <c r="X523" s="67"/>
      <c r="Y523" s="67"/>
      <c r="Z523" s="67"/>
      <c r="AA523" s="67"/>
      <c r="AB523" s="67"/>
      <c r="AC523" s="67"/>
      <c r="AD523" s="67"/>
      <c r="AE523" s="67"/>
      <c r="AF523" s="67"/>
      <c r="AG523" s="121"/>
      <c r="AH523" s="121"/>
      <c r="AI523" s="67"/>
      <c r="AJ523" s="67"/>
      <c r="AK523" s="121"/>
      <c r="AL523" s="121"/>
      <c r="AM523" s="121"/>
    </row>
    <row r="524" spans="1:39" x14ac:dyDescent="0.25">
      <c r="A524" s="67"/>
      <c r="B524" s="67"/>
      <c r="C524" s="67"/>
      <c r="D524" s="67"/>
      <c r="E524" s="67"/>
      <c r="G524" s="67"/>
      <c r="H524" s="67"/>
      <c r="I524" s="67"/>
      <c r="J524" s="67"/>
      <c r="K524" s="67"/>
      <c r="M524" s="67"/>
      <c r="N524" s="67"/>
      <c r="O524" s="121"/>
      <c r="P524" s="67"/>
      <c r="Q524" s="67"/>
      <c r="R524" s="67"/>
      <c r="S524" s="67"/>
      <c r="T524" s="67"/>
      <c r="U524" s="67"/>
      <c r="V524" s="67"/>
      <c r="W524" s="67"/>
      <c r="X524" s="67"/>
      <c r="Y524" s="67"/>
      <c r="Z524" s="67"/>
      <c r="AA524" s="67"/>
      <c r="AB524" s="67"/>
      <c r="AC524" s="67"/>
      <c r="AD524" s="67"/>
      <c r="AE524" s="67"/>
      <c r="AF524" s="67"/>
      <c r="AG524" s="121"/>
      <c r="AH524" s="121"/>
      <c r="AI524" s="67"/>
      <c r="AJ524" s="67"/>
      <c r="AK524" s="121"/>
      <c r="AL524" s="121"/>
      <c r="AM524" s="121"/>
    </row>
    <row r="525" spans="1:39" x14ac:dyDescent="0.25">
      <c r="A525" s="67"/>
      <c r="B525" s="67"/>
      <c r="C525" s="67"/>
      <c r="D525" s="67"/>
      <c r="E525" s="67"/>
      <c r="G525" s="67"/>
      <c r="H525" s="67"/>
      <c r="I525" s="67"/>
      <c r="J525" s="67"/>
      <c r="K525" s="67"/>
      <c r="M525" s="67"/>
      <c r="N525" s="67"/>
      <c r="O525" s="121"/>
      <c r="P525" s="67"/>
      <c r="Q525" s="67"/>
      <c r="R525" s="67"/>
      <c r="S525" s="67"/>
      <c r="T525" s="67"/>
      <c r="U525" s="67"/>
      <c r="V525" s="67"/>
      <c r="W525" s="67"/>
      <c r="X525" s="67"/>
      <c r="Y525" s="67"/>
      <c r="Z525" s="67"/>
      <c r="AA525" s="67"/>
      <c r="AB525" s="67"/>
      <c r="AC525" s="67"/>
      <c r="AD525" s="67"/>
      <c r="AE525" s="67"/>
      <c r="AF525" s="67"/>
      <c r="AG525" s="121"/>
      <c r="AH525" s="121"/>
      <c r="AI525" s="67"/>
      <c r="AJ525" s="67"/>
      <c r="AK525" s="121"/>
      <c r="AL525" s="121"/>
      <c r="AM525" s="121"/>
    </row>
    <row r="526" spans="1:39" x14ac:dyDescent="0.25">
      <c r="A526" s="67"/>
      <c r="B526" s="67"/>
      <c r="C526" s="67"/>
      <c r="D526" s="67"/>
      <c r="E526" s="67"/>
      <c r="G526" s="67"/>
      <c r="H526" s="67"/>
      <c r="I526" s="67"/>
      <c r="J526" s="67"/>
      <c r="K526" s="67"/>
      <c r="M526" s="67"/>
      <c r="N526" s="67"/>
      <c r="O526" s="121"/>
      <c r="P526" s="67"/>
      <c r="Q526" s="67"/>
      <c r="R526" s="67"/>
      <c r="S526" s="67"/>
      <c r="T526" s="67"/>
      <c r="U526" s="67"/>
      <c r="V526" s="67"/>
      <c r="W526" s="67"/>
      <c r="X526" s="67"/>
      <c r="Y526" s="67"/>
      <c r="Z526" s="67"/>
      <c r="AA526" s="67"/>
      <c r="AB526" s="67"/>
      <c r="AC526" s="67"/>
      <c r="AD526" s="67"/>
      <c r="AE526" s="67"/>
      <c r="AF526" s="67"/>
      <c r="AG526" s="121"/>
      <c r="AH526" s="121"/>
      <c r="AI526" s="67"/>
      <c r="AJ526" s="67"/>
      <c r="AK526" s="121"/>
      <c r="AL526" s="121"/>
      <c r="AM526" s="121"/>
    </row>
    <row r="527" spans="1:39" x14ac:dyDescent="0.25">
      <c r="A527" s="67"/>
      <c r="B527" s="67"/>
      <c r="C527" s="67"/>
      <c r="D527" s="67"/>
      <c r="E527" s="67"/>
      <c r="G527" s="67"/>
      <c r="H527" s="67"/>
      <c r="I527" s="67"/>
      <c r="J527" s="67"/>
      <c r="K527" s="67"/>
      <c r="M527" s="67"/>
      <c r="N527" s="67"/>
      <c r="O527" s="121"/>
      <c r="P527" s="67"/>
      <c r="Q527" s="67"/>
      <c r="R527" s="67"/>
      <c r="S527" s="67"/>
      <c r="T527" s="67"/>
      <c r="U527" s="67"/>
      <c r="V527" s="67"/>
      <c r="W527" s="67"/>
      <c r="X527" s="67"/>
      <c r="Y527" s="67"/>
      <c r="Z527" s="67"/>
      <c r="AA527" s="67"/>
      <c r="AB527" s="67"/>
      <c r="AC527" s="67"/>
      <c r="AD527" s="67"/>
      <c r="AE527" s="67"/>
      <c r="AF527" s="67"/>
      <c r="AG527" s="121"/>
      <c r="AH527" s="121"/>
      <c r="AI527" s="67"/>
      <c r="AJ527" s="67"/>
      <c r="AK527" s="121"/>
      <c r="AL527" s="121"/>
      <c r="AM527" s="121"/>
    </row>
    <row r="528" spans="1:39" x14ac:dyDescent="0.25">
      <c r="A528" s="67"/>
      <c r="B528" s="67"/>
      <c r="C528" s="67"/>
      <c r="D528" s="67"/>
      <c r="E528" s="67"/>
      <c r="G528" s="67"/>
      <c r="H528" s="67"/>
      <c r="I528" s="67"/>
      <c r="J528" s="67"/>
      <c r="K528" s="67"/>
      <c r="M528" s="67"/>
      <c r="N528" s="67"/>
      <c r="O528" s="121"/>
      <c r="P528" s="67"/>
      <c r="Q528" s="67"/>
      <c r="R528" s="67"/>
      <c r="S528" s="67"/>
      <c r="T528" s="67"/>
      <c r="U528" s="67"/>
      <c r="V528" s="67"/>
      <c r="W528" s="67"/>
      <c r="X528" s="67"/>
      <c r="Y528" s="67"/>
      <c r="Z528" s="67"/>
      <c r="AA528" s="67"/>
      <c r="AB528" s="67"/>
      <c r="AC528" s="67"/>
      <c r="AD528" s="67"/>
      <c r="AE528" s="67"/>
      <c r="AF528" s="67"/>
      <c r="AG528" s="121"/>
      <c r="AH528" s="121"/>
      <c r="AI528" s="67"/>
      <c r="AJ528" s="67"/>
      <c r="AK528" s="121"/>
      <c r="AL528" s="121"/>
      <c r="AM528" s="121"/>
    </row>
    <row r="529" spans="1:39" x14ac:dyDescent="0.25">
      <c r="A529" s="67"/>
      <c r="B529" s="67"/>
      <c r="C529" s="67"/>
      <c r="D529" s="67"/>
      <c r="E529" s="67"/>
      <c r="G529" s="67"/>
      <c r="H529" s="67"/>
      <c r="I529" s="67"/>
      <c r="J529" s="67"/>
      <c r="K529" s="67"/>
      <c r="M529" s="67"/>
      <c r="N529" s="67"/>
      <c r="O529" s="121"/>
      <c r="P529" s="67"/>
      <c r="Q529" s="67"/>
      <c r="R529" s="67"/>
      <c r="S529" s="67"/>
      <c r="T529" s="67"/>
      <c r="U529" s="67"/>
      <c r="V529" s="67"/>
      <c r="W529" s="67"/>
      <c r="X529" s="67"/>
      <c r="Y529" s="67"/>
      <c r="Z529" s="67"/>
      <c r="AA529" s="67"/>
      <c r="AB529" s="67"/>
      <c r="AC529" s="67"/>
      <c r="AD529" s="67"/>
      <c r="AE529" s="67"/>
      <c r="AF529" s="67"/>
      <c r="AG529" s="121"/>
      <c r="AH529" s="121"/>
      <c r="AI529" s="67"/>
      <c r="AJ529" s="67"/>
      <c r="AK529" s="121"/>
      <c r="AL529" s="121"/>
      <c r="AM529" s="121"/>
    </row>
    <row r="530" spans="1:39" x14ac:dyDescent="0.25">
      <c r="A530" s="67"/>
      <c r="B530" s="67"/>
      <c r="C530" s="67"/>
      <c r="D530" s="67"/>
      <c r="E530" s="67"/>
      <c r="G530" s="67"/>
      <c r="H530" s="67"/>
      <c r="I530" s="67"/>
      <c r="J530" s="67"/>
      <c r="K530" s="67"/>
      <c r="M530" s="67"/>
      <c r="N530" s="67"/>
      <c r="O530" s="121"/>
      <c r="P530" s="67"/>
      <c r="Q530" s="67"/>
      <c r="R530" s="67"/>
      <c r="S530" s="67"/>
      <c r="T530" s="67"/>
      <c r="U530" s="67"/>
      <c r="V530" s="67"/>
      <c r="W530" s="67"/>
      <c r="X530" s="67"/>
      <c r="Y530" s="67"/>
      <c r="Z530" s="67"/>
      <c r="AA530" s="67"/>
      <c r="AB530" s="67"/>
      <c r="AC530" s="67"/>
      <c r="AD530" s="67"/>
      <c r="AE530" s="67"/>
      <c r="AF530" s="67"/>
      <c r="AG530" s="121"/>
      <c r="AH530" s="121"/>
      <c r="AI530" s="67"/>
      <c r="AJ530" s="67"/>
      <c r="AK530" s="121"/>
      <c r="AL530" s="121"/>
      <c r="AM530" s="121"/>
    </row>
    <row r="531" spans="1:39" x14ac:dyDescent="0.25">
      <c r="A531" s="67"/>
      <c r="B531" s="67"/>
      <c r="C531" s="67"/>
      <c r="D531" s="67"/>
      <c r="E531" s="67"/>
      <c r="G531" s="67"/>
      <c r="H531" s="67"/>
      <c r="I531" s="67"/>
      <c r="J531" s="67"/>
      <c r="K531" s="67"/>
      <c r="M531" s="67"/>
      <c r="N531" s="67"/>
      <c r="O531" s="121"/>
      <c r="P531" s="67"/>
      <c r="Q531" s="67"/>
      <c r="R531" s="67"/>
      <c r="S531" s="67"/>
      <c r="T531" s="67"/>
      <c r="U531" s="67"/>
      <c r="V531" s="67"/>
      <c r="W531" s="67"/>
      <c r="X531" s="67"/>
      <c r="Y531" s="67"/>
      <c r="Z531" s="67"/>
      <c r="AA531" s="67"/>
      <c r="AB531" s="67"/>
      <c r="AC531" s="67"/>
      <c r="AD531" s="67"/>
      <c r="AE531" s="67"/>
      <c r="AF531" s="67"/>
      <c r="AG531" s="121"/>
      <c r="AH531" s="121"/>
      <c r="AI531" s="67"/>
      <c r="AJ531" s="67"/>
      <c r="AK531" s="121"/>
      <c r="AL531" s="121"/>
      <c r="AM531" s="121"/>
    </row>
    <row r="532" spans="1:39" x14ac:dyDescent="0.25">
      <c r="A532" s="67"/>
      <c r="B532" s="67"/>
      <c r="C532" s="67"/>
      <c r="D532" s="67"/>
      <c r="E532" s="67"/>
      <c r="G532" s="67"/>
      <c r="H532" s="67"/>
      <c r="I532" s="67"/>
      <c r="J532" s="67"/>
      <c r="K532" s="67"/>
      <c r="M532" s="67"/>
      <c r="N532" s="67"/>
      <c r="O532" s="121"/>
      <c r="P532" s="67"/>
      <c r="Q532" s="67"/>
      <c r="R532" s="67"/>
      <c r="S532" s="67"/>
      <c r="T532" s="67"/>
      <c r="U532" s="67"/>
      <c r="V532" s="67"/>
      <c r="W532" s="67"/>
      <c r="X532" s="67"/>
      <c r="Y532" s="67"/>
      <c r="Z532" s="67"/>
      <c r="AA532" s="67"/>
      <c r="AB532" s="67"/>
      <c r="AC532" s="67"/>
      <c r="AD532" s="67"/>
      <c r="AE532" s="67"/>
      <c r="AF532" s="67"/>
      <c r="AG532" s="121"/>
      <c r="AH532" s="121"/>
      <c r="AI532" s="67"/>
      <c r="AJ532" s="67"/>
      <c r="AK532" s="121"/>
      <c r="AL532" s="121"/>
      <c r="AM532" s="121"/>
    </row>
    <row r="533" spans="1:39" x14ac:dyDescent="0.25">
      <c r="A533" s="67"/>
      <c r="B533" s="67"/>
      <c r="C533" s="67"/>
      <c r="D533" s="67"/>
      <c r="E533" s="67"/>
      <c r="G533" s="67"/>
      <c r="H533" s="67"/>
      <c r="I533" s="67"/>
      <c r="J533" s="67"/>
      <c r="K533" s="67"/>
      <c r="M533" s="67"/>
      <c r="N533" s="67"/>
      <c r="O533" s="121"/>
      <c r="P533" s="67"/>
      <c r="Q533" s="67"/>
      <c r="R533" s="67"/>
      <c r="S533" s="67"/>
      <c r="T533" s="67"/>
      <c r="U533" s="67"/>
      <c r="V533" s="67"/>
      <c r="W533" s="67"/>
      <c r="X533" s="67"/>
      <c r="Y533" s="67"/>
      <c r="Z533" s="67"/>
      <c r="AA533" s="67"/>
      <c r="AB533" s="67"/>
      <c r="AC533" s="67"/>
      <c r="AD533" s="67"/>
      <c r="AE533" s="67"/>
      <c r="AF533" s="67"/>
      <c r="AG533" s="121"/>
      <c r="AH533" s="121"/>
      <c r="AI533" s="67"/>
      <c r="AJ533" s="67"/>
      <c r="AK533" s="121"/>
      <c r="AL533" s="121"/>
      <c r="AM533" s="121"/>
    </row>
    <row r="534" spans="1:39" x14ac:dyDescent="0.25">
      <c r="A534" s="67"/>
      <c r="B534" s="67"/>
      <c r="C534" s="67"/>
      <c r="D534" s="67"/>
      <c r="E534" s="67"/>
      <c r="G534" s="67"/>
      <c r="H534" s="67"/>
      <c r="I534" s="67"/>
      <c r="J534" s="67"/>
      <c r="K534" s="67"/>
      <c r="M534" s="67"/>
      <c r="N534" s="67"/>
      <c r="O534" s="121"/>
      <c r="P534" s="67"/>
      <c r="Q534" s="67"/>
      <c r="R534" s="67"/>
      <c r="S534" s="67"/>
      <c r="T534" s="67"/>
      <c r="U534" s="67"/>
      <c r="V534" s="67"/>
      <c r="W534" s="67"/>
      <c r="X534" s="67"/>
      <c r="Y534" s="67"/>
      <c r="Z534" s="67"/>
      <c r="AA534" s="67"/>
      <c r="AB534" s="67"/>
      <c r="AC534" s="67"/>
      <c r="AD534" s="67"/>
      <c r="AE534" s="67"/>
      <c r="AF534" s="67"/>
      <c r="AG534" s="121"/>
      <c r="AH534" s="121"/>
      <c r="AI534" s="67"/>
      <c r="AJ534" s="67"/>
      <c r="AK534" s="121"/>
      <c r="AL534" s="121"/>
      <c r="AM534" s="121"/>
    </row>
    <row r="535" spans="1:39" x14ac:dyDescent="0.25">
      <c r="A535" s="67"/>
      <c r="B535" s="67"/>
      <c r="C535" s="67"/>
      <c r="D535" s="67"/>
      <c r="E535" s="67"/>
      <c r="G535" s="67"/>
      <c r="H535" s="67"/>
      <c r="I535" s="67"/>
      <c r="J535" s="67"/>
      <c r="K535" s="67"/>
      <c r="M535" s="67"/>
      <c r="N535" s="67"/>
      <c r="O535" s="121"/>
      <c r="P535" s="67"/>
      <c r="Q535" s="67"/>
      <c r="R535" s="67"/>
      <c r="S535" s="67"/>
      <c r="T535" s="67"/>
      <c r="U535" s="67"/>
      <c r="V535" s="67"/>
      <c r="W535" s="67"/>
      <c r="X535" s="67"/>
      <c r="Y535" s="67"/>
      <c r="Z535" s="67"/>
      <c r="AA535" s="67"/>
      <c r="AB535" s="67"/>
      <c r="AC535" s="67"/>
      <c r="AD535" s="67"/>
      <c r="AE535" s="67"/>
      <c r="AF535" s="67"/>
      <c r="AG535" s="121"/>
      <c r="AH535" s="121"/>
      <c r="AI535" s="67"/>
      <c r="AJ535" s="67"/>
      <c r="AK535" s="121"/>
      <c r="AL535" s="121"/>
      <c r="AM535" s="121"/>
    </row>
    <row r="536" spans="1:39" x14ac:dyDescent="0.25">
      <c r="A536" s="67"/>
      <c r="B536" s="67"/>
      <c r="C536" s="67"/>
      <c r="D536" s="67"/>
      <c r="E536" s="67"/>
      <c r="G536" s="67"/>
      <c r="H536" s="67"/>
      <c r="I536" s="67"/>
      <c r="J536" s="67"/>
      <c r="K536" s="67"/>
      <c r="M536" s="67"/>
      <c r="N536" s="67"/>
      <c r="O536" s="121"/>
      <c r="P536" s="67"/>
      <c r="Q536" s="67"/>
      <c r="R536" s="67"/>
      <c r="S536" s="67"/>
      <c r="T536" s="67"/>
      <c r="U536" s="67"/>
      <c r="V536" s="67"/>
      <c r="W536" s="67"/>
      <c r="X536" s="67"/>
      <c r="Y536" s="67"/>
      <c r="Z536" s="67"/>
      <c r="AA536" s="67"/>
      <c r="AB536" s="67"/>
      <c r="AC536" s="67"/>
      <c r="AD536" s="67"/>
      <c r="AE536" s="67"/>
      <c r="AF536" s="67"/>
      <c r="AG536" s="121"/>
      <c r="AH536" s="121"/>
      <c r="AI536" s="67"/>
      <c r="AJ536" s="67"/>
      <c r="AK536" s="121"/>
      <c r="AL536" s="121"/>
      <c r="AM536" s="121"/>
    </row>
    <row r="537" spans="1:39" x14ac:dyDescent="0.25">
      <c r="A537" s="67"/>
      <c r="B537" s="67"/>
      <c r="C537" s="67"/>
      <c r="D537" s="67"/>
      <c r="E537" s="67"/>
      <c r="G537" s="67"/>
      <c r="H537" s="67"/>
      <c r="I537" s="67"/>
      <c r="J537" s="67"/>
      <c r="K537" s="67"/>
      <c r="M537" s="67"/>
      <c r="N537" s="67"/>
      <c r="O537" s="121"/>
      <c r="P537" s="67"/>
      <c r="Q537" s="67"/>
      <c r="R537" s="67"/>
      <c r="S537" s="67"/>
      <c r="T537" s="67"/>
      <c r="U537" s="67"/>
      <c r="V537" s="67"/>
      <c r="W537" s="67"/>
      <c r="X537" s="67"/>
      <c r="Y537" s="67"/>
      <c r="Z537" s="67"/>
      <c r="AA537" s="67"/>
      <c r="AB537" s="67"/>
      <c r="AC537" s="67"/>
      <c r="AD537" s="67"/>
      <c r="AE537" s="67"/>
      <c r="AF537" s="67"/>
      <c r="AG537" s="121"/>
      <c r="AH537" s="121"/>
      <c r="AI537" s="67"/>
      <c r="AJ537" s="67"/>
      <c r="AK537" s="121"/>
      <c r="AL537" s="121"/>
      <c r="AM537" s="121"/>
    </row>
    <row r="538" spans="1:39" x14ac:dyDescent="0.25">
      <c r="A538" s="67"/>
      <c r="B538" s="67"/>
      <c r="C538" s="67"/>
      <c r="D538" s="67"/>
      <c r="E538" s="67"/>
      <c r="G538" s="67"/>
      <c r="H538" s="67"/>
      <c r="I538" s="67"/>
      <c r="J538" s="67"/>
      <c r="K538" s="67"/>
      <c r="M538" s="67"/>
      <c r="N538" s="67"/>
      <c r="O538" s="121"/>
      <c r="P538" s="67"/>
      <c r="Q538" s="67"/>
      <c r="R538" s="67"/>
      <c r="S538" s="67"/>
      <c r="T538" s="67"/>
      <c r="U538" s="67"/>
      <c r="V538" s="67"/>
      <c r="W538" s="67"/>
      <c r="X538" s="67"/>
      <c r="Y538" s="67"/>
      <c r="Z538" s="67"/>
      <c r="AA538" s="67"/>
      <c r="AB538" s="67"/>
      <c r="AC538" s="67"/>
      <c r="AD538" s="67"/>
      <c r="AE538" s="67"/>
      <c r="AF538" s="67"/>
      <c r="AG538" s="121"/>
      <c r="AH538" s="121"/>
      <c r="AI538" s="67"/>
      <c r="AJ538" s="67"/>
      <c r="AK538" s="121"/>
      <c r="AL538" s="121"/>
      <c r="AM538" s="121"/>
    </row>
    <row r="539" spans="1:39" x14ac:dyDescent="0.25">
      <c r="A539" s="67"/>
      <c r="B539" s="67"/>
      <c r="C539" s="67"/>
      <c r="D539" s="67"/>
      <c r="E539" s="67"/>
      <c r="G539" s="67"/>
      <c r="H539" s="67"/>
      <c r="I539" s="67"/>
      <c r="J539" s="67"/>
      <c r="K539" s="67"/>
      <c r="M539" s="67"/>
      <c r="N539" s="67"/>
      <c r="O539" s="121"/>
      <c r="P539" s="67"/>
      <c r="Q539" s="67"/>
      <c r="R539" s="67"/>
      <c r="S539" s="67"/>
      <c r="T539" s="67"/>
      <c r="U539" s="67"/>
      <c r="V539" s="67"/>
      <c r="W539" s="67"/>
      <c r="X539" s="67"/>
      <c r="Y539" s="67"/>
      <c r="Z539" s="67"/>
      <c r="AA539" s="67"/>
      <c r="AB539" s="67"/>
      <c r="AC539" s="67"/>
      <c r="AD539" s="67"/>
      <c r="AE539" s="67"/>
      <c r="AF539" s="67"/>
      <c r="AG539" s="121"/>
      <c r="AH539" s="121"/>
      <c r="AI539" s="67"/>
      <c r="AJ539" s="67"/>
      <c r="AK539" s="121"/>
      <c r="AL539" s="121"/>
      <c r="AM539" s="121"/>
    </row>
    <row r="540" spans="1:39" x14ac:dyDescent="0.25">
      <c r="A540" s="67"/>
      <c r="B540" s="67"/>
      <c r="C540" s="67"/>
      <c r="D540" s="67"/>
      <c r="E540" s="67"/>
      <c r="G540" s="67"/>
      <c r="H540" s="67"/>
      <c r="I540" s="67"/>
      <c r="J540" s="67"/>
      <c r="K540" s="67"/>
      <c r="M540" s="67"/>
      <c r="N540" s="67"/>
      <c r="O540" s="121"/>
      <c r="P540" s="67"/>
      <c r="Q540" s="67"/>
      <c r="R540" s="67"/>
      <c r="S540" s="67"/>
      <c r="T540" s="67"/>
      <c r="U540" s="67"/>
      <c r="V540" s="67"/>
      <c r="W540" s="67"/>
      <c r="X540" s="67"/>
      <c r="Y540" s="67"/>
      <c r="Z540" s="67"/>
      <c r="AA540" s="67"/>
      <c r="AB540" s="67"/>
      <c r="AC540" s="67"/>
      <c r="AD540" s="67"/>
      <c r="AE540" s="67"/>
      <c r="AF540" s="67"/>
      <c r="AG540" s="121"/>
      <c r="AH540" s="121"/>
      <c r="AI540" s="67"/>
      <c r="AJ540" s="67"/>
      <c r="AK540" s="121"/>
      <c r="AL540" s="121"/>
      <c r="AM540" s="121"/>
    </row>
    <row r="541" spans="1:39" x14ac:dyDescent="0.25">
      <c r="A541" s="67"/>
      <c r="B541" s="67"/>
      <c r="C541" s="67"/>
      <c r="D541" s="67"/>
      <c r="E541" s="67"/>
      <c r="G541" s="67"/>
      <c r="H541" s="67"/>
      <c r="I541" s="67"/>
      <c r="J541" s="67"/>
      <c r="K541" s="67"/>
      <c r="M541" s="67"/>
      <c r="N541" s="67"/>
      <c r="O541" s="121"/>
      <c r="P541" s="67"/>
      <c r="Q541" s="67"/>
      <c r="R541" s="67"/>
      <c r="S541" s="67"/>
      <c r="T541" s="67"/>
      <c r="U541" s="67"/>
      <c r="V541" s="67"/>
      <c r="W541" s="67"/>
      <c r="X541" s="67"/>
      <c r="Y541" s="67"/>
      <c r="Z541" s="67"/>
      <c r="AA541" s="67"/>
      <c r="AB541" s="67"/>
      <c r="AC541" s="67"/>
      <c r="AD541" s="67"/>
      <c r="AE541" s="67"/>
      <c r="AF541" s="67"/>
      <c r="AG541" s="121"/>
      <c r="AH541" s="121"/>
      <c r="AI541" s="67"/>
      <c r="AJ541" s="67"/>
      <c r="AK541" s="121"/>
      <c r="AL541" s="121"/>
      <c r="AM541" s="121"/>
    </row>
    <row r="542" spans="1:39" x14ac:dyDescent="0.25">
      <c r="A542" s="67"/>
      <c r="B542" s="67"/>
      <c r="C542" s="67"/>
      <c r="D542" s="67"/>
      <c r="E542" s="67"/>
      <c r="G542" s="67"/>
      <c r="H542" s="67"/>
      <c r="I542" s="67"/>
      <c r="J542" s="67"/>
      <c r="K542" s="67"/>
      <c r="M542" s="67"/>
      <c r="N542" s="67"/>
      <c r="O542" s="121"/>
      <c r="P542" s="67"/>
      <c r="Q542" s="67"/>
      <c r="R542" s="67"/>
      <c r="S542" s="67"/>
      <c r="T542" s="67"/>
      <c r="U542" s="67"/>
      <c r="V542" s="67"/>
      <c r="W542" s="67"/>
      <c r="X542" s="67"/>
      <c r="Y542" s="67"/>
      <c r="Z542" s="67"/>
      <c r="AA542" s="67"/>
      <c r="AB542" s="67"/>
      <c r="AC542" s="67"/>
      <c r="AD542" s="67"/>
      <c r="AE542" s="67"/>
      <c r="AF542" s="67"/>
      <c r="AG542" s="121"/>
      <c r="AH542" s="121"/>
      <c r="AI542" s="67"/>
      <c r="AJ542" s="67"/>
      <c r="AK542" s="121"/>
      <c r="AL542" s="121"/>
      <c r="AM542" s="121"/>
    </row>
    <row r="543" spans="1:39" x14ac:dyDescent="0.25">
      <c r="A543" s="67"/>
      <c r="B543" s="67"/>
      <c r="C543" s="67"/>
      <c r="D543" s="67"/>
      <c r="E543" s="67"/>
      <c r="G543" s="67"/>
      <c r="H543" s="67"/>
      <c r="I543" s="67"/>
      <c r="J543" s="67"/>
      <c r="K543" s="67"/>
      <c r="M543" s="67"/>
      <c r="N543" s="67"/>
      <c r="O543" s="121"/>
      <c r="P543" s="67"/>
      <c r="Q543" s="67"/>
      <c r="R543" s="67"/>
      <c r="S543" s="67"/>
      <c r="T543" s="67"/>
      <c r="U543" s="67"/>
      <c r="V543" s="67"/>
      <c r="W543" s="67"/>
      <c r="X543" s="67"/>
      <c r="Y543" s="67"/>
      <c r="Z543" s="67"/>
      <c r="AA543" s="67"/>
      <c r="AB543" s="67"/>
      <c r="AC543" s="67"/>
      <c r="AD543" s="67"/>
      <c r="AE543" s="67"/>
      <c r="AF543" s="67"/>
      <c r="AG543" s="121"/>
      <c r="AH543" s="121"/>
      <c r="AI543" s="67"/>
      <c r="AJ543" s="67"/>
      <c r="AK543" s="121"/>
      <c r="AL543" s="121"/>
      <c r="AM543" s="121"/>
    </row>
    <row r="544" spans="1:39" x14ac:dyDescent="0.25">
      <c r="A544" s="67"/>
      <c r="B544" s="67"/>
      <c r="C544" s="67"/>
      <c r="D544" s="67"/>
      <c r="E544" s="67"/>
      <c r="G544" s="67"/>
      <c r="H544" s="67"/>
      <c r="I544" s="67"/>
      <c r="J544" s="67"/>
      <c r="K544" s="67"/>
      <c r="M544" s="67"/>
      <c r="N544" s="67"/>
      <c r="O544" s="121"/>
      <c r="P544" s="67"/>
      <c r="Q544" s="67"/>
      <c r="R544" s="67"/>
      <c r="S544" s="67"/>
      <c r="T544" s="67"/>
      <c r="U544" s="67"/>
      <c r="V544" s="67"/>
      <c r="W544" s="67"/>
      <c r="X544" s="67"/>
      <c r="Y544" s="67"/>
      <c r="Z544" s="67"/>
      <c r="AA544" s="67"/>
      <c r="AB544" s="67"/>
      <c r="AC544" s="67"/>
      <c r="AD544" s="67"/>
      <c r="AE544" s="67"/>
      <c r="AF544" s="67"/>
      <c r="AG544" s="121"/>
      <c r="AH544" s="121"/>
      <c r="AI544" s="67"/>
      <c r="AJ544" s="67"/>
      <c r="AK544" s="121"/>
      <c r="AL544" s="121"/>
      <c r="AM544" s="121"/>
    </row>
    <row r="545" spans="1:39" x14ac:dyDescent="0.25">
      <c r="A545" s="67"/>
      <c r="B545" s="67"/>
      <c r="C545" s="67"/>
      <c r="D545" s="67"/>
      <c r="E545" s="67"/>
      <c r="G545" s="67"/>
      <c r="H545" s="67"/>
      <c r="I545" s="67"/>
      <c r="J545" s="67"/>
      <c r="K545" s="67"/>
      <c r="M545" s="67"/>
      <c r="N545" s="67"/>
      <c r="O545" s="121"/>
      <c r="P545" s="67"/>
      <c r="Q545" s="67"/>
      <c r="R545" s="67"/>
      <c r="S545" s="67"/>
      <c r="T545" s="67"/>
      <c r="U545" s="67"/>
      <c r="V545" s="67"/>
      <c r="W545" s="67"/>
      <c r="X545" s="67"/>
      <c r="Y545" s="67"/>
      <c r="Z545" s="67"/>
      <c r="AA545" s="67"/>
      <c r="AB545" s="67"/>
      <c r="AC545" s="67"/>
      <c r="AD545" s="67"/>
      <c r="AE545" s="67"/>
      <c r="AF545" s="67"/>
      <c r="AG545" s="121"/>
      <c r="AH545" s="121"/>
      <c r="AI545" s="67"/>
      <c r="AJ545" s="67"/>
      <c r="AK545" s="121"/>
      <c r="AL545" s="121"/>
      <c r="AM545" s="121"/>
    </row>
    <row r="546" spans="1:39" x14ac:dyDescent="0.25">
      <c r="A546" s="67"/>
      <c r="B546" s="67"/>
      <c r="C546" s="67"/>
      <c r="D546" s="67"/>
      <c r="E546" s="67"/>
      <c r="G546" s="67"/>
      <c r="H546" s="67"/>
      <c r="I546" s="67"/>
      <c r="J546" s="67"/>
      <c r="K546" s="67"/>
      <c r="M546" s="67"/>
      <c r="N546" s="67"/>
      <c r="O546" s="121"/>
      <c r="P546" s="67"/>
      <c r="Q546" s="67"/>
      <c r="R546" s="67"/>
      <c r="S546" s="67"/>
      <c r="T546" s="67"/>
      <c r="U546" s="67"/>
      <c r="V546" s="67"/>
      <c r="W546" s="67"/>
      <c r="X546" s="67"/>
      <c r="Y546" s="67"/>
      <c r="Z546" s="67"/>
      <c r="AA546" s="67"/>
      <c r="AB546" s="67"/>
      <c r="AC546" s="67"/>
      <c r="AD546" s="67"/>
      <c r="AE546" s="67"/>
      <c r="AF546" s="67"/>
      <c r="AG546" s="121"/>
      <c r="AH546" s="121"/>
      <c r="AI546" s="67"/>
      <c r="AJ546" s="67"/>
      <c r="AK546" s="121"/>
      <c r="AL546" s="121"/>
      <c r="AM546" s="121"/>
    </row>
    <row r="547" spans="1:39" x14ac:dyDescent="0.25">
      <c r="A547" s="67"/>
      <c r="B547" s="67"/>
      <c r="C547" s="67"/>
      <c r="D547" s="67"/>
      <c r="E547" s="67"/>
      <c r="G547" s="67"/>
      <c r="H547" s="67"/>
      <c r="I547" s="67"/>
      <c r="J547" s="67"/>
      <c r="K547" s="67"/>
      <c r="M547" s="67"/>
      <c r="N547" s="67"/>
      <c r="O547" s="121"/>
      <c r="P547" s="67"/>
      <c r="Q547" s="67"/>
      <c r="R547" s="67"/>
      <c r="S547" s="67"/>
      <c r="T547" s="67"/>
      <c r="U547" s="67"/>
      <c r="V547" s="67"/>
      <c r="W547" s="67"/>
      <c r="X547" s="67"/>
      <c r="Y547" s="67"/>
      <c r="Z547" s="67"/>
      <c r="AA547" s="67"/>
      <c r="AB547" s="67"/>
      <c r="AC547" s="67"/>
      <c r="AD547" s="67"/>
      <c r="AE547" s="67"/>
      <c r="AF547" s="67"/>
      <c r="AG547" s="121"/>
      <c r="AH547" s="121"/>
      <c r="AI547" s="67"/>
      <c r="AJ547" s="67"/>
      <c r="AK547" s="121"/>
      <c r="AL547" s="121"/>
      <c r="AM547" s="121"/>
    </row>
    <row r="548" spans="1:39" x14ac:dyDescent="0.25">
      <c r="A548" s="67"/>
      <c r="B548" s="67"/>
      <c r="C548" s="67"/>
      <c r="D548" s="67"/>
      <c r="E548" s="67"/>
      <c r="G548" s="67"/>
      <c r="H548" s="67"/>
      <c r="I548" s="67"/>
      <c r="J548" s="67"/>
      <c r="K548" s="67"/>
      <c r="M548" s="67"/>
      <c r="N548" s="67"/>
      <c r="O548" s="121"/>
      <c r="P548" s="67"/>
      <c r="Q548" s="67"/>
      <c r="R548" s="67"/>
      <c r="S548" s="67"/>
      <c r="T548" s="67"/>
      <c r="U548" s="67"/>
      <c r="V548" s="67"/>
      <c r="W548" s="67"/>
      <c r="X548" s="67"/>
      <c r="Y548" s="67"/>
      <c r="Z548" s="67"/>
      <c r="AA548" s="67"/>
      <c r="AB548" s="67"/>
      <c r="AC548" s="67"/>
      <c r="AD548" s="67"/>
      <c r="AE548" s="67"/>
      <c r="AF548" s="67"/>
      <c r="AG548" s="121"/>
      <c r="AH548" s="121"/>
      <c r="AI548" s="67"/>
      <c r="AJ548" s="67"/>
      <c r="AK548" s="121"/>
      <c r="AL548" s="121"/>
      <c r="AM548" s="121"/>
    </row>
    <row r="549" spans="1:39" x14ac:dyDescent="0.25">
      <c r="A549" s="67"/>
      <c r="B549" s="67"/>
      <c r="C549" s="67"/>
      <c r="D549" s="67"/>
      <c r="E549" s="67"/>
      <c r="G549" s="67"/>
      <c r="H549" s="67"/>
      <c r="I549" s="67"/>
      <c r="J549" s="67"/>
      <c r="K549" s="67"/>
      <c r="M549" s="67"/>
      <c r="N549" s="67"/>
      <c r="O549" s="121"/>
      <c r="P549" s="67"/>
      <c r="Q549" s="67"/>
      <c r="R549" s="67"/>
      <c r="S549" s="67"/>
      <c r="T549" s="67"/>
      <c r="U549" s="67"/>
      <c r="V549" s="67"/>
      <c r="W549" s="67"/>
      <c r="X549" s="67"/>
      <c r="Y549" s="67"/>
      <c r="Z549" s="67"/>
      <c r="AA549" s="67"/>
      <c r="AB549" s="67"/>
      <c r="AC549" s="67"/>
      <c r="AD549" s="67"/>
      <c r="AE549" s="67"/>
      <c r="AF549" s="67"/>
      <c r="AG549" s="121"/>
      <c r="AH549" s="121"/>
      <c r="AI549" s="67"/>
      <c r="AJ549" s="67"/>
      <c r="AK549" s="121"/>
      <c r="AL549" s="121"/>
      <c r="AM549" s="121"/>
    </row>
    <row r="550" spans="1:39" x14ac:dyDescent="0.25">
      <c r="A550" s="67"/>
      <c r="B550" s="67"/>
      <c r="C550" s="67"/>
      <c r="D550" s="67"/>
      <c r="E550" s="67"/>
      <c r="G550" s="67"/>
      <c r="H550" s="67"/>
      <c r="I550" s="67"/>
      <c r="J550" s="67"/>
      <c r="K550" s="67"/>
      <c r="M550" s="67"/>
      <c r="N550" s="67"/>
      <c r="O550" s="121"/>
      <c r="P550" s="67"/>
      <c r="Q550" s="67"/>
      <c r="R550" s="67"/>
      <c r="S550" s="67"/>
      <c r="T550" s="67"/>
      <c r="U550" s="67"/>
      <c r="V550" s="67"/>
      <c r="W550" s="67"/>
      <c r="X550" s="67"/>
      <c r="Y550" s="67"/>
      <c r="Z550" s="67"/>
      <c r="AA550" s="67"/>
      <c r="AB550" s="67"/>
      <c r="AC550" s="67"/>
      <c r="AD550" s="67"/>
      <c r="AE550" s="67"/>
      <c r="AF550" s="67"/>
      <c r="AG550" s="121"/>
      <c r="AH550" s="121"/>
      <c r="AI550" s="67"/>
      <c r="AJ550" s="67"/>
      <c r="AK550" s="121"/>
      <c r="AL550" s="121"/>
      <c r="AM550" s="121"/>
    </row>
    <row r="551" spans="1:39" x14ac:dyDescent="0.25">
      <c r="A551" s="67"/>
      <c r="B551" s="67"/>
      <c r="C551" s="67"/>
      <c r="D551" s="67"/>
      <c r="E551" s="67"/>
      <c r="G551" s="67"/>
      <c r="H551" s="67"/>
      <c r="I551" s="67"/>
      <c r="J551" s="67"/>
      <c r="K551" s="67"/>
      <c r="M551" s="67"/>
      <c r="N551" s="67"/>
      <c r="O551" s="121"/>
      <c r="P551" s="67"/>
      <c r="Q551" s="67"/>
      <c r="R551" s="67"/>
      <c r="S551" s="67"/>
      <c r="T551" s="67"/>
      <c r="U551" s="67"/>
      <c r="V551" s="67"/>
      <c r="W551" s="67"/>
      <c r="X551" s="67"/>
      <c r="Y551" s="67"/>
      <c r="Z551" s="67"/>
      <c r="AA551" s="67"/>
      <c r="AB551" s="67"/>
      <c r="AC551" s="67"/>
      <c r="AD551" s="67"/>
      <c r="AE551" s="67"/>
      <c r="AF551" s="67"/>
      <c r="AG551" s="121"/>
      <c r="AH551" s="121"/>
      <c r="AI551" s="67"/>
      <c r="AJ551" s="67"/>
      <c r="AK551" s="121"/>
      <c r="AL551" s="121"/>
      <c r="AM551" s="121"/>
    </row>
    <row r="552" spans="1:39" x14ac:dyDescent="0.25">
      <c r="A552" s="67"/>
      <c r="B552" s="67"/>
      <c r="C552" s="67"/>
      <c r="D552" s="67"/>
      <c r="E552" s="67"/>
      <c r="G552" s="67"/>
      <c r="H552" s="67"/>
      <c r="I552" s="67"/>
      <c r="J552" s="67"/>
      <c r="K552" s="67"/>
      <c r="M552" s="67"/>
      <c r="N552" s="67"/>
      <c r="O552" s="121"/>
      <c r="P552" s="67"/>
      <c r="Q552" s="67"/>
      <c r="R552" s="67"/>
      <c r="S552" s="67"/>
      <c r="T552" s="67"/>
      <c r="U552" s="67"/>
      <c r="V552" s="67"/>
      <c r="W552" s="67"/>
      <c r="X552" s="67"/>
      <c r="Y552" s="67"/>
      <c r="Z552" s="67"/>
      <c r="AA552" s="67"/>
      <c r="AB552" s="67"/>
      <c r="AC552" s="67"/>
      <c r="AD552" s="67"/>
      <c r="AE552" s="67"/>
      <c r="AF552" s="67"/>
      <c r="AG552" s="121"/>
      <c r="AH552" s="121"/>
      <c r="AI552" s="67"/>
      <c r="AJ552" s="67"/>
      <c r="AK552" s="121"/>
      <c r="AL552" s="121"/>
      <c r="AM552" s="121"/>
    </row>
    <row r="553" spans="1:39" x14ac:dyDescent="0.25">
      <c r="A553" s="67"/>
      <c r="B553" s="67"/>
      <c r="C553" s="67"/>
      <c r="D553" s="67"/>
      <c r="E553" s="67"/>
      <c r="G553" s="67"/>
      <c r="H553" s="67"/>
      <c r="I553" s="67"/>
      <c r="J553" s="67"/>
      <c r="K553" s="67"/>
      <c r="M553" s="67"/>
      <c r="N553" s="67"/>
      <c r="O553" s="121"/>
      <c r="P553" s="67"/>
      <c r="Q553" s="67"/>
      <c r="R553" s="67"/>
      <c r="S553" s="67"/>
      <c r="T553" s="67"/>
      <c r="U553" s="67"/>
      <c r="V553" s="67"/>
      <c r="W553" s="67"/>
      <c r="X553" s="67"/>
      <c r="Y553" s="67"/>
      <c r="Z553" s="67"/>
      <c r="AA553" s="67"/>
      <c r="AB553" s="67"/>
      <c r="AC553" s="67"/>
      <c r="AD553" s="67"/>
      <c r="AE553" s="67"/>
      <c r="AF553" s="67"/>
      <c r="AG553" s="121"/>
      <c r="AH553" s="121"/>
      <c r="AI553" s="67"/>
      <c r="AJ553" s="67"/>
      <c r="AK553" s="121"/>
      <c r="AL553" s="121"/>
      <c r="AM553" s="121"/>
    </row>
    <row r="554" spans="1:39" x14ac:dyDescent="0.25">
      <c r="A554" s="67"/>
      <c r="B554" s="67"/>
      <c r="C554" s="67"/>
      <c r="D554" s="67"/>
      <c r="E554" s="67"/>
      <c r="G554" s="67"/>
      <c r="H554" s="67"/>
      <c r="I554" s="67"/>
      <c r="J554" s="67"/>
      <c r="K554" s="67"/>
      <c r="M554" s="67"/>
      <c r="N554" s="67"/>
      <c r="O554" s="121"/>
      <c r="P554" s="67"/>
      <c r="Q554" s="67"/>
      <c r="R554" s="67"/>
      <c r="S554" s="67"/>
      <c r="T554" s="67"/>
      <c r="U554" s="67"/>
      <c r="V554" s="67"/>
      <c r="W554" s="67"/>
      <c r="X554" s="67"/>
      <c r="Y554" s="67"/>
      <c r="Z554" s="67"/>
      <c r="AA554" s="67"/>
      <c r="AB554" s="67"/>
      <c r="AC554" s="67"/>
      <c r="AD554" s="67"/>
      <c r="AE554" s="67"/>
      <c r="AF554" s="67"/>
      <c r="AG554" s="121"/>
      <c r="AH554" s="121"/>
      <c r="AI554" s="67"/>
      <c r="AJ554" s="67"/>
      <c r="AK554" s="121"/>
      <c r="AL554" s="121"/>
      <c r="AM554" s="121"/>
    </row>
    <row r="555" spans="1:39" x14ac:dyDescent="0.25">
      <c r="A555" s="67"/>
      <c r="B555" s="67"/>
      <c r="C555" s="67"/>
      <c r="D555" s="67"/>
      <c r="E555" s="67"/>
      <c r="G555" s="67"/>
      <c r="H555" s="67"/>
      <c r="I555" s="67"/>
      <c r="J555" s="67"/>
      <c r="K555" s="67"/>
      <c r="M555" s="67"/>
      <c r="N555" s="67"/>
      <c r="O555" s="121"/>
      <c r="P555" s="67"/>
      <c r="Q555" s="67"/>
      <c r="R555" s="67"/>
      <c r="S555" s="67"/>
      <c r="T555" s="67"/>
      <c r="U555" s="67"/>
      <c r="V555" s="67"/>
      <c r="W555" s="67"/>
      <c r="X555" s="67"/>
      <c r="Y555" s="67"/>
      <c r="Z555" s="67"/>
      <c r="AA555" s="67"/>
      <c r="AB555" s="67"/>
      <c r="AC555" s="67"/>
      <c r="AD555" s="67"/>
      <c r="AE555" s="67"/>
      <c r="AF555" s="67"/>
      <c r="AG555" s="121"/>
      <c r="AH555" s="121"/>
      <c r="AI555" s="67"/>
      <c r="AJ555" s="67"/>
      <c r="AK555" s="121"/>
      <c r="AL555" s="121"/>
      <c r="AM555" s="121"/>
    </row>
    <row r="556" spans="1:39" x14ac:dyDescent="0.25">
      <c r="A556" s="67"/>
      <c r="B556" s="67"/>
      <c r="C556" s="67"/>
      <c r="D556" s="67"/>
      <c r="E556" s="67"/>
      <c r="G556" s="67"/>
      <c r="H556" s="67"/>
      <c r="I556" s="67"/>
      <c r="J556" s="67"/>
      <c r="K556" s="67"/>
      <c r="M556" s="67"/>
      <c r="N556" s="67"/>
      <c r="O556" s="121"/>
      <c r="P556" s="67"/>
      <c r="Q556" s="67"/>
      <c r="R556" s="67"/>
      <c r="S556" s="67"/>
      <c r="T556" s="67"/>
      <c r="U556" s="67"/>
      <c r="V556" s="67"/>
      <c r="W556" s="67"/>
      <c r="X556" s="67"/>
      <c r="Y556" s="67"/>
      <c r="Z556" s="67"/>
      <c r="AA556" s="67"/>
      <c r="AB556" s="67"/>
      <c r="AC556" s="67"/>
      <c r="AD556" s="67"/>
      <c r="AE556" s="67"/>
      <c r="AF556" s="67"/>
      <c r="AG556" s="121"/>
      <c r="AH556" s="121"/>
      <c r="AI556" s="67"/>
      <c r="AJ556" s="67"/>
      <c r="AK556" s="121"/>
      <c r="AL556" s="121"/>
      <c r="AM556" s="121"/>
    </row>
    <row r="557" spans="1:39" x14ac:dyDescent="0.25">
      <c r="A557" s="67"/>
      <c r="B557" s="67"/>
      <c r="C557" s="67"/>
      <c r="D557" s="67"/>
      <c r="E557" s="67"/>
      <c r="G557" s="67"/>
      <c r="H557" s="67"/>
      <c r="I557" s="67"/>
      <c r="J557" s="67"/>
      <c r="K557" s="67"/>
      <c r="M557" s="67"/>
      <c r="N557" s="67"/>
      <c r="O557" s="121"/>
      <c r="P557" s="67"/>
      <c r="Q557" s="67"/>
      <c r="R557" s="67"/>
      <c r="S557" s="67"/>
      <c r="T557" s="67"/>
      <c r="U557" s="67"/>
      <c r="V557" s="67"/>
      <c r="W557" s="67"/>
      <c r="X557" s="67"/>
      <c r="Y557" s="67"/>
      <c r="Z557" s="67"/>
      <c r="AA557" s="67"/>
      <c r="AB557" s="67"/>
      <c r="AC557" s="67"/>
      <c r="AD557" s="67"/>
      <c r="AE557" s="67"/>
      <c r="AF557" s="67"/>
      <c r="AG557" s="121"/>
      <c r="AH557" s="121"/>
      <c r="AI557" s="67"/>
      <c r="AJ557" s="67"/>
      <c r="AK557" s="121"/>
      <c r="AL557" s="121"/>
      <c r="AM557" s="121"/>
    </row>
    <row r="558" spans="1:39" x14ac:dyDescent="0.25">
      <c r="A558" s="67"/>
      <c r="B558" s="67"/>
      <c r="C558" s="67"/>
      <c r="D558" s="67"/>
      <c r="E558" s="67"/>
      <c r="G558" s="67"/>
      <c r="H558" s="67"/>
      <c r="I558" s="67"/>
      <c r="J558" s="67"/>
      <c r="K558" s="67"/>
      <c r="M558" s="67"/>
      <c r="N558" s="67"/>
      <c r="O558" s="121"/>
      <c r="P558" s="67"/>
      <c r="Q558" s="67"/>
      <c r="R558" s="67"/>
      <c r="S558" s="67"/>
      <c r="T558" s="67"/>
      <c r="U558" s="67"/>
      <c r="V558" s="67"/>
      <c r="W558" s="67"/>
      <c r="X558" s="67"/>
      <c r="Y558" s="67"/>
      <c r="Z558" s="67"/>
      <c r="AA558" s="67"/>
      <c r="AB558" s="67"/>
      <c r="AC558" s="67"/>
      <c r="AD558" s="67"/>
      <c r="AE558" s="67"/>
      <c r="AF558" s="67"/>
      <c r="AG558" s="121"/>
      <c r="AH558" s="121"/>
      <c r="AI558" s="67"/>
      <c r="AJ558" s="67"/>
      <c r="AK558" s="121"/>
      <c r="AL558" s="121"/>
      <c r="AM558" s="121"/>
    </row>
    <row r="559" spans="1:39" x14ac:dyDescent="0.25">
      <c r="A559" s="67"/>
      <c r="B559" s="67"/>
      <c r="C559" s="67"/>
      <c r="D559" s="67"/>
      <c r="E559" s="67"/>
      <c r="G559" s="67"/>
      <c r="H559" s="67"/>
      <c r="I559" s="67"/>
      <c r="J559" s="67"/>
      <c r="K559" s="67"/>
      <c r="M559" s="67"/>
      <c r="N559" s="67"/>
      <c r="O559" s="121"/>
      <c r="P559" s="67"/>
      <c r="Q559" s="67"/>
      <c r="R559" s="67"/>
      <c r="S559" s="67"/>
      <c r="T559" s="67"/>
      <c r="U559" s="67"/>
      <c r="V559" s="67"/>
      <c r="W559" s="67"/>
      <c r="X559" s="67"/>
      <c r="Y559" s="67"/>
      <c r="Z559" s="67"/>
      <c r="AA559" s="67"/>
      <c r="AB559" s="67"/>
      <c r="AC559" s="67"/>
      <c r="AD559" s="67"/>
      <c r="AE559" s="67"/>
      <c r="AF559" s="67"/>
      <c r="AG559" s="121"/>
      <c r="AH559" s="121"/>
      <c r="AI559" s="67"/>
      <c r="AJ559" s="67"/>
      <c r="AK559" s="121"/>
      <c r="AL559" s="121"/>
      <c r="AM559" s="121"/>
    </row>
    <row r="560" spans="1:39" x14ac:dyDescent="0.25">
      <c r="A560" s="67"/>
      <c r="B560" s="67"/>
      <c r="C560" s="67"/>
      <c r="D560" s="67"/>
      <c r="E560" s="67"/>
      <c r="G560" s="67"/>
      <c r="H560" s="67"/>
      <c r="I560" s="67"/>
      <c r="J560" s="67"/>
      <c r="K560" s="67"/>
      <c r="M560" s="67"/>
      <c r="N560" s="67"/>
      <c r="O560" s="121"/>
      <c r="P560" s="67"/>
      <c r="Q560" s="67"/>
      <c r="R560" s="67"/>
      <c r="S560" s="67"/>
      <c r="T560" s="67"/>
      <c r="U560" s="67"/>
      <c r="V560" s="67"/>
      <c r="W560" s="67"/>
      <c r="X560" s="67"/>
      <c r="Y560" s="67"/>
      <c r="Z560" s="67"/>
      <c r="AA560" s="67"/>
      <c r="AB560" s="67"/>
      <c r="AC560" s="67"/>
      <c r="AD560" s="67"/>
      <c r="AE560" s="67"/>
      <c r="AF560" s="67"/>
      <c r="AG560" s="121"/>
      <c r="AH560" s="121"/>
      <c r="AI560" s="67"/>
      <c r="AJ560" s="67"/>
      <c r="AK560" s="121"/>
      <c r="AL560" s="121"/>
      <c r="AM560" s="121"/>
    </row>
    <row r="561" spans="1:39" x14ac:dyDescent="0.25">
      <c r="A561" s="67"/>
      <c r="B561" s="67"/>
      <c r="C561" s="67"/>
      <c r="D561" s="67"/>
      <c r="E561" s="67"/>
      <c r="G561" s="67"/>
      <c r="H561" s="67"/>
      <c r="I561" s="67"/>
      <c r="J561" s="67"/>
      <c r="K561" s="67"/>
      <c r="M561" s="67"/>
      <c r="N561" s="67"/>
      <c r="O561" s="121"/>
      <c r="P561" s="67"/>
      <c r="Q561" s="67"/>
      <c r="R561" s="67"/>
      <c r="S561" s="67"/>
      <c r="T561" s="67"/>
      <c r="U561" s="67"/>
      <c r="V561" s="67"/>
      <c r="W561" s="67"/>
      <c r="X561" s="67"/>
      <c r="Y561" s="67"/>
      <c r="Z561" s="67"/>
      <c r="AA561" s="67"/>
      <c r="AB561" s="67"/>
      <c r="AC561" s="67"/>
      <c r="AD561" s="67"/>
      <c r="AE561" s="67"/>
      <c r="AF561" s="67"/>
      <c r="AG561" s="121"/>
      <c r="AH561" s="121"/>
      <c r="AI561" s="67"/>
      <c r="AJ561" s="67"/>
      <c r="AK561" s="121"/>
      <c r="AL561" s="121"/>
      <c r="AM561" s="121"/>
    </row>
    <row r="562" spans="1:39" x14ac:dyDescent="0.25">
      <c r="A562" s="67"/>
      <c r="B562" s="67"/>
      <c r="C562" s="67"/>
      <c r="D562" s="67"/>
      <c r="E562" s="67"/>
      <c r="G562" s="67"/>
      <c r="H562" s="67"/>
      <c r="I562" s="67"/>
      <c r="J562" s="67"/>
      <c r="K562" s="67"/>
      <c r="M562" s="67"/>
      <c r="N562" s="67"/>
      <c r="O562" s="121"/>
      <c r="P562" s="67"/>
      <c r="Q562" s="67"/>
      <c r="R562" s="67"/>
      <c r="S562" s="67"/>
      <c r="T562" s="67"/>
      <c r="U562" s="67"/>
      <c r="V562" s="67"/>
      <c r="W562" s="67"/>
      <c r="X562" s="67"/>
      <c r="Y562" s="67"/>
      <c r="Z562" s="67"/>
      <c r="AA562" s="67"/>
      <c r="AB562" s="67"/>
      <c r="AC562" s="67"/>
      <c r="AD562" s="67"/>
      <c r="AE562" s="67"/>
      <c r="AF562" s="67"/>
      <c r="AG562" s="121"/>
      <c r="AH562" s="121"/>
      <c r="AI562" s="67"/>
      <c r="AJ562" s="67"/>
      <c r="AK562" s="121"/>
      <c r="AL562" s="121"/>
      <c r="AM562" s="121"/>
    </row>
    <row r="563" spans="1:39" x14ac:dyDescent="0.25">
      <c r="A563" s="67"/>
      <c r="B563" s="67"/>
      <c r="C563" s="67"/>
      <c r="D563" s="67"/>
      <c r="E563" s="67"/>
      <c r="G563" s="67"/>
      <c r="H563" s="67"/>
      <c r="I563" s="67"/>
      <c r="J563" s="67"/>
      <c r="K563" s="67"/>
      <c r="M563" s="67"/>
      <c r="N563" s="67"/>
      <c r="O563" s="121"/>
      <c r="P563" s="67"/>
      <c r="Q563" s="67"/>
      <c r="R563" s="67"/>
      <c r="S563" s="67"/>
      <c r="T563" s="67"/>
      <c r="U563" s="67"/>
      <c r="V563" s="67"/>
      <c r="W563" s="67"/>
      <c r="X563" s="67"/>
      <c r="Y563" s="67"/>
      <c r="Z563" s="67"/>
      <c r="AA563" s="67"/>
      <c r="AB563" s="67"/>
      <c r="AC563" s="67"/>
      <c r="AD563" s="67"/>
      <c r="AE563" s="67"/>
      <c r="AF563" s="67"/>
      <c r="AG563" s="121"/>
      <c r="AH563" s="121"/>
      <c r="AI563" s="67"/>
      <c r="AJ563" s="67"/>
      <c r="AK563" s="121"/>
      <c r="AL563" s="121"/>
      <c r="AM563" s="121"/>
    </row>
    <row r="564" spans="1:39" x14ac:dyDescent="0.25">
      <c r="A564" s="67"/>
      <c r="B564" s="67"/>
      <c r="C564" s="67"/>
      <c r="D564" s="67"/>
      <c r="E564" s="67"/>
      <c r="G564" s="67"/>
      <c r="H564" s="67"/>
      <c r="I564" s="67"/>
      <c r="J564" s="67"/>
      <c r="K564" s="67"/>
      <c r="M564" s="67"/>
      <c r="N564" s="67"/>
      <c r="O564" s="121"/>
      <c r="P564" s="67"/>
      <c r="Q564" s="67"/>
      <c r="R564" s="67"/>
      <c r="S564" s="67"/>
      <c r="T564" s="67"/>
      <c r="U564" s="67"/>
      <c r="V564" s="67"/>
      <c r="W564" s="67"/>
      <c r="X564" s="67"/>
      <c r="Y564" s="67"/>
      <c r="Z564" s="67"/>
      <c r="AA564" s="67"/>
      <c r="AB564" s="67"/>
      <c r="AC564" s="67"/>
      <c r="AD564" s="67"/>
      <c r="AE564" s="67"/>
      <c r="AF564" s="67"/>
      <c r="AG564" s="121"/>
      <c r="AH564" s="121"/>
      <c r="AI564" s="67"/>
      <c r="AJ564" s="67"/>
      <c r="AK564" s="121"/>
      <c r="AL564" s="121"/>
      <c r="AM564" s="121"/>
    </row>
    <row r="565" spans="1:39" x14ac:dyDescent="0.25">
      <c r="A565" s="67"/>
      <c r="B565" s="67"/>
      <c r="C565" s="67"/>
      <c r="D565" s="67"/>
      <c r="E565" s="67"/>
      <c r="G565" s="67"/>
      <c r="H565" s="67"/>
      <c r="I565" s="67"/>
      <c r="J565" s="67"/>
      <c r="K565" s="67"/>
      <c r="M565" s="67"/>
      <c r="N565" s="67"/>
      <c r="O565" s="121"/>
      <c r="P565" s="67"/>
      <c r="Q565" s="67"/>
      <c r="R565" s="67"/>
      <c r="S565" s="67"/>
      <c r="T565" s="67"/>
      <c r="U565" s="67"/>
      <c r="V565" s="67"/>
      <c r="W565" s="67"/>
      <c r="X565" s="67"/>
      <c r="Y565" s="67"/>
      <c r="Z565" s="67"/>
      <c r="AA565" s="67"/>
      <c r="AB565" s="67"/>
      <c r="AC565" s="67"/>
      <c r="AD565" s="67"/>
      <c r="AE565" s="67"/>
      <c r="AF565" s="67"/>
      <c r="AG565" s="121"/>
      <c r="AH565" s="121"/>
      <c r="AI565" s="67"/>
      <c r="AJ565" s="67"/>
      <c r="AK565" s="121"/>
      <c r="AL565" s="121"/>
      <c r="AM565" s="121"/>
    </row>
    <row r="566" spans="1:39" x14ac:dyDescent="0.25">
      <c r="A566" s="67"/>
      <c r="B566" s="67"/>
      <c r="C566" s="67"/>
      <c r="D566" s="67"/>
      <c r="E566" s="67"/>
      <c r="G566" s="67"/>
      <c r="H566" s="67"/>
      <c r="I566" s="67"/>
      <c r="J566" s="67"/>
      <c r="K566" s="67"/>
      <c r="M566" s="67"/>
      <c r="N566" s="67"/>
      <c r="O566" s="121"/>
      <c r="P566" s="67"/>
      <c r="Q566" s="67"/>
      <c r="R566" s="67"/>
      <c r="S566" s="67"/>
      <c r="T566" s="67"/>
      <c r="U566" s="67"/>
      <c r="V566" s="67"/>
      <c r="W566" s="67"/>
      <c r="X566" s="67"/>
      <c r="Y566" s="67"/>
      <c r="Z566" s="67"/>
      <c r="AA566" s="67"/>
      <c r="AB566" s="67"/>
      <c r="AC566" s="67"/>
      <c r="AD566" s="67"/>
      <c r="AE566" s="67"/>
      <c r="AF566" s="67"/>
      <c r="AG566" s="121"/>
      <c r="AH566" s="121"/>
      <c r="AI566" s="67"/>
      <c r="AJ566" s="67"/>
      <c r="AK566" s="121"/>
      <c r="AL566" s="121"/>
      <c r="AM566" s="121"/>
    </row>
    <row r="567" spans="1:39" x14ac:dyDescent="0.25">
      <c r="A567" s="67"/>
      <c r="B567" s="67"/>
      <c r="C567" s="67"/>
      <c r="D567" s="67"/>
      <c r="E567" s="67"/>
      <c r="G567" s="67"/>
      <c r="H567" s="67"/>
      <c r="I567" s="67"/>
      <c r="J567" s="67"/>
      <c r="K567" s="67"/>
      <c r="M567" s="67"/>
      <c r="N567" s="67"/>
      <c r="O567" s="121"/>
      <c r="P567" s="67"/>
      <c r="Q567" s="67"/>
      <c r="R567" s="67"/>
      <c r="S567" s="67"/>
      <c r="T567" s="67"/>
      <c r="U567" s="67"/>
      <c r="V567" s="67"/>
      <c r="W567" s="67"/>
      <c r="X567" s="67"/>
      <c r="Y567" s="67"/>
      <c r="Z567" s="67"/>
      <c r="AA567" s="67"/>
      <c r="AB567" s="67"/>
      <c r="AC567" s="67"/>
      <c r="AD567" s="67"/>
      <c r="AE567" s="67"/>
      <c r="AF567" s="67"/>
      <c r="AG567" s="121"/>
      <c r="AH567" s="121"/>
      <c r="AI567" s="67"/>
      <c r="AJ567" s="67"/>
      <c r="AK567" s="121"/>
      <c r="AL567" s="121"/>
      <c r="AM567" s="121"/>
    </row>
    <row r="568" spans="1:39" x14ac:dyDescent="0.25">
      <c r="A568" s="67"/>
      <c r="B568" s="67"/>
      <c r="C568" s="67"/>
      <c r="D568" s="67"/>
      <c r="E568" s="67"/>
      <c r="G568" s="67"/>
      <c r="H568" s="67"/>
      <c r="I568" s="67"/>
      <c r="J568" s="67"/>
      <c r="K568" s="67"/>
      <c r="M568" s="67"/>
      <c r="N568" s="67"/>
      <c r="O568" s="121"/>
      <c r="P568" s="67"/>
      <c r="Q568" s="67"/>
      <c r="R568" s="67"/>
      <c r="S568" s="67"/>
      <c r="T568" s="67"/>
      <c r="U568" s="67"/>
      <c r="V568" s="67"/>
      <c r="W568" s="67"/>
      <c r="X568" s="67"/>
      <c r="Y568" s="67"/>
      <c r="Z568" s="67"/>
      <c r="AA568" s="67"/>
      <c r="AB568" s="67"/>
      <c r="AC568" s="67"/>
      <c r="AD568" s="67"/>
      <c r="AE568" s="67"/>
      <c r="AF568" s="67"/>
      <c r="AG568" s="121"/>
      <c r="AH568" s="121"/>
      <c r="AI568" s="67"/>
      <c r="AJ568" s="67"/>
      <c r="AK568" s="121"/>
      <c r="AL568" s="121"/>
      <c r="AM568" s="121"/>
    </row>
  </sheetData>
  <mergeCells count="1528">
    <mergeCell ref="AI15:AL15"/>
    <mergeCell ref="AI16:AL16"/>
    <mergeCell ref="AM15:AO15"/>
    <mergeCell ref="BM59:BM67"/>
    <mergeCell ref="BL59:BL67"/>
    <mergeCell ref="J68:J75"/>
    <mergeCell ref="I68:I75"/>
    <mergeCell ref="H68:H75"/>
    <mergeCell ref="BL19:BL27"/>
    <mergeCell ref="BM19:BM27"/>
    <mergeCell ref="J28:J42"/>
    <mergeCell ref="I28:I42"/>
    <mergeCell ref="H28:H42"/>
    <mergeCell ref="BL28:BL42"/>
    <mergeCell ref="BM28:BM42"/>
    <mergeCell ref="H43:H50"/>
    <mergeCell ref="I43:I50"/>
    <mergeCell ref="J43:J50"/>
    <mergeCell ref="BM43:BM50"/>
    <mergeCell ref="BL43:BL50"/>
    <mergeCell ref="J51:J58"/>
    <mergeCell ref="I51:I58"/>
    <mergeCell ref="H51:H58"/>
    <mergeCell ref="BM51:BM58"/>
    <mergeCell ref="BL51:BL58"/>
    <mergeCell ref="AT68:AT75"/>
    <mergeCell ref="AU68:AU75"/>
    <mergeCell ref="AV68:AV75"/>
    <mergeCell ref="AW68:AW75"/>
    <mergeCell ref="AX68:AX75"/>
    <mergeCell ref="AY68:AY75"/>
    <mergeCell ref="AZ68:AZ75"/>
    <mergeCell ref="H19:H27"/>
    <mergeCell ref="I19:I27"/>
    <mergeCell ref="J19:J27"/>
    <mergeCell ref="J59:J67"/>
    <mergeCell ref="I59:I67"/>
    <mergeCell ref="H59:H67"/>
    <mergeCell ref="BI186:BI192"/>
    <mergeCell ref="BJ186:BJ192"/>
    <mergeCell ref="BK186:BK192"/>
    <mergeCell ref="U203:U206"/>
    <mergeCell ref="V203:V206"/>
    <mergeCell ref="W203:W206"/>
    <mergeCell ref="AO203:AO206"/>
    <mergeCell ref="AP203:AP206"/>
    <mergeCell ref="AQ203:AQ206"/>
    <mergeCell ref="AR203:AR206"/>
    <mergeCell ref="AS203:AS206"/>
    <mergeCell ref="AT203:AT206"/>
    <mergeCell ref="BC186:BC192"/>
    <mergeCell ref="BD186:BD192"/>
    <mergeCell ref="BE186:BE192"/>
    <mergeCell ref="BE199:BE202"/>
    <mergeCell ref="BC193:BC198"/>
    <mergeCell ref="AZ203:AZ206"/>
    <mergeCell ref="BA203:BA206"/>
    <mergeCell ref="BB203:BB206"/>
    <mergeCell ref="M199:M202"/>
    <mergeCell ref="AZ193:AZ198"/>
    <mergeCell ref="BA193:BA198"/>
    <mergeCell ref="BC203:BC206"/>
    <mergeCell ref="BJ203:BJ206"/>
    <mergeCell ref="BK203:BK206"/>
    <mergeCell ref="AX203:AX206"/>
    <mergeCell ref="AY203:AY206"/>
    <mergeCell ref="BF193:BF198"/>
    <mergeCell ref="BG193:BG198"/>
    <mergeCell ref="BH193:BH198"/>
    <mergeCell ref="BI193:BI198"/>
    <mergeCell ref="BJ193:BJ198"/>
    <mergeCell ref="AT199:AT202"/>
    <mergeCell ref="AT193:AT198"/>
    <mergeCell ref="AW193:AW198"/>
    <mergeCell ref="AX193:AX198"/>
    <mergeCell ref="AY193:AY198"/>
    <mergeCell ref="AP199:AP202"/>
    <mergeCell ref="AQ199:AQ202"/>
    <mergeCell ref="AY199:AY202"/>
    <mergeCell ref="AZ199:AZ202"/>
    <mergeCell ref="BA199:BA202"/>
    <mergeCell ref="BC199:BC202"/>
    <mergeCell ref="BB193:BB198"/>
    <mergeCell ref="N186:N192"/>
    <mergeCell ref="O186:O192"/>
    <mergeCell ref="P186:P192"/>
    <mergeCell ref="Q186:Q192"/>
    <mergeCell ref="R186:R192"/>
    <mergeCell ref="S186:S192"/>
    <mergeCell ref="T186:T192"/>
    <mergeCell ref="I186:I192"/>
    <mergeCell ref="H186:H192"/>
    <mergeCell ref="A203:A206"/>
    <mergeCell ref="B203:B206"/>
    <mergeCell ref="C203:C206"/>
    <mergeCell ref="D203:D206"/>
    <mergeCell ref="E203:E206"/>
    <mergeCell ref="F203:F206"/>
    <mergeCell ref="G203:G206"/>
    <mergeCell ref="K203:K206"/>
    <mergeCell ref="L203:L206"/>
    <mergeCell ref="M203:M206"/>
    <mergeCell ref="N203:N206"/>
    <mergeCell ref="O203:O206"/>
    <mergeCell ref="P203:P206"/>
    <mergeCell ref="Q203:Q206"/>
    <mergeCell ref="R203:R206"/>
    <mergeCell ref="S203:S206"/>
    <mergeCell ref="T203:T206"/>
    <mergeCell ref="J203:J206"/>
    <mergeCell ref="I203:I206"/>
    <mergeCell ref="H203:H206"/>
    <mergeCell ref="T193:T198"/>
    <mergeCell ref="BL76:BL86"/>
    <mergeCell ref="BM76:BM86"/>
    <mergeCell ref="H103:H113"/>
    <mergeCell ref="I103:I113"/>
    <mergeCell ref="J103:J113"/>
    <mergeCell ref="BH249:BH251"/>
    <mergeCell ref="BI249:BI251"/>
    <mergeCell ref="BJ249:BJ251"/>
    <mergeCell ref="BK249:BK251"/>
    <mergeCell ref="H94:H102"/>
    <mergeCell ref="I94:I102"/>
    <mergeCell ref="J94:J102"/>
    <mergeCell ref="BL94:BL102"/>
    <mergeCell ref="BM94:BM102"/>
    <mergeCell ref="AY249:AY251"/>
    <mergeCell ref="AZ249:AZ251"/>
    <mergeCell ref="BA249:BA251"/>
    <mergeCell ref="BB249:BB251"/>
    <mergeCell ref="BC249:BC251"/>
    <mergeCell ref="BD249:BD251"/>
    <mergeCell ref="BE249:BE251"/>
    <mergeCell ref="BF249:BF251"/>
    <mergeCell ref="BG249:BG251"/>
    <mergeCell ref="AP249:AP251"/>
    <mergeCell ref="AQ249:AQ251"/>
    <mergeCell ref="AR249:AR251"/>
    <mergeCell ref="AS249:AS251"/>
    <mergeCell ref="AT249:AT251"/>
    <mergeCell ref="AU249:AU251"/>
    <mergeCell ref="BF186:BF192"/>
    <mergeCell ref="BG186:BG192"/>
    <mergeCell ref="BH186:BH192"/>
    <mergeCell ref="A249:A251"/>
    <mergeCell ref="B249:B251"/>
    <mergeCell ref="C249:C251"/>
    <mergeCell ref="D249:D251"/>
    <mergeCell ref="E249:E251"/>
    <mergeCell ref="F249:F251"/>
    <mergeCell ref="G249:G251"/>
    <mergeCell ref="K249:K251"/>
    <mergeCell ref="L249:L251"/>
    <mergeCell ref="M249:M251"/>
    <mergeCell ref="N249:N251"/>
    <mergeCell ref="O249:O251"/>
    <mergeCell ref="P249:P251"/>
    <mergeCell ref="Q249:Q251"/>
    <mergeCell ref="R249:R251"/>
    <mergeCell ref="S249:S251"/>
    <mergeCell ref="T249:T251"/>
    <mergeCell ref="AS238:AS241"/>
    <mergeCell ref="AT238:AT241"/>
    <mergeCell ref="T238:T241"/>
    <mergeCell ref="U238:U241"/>
    <mergeCell ref="BA238:BA241"/>
    <mergeCell ref="AZ238:AZ241"/>
    <mergeCell ref="AY238:AY241"/>
    <mergeCell ref="AX238:AX241"/>
    <mergeCell ref="AW238:AW241"/>
    <mergeCell ref="AV238:AV241"/>
    <mergeCell ref="AU238:AU241"/>
    <mergeCell ref="AV249:AV251"/>
    <mergeCell ref="AW249:AW251"/>
    <mergeCell ref="AX249:AX251"/>
    <mergeCell ref="BC243:BC245"/>
    <mergeCell ref="BD243:BD245"/>
    <mergeCell ref="BE243:BE245"/>
    <mergeCell ref="U249:U251"/>
    <mergeCell ref="V249:V251"/>
    <mergeCell ref="W249:W251"/>
    <mergeCell ref="AO249:AO251"/>
    <mergeCell ref="AT243:AT245"/>
    <mergeCell ref="AU243:AU245"/>
    <mergeCell ref="AV243:AV245"/>
    <mergeCell ref="AW243:AW245"/>
    <mergeCell ref="AX243:AX245"/>
    <mergeCell ref="P238:P241"/>
    <mergeCell ref="Q238:Q241"/>
    <mergeCell ref="R238:R241"/>
    <mergeCell ref="S238:S241"/>
    <mergeCell ref="A238:A241"/>
    <mergeCell ref="B238:B241"/>
    <mergeCell ref="C238:C241"/>
    <mergeCell ref="D238:D241"/>
    <mergeCell ref="E238:E241"/>
    <mergeCell ref="F238:F241"/>
    <mergeCell ref="G238:G241"/>
    <mergeCell ref="K238:K241"/>
    <mergeCell ref="L238:L241"/>
    <mergeCell ref="AY243:AY245"/>
    <mergeCell ref="AZ243:AZ245"/>
    <mergeCell ref="BA243:BA245"/>
    <mergeCell ref="BB243:BB245"/>
    <mergeCell ref="T243:T245"/>
    <mergeCell ref="U243:U245"/>
    <mergeCell ref="V243:V245"/>
    <mergeCell ref="W243:W245"/>
    <mergeCell ref="AO243:AO245"/>
    <mergeCell ref="AP243:AP245"/>
    <mergeCell ref="AQ243:AQ245"/>
    <mergeCell ref="AR243:AR245"/>
    <mergeCell ref="AS243:AS245"/>
    <mergeCell ref="V238:V241"/>
    <mergeCell ref="W238:W241"/>
    <mergeCell ref="AO238:AO241"/>
    <mergeCell ref="AP238:AP241"/>
    <mergeCell ref="AQ238:AQ241"/>
    <mergeCell ref="AR238:AR241"/>
    <mergeCell ref="AW219:AW222"/>
    <mergeCell ref="AX219:AX222"/>
    <mergeCell ref="AY219:AY222"/>
    <mergeCell ref="AZ219:AZ222"/>
    <mergeCell ref="BA219:BA222"/>
    <mergeCell ref="BB219:BB222"/>
    <mergeCell ref="BD219:BD222"/>
    <mergeCell ref="BE219:BE222"/>
    <mergeCell ref="BF219:BF222"/>
    <mergeCell ref="BG219:BG222"/>
    <mergeCell ref="BH219:BH222"/>
    <mergeCell ref="BI219:BI222"/>
    <mergeCell ref="BD214:BD217"/>
    <mergeCell ref="A243:A245"/>
    <mergeCell ref="B243:B245"/>
    <mergeCell ref="C243:C245"/>
    <mergeCell ref="D243:D245"/>
    <mergeCell ref="E243:E245"/>
    <mergeCell ref="F243:F245"/>
    <mergeCell ref="G243:G245"/>
    <mergeCell ref="K243:K245"/>
    <mergeCell ref="L243:L245"/>
    <mergeCell ref="M243:M245"/>
    <mergeCell ref="N243:N245"/>
    <mergeCell ref="O243:O245"/>
    <mergeCell ref="P243:P245"/>
    <mergeCell ref="Q243:Q245"/>
    <mergeCell ref="R243:R245"/>
    <mergeCell ref="S243:S245"/>
    <mergeCell ref="M238:M241"/>
    <mergeCell ref="N238:N241"/>
    <mergeCell ref="O238:O241"/>
    <mergeCell ref="N181:N185"/>
    <mergeCell ref="O181:O185"/>
    <mergeCell ref="P181:P185"/>
    <mergeCell ref="Q181:Q185"/>
    <mergeCell ref="R181:R185"/>
    <mergeCell ref="BF214:BF217"/>
    <mergeCell ref="BG214:BG217"/>
    <mergeCell ref="BH214:BH217"/>
    <mergeCell ref="BI214:BI217"/>
    <mergeCell ref="BJ214:BJ217"/>
    <mergeCell ref="BK214:BK217"/>
    <mergeCell ref="A219:A222"/>
    <mergeCell ref="B219:B222"/>
    <mergeCell ref="C219:C222"/>
    <mergeCell ref="D219:D222"/>
    <mergeCell ref="E219:E222"/>
    <mergeCell ref="F219:F222"/>
    <mergeCell ref="G219:G222"/>
    <mergeCell ref="K219:K222"/>
    <mergeCell ref="L219:L222"/>
    <mergeCell ref="M219:M222"/>
    <mergeCell ref="N219:N222"/>
    <mergeCell ref="O219:O222"/>
    <mergeCell ref="P219:P222"/>
    <mergeCell ref="Q219:Q222"/>
    <mergeCell ref="R219:R222"/>
    <mergeCell ref="S219:S222"/>
    <mergeCell ref="AU214:AU217"/>
    <mergeCell ref="U214:U217"/>
    <mergeCell ref="A214:A217"/>
    <mergeCell ref="BJ219:BJ222"/>
    <mergeCell ref="BK219:BK222"/>
    <mergeCell ref="B214:B217"/>
    <mergeCell ref="C214:C217"/>
    <mergeCell ref="D214:D217"/>
    <mergeCell ref="E214:E217"/>
    <mergeCell ref="F214:F217"/>
    <mergeCell ref="G214:G217"/>
    <mergeCell ref="K214:K217"/>
    <mergeCell ref="L214:L217"/>
    <mergeCell ref="M214:M217"/>
    <mergeCell ref="N214:N217"/>
    <mergeCell ref="O214:O217"/>
    <mergeCell ref="P214:P217"/>
    <mergeCell ref="Q214:Q217"/>
    <mergeCell ref="R214:R217"/>
    <mergeCell ref="S214:S217"/>
    <mergeCell ref="T214:T217"/>
    <mergeCell ref="BC223:BC226"/>
    <mergeCell ref="V214:V217"/>
    <mergeCell ref="W214:W217"/>
    <mergeCell ref="AO214:AO217"/>
    <mergeCell ref="AP214:AP217"/>
    <mergeCell ref="AQ214:AQ217"/>
    <mergeCell ref="AR214:AR217"/>
    <mergeCell ref="AS214:AS217"/>
    <mergeCell ref="AT214:AT217"/>
    <mergeCell ref="T219:T222"/>
    <mergeCell ref="U219:U222"/>
    <mergeCell ref="V219:V222"/>
    <mergeCell ref="W219:W222"/>
    <mergeCell ref="AO219:AO222"/>
    <mergeCell ref="AP219:AP222"/>
    <mergeCell ref="I214:I217"/>
    <mergeCell ref="BE223:BE226"/>
    <mergeCell ref="BF223:BF226"/>
    <mergeCell ref="BG223:BG226"/>
    <mergeCell ref="BH223:BH226"/>
    <mergeCell ref="BI223:BI226"/>
    <mergeCell ref="BJ223:BJ226"/>
    <mergeCell ref="S181:S185"/>
    <mergeCell ref="T181:T185"/>
    <mergeCell ref="U181:U185"/>
    <mergeCell ref="BA214:BA217"/>
    <mergeCell ref="U186:U192"/>
    <mergeCell ref="V186:V192"/>
    <mergeCell ref="AU203:AU206"/>
    <mergeCell ref="AV203:AV206"/>
    <mergeCell ref="AW203:AW206"/>
    <mergeCell ref="AR186:AR192"/>
    <mergeCell ref="AS186:AS192"/>
    <mergeCell ref="AT186:AT192"/>
    <mergeCell ref="AU186:AU192"/>
    <mergeCell ref="AV186:AV192"/>
    <mergeCell ref="AW186:AW192"/>
    <mergeCell ref="AX186:AX192"/>
    <mergeCell ref="AY186:AY192"/>
    <mergeCell ref="AR199:AR202"/>
    <mergeCell ref="AS199:AS202"/>
    <mergeCell ref="V181:V185"/>
    <mergeCell ref="W181:W185"/>
    <mergeCell ref="AO181:AO185"/>
    <mergeCell ref="AP181:AP185"/>
    <mergeCell ref="AQ181:AQ185"/>
    <mergeCell ref="BJ211:BJ213"/>
    <mergeCell ref="BE214:BE217"/>
    <mergeCell ref="BE228:BE231"/>
    <mergeCell ref="BF228:BF231"/>
    <mergeCell ref="BG228:BG231"/>
    <mergeCell ref="BH228:BH231"/>
    <mergeCell ref="BI228:BI231"/>
    <mergeCell ref="BJ228:BJ231"/>
    <mergeCell ref="BK228:BK231"/>
    <mergeCell ref="A223:A226"/>
    <mergeCell ref="B223:B226"/>
    <mergeCell ref="C223:C226"/>
    <mergeCell ref="D223:D226"/>
    <mergeCell ref="E223:E226"/>
    <mergeCell ref="F223:F226"/>
    <mergeCell ref="G223:G226"/>
    <mergeCell ref="K223:K226"/>
    <mergeCell ref="L223:L226"/>
    <mergeCell ref="M223:M226"/>
    <mergeCell ref="N223:N226"/>
    <mergeCell ref="O223:O226"/>
    <mergeCell ref="P223:P226"/>
    <mergeCell ref="Q223:Q226"/>
    <mergeCell ref="R223:R226"/>
    <mergeCell ref="S223:S226"/>
    <mergeCell ref="AU228:AU231"/>
    <mergeCell ref="AV228:AV231"/>
    <mergeCell ref="AW228:AW231"/>
    <mergeCell ref="AX228:AX231"/>
    <mergeCell ref="BK223:BK226"/>
    <mergeCell ref="AT223:AT226"/>
    <mergeCell ref="AU223:AU226"/>
    <mergeCell ref="AV223:AV226"/>
    <mergeCell ref="BD223:BD226"/>
    <mergeCell ref="H214:H217"/>
    <mergeCell ref="Q211:Q213"/>
    <mergeCell ref="R211:R213"/>
    <mergeCell ref="AW223:AW226"/>
    <mergeCell ref="AX223:AX226"/>
    <mergeCell ref="AY223:AY226"/>
    <mergeCell ref="AZ223:AZ226"/>
    <mergeCell ref="BA223:BA226"/>
    <mergeCell ref="BB223:BB226"/>
    <mergeCell ref="T223:T226"/>
    <mergeCell ref="U223:U226"/>
    <mergeCell ref="V223:V226"/>
    <mergeCell ref="W223:W226"/>
    <mergeCell ref="AO223:AO226"/>
    <mergeCell ref="AP223:AP226"/>
    <mergeCell ref="AQ223:AQ226"/>
    <mergeCell ref="AR223:AR226"/>
    <mergeCell ref="AS223:AS226"/>
    <mergeCell ref="I211:I213"/>
    <mergeCell ref="H211:H213"/>
    <mergeCell ref="U211:U213"/>
    <mergeCell ref="V211:V213"/>
    <mergeCell ref="W211:W213"/>
    <mergeCell ref="AO211:AO213"/>
    <mergeCell ref="AP211:AP213"/>
    <mergeCell ref="J211:J213"/>
    <mergeCell ref="I223:I226"/>
    <mergeCell ref="H223:H226"/>
    <mergeCell ref="J214:J217"/>
    <mergeCell ref="AT219:AT222"/>
    <mergeCell ref="AU219:AU222"/>
    <mergeCell ref="AV219:AV222"/>
    <mergeCell ref="A228:A231"/>
    <mergeCell ref="B228:B231"/>
    <mergeCell ref="C228:C231"/>
    <mergeCell ref="D228:D231"/>
    <mergeCell ref="E228:E231"/>
    <mergeCell ref="F228:F231"/>
    <mergeCell ref="G228:G231"/>
    <mergeCell ref="K228:K231"/>
    <mergeCell ref="L228:L231"/>
    <mergeCell ref="AX211:AX213"/>
    <mergeCell ref="AY211:AY213"/>
    <mergeCell ref="AZ211:AZ213"/>
    <mergeCell ref="BA211:BA213"/>
    <mergeCell ref="BB211:BB213"/>
    <mergeCell ref="AQ211:AQ213"/>
    <mergeCell ref="AR211:AR213"/>
    <mergeCell ref="AS211:AS213"/>
    <mergeCell ref="AT211:AT213"/>
    <mergeCell ref="AU211:AU213"/>
    <mergeCell ref="A211:A213"/>
    <mergeCell ref="B211:B213"/>
    <mergeCell ref="C211:C213"/>
    <mergeCell ref="D211:D213"/>
    <mergeCell ref="E211:E213"/>
    <mergeCell ref="F211:F213"/>
    <mergeCell ref="G211:G213"/>
    <mergeCell ref="K211:K213"/>
    <mergeCell ref="L211:L213"/>
    <mergeCell ref="M211:M213"/>
    <mergeCell ref="N211:N213"/>
    <mergeCell ref="O211:O213"/>
    <mergeCell ref="P211:P213"/>
    <mergeCell ref="BD181:BD185"/>
    <mergeCell ref="AT181:AT185"/>
    <mergeCell ref="AU181:AU185"/>
    <mergeCell ref="BE181:BE185"/>
    <mergeCell ref="BF181:BF185"/>
    <mergeCell ref="BG181:BG185"/>
    <mergeCell ref="BH181:BH185"/>
    <mergeCell ref="BI181:BI185"/>
    <mergeCell ref="BJ181:BJ185"/>
    <mergeCell ref="W186:W192"/>
    <mergeCell ref="AO186:AO192"/>
    <mergeCell ref="AP186:AP192"/>
    <mergeCell ref="AQ186:AQ192"/>
    <mergeCell ref="AR181:AR185"/>
    <mergeCell ref="AS181:AS185"/>
    <mergeCell ref="BK181:BK185"/>
    <mergeCell ref="AV181:AV185"/>
    <mergeCell ref="AW181:AW185"/>
    <mergeCell ref="AX181:AX185"/>
    <mergeCell ref="AY181:AY185"/>
    <mergeCell ref="AZ181:AZ185"/>
    <mergeCell ref="BA181:BA185"/>
    <mergeCell ref="BI207:BI210"/>
    <mergeCell ref="V176:V180"/>
    <mergeCell ref="W176:W180"/>
    <mergeCell ref="AO176:AO180"/>
    <mergeCell ref="AP176:AP180"/>
    <mergeCell ref="AQ176:AQ180"/>
    <mergeCell ref="AR176:AR180"/>
    <mergeCell ref="AS176:AS180"/>
    <mergeCell ref="AT176:AT180"/>
    <mergeCell ref="AU176:AU180"/>
    <mergeCell ref="BF199:BF202"/>
    <mergeCell ref="BE176:BE180"/>
    <mergeCell ref="BF176:BF180"/>
    <mergeCell ref="BG211:BG213"/>
    <mergeCell ref="BH211:BH213"/>
    <mergeCell ref="BI211:BI213"/>
    <mergeCell ref="BC176:BC180"/>
    <mergeCell ref="BD176:BD180"/>
    <mergeCell ref="AU199:AU202"/>
    <mergeCell ref="AV199:AV202"/>
    <mergeCell ref="AW199:AW202"/>
    <mergeCell ref="AX199:AX202"/>
    <mergeCell ref="AV211:AV213"/>
    <mergeCell ref="AW211:AW213"/>
    <mergeCell ref="BB181:BB185"/>
    <mergeCell ref="BC181:BC185"/>
    <mergeCell ref="AZ186:AZ192"/>
    <mergeCell ref="BA186:BA192"/>
    <mergeCell ref="BB186:BB192"/>
    <mergeCell ref="BG176:BG180"/>
    <mergeCell ref="BH176:BH180"/>
    <mergeCell ref="BI176:BI180"/>
    <mergeCell ref="A207:A210"/>
    <mergeCell ref="B207:B210"/>
    <mergeCell ref="C207:C210"/>
    <mergeCell ref="D207:D210"/>
    <mergeCell ref="E207:E210"/>
    <mergeCell ref="F207:F210"/>
    <mergeCell ref="G207:G210"/>
    <mergeCell ref="K207:K210"/>
    <mergeCell ref="L207:L210"/>
    <mergeCell ref="M207:M210"/>
    <mergeCell ref="N207:N210"/>
    <mergeCell ref="O207:O210"/>
    <mergeCell ref="P207:P210"/>
    <mergeCell ref="Q207:Q210"/>
    <mergeCell ref="R207:R210"/>
    <mergeCell ref="S207:S210"/>
    <mergeCell ref="T207:T210"/>
    <mergeCell ref="J207:J210"/>
    <mergeCell ref="I207:I210"/>
    <mergeCell ref="H207:H210"/>
    <mergeCell ref="BK193:BK198"/>
    <mergeCell ref="AU193:AU198"/>
    <mergeCell ref="AV193:AV198"/>
    <mergeCell ref="BG199:BG202"/>
    <mergeCell ref="BH199:BH202"/>
    <mergeCell ref="BI199:BI202"/>
    <mergeCell ref="BJ199:BJ202"/>
    <mergeCell ref="BK199:BK202"/>
    <mergeCell ref="A199:A202"/>
    <mergeCell ref="B199:B202"/>
    <mergeCell ref="C199:C202"/>
    <mergeCell ref="D199:D202"/>
    <mergeCell ref="E199:E202"/>
    <mergeCell ref="F199:F202"/>
    <mergeCell ref="G199:G202"/>
    <mergeCell ref="K199:K202"/>
    <mergeCell ref="L199:L202"/>
    <mergeCell ref="U193:U198"/>
    <mergeCell ref="V193:V198"/>
    <mergeCell ref="W193:W198"/>
    <mergeCell ref="AO193:AO198"/>
    <mergeCell ref="AP193:AP198"/>
    <mergeCell ref="AQ193:AQ198"/>
    <mergeCell ref="AR193:AR198"/>
    <mergeCell ref="AS193:AS198"/>
    <mergeCell ref="BD193:BD198"/>
    <mergeCell ref="BE193:BE198"/>
    <mergeCell ref="L181:L185"/>
    <mergeCell ref="C186:C192"/>
    <mergeCell ref="D186:D192"/>
    <mergeCell ref="E186:E192"/>
    <mergeCell ref="F186:F192"/>
    <mergeCell ref="G186:G192"/>
    <mergeCell ref="K186:K192"/>
    <mergeCell ref="L186:L192"/>
    <mergeCell ref="M186:M192"/>
    <mergeCell ref="J181:J185"/>
    <mergeCell ref="I181:I185"/>
    <mergeCell ref="H181:H185"/>
    <mergeCell ref="J193:J198"/>
    <mergeCell ref="I193:I198"/>
    <mergeCell ref="H193:H198"/>
    <mergeCell ref="J199:J202"/>
    <mergeCell ref="I199:I202"/>
    <mergeCell ref="H199:H202"/>
    <mergeCell ref="M181:M185"/>
    <mergeCell ref="A181:A185"/>
    <mergeCell ref="B181:B185"/>
    <mergeCell ref="C181:C185"/>
    <mergeCell ref="D181:D185"/>
    <mergeCell ref="E181:E185"/>
    <mergeCell ref="F181:F185"/>
    <mergeCell ref="G181:G185"/>
    <mergeCell ref="A186:A192"/>
    <mergeCell ref="B186:B192"/>
    <mergeCell ref="A176:A180"/>
    <mergeCell ref="B176:B180"/>
    <mergeCell ref="C176:C180"/>
    <mergeCell ref="D176:D180"/>
    <mergeCell ref="E176:E180"/>
    <mergeCell ref="F176:F180"/>
    <mergeCell ref="G176:G180"/>
    <mergeCell ref="K176:K180"/>
    <mergeCell ref="K181:K185"/>
    <mergeCell ref="L176:L180"/>
    <mergeCell ref="AV176:AV180"/>
    <mergeCell ref="AW176:AW180"/>
    <mergeCell ref="AX176:AX180"/>
    <mergeCell ref="AY176:AY180"/>
    <mergeCell ref="AZ176:AZ180"/>
    <mergeCell ref="BA176:BA180"/>
    <mergeCell ref="BB176:BB180"/>
    <mergeCell ref="J176:J180"/>
    <mergeCell ref="I176:I180"/>
    <mergeCell ref="H176:H180"/>
    <mergeCell ref="S176:S180"/>
    <mergeCell ref="T176:T180"/>
    <mergeCell ref="U176:U180"/>
    <mergeCell ref="V68:V75"/>
    <mergeCell ref="W68:W75"/>
    <mergeCell ref="AO68:AO75"/>
    <mergeCell ref="AP68:AP75"/>
    <mergeCell ref="AQ68:AQ75"/>
    <mergeCell ref="AR68:AR75"/>
    <mergeCell ref="AS68:AS75"/>
    <mergeCell ref="AO167:AO175"/>
    <mergeCell ref="AP167:AP175"/>
    <mergeCell ref="O167:O175"/>
    <mergeCell ref="P167:P175"/>
    <mergeCell ref="Q167:Q175"/>
    <mergeCell ref="R167:R175"/>
    <mergeCell ref="S167:S175"/>
    <mergeCell ref="T167:T175"/>
    <mergeCell ref="AY114:AY127"/>
    <mergeCell ref="AZ114:AZ127"/>
    <mergeCell ref="BA114:BA127"/>
    <mergeCell ref="BJ176:BJ180"/>
    <mergeCell ref="BK176:BK180"/>
    <mergeCell ref="BD51:BD58"/>
    <mergeCell ref="AZ141:AZ148"/>
    <mergeCell ref="BA141:BA148"/>
    <mergeCell ref="BB141:BB148"/>
    <mergeCell ref="BC141:BC148"/>
    <mergeCell ref="S141:S148"/>
    <mergeCell ref="T141:T148"/>
    <mergeCell ref="U141:U148"/>
    <mergeCell ref="AW59:AW67"/>
    <mergeCell ref="AX59:AX67"/>
    <mergeCell ref="AY59:AY67"/>
    <mergeCell ref="AZ59:AZ67"/>
    <mergeCell ref="BA59:BA67"/>
    <mergeCell ref="BB59:BB67"/>
    <mergeCell ref="BC59:BC67"/>
    <mergeCell ref="BA68:BA75"/>
    <mergeCell ref="BB68:BB75"/>
    <mergeCell ref="BC68:BC75"/>
    <mergeCell ref="BD68:BD75"/>
    <mergeCell ref="BE68:BE75"/>
    <mergeCell ref="BF68:BF75"/>
    <mergeCell ref="BG68:BG75"/>
    <mergeCell ref="BH68:BH75"/>
    <mergeCell ref="BI68:BI75"/>
    <mergeCell ref="BJ68:BJ75"/>
    <mergeCell ref="BK68:BK75"/>
    <mergeCell ref="BD59:BD67"/>
    <mergeCell ref="BE59:BE67"/>
    <mergeCell ref="BF59:BF67"/>
    <mergeCell ref="BG59:BG67"/>
    <mergeCell ref="BH59:BH67"/>
    <mergeCell ref="BI59:BI67"/>
    <mergeCell ref="BJ59:BJ67"/>
    <mergeCell ref="BK59:BK67"/>
    <mergeCell ref="AU59:AU67"/>
    <mergeCell ref="U59:U67"/>
    <mergeCell ref="V59:V67"/>
    <mergeCell ref="W59:W67"/>
    <mergeCell ref="BF51:BF58"/>
    <mergeCell ref="BG51:BG58"/>
    <mergeCell ref="BH51:BH58"/>
    <mergeCell ref="BI51:BI58"/>
    <mergeCell ref="BJ51:BJ58"/>
    <mergeCell ref="BK51:BK58"/>
    <mergeCell ref="AV51:AV58"/>
    <mergeCell ref="AW51:AW58"/>
    <mergeCell ref="AX51:AX58"/>
    <mergeCell ref="AY51:AY58"/>
    <mergeCell ref="AZ51:AZ58"/>
    <mergeCell ref="BA51:BA58"/>
    <mergeCell ref="BB51:BB58"/>
    <mergeCell ref="BC51:BC58"/>
    <mergeCell ref="AV59:AV67"/>
    <mergeCell ref="BE51:BE58"/>
    <mergeCell ref="AS87:AS93"/>
    <mergeCell ref="AO87:AO93"/>
    <mergeCell ref="AP87:AP93"/>
    <mergeCell ref="AU51:AU58"/>
    <mergeCell ref="A68:A75"/>
    <mergeCell ref="B68:B75"/>
    <mergeCell ref="C68:C75"/>
    <mergeCell ref="D68:D75"/>
    <mergeCell ref="E68:E75"/>
    <mergeCell ref="F68:F75"/>
    <mergeCell ref="G68:G75"/>
    <mergeCell ref="K68:K75"/>
    <mergeCell ref="L68:L75"/>
    <mergeCell ref="M68:M75"/>
    <mergeCell ref="N68:N75"/>
    <mergeCell ref="O68:O75"/>
    <mergeCell ref="P68:P75"/>
    <mergeCell ref="Q68:Q75"/>
    <mergeCell ref="R68:R75"/>
    <mergeCell ref="S68:S75"/>
    <mergeCell ref="W87:W93"/>
    <mergeCell ref="T68:T75"/>
    <mergeCell ref="U68:U75"/>
    <mergeCell ref="AO59:AO67"/>
    <mergeCell ref="AP59:AP67"/>
    <mergeCell ref="BK87:BK93"/>
    <mergeCell ref="AT87:AT93"/>
    <mergeCell ref="C51:C58"/>
    <mergeCell ref="D51:D58"/>
    <mergeCell ref="E51:E58"/>
    <mergeCell ref="F51:F58"/>
    <mergeCell ref="G51:G58"/>
    <mergeCell ref="K51:K58"/>
    <mergeCell ref="L51:L58"/>
    <mergeCell ref="M51:M58"/>
    <mergeCell ref="N51:N58"/>
    <mergeCell ref="O51:O58"/>
    <mergeCell ref="P51:P58"/>
    <mergeCell ref="Q51:Q58"/>
    <mergeCell ref="R51:R58"/>
    <mergeCell ref="S51:S58"/>
    <mergeCell ref="T51:T58"/>
    <mergeCell ref="BG87:BG93"/>
    <mergeCell ref="BH87:BH93"/>
    <mergeCell ref="BC87:BC93"/>
    <mergeCell ref="BD87:BD93"/>
    <mergeCell ref="BE87:BE93"/>
    <mergeCell ref="BF87:BF93"/>
    <mergeCell ref="BG76:BG86"/>
    <mergeCell ref="BH76:BH86"/>
    <mergeCell ref="H76:H86"/>
    <mergeCell ref="I76:I86"/>
    <mergeCell ref="J76:J86"/>
    <mergeCell ref="AQ87:AQ93"/>
    <mergeCell ref="AR87:AR93"/>
    <mergeCell ref="BE28:BE42"/>
    <mergeCell ref="BF28:BF42"/>
    <mergeCell ref="BG28:BG42"/>
    <mergeCell ref="BH28:BH42"/>
    <mergeCell ref="BF43:BF50"/>
    <mergeCell ref="BG43:BG50"/>
    <mergeCell ref="BH43:BH50"/>
    <mergeCell ref="BI43:BI50"/>
    <mergeCell ref="BJ43:BJ50"/>
    <mergeCell ref="BK43:BK50"/>
    <mergeCell ref="A87:A93"/>
    <mergeCell ref="B87:B93"/>
    <mergeCell ref="C87:C93"/>
    <mergeCell ref="D87:D93"/>
    <mergeCell ref="E87:E93"/>
    <mergeCell ref="F87:F93"/>
    <mergeCell ref="G87:G93"/>
    <mergeCell ref="K87:K93"/>
    <mergeCell ref="L87:L93"/>
    <mergeCell ref="M87:M93"/>
    <mergeCell ref="N87:N93"/>
    <mergeCell ref="O87:O93"/>
    <mergeCell ref="P87:P93"/>
    <mergeCell ref="Q87:Q93"/>
    <mergeCell ref="R87:R93"/>
    <mergeCell ref="S87:S93"/>
    <mergeCell ref="AU43:AU50"/>
    <mergeCell ref="AV43:AV50"/>
    <mergeCell ref="AW43:AW50"/>
    <mergeCell ref="AX43:AX50"/>
    <mergeCell ref="BI87:BI93"/>
    <mergeCell ref="BJ87:BJ93"/>
    <mergeCell ref="BG19:BG27"/>
    <mergeCell ref="A19:A27"/>
    <mergeCell ref="B19:B27"/>
    <mergeCell ref="C19:C27"/>
    <mergeCell ref="BI19:BI27"/>
    <mergeCell ref="A43:A50"/>
    <mergeCell ref="B43:B50"/>
    <mergeCell ref="C43:C50"/>
    <mergeCell ref="D43:D50"/>
    <mergeCell ref="E43:E50"/>
    <mergeCell ref="F43:F50"/>
    <mergeCell ref="G43:G50"/>
    <mergeCell ref="K43:K50"/>
    <mergeCell ref="L43:L50"/>
    <mergeCell ref="AW28:AW42"/>
    <mergeCell ref="AX28:AX42"/>
    <mergeCell ref="AY28:AY42"/>
    <mergeCell ref="AZ28:AZ42"/>
    <mergeCell ref="BA28:BA42"/>
    <mergeCell ref="BB28:BB42"/>
    <mergeCell ref="AP28:AP42"/>
    <mergeCell ref="AQ28:AQ42"/>
    <mergeCell ref="AR28:AR42"/>
    <mergeCell ref="AS28:AS42"/>
    <mergeCell ref="M43:M50"/>
    <mergeCell ref="N43:N50"/>
    <mergeCell ref="O43:O50"/>
    <mergeCell ref="P43:P50"/>
    <mergeCell ref="Q43:Q50"/>
    <mergeCell ref="R43:R50"/>
    <mergeCell ref="BC28:BC42"/>
    <mergeCell ref="BD28:BD42"/>
    <mergeCell ref="AR51:AR58"/>
    <mergeCell ref="AS51:AS58"/>
    <mergeCell ref="AT51:AT58"/>
    <mergeCell ref="W43:W50"/>
    <mergeCell ref="BI28:BI42"/>
    <mergeCell ref="BJ28:BJ42"/>
    <mergeCell ref="BK28:BK42"/>
    <mergeCell ref="AT28:AT42"/>
    <mergeCell ref="AU28:AU42"/>
    <mergeCell ref="AV28:AV42"/>
    <mergeCell ref="BC19:BC27"/>
    <mergeCell ref="BH19:BH27"/>
    <mergeCell ref="AY43:AY50"/>
    <mergeCell ref="AZ43:AZ50"/>
    <mergeCell ref="BA43:BA50"/>
    <mergeCell ref="BB43:BB50"/>
    <mergeCell ref="A28:A42"/>
    <mergeCell ref="B28:B42"/>
    <mergeCell ref="C28:C42"/>
    <mergeCell ref="D28:D42"/>
    <mergeCell ref="E28:E42"/>
    <mergeCell ref="F28:F42"/>
    <mergeCell ref="G28:G42"/>
    <mergeCell ref="K28:K42"/>
    <mergeCell ref="L28:L42"/>
    <mergeCell ref="M28:M42"/>
    <mergeCell ref="N28:N42"/>
    <mergeCell ref="O28:O42"/>
    <mergeCell ref="P28:P42"/>
    <mergeCell ref="Q28:Q42"/>
    <mergeCell ref="R28:R42"/>
    <mergeCell ref="S28:S42"/>
    <mergeCell ref="AX19:AX27"/>
    <mergeCell ref="BD19:BD27"/>
    <mergeCell ref="AU19:AU27"/>
    <mergeCell ref="M19:M27"/>
    <mergeCell ref="BE158:BE166"/>
    <mergeCell ref="N19:N27"/>
    <mergeCell ref="AQ59:AQ67"/>
    <mergeCell ref="AR59:AR67"/>
    <mergeCell ref="AS59:AS67"/>
    <mergeCell ref="AT59:AT67"/>
    <mergeCell ref="T28:T42"/>
    <mergeCell ref="U28:U42"/>
    <mergeCell ref="V28:V42"/>
    <mergeCell ref="W28:W42"/>
    <mergeCell ref="AO28:AO42"/>
    <mergeCell ref="R19:R27"/>
    <mergeCell ref="S19:S27"/>
    <mergeCell ref="T19:T27"/>
    <mergeCell ref="U19:U27"/>
    <mergeCell ref="AO43:AO50"/>
    <mergeCell ref="AP43:AP50"/>
    <mergeCell ref="AQ43:AQ50"/>
    <mergeCell ref="AR43:AR50"/>
    <mergeCell ref="AS43:AS50"/>
    <mergeCell ref="AT43:AT50"/>
    <mergeCell ref="V19:V27"/>
    <mergeCell ref="U51:U58"/>
    <mergeCell ref="V51:V58"/>
    <mergeCell ref="W51:W58"/>
    <mergeCell ref="AO51:AO58"/>
    <mergeCell ref="AP51:AP58"/>
    <mergeCell ref="AQ51:AQ58"/>
    <mergeCell ref="AR19:AR27"/>
    <mergeCell ref="AS19:AS27"/>
    <mergeCell ref="AT19:AT27"/>
    <mergeCell ref="S43:S50"/>
    <mergeCell ref="BJ158:BJ166"/>
    <mergeCell ref="A51:A58"/>
    <mergeCell ref="B51:B58"/>
    <mergeCell ref="BF167:BF175"/>
    <mergeCell ref="BG167:BG175"/>
    <mergeCell ref="BH167:BH175"/>
    <mergeCell ref="AY19:AY27"/>
    <mergeCell ref="BE19:BE27"/>
    <mergeCell ref="BD43:BD50"/>
    <mergeCell ref="BE43:BE50"/>
    <mergeCell ref="AU87:AU93"/>
    <mergeCell ref="AV87:AV93"/>
    <mergeCell ref="AW87:AW93"/>
    <mergeCell ref="AX87:AX93"/>
    <mergeCell ref="AY87:AY93"/>
    <mergeCell ref="AZ87:AZ93"/>
    <mergeCell ref="BA87:BA93"/>
    <mergeCell ref="BB87:BB93"/>
    <mergeCell ref="T87:T93"/>
    <mergeCell ref="U87:U93"/>
    <mergeCell ref="V87:V93"/>
    <mergeCell ref="D19:D27"/>
    <mergeCell ref="E19:E27"/>
    <mergeCell ref="F19:F27"/>
    <mergeCell ref="G19:G27"/>
    <mergeCell ref="K19:K27"/>
    <mergeCell ref="L19:L27"/>
    <mergeCell ref="AW19:AW27"/>
    <mergeCell ref="P176:P180"/>
    <mergeCell ref="Q176:Q180"/>
    <mergeCell ref="R176:R180"/>
    <mergeCell ref="AT167:AT175"/>
    <mergeCell ref="J186:J192"/>
    <mergeCell ref="BF158:BF166"/>
    <mergeCell ref="BG158:BG166"/>
    <mergeCell ref="BH158:BH166"/>
    <mergeCell ref="BI158:BI166"/>
    <mergeCell ref="BJ19:BJ27"/>
    <mergeCell ref="BK19:BK27"/>
    <mergeCell ref="A59:A67"/>
    <mergeCell ref="B59:B67"/>
    <mergeCell ref="C59:C67"/>
    <mergeCell ref="D59:D67"/>
    <mergeCell ref="E59:E67"/>
    <mergeCell ref="F59:F67"/>
    <mergeCell ref="G59:G67"/>
    <mergeCell ref="K59:K67"/>
    <mergeCell ref="L59:L67"/>
    <mergeCell ref="M59:M67"/>
    <mergeCell ref="N59:N67"/>
    <mergeCell ref="O59:O67"/>
    <mergeCell ref="P59:P67"/>
    <mergeCell ref="Q59:Q67"/>
    <mergeCell ref="R59:R67"/>
    <mergeCell ref="S59:S67"/>
    <mergeCell ref="T59:T67"/>
    <mergeCell ref="AV19:AV27"/>
    <mergeCell ref="O19:O27"/>
    <mergeCell ref="P19:P27"/>
    <mergeCell ref="Q19:Q27"/>
    <mergeCell ref="AQ158:AQ166"/>
    <mergeCell ref="AR158:AR166"/>
    <mergeCell ref="AU158:AU166"/>
    <mergeCell ref="AS158:AS166"/>
    <mergeCell ref="AT158:AT166"/>
    <mergeCell ref="BK167:BK175"/>
    <mergeCell ref="A193:A198"/>
    <mergeCell ref="B193:B198"/>
    <mergeCell ref="C193:C198"/>
    <mergeCell ref="D193:D198"/>
    <mergeCell ref="E193:E198"/>
    <mergeCell ref="F193:F198"/>
    <mergeCell ref="G193:G198"/>
    <mergeCell ref="K193:K198"/>
    <mergeCell ref="L193:L198"/>
    <mergeCell ref="M193:M198"/>
    <mergeCell ref="N193:N198"/>
    <mergeCell ref="O193:O198"/>
    <mergeCell ref="P193:P198"/>
    <mergeCell ref="Q193:Q198"/>
    <mergeCell ref="R193:R198"/>
    <mergeCell ref="S193:S198"/>
    <mergeCell ref="AU167:AU175"/>
    <mergeCell ref="AV167:AV175"/>
    <mergeCell ref="AW167:AW175"/>
    <mergeCell ref="BI167:BI175"/>
    <mergeCell ref="BJ167:BJ175"/>
    <mergeCell ref="BD167:BD175"/>
    <mergeCell ref="BE167:BE175"/>
    <mergeCell ref="M176:M180"/>
    <mergeCell ref="N176:N180"/>
    <mergeCell ref="O176:O180"/>
    <mergeCell ref="A158:A166"/>
    <mergeCell ref="B158:B166"/>
    <mergeCell ref="C158:C166"/>
    <mergeCell ref="D158:D166"/>
    <mergeCell ref="E158:E166"/>
    <mergeCell ref="F158:F166"/>
    <mergeCell ref="G158:G166"/>
    <mergeCell ref="K158:K166"/>
    <mergeCell ref="L158:L166"/>
    <mergeCell ref="A167:A175"/>
    <mergeCell ref="B167:B175"/>
    <mergeCell ref="C167:C175"/>
    <mergeCell ref="D167:D175"/>
    <mergeCell ref="E167:E175"/>
    <mergeCell ref="F167:F175"/>
    <mergeCell ref="G167:G175"/>
    <mergeCell ref="K167:K175"/>
    <mergeCell ref="L167:L175"/>
    <mergeCell ref="BI141:BI148"/>
    <mergeCell ref="BJ141:BJ148"/>
    <mergeCell ref="AX141:AX148"/>
    <mergeCell ref="AY141:AY148"/>
    <mergeCell ref="AV141:AV148"/>
    <mergeCell ref="AW141:AW148"/>
    <mergeCell ref="BJ149:BJ157"/>
    <mergeCell ref="BK149:BK157"/>
    <mergeCell ref="AV149:AV157"/>
    <mergeCell ref="AW149:AW157"/>
    <mergeCell ref="AX149:AX157"/>
    <mergeCell ref="AY149:AY157"/>
    <mergeCell ref="AZ149:AZ157"/>
    <mergeCell ref="BK141:BK148"/>
    <mergeCell ref="BC167:BC175"/>
    <mergeCell ref="U167:U175"/>
    <mergeCell ref="V167:V175"/>
    <mergeCell ref="W167:W175"/>
    <mergeCell ref="BK158:BK166"/>
    <mergeCell ref="AV158:AV166"/>
    <mergeCell ref="AW158:AW166"/>
    <mergeCell ref="AX158:AX166"/>
    <mergeCell ref="AY158:AY166"/>
    <mergeCell ref="AZ158:AZ166"/>
    <mergeCell ref="BA158:BA166"/>
    <mergeCell ref="BB158:BB166"/>
    <mergeCell ref="BC158:BC166"/>
    <mergeCell ref="BD158:BD166"/>
    <mergeCell ref="V158:V166"/>
    <mergeCell ref="W158:W166"/>
    <mergeCell ref="AO158:AO166"/>
    <mergeCell ref="AP158:AP166"/>
    <mergeCell ref="BD141:BD148"/>
    <mergeCell ref="T149:T157"/>
    <mergeCell ref="U149:U157"/>
    <mergeCell ref="AT149:AT157"/>
    <mergeCell ref="AU149:AU157"/>
    <mergeCell ref="A141:A148"/>
    <mergeCell ref="B141:B148"/>
    <mergeCell ref="AR141:AR148"/>
    <mergeCell ref="AS149:AS157"/>
    <mergeCell ref="C141:C148"/>
    <mergeCell ref="D141:D148"/>
    <mergeCell ref="V149:V157"/>
    <mergeCell ref="W149:W157"/>
    <mergeCell ref="AO149:AO157"/>
    <mergeCell ref="AP149:AP157"/>
    <mergeCell ref="AQ149:AQ157"/>
    <mergeCell ref="BK128:BK140"/>
    <mergeCell ref="AV128:AV140"/>
    <mergeCell ref="AW128:AW140"/>
    <mergeCell ref="AX128:AX140"/>
    <mergeCell ref="AY128:AY140"/>
    <mergeCell ref="AZ128:AZ140"/>
    <mergeCell ref="BA128:BA140"/>
    <mergeCell ref="BB128:BB140"/>
    <mergeCell ref="BC128:BC140"/>
    <mergeCell ref="BC149:BC157"/>
    <mergeCell ref="BD149:BD157"/>
    <mergeCell ref="BE149:BE157"/>
    <mergeCell ref="BF149:BF157"/>
    <mergeCell ref="BG149:BG157"/>
    <mergeCell ref="BH149:BH157"/>
    <mergeCell ref="BI149:BI157"/>
    <mergeCell ref="BA149:BA157"/>
    <mergeCell ref="AS128:AS140"/>
    <mergeCell ref="AT128:AT140"/>
    <mergeCell ref="AR149:AR157"/>
    <mergeCell ref="AO128:AO140"/>
    <mergeCell ref="AP128:AP140"/>
    <mergeCell ref="AQ128:AQ140"/>
    <mergeCell ref="AR128:AR140"/>
    <mergeCell ref="V141:V148"/>
    <mergeCell ref="W141:W148"/>
    <mergeCell ref="AO141:AO148"/>
    <mergeCell ref="AP141:AP148"/>
    <mergeCell ref="AQ141:AQ148"/>
    <mergeCell ref="R141:R148"/>
    <mergeCell ref="A149:A157"/>
    <mergeCell ref="B149:B157"/>
    <mergeCell ref="C149:C157"/>
    <mergeCell ref="D149:D157"/>
    <mergeCell ref="E149:E157"/>
    <mergeCell ref="F149:F157"/>
    <mergeCell ref="G149:G157"/>
    <mergeCell ref="K149:K157"/>
    <mergeCell ref="L149:L157"/>
    <mergeCell ref="M149:M157"/>
    <mergeCell ref="N149:N157"/>
    <mergeCell ref="O149:O157"/>
    <mergeCell ref="P149:P157"/>
    <mergeCell ref="Q149:Q157"/>
    <mergeCell ref="R149:R157"/>
    <mergeCell ref="S149:S157"/>
    <mergeCell ref="BJ128:BJ140"/>
    <mergeCell ref="AU128:AU140"/>
    <mergeCell ref="BH114:BH127"/>
    <mergeCell ref="BB149:BB157"/>
    <mergeCell ref="BD128:BD140"/>
    <mergeCell ref="BE128:BE140"/>
    <mergeCell ref="BF128:BF140"/>
    <mergeCell ref="BG128:BG140"/>
    <mergeCell ref="BE141:BE148"/>
    <mergeCell ref="BF141:BF148"/>
    <mergeCell ref="BG141:BG148"/>
    <mergeCell ref="BH141:BH148"/>
    <mergeCell ref="U114:U127"/>
    <mergeCell ref="BE114:BE127"/>
    <mergeCell ref="BF114:BF127"/>
    <mergeCell ref="BG114:BG127"/>
    <mergeCell ref="E141:E148"/>
    <mergeCell ref="F141:F148"/>
    <mergeCell ref="G141:G148"/>
    <mergeCell ref="K141:K148"/>
    <mergeCell ref="L141:L148"/>
    <mergeCell ref="AS141:AS148"/>
    <mergeCell ref="AT141:AT148"/>
    <mergeCell ref="AU141:AU148"/>
    <mergeCell ref="M141:M148"/>
    <mergeCell ref="N141:N148"/>
    <mergeCell ref="O141:O148"/>
    <mergeCell ref="P141:P148"/>
    <mergeCell ref="Q141:Q148"/>
    <mergeCell ref="U128:U140"/>
    <mergeCell ref="V128:V140"/>
    <mergeCell ref="W128:W140"/>
    <mergeCell ref="T103:T113"/>
    <mergeCell ref="BI114:BI127"/>
    <mergeCell ref="BJ114:BJ127"/>
    <mergeCell ref="BK114:BK127"/>
    <mergeCell ref="A128:A140"/>
    <mergeCell ref="B128:B140"/>
    <mergeCell ref="C128:C140"/>
    <mergeCell ref="D128:D140"/>
    <mergeCell ref="E128:E140"/>
    <mergeCell ref="F128:F140"/>
    <mergeCell ref="G128:G140"/>
    <mergeCell ref="K128:K140"/>
    <mergeCell ref="L128:L140"/>
    <mergeCell ref="M128:M140"/>
    <mergeCell ref="N128:N140"/>
    <mergeCell ref="O128:O140"/>
    <mergeCell ref="P128:P140"/>
    <mergeCell ref="Q128:Q140"/>
    <mergeCell ref="R128:R140"/>
    <mergeCell ref="S128:S140"/>
    <mergeCell ref="T128:T140"/>
    <mergeCell ref="AV114:AV127"/>
    <mergeCell ref="AW114:AW127"/>
    <mergeCell ref="AX114:AX127"/>
    <mergeCell ref="A114:A127"/>
    <mergeCell ref="B114:B127"/>
    <mergeCell ref="C114:C127"/>
    <mergeCell ref="D114:D127"/>
    <mergeCell ref="BB114:BB127"/>
    <mergeCell ref="BC114:BC127"/>
    <mergeCell ref="BH128:BH140"/>
    <mergeCell ref="BI128:BI140"/>
    <mergeCell ref="E114:E127"/>
    <mergeCell ref="F114:F127"/>
    <mergeCell ref="G114:G127"/>
    <mergeCell ref="K114:K127"/>
    <mergeCell ref="L114:L127"/>
    <mergeCell ref="H114:H127"/>
    <mergeCell ref="I114:I127"/>
    <mergeCell ref="J114:J127"/>
    <mergeCell ref="BC103:BC113"/>
    <mergeCell ref="BD103:BD113"/>
    <mergeCell ref="BE103:BE113"/>
    <mergeCell ref="BF103:BF113"/>
    <mergeCell ref="BG103:BG113"/>
    <mergeCell ref="BD114:BD127"/>
    <mergeCell ref="V114:V127"/>
    <mergeCell ref="W114:W127"/>
    <mergeCell ref="AO114:AO127"/>
    <mergeCell ref="AP114:AP127"/>
    <mergeCell ref="AQ114:AQ127"/>
    <mergeCell ref="AR114:AR127"/>
    <mergeCell ref="AS114:AS127"/>
    <mergeCell ref="AT114:AT127"/>
    <mergeCell ref="AU114:AU127"/>
    <mergeCell ref="M114:M127"/>
    <mergeCell ref="N114:N127"/>
    <mergeCell ref="O114:O127"/>
    <mergeCell ref="P114:P127"/>
    <mergeCell ref="Q114:Q127"/>
    <mergeCell ref="AY103:AY113"/>
    <mergeCell ref="AZ103:AZ113"/>
    <mergeCell ref="BA103:BA113"/>
    <mergeCell ref="BB103:BB113"/>
    <mergeCell ref="BI76:BI86"/>
    <mergeCell ref="BJ76:BJ86"/>
    <mergeCell ref="BK76:BK86"/>
    <mergeCell ref="A103:A113"/>
    <mergeCell ref="B103:B113"/>
    <mergeCell ref="C103:C113"/>
    <mergeCell ref="D103:D113"/>
    <mergeCell ref="E103:E113"/>
    <mergeCell ref="F103:F113"/>
    <mergeCell ref="G103:G113"/>
    <mergeCell ref="K103:K113"/>
    <mergeCell ref="L103:L113"/>
    <mergeCell ref="M103:M113"/>
    <mergeCell ref="N103:N113"/>
    <mergeCell ref="O103:O113"/>
    <mergeCell ref="P103:P113"/>
    <mergeCell ref="Q103:Q113"/>
    <mergeCell ref="R103:R113"/>
    <mergeCell ref="S103:S113"/>
    <mergeCell ref="AO76:AO86"/>
    <mergeCell ref="AP76:AP86"/>
    <mergeCell ref="AQ76:AQ86"/>
    <mergeCell ref="AR76:AR86"/>
    <mergeCell ref="AS76:AS86"/>
    <mergeCell ref="W76:W86"/>
    <mergeCell ref="BH103:BH113"/>
    <mergeCell ref="BI103:BI113"/>
    <mergeCell ref="BJ103:BJ113"/>
    <mergeCell ref="BK103:BK113"/>
    <mergeCell ref="AT103:AT113"/>
    <mergeCell ref="BG94:BG102"/>
    <mergeCell ref="BH94:BH102"/>
    <mergeCell ref="BI94:BI102"/>
    <mergeCell ref="BJ94:BJ102"/>
    <mergeCell ref="BK94:BK102"/>
    <mergeCell ref="A76:A86"/>
    <mergeCell ref="B76:B86"/>
    <mergeCell ref="C76:C86"/>
    <mergeCell ref="D76:D86"/>
    <mergeCell ref="E76:E86"/>
    <mergeCell ref="F76:F86"/>
    <mergeCell ref="G76:G86"/>
    <mergeCell ref="K76:K86"/>
    <mergeCell ref="L76:L86"/>
    <mergeCell ref="M76:M86"/>
    <mergeCell ref="N76:N86"/>
    <mergeCell ref="O76:O86"/>
    <mergeCell ref="P76:P86"/>
    <mergeCell ref="Q76:Q86"/>
    <mergeCell ref="R76:R86"/>
    <mergeCell ref="S76:S86"/>
    <mergeCell ref="T76:T86"/>
    <mergeCell ref="U76:U86"/>
    <mergeCell ref="V76:V86"/>
    <mergeCell ref="A94:A102"/>
    <mergeCell ref="B94:B102"/>
    <mergeCell ref="C94:C102"/>
    <mergeCell ref="D94:D102"/>
    <mergeCell ref="E94:E102"/>
    <mergeCell ref="F94:F102"/>
    <mergeCell ref="G94:G102"/>
    <mergeCell ref="K94:K102"/>
    <mergeCell ref="L94:L102"/>
    <mergeCell ref="M94:M102"/>
    <mergeCell ref="N94:N102"/>
    <mergeCell ref="O94:O102"/>
    <mergeCell ref="P94:P102"/>
    <mergeCell ref="Q94:Q102"/>
    <mergeCell ref="R94:R102"/>
    <mergeCell ref="S94:S102"/>
    <mergeCell ref="T94:T102"/>
    <mergeCell ref="U94:U102"/>
    <mergeCell ref="V94:V102"/>
    <mergeCell ref="W94:W102"/>
    <mergeCell ref="AO94:AO102"/>
    <mergeCell ref="AP94:AP102"/>
    <mergeCell ref="AQ94:AQ102"/>
    <mergeCell ref="AR94:AR102"/>
    <mergeCell ref="AS94:AS102"/>
    <mergeCell ref="AZ15:AZ17"/>
    <mergeCell ref="AT94:AT102"/>
    <mergeCell ref="AU94:AU102"/>
    <mergeCell ref="AV94:AV102"/>
    <mergeCell ref="AW94:AW102"/>
    <mergeCell ref="AX94:AX102"/>
    <mergeCell ref="AY94:AY102"/>
    <mergeCell ref="AZ94:AZ102"/>
    <mergeCell ref="AZ19:AZ27"/>
    <mergeCell ref="AT15:AT17"/>
    <mergeCell ref="AW15:AW17"/>
    <mergeCell ref="AX15:AX17"/>
    <mergeCell ref="AY15:AY17"/>
    <mergeCell ref="W19:W27"/>
    <mergeCell ref="AO19:AO27"/>
    <mergeCell ref="AP19:AP27"/>
    <mergeCell ref="AQ19:AQ27"/>
    <mergeCell ref="BA94:BA102"/>
    <mergeCell ref="BB94:BB102"/>
    <mergeCell ref="BC94:BC102"/>
    <mergeCell ref="BD94:BD102"/>
    <mergeCell ref="BE94:BE102"/>
    <mergeCell ref="BF94:BF102"/>
    <mergeCell ref="AU76:AU86"/>
    <mergeCell ref="AV76:AV86"/>
    <mergeCell ref="AW76:AW86"/>
    <mergeCell ref="AX76:AX86"/>
    <mergeCell ref="AY76:AY86"/>
    <mergeCell ref="AZ76:AZ86"/>
    <mergeCell ref="BA76:BA86"/>
    <mergeCell ref="BB76:BB86"/>
    <mergeCell ref="BC76:BC86"/>
    <mergeCell ref="AT76:AT86"/>
    <mergeCell ref="BD76:BD86"/>
    <mergeCell ref="BE76:BE86"/>
    <mergeCell ref="BF76:BF86"/>
    <mergeCell ref="BA19:BA27"/>
    <mergeCell ref="BB19:BB27"/>
    <mergeCell ref="BC43:BC50"/>
    <mergeCell ref="BF19:BF27"/>
    <mergeCell ref="BA15:BA17"/>
    <mergeCell ref="AV15:AV17"/>
    <mergeCell ref="AQ15:AR16"/>
    <mergeCell ref="BI15:BI17"/>
    <mergeCell ref="BJ15:BJ17"/>
    <mergeCell ref="BB14:BM14"/>
    <mergeCell ref="BB15:BB17"/>
    <mergeCell ref="BC15:BC17"/>
    <mergeCell ref="A14:A18"/>
    <mergeCell ref="X15:AH15"/>
    <mergeCell ref="AM16:AO16"/>
    <mergeCell ref="B14:G16"/>
    <mergeCell ref="K15:W16"/>
    <mergeCell ref="X16:AB16"/>
    <mergeCell ref="AP14:AU14"/>
    <mergeCell ref="AV14:BA14"/>
    <mergeCell ref="BK15:BM16"/>
    <mergeCell ref="BG15:BH16"/>
    <mergeCell ref="BD15:BF16"/>
    <mergeCell ref="H16:J16"/>
    <mergeCell ref="AC16:AD16"/>
    <mergeCell ref="AE16:AH16"/>
    <mergeCell ref="AU15:AU17"/>
    <mergeCell ref="AP15:AP17"/>
    <mergeCell ref="AS15:AS17"/>
    <mergeCell ref="T43:T50"/>
    <mergeCell ref="U43:U50"/>
    <mergeCell ref="V43:V50"/>
    <mergeCell ref="BM68:BM75"/>
    <mergeCell ref="BL68:BL75"/>
    <mergeCell ref="BM87:BM93"/>
    <mergeCell ref="BL87:BL93"/>
    <mergeCell ref="H87:H93"/>
    <mergeCell ref="I87:I93"/>
    <mergeCell ref="J87:J93"/>
    <mergeCell ref="BM228:BM231"/>
    <mergeCell ref="BL228:BL231"/>
    <mergeCell ref="BM223:BM226"/>
    <mergeCell ref="BL223:BL226"/>
    <mergeCell ref="BM219:BM222"/>
    <mergeCell ref="BL219:BL222"/>
    <mergeCell ref="BM214:BM217"/>
    <mergeCell ref="BL214:BL217"/>
    <mergeCell ref="BM211:BM213"/>
    <mergeCell ref="BL211:BL213"/>
    <mergeCell ref="BM207:BM210"/>
    <mergeCell ref="BL207:BL210"/>
    <mergeCell ref="BM203:BM206"/>
    <mergeCell ref="BL203:BL206"/>
    <mergeCell ref="BM199:BM202"/>
    <mergeCell ref="BL199:BL202"/>
    <mergeCell ref="BM193:BM198"/>
    <mergeCell ref="BL193:BL198"/>
    <mergeCell ref="BM186:BM192"/>
    <mergeCell ref="BL186:BL192"/>
    <mergeCell ref="BM181:BM185"/>
    <mergeCell ref="BL181:BL185"/>
    <mergeCell ref="BM176:BM180"/>
    <mergeCell ref="BL176:BL180"/>
    <mergeCell ref="BM167:BM175"/>
    <mergeCell ref="BM141:BM148"/>
    <mergeCell ref="BL141:BL148"/>
    <mergeCell ref="BM128:BM140"/>
    <mergeCell ref="BL128:BL140"/>
    <mergeCell ref="BM114:BM127"/>
    <mergeCell ref="BL114:BL127"/>
    <mergeCell ref="BM103:BM113"/>
    <mergeCell ref="BL103:BL113"/>
    <mergeCell ref="J128:J140"/>
    <mergeCell ref="I128:I140"/>
    <mergeCell ref="H128:H140"/>
    <mergeCell ref="H141:H148"/>
    <mergeCell ref="I141:I148"/>
    <mergeCell ref="J141:J148"/>
    <mergeCell ref="H149:H157"/>
    <mergeCell ref="I149:I157"/>
    <mergeCell ref="J149:J157"/>
    <mergeCell ref="AU103:AU113"/>
    <mergeCell ref="AV103:AV113"/>
    <mergeCell ref="AW103:AW113"/>
    <mergeCell ref="AX103:AX113"/>
    <mergeCell ref="U103:U113"/>
    <mergeCell ref="V103:V113"/>
    <mergeCell ref="W103:W113"/>
    <mergeCell ref="AO103:AO113"/>
    <mergeCell ref="AP103:AP113"/>
    <mergeCell ref="AQ103:AQ113"/>
    <mergeCell ref="AR103:AR113"/>
    <mergeCell ref="AS103:AS113"/>
    <mergeCell ref="R114:R127"/>
    <mergeCell ref="S114:S127"/>
    <mergeCell ref="T114:T127"/>
    <mergeCell ref="J223:J226"/>
    <mergeCell ref="AV207:AV210"/>
    <mergeCell ref="BL167:BL175"/>
    <mergeCell ref="BM158:BM166"/>
    <mergeCell ref="BL158:BL166"/>
    <mergeCell ref="BM149:BM157"/>
    <mergeCell ref="BL149:BL157"/>
    <mergeCell ref="J158:J166"/>
    <mergeCell ref="I158:I166"/>
    <mergeCell ref="H158:H166"/>
    <mergeCell ref="J167:J175"/>
    <mergeCell ref="I167:I175"/>
    <mergeCell ref="H167:H175"/>
    <mergeCell ref="M158:M166"/>
    <mergeCell ref="N158:N166"/>
    <mergeCell ref="O158:O166"/>
    <mergeCell ref="P158:P166"/>
    <mergeCell ref="Q158:Q166"/>
    <mergeCell ref="R158:R166"/>
    <mergeCell ref="S158:S166"/>
    <mergeCell ref="T158:T166"/>
    <mergeCell ref="U158:U166"/>
    <mergeCell ref="AX167:AX175"/>
    <mergeCell ref="AY167:AY175"/>
    <mergeCell ref="AZ167:AZ175"/>
    <mergeCell ref="BA167:BA175"/>
    <mergeCell ref="BB167:BB175"/>
    <mergeCell ref="M167:M175"/>
    <mergeCell ref="N167:N175"/>
    <mergeCell ref="AQ167:AQ175"/>
    <mergeCell ref="AR167:AR175"/>
    <mergeCell ref="AS167:AS175"/>
    <mergeCell ref="BC214:BC217"/>
    <mergeCell ref="BC219:BC222"/>
    <mergeCell ref="AY228:AY231"/>
    <mergeCell ref="T211:T213"/>
    <mergeCell ref="X249:X251"/>
    <mergeCell ref="Y249:Y251"/>
    <mergeCell ref="K14:AO14"/>
    <mergeCell ref="H14:J15"/>
    <mergeCell ref="S211:S213"/>
    <mergeCell ref="M228:M231"/>
    <mergeCell ref="N228:N231"/>
    <mergeCell ref="O228:O231"/>
    <mergeCell ref="P228:P231"/>
    <mergeCell ref="Q228:Q231"/>
    <mergeCell ref="R228:R231"/>
    <mergeCell ref="S228:S231"/>
    <mergeCell ref="T228:T231"/>
    <mergeCell ref="J249:J251"/>
    <mergeCell ref="I249:I251"/>
    <mergeCell ref="H249:H251"/>
    <mergeCell ref="J243:J245"/>
    <mergeCell ref="I243:I245"/>
    <mergeCell ref="H243:H245"/>
    <mergeCell ref="J238:J241"/>
    <mergeCell ref="I238:I241"/>
    <mergeCell ref="H238:H241"/>
    <mergeCell ref="J228:J231"/>
    <mergeCell ref="I228:I231"/>
    <mergeCell ref="H228:H231"/>
    <mergeCell ref="J219:J222"/>
    <mergeCell ref="I219:I222"/>
    <mergeCell ref="H219:H222"/>
    <mergeCell ref="BI203:BI206"/>
    <mergeCell ref="BD211:BD213"/>
    <mergeCell ref="BD228:BD231"/>
    <mergeCell ref="AW207:AW210"/>
    <mergeCell ref="AX207:AX210"/>
    <mergeCell ref="AY207:AY210"/>
    <mergeCell ref="AZ207:AZ210"/>
    <mergeCell ref="BA207:BA210"/>
    <mergeCell ref="BB207:BB210"/>
    <mergeCell ref="BC207:BC210"/>
    <mergeCell ref="BC211:BC213"/>
    <mergeCell ref="U228:U231"/>
    <mergeCell ref="V228:V231"/>
    <mergeCell ref="W228:W231"/>
    <mergeCell ref="AO228:AO231"/>
    <mergeCell ref="AP228:AP231"/>
    <mergeCell ref="AQ228:AQ231"/>
    <mergeCell ref="AR228:AR231"/>
    <mergeCell ref="AS228:AS231"/>
    <mergeCell ref="AT228:AT231"/>
    <mergeCell ref="BB214:BB217"/>
    <mergeCell ref="AZ228:AZ231"/>
    <mergeCell ref="BA228:BA231"/>
    <mergeCell ref="BB228:BB231"/>
    <mergeCell ref="AQ219:AQ222"/>
    <mergeCell ref="AR219:AR222"/>
    <mergeCell ref="AS219:AS222"/>
    <mergeCell ref="AV214:AV217"/>
    <mergeCell ref="AW214:AW217"/>
    <mergeCell ref="AX214:AX217"/>
    <mergeCell ref="AY214:AY217"/>
    <mergeCell ref="AZ214:AZ217"/>
    <mergeCell ref="AS207:AS210"/>
    <mergeCell ref="AT207:AT210"/>
    <mergeCell ref="AU207:AU210"/>
    <mergeCell ref="BL238:BL241"/>
    <mergeCell ref="BM238:BM241"/>
    <mergeCell ref="BM243:BM245"/>
    <mergeCell ref="BK243:BK245"/>
    <mergeCell ref="BJ244:BJ245"/>
    <mergeCell ref="BB199:BB202"/>
    <mergeCell ref="BL243:BL245"/>
    <mergeCell ref="BL249:BL251"/>
    <mergeCell ref="BM249:BM251"/>
    <mergeCell ref="BI243:BI245"/>
    <mergeCell ref="BH243:BH245"/>
    <mergeCell ref="BG243:BG245"/>
    <mergeCell ref="BF243:BF245"/>
    <mergeCell ref="BK238:BK241"/>
    <mergeCell ref="BJ238:BJ241"/>
    <mergeCell ref="BI238:BI241"/>
    <mergeCell ref="BH238:BH241"/>
    <mergeCell ref="BH207:BH210"/>
    <mergeCell ref="BC228:BC231"/>
    <mergeCell ref="BJ207:BJ210"/>
    <mergeCell ref="BK207:BK210"/>
    <mergeCell ref="BE211:BE213"/>
    <mergeCell ref="BF211:BF213"/>
    <mergeCell ref="BK211:BK213"/>
    <mergeCell ref="BD203:BD206"/>
    <mergeCell ref="BE203:BE206"/>
    <mergeCell ref="BF203:BF206"/>
    <mergeCell ref="BG203:BG206"/>
    <mergeCell ref="BH203:BH206"/>
    <mergeCell ref="A268:F268"/>
    <mergeCell ref="A271:AH271"/>
    <mergeCell ref="A272:J272"/>
    <mergeCell ref="BG238:BG241"/>
    <mergeCell ref="BF238:BF241"/>
    <mergeCell ref="BE238:BE241"/>
    <mergeCell ref="BD238:BD241"/>
    <mergeCell ref="BC238:BC241"/>
    <mergeCell ref="BB238:BB241"/>
    <mergeCell ref="BD199:BD202"/>
    <mergeCell ref="BD207:BD210"/>
    <mergeCell ref="BE207:BE210"/>
    <mergeCell ref="BF207:BF210"/>
    <mergeCell ref="BG207:BG210"/>
    <mergeCell ref="N199:N202"/>
    <mergeCell ref="O199:O202"/>
    <mergeCell ref="P199:P202"/>
    <mergeCell ref="Q199:Q202"/>
    <mergeCell ref="R199:R202"/>
    <mergeCell ref="S199:S202"/>
    <mergeCell ref="T199:T202"/>
    <mergeCell ref="U199:U202"/>
    <mergeCell ref="V199:V202"/>
    <mergeCell ref="W199:W202"/>
    <mergeCell ref="AO199:AO202"/>
    <mergeCell ref="U207:U210"/>
    <mergeCell ref="V207:V210"/>
    <mergeCell ref="W207:W210"/>
    <mergeCell ref="AO207:AO210"/>
    <mergeCell ref="AP207:AP210"/>
    <mergeCell ref="AQ207:AQ210"/>
    <mergeCell ref="AR207:AR210"/>
  </mergeCells>
  <phoneticPr fontId="6" type="noConversion"/>
  <pageMargins left="0.51181102362204722" right="0.51181102362204722" top="0.78740157480314965" bottom="0.78740157480314965" header="0.31496062992125984" footer="0.31496062992125984"/>
  <pageSetup scale="8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518"/>
  <sheetViews>
    <sheetView topLeftCell="A62" workbookViewId="0">
      <selection activeCell="D116" sqref="A116:D128"/>
    </sheetView>
  </sheetViews>
  <sheetFormatPr defaultRowHeight="15" x14ac:dyDescent="0.25"/>
  <cols>
    <col min="1" max="1" width="13.7109375" style="19" customWidth="1"/>
    <col min="2" max="2" width="80.85546875" style="19" bestFit="1" customWidth="1"/>
    <col min="3" max="3" width="14.5703125" style="19" bestFit="1" customWidth="1"/>
    <col min="4" max="4" width="20" style="19" bestFit="1" customWidth="1"/>
    <col min="5" max="16384" width="9.140625" style="19"/>
  </cols>
  <sheetData>
    <row r="1" spans="1:54" ht="18.75" thickBot="1" x14ac:dyDescent="0.3">
      <c r="A1" s="247" t="s">
        <v>628</v>
      </c>
      <c r="B1" s="248"/>
      <c r="C1" s="248"/>
      <c r="D1" s="249"/>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0"/>
    </row>
    <row r="2" spans="1:54" ht="15" customHeight="1" thickBot="1" x14ac:dyDescent="0.3">
      <c r="A2" s="12" t="s">
        <v>9</v>
      </c>
      <c r="B2" s="26" t="s">
        <v>3</v>
      </c>
      <c r="C2" s="13" t="s">
        <v>1</v>
      </c>
      <c r="D2" s="14" t="s">
        <v>12</v>
      </c>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0"/>
    </row>
    <row r="3" spans="1:54" x14ac:dyDescent="0.25">
      <c r="A3" s="27" t="s">
        <v>534</v>
      </c>
      <c r="B3" s="6" t="s">
        <v>535</v>
      </c>
      <c r="C3" s="2" t="s">
        <v>629</v>
      </c>
      <c r="D3" s="28">
        <v>45425</v>
      </c>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0"/>
    </row>
    <row r="4" spans="1:54" x14ac:dyDescent="0.25">
      <c r="A4" s="11" t="s">
        <v>460</v>
      </c>
      <c r="B4" s="1" t="s">
        <v>457</v>
      </c>
      <c r="C4" s="9" t="s">
        <v>629</v>
      </c>
      <c r="D4" s="24">
        <v>45441</v>
      </c>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0"/>
    </row>
    <row r="5" spans="1:54" x14ac:dyDescent="0.25">
      <c r="A5" s="11" t="s">
        <v>468</v>
      </c>
      <c r="B5" s="1" t="s">
        <v>469</v>
      </c>
      <c r="C5" s="9" t="s">
        <v>629</v>
      </c>
      <c r="D5" s="24">
        <v>45442</v>
      </c>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0"/>
    </row>
    <row r="6" spans="1:54" x14ac:dyDescent="0.25">
      <c r="A6" s="11" t="s">
        <v>488</v>
      </c>
      <c r="B6" s="1" t="s">
        <v>489</v>
      </c>
      <c r="C6" s="9" t="s">
        <v>629</v>
      </c>
      <c r="D6" s="24">
        <v>45442</v>
      </c>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0"/>
    </row>
    <row r="7" spans="1:54" x14ac:dyDescent="0.25">
      <c r="A7" s="11" t="s">
        <v>466</v>
      </c>
      <c r="B7" s="1" t="s">
        <v>463</v>
      </c>
      <c r="C7" s="9" t="s">
        <v>629</v>
      </c>
      <c r="D7" s="24">
        <v>45442</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0"/>
    </row>
    <row r="8" spans="1:54" ht="15.75" thickBot="1" x14ac:dyDescent="0.3">
      <c r="A8" s="34" t="s">
        <v>452</v>
      </c>
      <c r="B8" s="4" t="s">
        <v>453</v>
      </c>
      <c r="C8" s="10" t="s">
        <v>629</v>
      </c>
      <c r="D8" s="35">
        <v>45442</v>
      </c>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0"/>
    </row>
    <row r="9" spans="1:54" ht="24" customHeight="1" thickBot="1" x14ac:dyDescent="0.3">
      <c r="A9" s="235"/>
      <c r="B9" s="236"/>
      <c r="C9" s="236"/>
      <c r="D9" s="237"/>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0"/>
    </row>
    <row r="10" spans="1:54" ht="18.75" thickBot="1" x14ac:dyDescent="0.3">
      <c r="A10" s="252" t="s">
        <v>624</v>
      </c>
      <c r="B10" s="253"/>
      <c r="C10" s="253"/>
      <c r="D10" s="254"/>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0"/>
    </row>
    <row r="11" spans="1:54" ht="15" customHeight="1" thickBot="1" x14ac:dyDescent="0.3">
      <c r="A11" s="12" t="s">
        <v>9</v>
      </c>
      <c r="B11" s="26" t="s">
        <v>3</v>
      </c>
      <c r="C11" s="13" t="s">
        <v>1</v>
      </c>
      <c r="D11" s="14" t="s">
        <v>12</v>
      </c>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0"/>
    </row>
    <row r="12" spans="1:54" ht="10.5" customHeight="1" x14ac:dyDescent="0.25">
      <c r="A12" s="246" t="s">
        <v>299</v>
      </c>
      <c r="B12" s="231" t="s">
        <v>300</v>
      </c>
      <c r="C12" s="231" t="s">
        <v>618</v>
      </c>
      <c r="D12" s="233">
        <v>45561</v>
      </c>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0"/>
    </row>
    <row r="13" spans="1:54" hidden="1" x14ac:dyDescent="0.25">
      <c r="A13" s="238"/>
      <c r="B13" s="232"/>
      <c r="C13" s="232"/>
      <c r="D13" s="234"/>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0"/>
    </row>
    <row r="14" spans="1:54" hidden="1" x14ac:dyDescent="0.25">
      <c r="A14" s="238"/>
      <c r="B14" s="232"/>
      <c r="C14" s="232"/>
      <c r="D14" s="234"/>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0"/>
    </row>
    <row r="15" spans="1:54" hidden="1" x14ac:dyDescent="0.25">
      <c r="A15" s="238"/>
      <c r="B15" s="232"/>
      <c r="C15" s="232"/>
      <c r="D15" s="234"/>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0"/>
    </row>
    <row r="16" spans="1:54" hidden="1" x14ac:dyDescent="0.25">
      <c r="A16" s="238"/>
      <c r="B16" s="232"/>
      <c r="C16" s="232"/>
      <c r="D16" s="234"/>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0"/>
    </row>
    <row r="17" spans="1:54" hidden="1" x14ac:dyDescent="0.25">
      <c r="A17" s="238"/>
      <c r="B17" s="232"/>
      <c r="C17" s="232"/>
      <c r="D17" s="234"/>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0"/>
    </row>
    <row r="18" spans="1:54" hidden="1" x14ac:dyDescent="0.25">
      <c r="A18" s="238"/>
      <c r="B18" s="232"/>
      <c r="C18" s="232"/>
      <c r="D18" s="234"/>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0"/>
    </row>
    <row r="19" spans="1:54" x14ac:dyDescent="0.25">
      <c r="A19" s="238"/>
      <c r="B19" s="232"/>
      <c r="C19" s="232"/>
      <c r="D19" s="234"/>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0"/>
    </row>
    <row r="20" spans="1:54" ht="23.25" customHeight="1" thickBot="1" x14ac:dyDescent="0.3">
      <c r="A20" s="34" t="s">
        <v>484</v>
      </c>
      <c r="B20" s="4" t="s">
        <v>485</v>
      </c>
      <c r="C20" s="4" t="s">
        <v>629</v>
      </c>
      <c r="D20" s="35">
        <v>45564</v>
      </c>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0"/>
    </row>
    <row r="21" spans="1:54" ht="23.25" customHeight="1" thickBot="1" x14ac:dyDescent="0.3">
      <c r="A21" s="235"/>
      <c r="B21" s="236"/>
      <c r="C21" s="236"/>
      <c r="D21" s="237"/>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0"/>
    </row>
    <row r="22" spans="1:54" ht="18.75" thickBot="1" x14ac:dyDescent="0.3">
      <c r="A22" s="255" t="s">
        <v>625</v>
      </c>
      <c r="B22" s="256"/>
      <c r="C22" s="256"/>
      <c r="D22" s="257"/>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0"/>
    </row>
    <row r="23" spans="1:54" ht="15" customHeight="1" thickBot="1" x14ac:dyDescent="0.3">
      <c r="A23" s="12" t="s">
        <v>9</v>
      </c>
      <c r="B23" s="26" t="s">
        <v>3</v>
      </c>
      <c r="C23" s="13" t="s">
        <v>1</v>
      </c>
      <c r="D23" s="14" t="s">
        <v>12</v>
      </c>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0"/>
    </row>
    <row r="24" spans="1:54" ht="10.5" customHeight="1" x14ac:dyDescent="0.25">
      <c r="A24" s="244" t="s">
        <v>320</v>
      </c>
      <c r="B24" s="232" t="s">
        <v>321</v>
      </c>
      <c r="C24" s="232" t="s">
        <v>618</v>
      </c>
      <c r="D24" s="234">
        <v>45566</v>
      </c>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0"/>
    </row>
    <row r="25" spans="1:54" ht="0.75" hidden="1" customHeight="1" x14ac:dyDescent="0.25">
      <c r="A25" s="244"/>
      <c r="B25" s="232"/>
      <c r="C25" s="232"/>
      <c r="D25" s="234"/>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0"/>
    </row>
    <row r="26" spans="1:54" hidden="1" x14ac:dyDescent="0.25">
      <c r="A26" s="244"/>
      <c r="B26" s="232"/>
      <c r="C26" s="232"/>
      <c r="D26" s="234"/>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0"/>
    </row>
    <row r="27" spans="1:54" hidden="1" x14ac:dyDescent="0.25">
      <c r="A27" s="244"/>
      <c r="B27" s="232"/>
      <c r="C27" s="232"/>
      <c r="D27" s="234"/>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0"/>
    </row>
    <row r="28" spans="1:54" hidden="1" x14ac:dyDescent="0.25">
      <c r="A28" s="244"/>
      <c r="B28" s="232"/>
      <c r="C28" s="232"/>
      <c r="D28" s="234"/>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0"/>
    </row>
    <row r="29" spans="1:54" hidden="1" x14ac:dyDescent="0.25">
      <c r="A29" s="244"/>
      <c r="B29" s="232"/>
      <c r="C29" s="232"/>
      <c r="D29" s="234"/>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0"/>
    </row>
    <row r="30" spans="1:54" hidden="1" x14ac:dyDescent="0.25">
      <c r="A30" s="244"/>
      <c r="B30" s="232"/>
      <c r="C30" s="232"/>
      <c r="D30" s="234"/>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0"/>
    </row>
    <row r="31" spans="1:54" ht="15.75" thickBot="1" x14ac:dyDescent="0.3">
      <c r="A31" s="261"/>
      <c r="B31" s="250"/>
      <c r="C31" s="250"/>
      <c r="D31" s="251"/>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0"/>
    </row>
    <row r="32" spans="1:54" ht="25.5" customHeight="1" thickBot="1" x14ac:dyDescent="0.3">
      <c r="A32" s="235"/>
      <c r="B32" s="236"/>
      <c r="C32" s="236"/>
      <c r="D32" s="237"/>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0"/>
    </row>
    <row r="33" spans="1:54" ht="18.75" thickBot="1" x14ac:dyDescent="0.3">
      <c r="A33" s="255" t="s">
        <v>626</v>
      </c>
      <c r="B33" s="256"/>
      <c r="C33" s="256"/>
      <c r="D33" s="257"/>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0"/>
    </row>
    <row r="34" spans="1:54" ht="15" customHeight="1" thickBot="1" x14ac:dyDescent="0.3">
      <c r="A34" s="12" t="s">
        <v>9</v>
      </c>
      <c r="B34" s="26" t="s">
        <v>3</v>
      </c>
      <c r="C34" s="13" t="s">
        <v>1</v>
      </c>
      <c r="D34" s="14" t="s">
        <v>12</v>
      </c>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0"/>
    </row>
    <row r="35" spans="1:54" ht="0.75" customHeight="1" x14ac:dyDescent="0.25">
      <c r="A35" s="241" t="s">
        <v>360</v>
      </c>
      <c r="B35" s="232" t="s">
        <v>361</v>
      </c>
      <c r="C35" s="232" t="s">
        <v>623</v>
      </c>
      <c r="D35" s="234">
        <v>45613</v>
      </c>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0"/>
    </row>
    <row r="36" spans="1:54" hidden="1" x14ac:dyDescent="0.25">
      <c r="A36" s="241"/>
      <c r="B36" s="232"/>
      <c r="C36" s="232"/>
      <c r="D36" s="234"/>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0"/>
    </row>
    <row r="37" spans="1:54" hidden="1" x14ac:dyDescent="0.25">
      <c r="A37" s="241"/>
      <c r="B37" s="232"/>
      <c r="C37" s="232"/>
      <c r="D37" s="234"/>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0"/>
    </row>
    <row r="38" spans="1:54" x14ac:dyDescent="0.25">
      <c r="A38" s="241"/>
      <c r="B38" s="232"/>
      <c r="C38" s="232"/>
      <c r="D38" s="234"/>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0"/>
    </row>
    <row r="39" spans="1:54" ht="6" customHeight="1" x14ac:dyDescent="0.25">
      <c r="A39" s="238" t="s">
        <v>330</v>
      </c>
      <c r="B39" s="232" t="s">
        <v>331</v>
      </c>
      <c r="C39" s="232" t="s">
        <v>618</v>
      </c>
      <c r="D39" s="234">
        <v>45618</v>
      </c>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0"/>
    </row>
    <row r="40" spans="1:54" ht="5.25" hidden="1" customHeight="1" x14ac:dyDescent="0.25">
      <c r="A40" s="238"/>
      <c r="B40" s="232"/>
      <c r="C40" s="232"/>
      <c r="D40" s="234"/>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0"/>
    </row>
    <row r="41" spans="1:54" hidden="1" x14ac:dyDescent="0.25">
      <c r="A41" s="238"/>
      <c r="B41" s="232"/>
      <c r="C41" s="232"/>
      <c r="D41" s="234"/>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0"/>
    </row>
    <row r="42" spans="1:54" hidden="1" x14ac:dyDescent="0.25">
      <c r="A42" s="238"/>
      <c r="B42" s="232"/>
      <c r="C42" s="232"/>
      <c r="D42" s="234"/>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0"/>
    </row>
    <row r="43" spans="1:54" hidden="1" x14ac:dyDescent="0.25">
      <c r="A43" s="238"/>
      <c r="B43" s="232"/>
      <c r="C43" s="232"/>
      <c r="D43" s="234"/>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0"/>
    </row>
    <row r="44" spans="1:54" hidden="1" x14ac:dyDescent="0.25">
      <c r="A44" s="238"/>
      <c r="B44" s="232"/>
      <c r="C44" s="232"/>
      <c r="D44" s="234"/>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0"/>
    </row>
    <row r="45" spans="1:54" hidden="1" x14ac:dyDescent="0.25">
      <c r="A45" s="238"/>
      <c r="B45" s="232"/>
      <c r="C45" s="232"/>
      <c r="D45" s="234"/>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0"/>
    </row>
    <row r="46" spans="1:54" x14ac:dyDescent="0.25">
      <c r="A46" s="238"/>
      <c r="B46" s="232"/>
      <c r="C46" s="232"/>
      <c r="D46" s="234"/>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0"/>
    </row>
    <row r="47" spans="1:54" ht="6" customHeight="1" x14ac:dyDescent="0.25">
      <c r="A47" s="241" t="s">
        <v>382</v>
      </c>
      <c r="B47" s="232" t="s">
        <v>383</v>
      </c>
      <c r="C47" s="232" t="s">
        <v>623</v>
      </c>
      <c r="D47" s="234">
        <v>45618</v>
      </c>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0"/>
    </row>
    <row r="48" spans="1:54" hidden="1" x14ac:dyDescent="0.25">
      <c r="A48" s="241"/>
      <c r="B48" s="232"/>
      <c r="C48" s="232"/>
      <c r="D48" s="234"/>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0"/>
    </row>
    <row r="49" spans="1:54" hidden="1" x14ac:dyDescent="0.25">
      <c r="A49" s="241"/>
      <c r="B49" s="232"/>
      <c r="C49" s="232"/>
      <c r="D49" s="234"/>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0"/>
    </row>
    <row r="50" spans="1:54" ht="15.75" thickBot="1" x14ac:dyDescent="0.3">
      <c r="A50" s="245"/>
      <c r="B50" s="250"/>
      <c r="C50" s="250"/>
      <c r="D50" s="251"/>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0"/>
    </row>
    <row r="51" spans="1:54" ht="31.5" customHeight="1" thickBot="1" x14ac:dyDescent="0.3">
      <c r="A51" s="235"/>
      <c r="B51" s="236"/>
      <c r="C51" s="236"/>
      <c r="D51" s="237"/>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0"/>
    </row>
    <row r="52" spans="1:54" ht="18.75" thickBot="1" x14ac:dyDescent="0.3">
      <c r="A52" s="258" t="s">
        <v>627</v>
      </c>
      <c r="B52" s="259"/>
      <c r="C52" s="259"/>
      <c r="D52" s="260"/>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0"/>
    </row>
    <row r="53" spans="1:54" ht="15" customHeight="1" thickBot="1" x14ac:dyDescent="0.3">
      <c r="A53" s="12" t="s">
        <v>9</v>
      </c>
      <c r="B53" s="26" t="s">
        <v>3</v>
      </c>
      <c r="C53" s="13" t="s">
        <v>1</v>
      </c>
      <c r="D53" s="14" t="s">
        <v>12</v>
      </c>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0"/>
    </row>
    <row r="54" spans="1:54" ht="9" customHeight="1" x14ac:dyDescent="0.25">
      <c r="A54" s="239" t="s">
        <v>226</v>
      </c>
      <c r="B54" s="240" t="s">
        <v>146</v>
      </c>
      <c r="C54" s="240" t="s">
        <v>619</v>
      </c>
      <c r="D54" s="242">
        <v>45628</v>
      </c>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0"/>
    </row>
    <row r="55" spans="1:54" ht="0.75" hidden="1" customHeight="1" x14ac:dyDescent="0.25">
      <c r="A55" s="238"/>
      <c r="B55" s="232"/>
      <c r="C55" s="232"/>
      <c r="D55" s="234"/>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0"/>
    </row>
    <row r="56" spans="1:54" hidden="1" x14ac:dyDescent="0.25">
      <c r="A56" s="238"/>
      <c r="B56" s="232"/>
      <c r="C56" s="232"/>
      <c r="D56" s="234"/>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0"/>
    </row>
    <row r="57" spans="1:54" hidden="1" x14ac:dyDescent="0.25">
      <c r="A57" s="238"/>
      <c r="B57" s="232"/>
      <c r="C57" s="232"/>
      <c r="D57" s="234"/>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0"/>
    </row>
    <row r="58" spans="1:54" hidden="1" x14ac:dyDescent="0.25">
      <c r="A58" s="238"/>
      <c r="B58" s="232"/>
      <c r="C58" s="232"/>
      <c r="D58" s="234"/>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0"/>
    </row>
    <row r="59" spans="1:54" hidden="1" x14ac:dyDescent="0.25">
      <c r="A59" s="238"/>
      <c r="B59" s="232"/>
      <c r="C59" s="232"/>
      <c r="D59" s="234"/>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0"/>
    </row>
    <row r="60" spans="1:54" hidden="1" x14ac:dyDescent="0.25">
      <c r="A60" s="238"/>
      <c r="B60" s="232"/>
      <c r="C60" s="232"/>
      <c r="D60" s="234"/>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0"/>
    </row>
    <row r="61" spans="1:54" hidden="1" x14ac:dyDescent="0.25">
      <c r="A61" s="238"/>
      <c r="B61" s="232"/>
      <c r="C61" s="232"/>
      <c r="D61" s="234"/>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0"/>
    </row>
    <row r="62" spans="1:54" x14ac:dyDescent="0.25">
      <c r="A62" s="238"/>
      <c r="B62" s="232"/>
      <c r="C62" s="232"/>
      <c r="D62" s="234"/>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0"/>
    </row>
    <row r="63" spans="1:54" ht="12" customHeight="1" x14ac:dyDescent="0.25">
      <c r="A63" s="241" t="s">
        <v>439</v>
      </c>
      <c r="B63" s="232" t="s">
        <v>440</v>
      </c>
      <c r="C63" s="232" t="s">
        <v>629</v>
      </c>
      <c r="D63" s="243">
        <v>45635</v>
      </c>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0"/>
    </row>
    <row r="64" spans="1:54" ht="2.25" hidden="1" customHeight="1" x14ac:dyDescent="0.25">
      <c r="A64" s="241"/>
      <c r="B64" s="232"/>
      <c r="C64" s="232"/>
      <c r="D64" s="243"/>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0"/>
    </row>
    <row r="65" spans="1:54" hidden="1" x14ac:dyDescent="0.25">
      <c r="A65" s="241"/>
      <c r="B65" s="232"/>
      <c r="C65" s="232"/>
      <c r="D65" s="243"/>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0"/>
    </row>
    <row r="66" spans="1:54" x14ac:dyDescent="0.25">
      <c r="A66" s="241"/>
      <c r="B66" s="232"/>
      <c r="C66" s="232"/>
      <c r="D66" s="243"/>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0"/>
    </row>
    <row r="67" spans="1:54" ht="23.25" customHeight="1" x14ac:dyDescent="0.25">
      <c r="A67" s="11" t="s">
        <v>478</v>
      </c>
      <c r="B67" s="1" t="s">
        <v>479</v>
      </c>
      <c r="C67" s="1"/>
      <c r="D67" s="24">
        <v>45641</v>
      </c>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0"/>
    </row>
    <row r="68" spans="1:54" ht="9" customHeight="1" x14ac:dyDescent="0.25">
      <c r="A68" s="244" t="s">
        <v>568</v>
      </c>
      <c r="B68" s="232" t="s">
        <v>371</v>
      </c>
      <c r="C68" s="232" t="s">
        <v>623</v>
      </c>
      <c r="D68" s="234">
        <v>45645</v>
      </c>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0"/>
    </row>
    <row r="69" spans="1:54" ht="60" hidden="1" customHeight="1" x14ac:dyDescent="0.25">
      <c r="A69" s="244"/>
      <c r="B69" s="232"/>
      <c r="C69" s="232"/>
      <c r="D69" s="234"/>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0"/>
    </row>
    <row r="70" spans="1:54" ht="60" hidden="1" customHeight="1" x14ac:dyDescent="0.25">
      <c r="A70" s="244"/>
      <c r="B70" s="232"/>
      <c r="C70" s="232"/>
      <c r="D70" s="234"/>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0"/>
    </row>
    <row r="71" spans="1:54" x14ac:dyDescent="0.25">
      <c r="A71" s="244"/>
      <c r="B71" s="232"/>
      <c r="C71" s="232"/>
      <c r="D71" s="234"/>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0"/>
    </row>
    <row r="72" spans="1:54" ht="5.25" customHeight="1" x14ac:dyDescent="0.25">
      <c r="A72" s="244" t="s">
        <v>569</v>
      </c>
      <c r="B72" s="232" t="s">
        <v>371</v>
      </c>
      <c r="C72" s="232" t="s">
        <v>623</v>
      </c>
      <c r="D72" s="234">
        <v>45645</v>
      </c>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0"/>
    </row>
    <row r="73" spans="1:54" ht="60" hidden="1" customHeight="1" x14ac:dyDescent="0.25">
      <c r="A73" s="244"/>
      <c r="B73" s="232"/>
      <c r="C73" s="232"/>
      <c r="D73" s="234"/>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0"/>
    </row>
    <row r="74" spans="1:54" x14ac:dyDescent="0.25">
      <c r="A74" s="244"/>
      <c r="B74" s="232"/>
      <c r="C74" s="232"/>
      <c r="D74" s="234"/>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0"/>
    </row>
    <row r="75" spans="1:54" ht="13.5" customHeight="1" x14ac:dyDescent="0.25">
      <c r="A75" s="241" t="s">
        <v>447</v>
      </c>
      <c r="B75" s="232" t="s">
        <v>448</v>
      </c>
      <c r="C75" s="232" t="s">
        <v>629</v>
      </c>
      <c r="D75" s="243">
        <v>45646</v>
      </c>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0"/>
    </row>
    <row r="76" spans="1:54" hidden="1" x14ac:dyDescent="0.25">
      <c r="A76" s="241"/>
      <c r="B76" s="232"/>
      <c r="C76" s="232"/>
      <c r="D76" s="243"/>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0"/>
    </row>
    <row r="77" spans="1:54" x14ac:dyDescent="0.25">
      <c r="A77" s="241"/>
      <c r="B77" s="232"/>
      <c r="C77" s="232"/>
      <c r="D77" s="243"/>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0"/>
    </row>
    <row r="78" spans="1:54" ht="22.5" customHeight="1" x14ac:dyDescent="0.25">
      <c r="A78" s="11" t="s">
        <v>456</v>
      </c>
      <c r="B78" s="1" t="s">
        <v>457</v>
      </c>
      <c r="C78" s="1" t="s">
        <v>629</v>
      </c>
      <c r="D78" s="24">
        <v>45646</v>
      </c>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0"/>
    </row>
    <row r="79" spans="1:54" ht="21" customHeight="1" x14ac:dyDescent="0.25">
      <c r="A79" s="23" t="s">
        <v>550</v>
      </c>
      <c r="B79" s="5" t="s">
        <v>551</v>
      </c>
      <c r="C79" s="1" t="s">
        <v>629</v>
      </c>
      <c r="D79" s="24">
        <v>45646</v>
      </c>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0"/>
    </row>
    <row r="80" spans="1:54" ht="21.75" customHeight="1" x14ac:dyDescent="0.25">
      <c r="A80" s="11" t="s">
        <v>462</v>
      </c>
      <c r="B80" s="1" t="s">
        <v>463</v>
      </c>
      <c r="C80" s="1" t="s">
        <v>629</v>
      </c>
      <c r="D80" s="24">
        <v>45646</v>
      </c>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0"/>
    </row>
    <row r="81" spans="1:54" ht="29.25" customHeight="1" x14ac:dyDescent="0.25">
      <c r="A81" s="11" t="s">
        <v>503</v>
      </c>
      <c r="B81" s="1" t="s">
        <v>504</v>
      </c>
      <c r="C81" s="1" t="s">
        <v>629</v>
      </c>
      <c r="D81" s="24">
        <v>45647</v>
      </c>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0"/>
    </row>
    <row r="82" spans="1:54" ht="15" customHeight="1" x14ac:dyDescent="0.25">
      <c r="A82" s="238" t="s">
        <v>268</v>
      </c>
      <c r="B82" s="232" t="s">
        <v>269</v>
      </c>
      <c r="C82" s="232" t="s">
        <v>619</v>
      </c>
      <c r="D82" s="234">
        <v>45657</v>
      </c>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0"/>
    </row>
    <row r="83" spans="1:54" ht="7.5" hidden="1" customHeight="1" x14ac:dyDescent="0.25">
      <c r="A83" s="238"/>
      <c r="B83" s="232"/>
      <c r="C83" s="232"/>
      <c r="D83" s="234"/>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0"/>
    </row>
    <row r="84" spans="1:54" ht="60" hidden="1" customHeight="1" x14ac:dyDescent="0.25">
      <c r="A84" s="238"/>
      <c r="B84" s="232"/>
      <c r="C84" s="232"/>
      <c r="D84" s="234"/>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0"/>
    </row>
    <row r="85" spans="1:54" hidden="1" x14ac:dyDescent="0.25">
      <c r="A85" s="238"/>
      <c r="B85" s="232"/>
      <c r="C85" s="232"/>
      <c r="D85" s="234"/>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0"/>
    </row>
    <row r="86" spans="1:54" hidden="1" x14ac:dyDescent="0.25">
      <c r="A86" s="238"/>
      <c r="B86" s="232"/>
      <c r="C86" s="232"/>
      <c r="D86" s="234"/>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0"/>
    </row>
    <row r="87" spans="1:54" hidden="1" x14ac:dyDescent="0.25">
      <c r="A87" s="238"/>
      <c r="B87" s="232"/>
      <c r="C87" s="232"/>
      <c r="D87" s="234"/>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0"/>
    </row>
    <row r="88" spans="1:54" hidden="1" x14ac:dyDescent="0.25">
      <c r="A88" s="238"/>
      <c r="B88" s="232"/>
      <c r="C88" s="232"/>
      <c r="D88" s="234"/>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0"/>
    </row>
    <row r="89" spans="1:54" hidden="1" x14ac:dyDescent="0.25">
      <c r="A89" s="238"/>
      <c r="B89" s="232"/>
      <c r="C89" s="232"/>
      <c r="D89" s="234"/>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0"/>
    </row>
    <row r="90" spans="1:54" x14ac:dyDescent="0.25">
      <c r="A90" s="238"/>
      <c r="B90" s="232"/>
      <c r="C90" s="232"/>
      <c r="D90" s="234"/>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0"/>
    </row>
    <row r="91" spans="1:54" ht="12.75" customHeight="1" x14ac:dyDescent="0.25">
      <c r="A91" s="238" t="s">
        <v>145</v>
      </c>
      <c r="B91" s="232" t="s">
        <v>146</v>
      </c>
      <c r="C91" s="232" t="s">
        <v>620</v>
      </c>
      <c r="D91" s="234">
        <v>45657</v>
      </c>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0"/>
    </row>
    <row r="92" spans="1:54" ht="4.5" hidden="1" customHeight="1" x14ac:dyDescent="0.25">
      <c r="A92" s="238"/>
      <c r="B92" s="232"/>
      <c r="C92" s="232"/>
      <c r="D92" s="234"/>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0"/>
    </row>
    <row r="93" spans="1:54" ht="60" hidden="1" customHeight="1" x14ac:dyDescent="0.25">
      <c r="A93" s="238"/>
      <c r="B93" s="232"/>
      <c r="C93" s="232"/>
      <c r="D93" s="234"/>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0"/>
    </row>
    <row r="94" spans="1:54" hidden="1" x14ac:dyDescent="0.25">
      <c r="A94" s="238"/>
      <c r="B94" s="232"/>
      <c r="C94" s="232"/>
      <c r="D94" s="234"/>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0"/>
    </row>
    <row r="95" spans="1:54" hidden="1" x14ac:dyDescent="0.25">
      <c r="A95" s="238"/>
      <c r="B95" s="232"/>
      <c r="C95" s="232"/>
      <c r="D95" s="234"/>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0"/>
    </row>
    <row r="96" spans="1:54" hidden="1" x14ac:dyDescent="0.25">
      <c r="A96" s="238"/>
      <c r="B96" s="232"/>
      <c r="C96" s="232"/>
      <c r="D96" s="234"/>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0"/>
    </row>
    <row r="97" spans="1:54" hidden="1" x14ac:dyDescent="0.25">
      <c r="A97" s="238"/>
      <c r="B97" s="232"/>
      <c r="C97" s="232"/>
      <c r="D97" s="234"/>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0"/>
    </row>
    <row r="98" spans="1:54" hidden="1" x14ac:dyDescent="0.25">
      <c r="A98" s="238"/>
      <c r="B98" s="232"/>
      <c r="C98" s="232"/>
      <c r="D98" s="234"/>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0"/>
    </row>
    <row r="99" spans="1:54" hidden="1" x14ac:dyDescent="0.25">
      <c r="A99" s="238"/>
      <c r="B99" s="232"/>
      <c r="C99" s="232"/>
      <c r="D99" s="234"/>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0"/>
    </row>
    <row r="100" spans="1:54" hidden="1" x14ac:dyDescent="0.25">
      <c r="A100" s="238"/>
      <c r="B100" s="232"/>
      <c r="C100" s="232"/>
      <c r="D100" s="234"/>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0"/>
    </row>
    <row r="101" spans="1:54" x14ac:dyDescent="0.25">
      <c r="A101" s="238"/>
      <c r="B101" s="232"/>
      <c r="C101" s="232"/>
      <c r="D101" s="234"/>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0"/>
    </row>
    <row r="102" spans="1:54" ht="12.75" customHeight="1" x14ac:dyDescent="0.25">
      <c r="A102" s="238" t="s">
        <v>205</v>
      </c>
      <c r="B102" s="232" t="s">
        <v>146</v>
      </c>
      <c r="C102" s="232" t="s">
        <v>621</v>
      </c>
      <c r="D102" s="234">
        <v>45657</v>
      </c>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0"/>
    </row>
    <row r="103" spans="1:54" ht="9" hidden="1" customHeight="1" x14ac:dyDescent="0.25">
      <c r="A103" s="238"/>
      <c r="B103" s="232"/>
      <c r="C103" s="232"/>
      <c r="D103" s="234"/>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0"/>
    </row>
    <row r="104" spans="1:54" ht="60" hidden="1" customHeight="1" x14ac:dyDescent="0.25">
      <c r="A104" s="238"/>
      <c r="B104" s="232"/>
      <c r="C104" s="232"/>
      <c r="D104" s="234"/>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0"/>
    </row>
    <row r="105" spans="1:54" hidden="1" x14ac:dyDescent="0.25">
      <c r="A105" s="238"/>
      <c r="B105" s="232"/>
      <c r="C105" s="232"/>
      <c r="D105" s="234"/>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0"/>
    </row>
    <row r="106" spans="1:54" hidden="1" x14ac:dyDescent="0.25">
      <c r="A106" s="238"/>
      <c r="B106" s="232"/>
      <c r="C106" s="232"/>
      <c r="D106" s="234"/>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0"/>
    </row>
    <row r="107" spans="1:54" hidden="1" x14ac:dyDescent="0.25">
      <c r="A107" s="238"/>
      <c r="B107" s="232"/>
      <c r="C107" s="232"/>
      <c r="D107" s="234"/>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0"/>
    </row>
    <row r="108" spans="1:54" hidden="1" x14ac:dyDescent="0.25">
      <c r="A108" s="238"/>
      <c r="B108" s="232"/>
      <c r="C108" s="232"/>
      <c r="D108" s="234"/>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0"/>
    </row>
    <row r="109" spans="1:54" hidden="1" x14ac:dyDescent="0.25">
      <c r="A109" s="238"/>
      <c r="B109" s="232"/>
      <c r="C109" s="232"/>
      <c r="D109" s="234"/>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0"/>
    </row>
    <row r="110" spans="1:54" hidden="1" x14ac:dyDescent="0.25">
      <c r="A110" s="238"/>
      <c r="B110" s="232"/>
      <c r="C110" s="232"/>
      <c r="D110" s="234"/>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0"/>
    </row>
    <row r="111" spans="1:54" hidden="1" x14ac:dyDescent="0.25">
      <c r="A111" s="238"/>
      <c r="B111" s="232"/>
      <c r="C111" s="232"/>
      <c r="D111" s="234"/>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0"/>
    </row>
    <row r="112" spans="1:54" hidden="1" x14ac:dyDescent="0.25">
      <c r="A112" s="238"/>
      <c r="B112" s="232"/>
      <c r="C112" s="232"/>
      <c r="D112" s="234"/>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0"/>
    </row>
    <row r="113" spans="1:54" hidden="1" x14ac:dyDescent="0.25">
      <c r="A113" s="238"/>
      <c r="B113" s="232"/>
      <c r="C113" s="232"/>
      <c r="D113" s="234"/>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0"/>
    </row>
    <row r="114" spans="1:54" hidden="1" x14ac:dyDescent="0.25">
      <c r="A114" s="238"/>
      <c r="B114" s="232"/>
      <c r="C114" s="232"/>
      <c r="D114" s="234"/>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0"/>
    </row>
    <row r="115" spans="1:54" x14ac:dyDescent="0.25">
      <c r="A115" s="238"/>
      <c r="B115" s="232"/>
      <c r="C115" s="232"/>
      <c r="D115" s="234"/>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0"/>
    </row>
    <row r="116" spans="1:54" ht="11.25" customHeight="1" x14ac:dyDescent="0.25">
      <c r="A116" s="238" t="s">
        <v>218</v>
      </c>
      <c r="B116" s="232" t="s">
        <v>146</v>
      </c>
      <c r="C116" s="232" t="s">
        <v>621</v>
      </c>
      <c r="D116" s="234">
        <v>45657</v>
      </c>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0"/>
    </row>
    <row r="117" spans="1:54" ht="7.5" hidden="1" customHeight="1" x14ac:dyDescent="0.25">
      <c r="A117" s="238"/>
      <c r="B117" s="232"/>
      <c r="C117" s="232"/>
      <c r="D117" s="234"/>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0"/>
    </row>
    <row r="118" spans="1:54" ht="60" hidden="1" customHeight="1" x14ac:dyDescent="0.25">
      <c r="A118" s="238"/>
      <c r="B118" s="232"/>
      <c r="C118" s="232"/>
      <c r="D118" s="234"/>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0"/>
    </row>
    <row r="119" spans="1:54" hidden="1" x14ac:dyDescent="0.25">
      <c r="A119" s="238"/>
      <c r="B119" s="232"/>
      <c r="C119" s="232"/>
      <c r="D119" s="234"/>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0"/>
    </row>
    <row r="120" spans="1:54" hidden="1" x14ac:dyDescent="0.25">
      <c r="A120" s="238"/>
      <c r="B120" s="232"/>
      <c r="C120" s="232"/>
      <c r="D120" s="234"/>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0"/>
    </row>
    <row r="121" spans="1:54" hidden="1" x14ac:dyDescent="0.25">
      <c r="A121" s="238"/>
      <c r="B121" s="232"/>
      <c r="C121" s="232"/>
      <c r="D121" s="234"/>
      <c r="E121" s="22"/>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c r="AQ121" s="22"/>
      <c r="AR121" s="22"/>
      <c r="AS121" s="22"/>
      <c r="AT121" s="22"/>
      <c r="AU121" s="22"/>
      <c r="AV121" s="22"/>
      <c r="AW121" s="22"/>
      <c r="AX121" s="22"/>
      <c r="AY121" s="22"/>
      <c r="AZ121" s="22"/>
      <c r="BA121" s="22"/>
      <c r="BB121" s="20"/>
    </row>
    <row r="122" spans="1:54" hidden="1" x14ac:dyDescent="0.25">
      <c r="A122" s="238"/>
      <c r="B122" s="232"/>
      <c r="C122" s="232"/>
      <c r="D122" s="234"/>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0"/>
    </row>
    <row r="123" spans="1:54" hidden="1" x14ac:dyDescent="0.25">
      <c r="A123" s="238"/>
      <c r="B123" s="232"/>
      <c r="C123" s="232"/>
      <c r="D123" s="234"/>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c r="AP123" s="22"/>
      <c r="AQ123" s="22"/>
      <c r="AR123" s="22"/>
      <c r="AS123" s="22"/>
      <c r="AT123" s="22"/>
      <c r="AU123" s="22"/>
      <c r="AV123" s="22"/>
      <c r="AW123" s="22"/>
      <c r="AX123" s="22"/>
      <c r="AY123" s="22"/>
      <c r="AZ123" s="22"/>
      <c r="BA123" s="22"/>
      <c r="BB123" s="20"/>
    </row>
    <row r="124" spans="1:54" hidden="1" x14ac:dyDescent="0.25">
      <c r="A124" s="238"/>
      <c r="B124" s="232"/>
      <c r="C124" s="232"/>
      <c r="D124" s="234"/>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0"/>
    </row>
    <row r="125" spans="1:54" hidden="1" x14ac:dyDescent="0.25">
      <c r="A125" s="238"/>
      <c r="B125" s="232"/>
      <c r="C125" s="232"/>
      <c r="D125" s="234"/>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0"/>
    </row>
    <row r="126" spans="1:54" hidden="1" x14ac:dyDescent="0.25">
      <c r="A126" s="238"/>
      <c r="B126" s="232"/>
      <c r="C126" s="232"/>
      <c r="D126" s="234"/>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0"/>
    </row>
    <row r="127" spans="1:54" hidden="1" x14ac:dyDescent="0.25">
      <c r="A127" s="238"/>
      <c r="B127" s="232"/>
      <c r="C127" s="232"/>
      <c r="D127" s="234"/>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c r="AP127" s="22"/>
      <c r="AQ127" s="22"/>
      <c r="AR127" s="22"/>
      <c r="AS127" s="22"/>
      <c r="AT127" s="22"/>
      <c r="AU127" s="22"/>
      <c r="AV127" s="22"/>
      <c r="AW127" s="22"/>
      <c r="AX127" s="22"/>
      <c r="AY127" s="22"/>
      <c r="AZ127" s="22"/>
      <c r="BA127" s="22"/>
      <c r="BB127" s="20"/>
    </row>
    <row r="128" spans="1:54" x14ac:dyDescent="0.25">
      <c r="A128" s="238"/>
      <c r="B128" s="232"/>
      <c r="C128" s="232"/>
      <c r="D128" s="234"/>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2"/>
      <c r="AQ128" s="22"/>
      <c r="AR128" s="22"/>
      <c r="AS128" s="22"/>
      <c r="AT128" s="22"/>
      <c r="AU128" s="22"/>
      <c r="AV128" s="22"/>
      <c r="AW128" s="22"/>
      <c r="AX128" s="22"/>
      <c r="AY128" s="22"/>
      <c r="AZ128" s="22"/>
      <c r="BA128" s="22"/>
      <c r="BB128" s="20"/>
    </row>
    <row r="129" spans="1:54" x14ac:dyDescent="0.25">
      <c r="A129" s="238" t="s">
        <v>234</v>
      </c>
      <c r="B129" s="232" t="s">
        <v>146</v>
      </c>
      <c r="C129" s="232" t="s">
        <v>619</v>
      </c>
      <c r="D129" s="234">
        <v>45657</v>
      </c>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0"/>
    </row>
    <row r="130" spans="1:54" ht="1.5" customHeight="1" x14ac:dyDescent="0.25">
      <c r="A130" s="238"/>
      <c r="B130" s="232"/>
      <c r="C130" s="232"/>
      <c r="D130" s="234"/>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c r="AP130" s="22"/>
      <c r="AQ130" s="22"/>
      <c r="AR130" s="22"/>
      <c r="AS130" s="22"/>
      <c r="AT130" s="22"/>
      <c r="AU130" s="22"/>
      <c r="AV130" s="22"/>
      <c r="AW130" s="22"/>
      <c r="AX130" s="22"/>
      <c r="AY130" s="22"/>
      <c r="AZ130" s="22"/>
      <c r="BA130" s="22"/>
      <c r="BB130" s="20"/>
    </row>
    <row r="131" spans="1:54" hidden="1" x14ac:dyDescent="0.25">
      <c r="A131" s="238"/>
      <c r="B131" s="232"/>
      <c r="C131" s="232"/>
      <c r="D131" s="234"/>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0"/>
    </row>
    <row r="132" spans="1:54" hidden="1" x14ac:dyDescent="0.25">
      <c r="A132" s="238"/>
      <c r="B132" s="232"/>
      <c r="C132" s="232"/>
      <c r="D132" s="234"/>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c r="AP132" s="22"/>
      <c r="AQ132" s="22"/>
      <c r="AR132" s="22"/>
      <c r="AS132" s="22"/>
      <c r="AT132" s="22"/>
      <c r="AU132" s="22"/>
      <c r="AV132" s="22"/>
      <c r="AW132" s="22"/>
      <c r="AX132" s="22"/>
      <c r="AY132" s="22"/>
      <c r="AZ132" s="22"/>
      <c r="BA132" s="22"/>
      <c r="BB132" s="20"/>
    </row>
    <row r="133" spans="1:54" hidden="1" x14ac:dyDescent="0.25">
      <c r="A133" s="238"/>
      <c r="B133" s="232"/>
      <c r="C133" s="232"/>
      <c r="D133" s="234"/>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0"/>
    </row>
    <row r="134" spans="1:54" hidden="1" x14ac:dyDescent="0.25">
      <c r="A134" s="238"/>
      <c r="B134" s="232"/>
      <c r="C134" s="232"/>
      <c r="D134" s="234"/>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0"/>
    </row>
    <row r="135" spans="1:54" hidden="1" x14ac:dyDescent="0.25">
      <c r="A135" s="238"/>
      <c r="B135" s="232"/>
      <c r="C135" s="232"/>
      <c r="D135" s="234"/>
      <c r="E135" s="22"/>
      <c r="F135" s="22"/>
      <c r="G135" s="22"/>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c r="AP135" s="22"/>
      <c r="AQ135" s="22"/>
      <c r="AR135" s="22"/>
      <c r="AS135" s="22"/>
      <c r="AT135" s="22"/>
      <c r="AU135" s="22"/>
      <c r="AV135" s="22"/>
      <c r="AW135" s="22"/>
      <c r="AX135" s="22"/>
      <c r="AY135" s="22"/>
      <c r="AZ135" s="22"/>
      <c r="BA135" s="22"/>
      <c r="BB135" s="20"/>
    </row>
    <row r="136" spans="1:54" hidden="1" x14ac:dyDescent="0.25">
      <c r="A136" s="238"/>
      <c r="B136" s="232"/>
      <c r="C136" s="232"/>
      <c r="D136" s="234"/>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c r="AP136" s="22"/>
      <c r="AQ136" s="22"/>
      <c r="AR136" s="22"/>
      <c r="AS136" s="22"/>
      <c r="AT136" s="22"/>
      <c r="AU136" s="22"/>
      <c r="AV136" s="22"/>
      <c r="AW136" s="22"/>
      <c r="AX136" s="22"/>
      <c r="AY136" s="22"/>
      <c r="AZ136" s="22"/>
      <c r="BA136" s="22"/>
      <c r="BB136" s="20"/>
    </row>
    <row r="137" spans="1:54" x14ac:dyDescent="0.25">
      <c r="A137" s="238"/>
      <c r="B137" s="232"/>
      <c r="C137" s="232"/>
      <c r="D137" s="234"/>
      <c r="E137" s="22"/>
      <c r="F137" s="22"/>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c r="AP137" s="22"/>
      <c r="AQ137" s="22"/>
      <c r="AR137" s="22"/>
      <c r="AS137" s="22"/>
      <c r="AT137" s="22"/>
      <c r="AU137" s="22"/>
      <c r="AV137" s="22"/>
      <c r="AW137" s="22"/>
      <c r="AX137" s="22"/>
      <c r="AY137" s="22"/>
      <c r="AZ137" s="22"/>
      <c r="BA137" s="22"/>
      <c r="BB137" s="20"/>
    </row>
    <row r="138" spans="1:54" ht="11.25" customHeight="1" x14ac:dyDescent="0.25">
      <c r="A138" s="238" t="s">
        <v>291</v>
      </c>
      <c r="B138" s="232" t="s">
        <v>277</v>
      </c>
      <c r="C138" s="232" t="s">
        <v>622</v>
      </c>
      <c r="D138" s="234">
        <v>45657</v>
      </c>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0"/>
    </row>
    <row r="139" spans="1:54" ht="4.5" hidden="1" customHeight="1" x14ac:dyDescent="0.25">
      <c r="A139" s="238"/>
      <c r="B139" s="232"/>
      <c r="C139" s="232"/>
      <c r="D139" s="234"/>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c r="AP139" s="22"/>
      <c r="AQ139" s="22"/>
      <c r="AR139" s="22"/>
      <c r="AS139" s="22"/>
      <c r="AT139" s="22"/>
      <c r="AU139" s="22"/>
      <c r="AV139" s="22"/>
      <c r="AW139" s="22"/>
      <c r="AX139" s="22"/>
      <c r="AY139" s="22"/>
      <c r="AZ139" s="22"/>
      <c r="BA139" s="22"/>
      <c r="BB139" s="20"/>
    </row>
    <row r="140" spans="1:54" hidden="1" x14ac:dyDescent="0.25">
      <c r="A140" s="238"/>
      <c r="B140" s="232"/>
      <c r="C140" s="232"/>
      <c r="D140" s="234"/>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0"/>
    </row>
    <row r="141" spans="1:54" hidden="1" x14ac:dyDescent="0.25">
      <c r="A141" s="238"/>
      <c r="B141" s="232"/>
      <c r="C141" s="232"/>
      <c r="D141" s="234"/>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c r="AP141" s="22"/>
      <c r="AQ141" s="22"/>
      <c r="AR141" s="22"/>
      <c r="AS141" s="22"/>
      <c r="AT141" s="22"/>
      <c r="AU141" s="22"/>
      <c r="AV141" s="22"/>
      <c r="AW141" s="22"/>
      <c r="AX141" s="22"/>
      <c r="AY141" s="22"/>
      <c r="AZ141" s="22"/>
      <c r="BA141" s="22"/>
      <c r="BB141" s="20"/>
    </row>
    <row r="142" spans="1:54" hidden="1" x14ac:dyDescent="0.25">
      <c r="A142" s="238"/>
      <c r="B142" s="232"/>
      <c r="C142" s="232"/>
      <c r="D142" s="234"/>
      <c r="E142" s="22"/>
      <c r="F142" s="22"/>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c r="AP142" s="22"/>
      <c r="AQ142" s="22"/>
      <c r="AR142" s="22"/>
      <c r="AS142" s="22"/>
      <c r="AT142" s="22"/>
      <c r="AU142" s="22"/>
      <c r="AV142" s="22"/>
      <c r="AW142" s="22"/>
      <c r="AX142" s="22"/>
      <c r="AY142" s="22"/>
      <c r="AZ142" s="22"/>
      <c r="BA142" s="22"/>
      <c r="BB142" s="20"/>
    </row>
    <row r="143" spans="1:54" hidden="1" x14ac:dyDescent="0.25">
      <c r="A143" s="238"/>
      <c r="B143" s="232"/>
      <c r="C143" s="232"/>
      <c r="D143" s="234"/>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c r="AP143" s="22"/>
      <c r="AQ143" s="22"/>
      <c r="AR143" s="22"/>
      <c r="AS143" s="22"/>
      <c r="AT143" s="22"/>
      <c r="AU143" s="22"/>
      <c r="AV143" s="22"/>
      <c r="AW143" s="22"/>
      <c r="AX143" s="22"/>
      <c r="AY143" s="22"/>
      <c r="AZ143" s="22"/>
      <c r="BA143" s="22"/>
      <c r="BB143" s="20"/>
    </row>
    <row r="144" spans="1:54" ht="8.25" customHeight="1" x14ac:dyDescent="0.25">
      <c r="A144" s="238"/>
      <c r="B144" s="232"/>
      <c r="C144" s="232"/>
      <c r="D144" s="234"/>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0"/>
    </row>
    <row r="145" spans="1:54" ht="15.75" thickBot="1" x14ac:dyDescent="0.3">
      <c r="A145" s="18" t="s">
        <v>592</v>
      </c>
      <c r="B145" s="8" t="s">
        <v>613</v>
      </c>
      <c r="C145" s="3" t="s">
        <v>623</v>
      </c>
      <c r="D145" s="25">
        <v>45657</v>
      </c>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c r="AP145" s="22"/>
      <c r="AQ145" s="22"/>
      <c r="AR145" s="22"/>
      <c r="AS145" s="22"/>
      <c r="AT145" s="22"/>
      <c r="AU145" s="22"/>
      <c r="AV145" s="22"/>
      <c r="AW145" s="22"/>
      <c r="AX145" s="22"/>
      <c r="AY145" s="22"/>
      <c r="AZ145" s="22"/>
      <c r="BA145" s="22"/>
      <c r="BB145" s="20"/>
    </row>
    <row r="146" spans="1:54" x14ac:dyDescent="0.25">
      <c r="A146" s="30"/>
      <c r="B146" s="31"/>
      <c r="C146" s="15"/>
      <c r="D146" s="32"/>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c r="AP146" s="22"/>
      <c r="AQ146" s="22"/>
      <c r="AR146" s="22"/>
      <c r="AS146" s="22"/>
      <c r="AT146" s="22"/>
      <c r="AU146" s="22"/>
      <c r="AV146" s="22"/>
      <c r="AW146" s="22"/>
      <c r="AX146" s="22"/>
      <c r="AY146" s="22"/>
      <c r="AZ146" s="22"/>
      <c r="BA146" s="22"/>
      <c r="BB146" s="20"/>
    </row>
    <row r="147" spans="1:54" x14ac:dyDescent="0.25">
      <c r="A147" s="33"/>
      <c r="B147" s="16"/>
      <c r="C147" s="15"/>
      <c r="D147" s="32"/>
      <c r="E147" s="22"/>
      <c r="F147" s="22"/>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c r="AP147" s="22"/>
      <c r="AQ147" s="22"/>
      <c r="AR147" s="22"/>
      <c r="AS147" s="22"/>
      <c r="AT147" s="22"/>
      <c r="AU147" s="22"/>
      <c r="AV147" s="22"/>
      <c r="AW147" s="22"/>
      <c r="AX147" s="22"/>
      <c r="AY147" s="22"/>
      <c r="AZ147" s="22"/>
      <c r="BA147" s="22"/>
      <c r="BB147" s="20"/>
    </row>
    <row r="148" spans="1:54" x14ac:dyDescent="0.25">
      <c r="A148" s="33"/>
      <c r="B148" s="16"/>
      <c r="C148" s="15"/>
      <c r="D148" s="3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0"/>
    </row>
    <row r="149" spans="1:54" x14ac:dyDescent="0.25">
      <c r="A149" s="33"/>
      <c r="B149" s="16"/>
      <c r="C149" s="15"/>
      <c r="D149" s="32"/>
      <c r="E149" s="22"/>
      <c r="F149" s="22"/>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c r="AO149" s="22"/>
      <c r="AP149" s="22"/>
      <c r="AQ149" s="22"/>
      <c r="AR149" s="22"/>
      <c r="AS149" s="22"/>
      <c r="AT149" s="22"/>
      <c r="AU149" s="22"/>
      <c r="AV149" s="22"/>
      <c r="AW149" s="22"/>
      <c r="AX149" s="22"/>
      <c r="AY149" s="22"/>
      <c r="AZ149" s="22"/>
      <c r="BA149" s="22"/>
      <c r="BB149" s="20"/>
    </row>
    <row r="150" spans="1:54" x14ac:dyDescent="0.25">
      <c r="A150" s="33"/>
      <c r="B150" s="16"/>
      <c r="C150" s="15"/>
      <c r="D150" s="3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0"/>
    </row>
    <row r="151" spans="1:54" x14ac:dyDescent="0.25">
      <c r="A151" s="33"/>
      <c r="B151" s="16"/>
      <c r="C151" s="15"/>
      <c r="D151" s="3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c r="AP151" s="22"/>
      <c r="AQ151" s="22"/>
      <c r="AR151" s="22"/>
      <c r="AS151" s="22"/>
      <c r="AT151" s="22"/>
      <c r="AU151" s="22"/>
      <c r="AV151" s="22"/>
      <c r="AW151" s="22"/>
      <c r="AX151" s="22"/>
      <c r="AY151" s="22"/>
      <c r="AZ151" s="22"/>
      <c r="BA151" s="22"/>
      <c r="BB151" s="20"/>
    </row>
    <row r="152" spans="1:54" x14ac:dyDescent="0.25">
      <c r="A152" s="30"/>
      <c r="B152" s="31"/>
      <c r="C152" s="15"/>
      <c r="D152" s="17"/>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0"/>
    </row>
    <row r="153" spans="1:54" x14ac:dyDescent="0.25">
      <c r="A153" s="30"/>
      <c r="B153" s="31"/>
      <c r="C153" s="15"/>
      <c r="D153" s="17"/>
      <c r="E153" s="22"/>
      <c r="F153" s="22"/>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c r="AN153" s="22"/>
      <c r="AO153" s="22"/>
      <c r="AP153" s="22"/>
      <c r="AQ153" s="22"/>
      <c r="AR153" s="22"/>
      <c r="AS153" s="22"/>
      <c r="AT153" s="22"/>
      <c r="AU153" s="22"/>
      <c r="AV153" s="22"/>
      <c r="AW153" s="22"/>
      <c r="AX153" s="22"/>
      <c r="AY153" s="22"/>
      <c r="AZ153" s="22"/>
      <c r="BA153" s="22"/>
      <c r="BB153" s="20"/>
    </row>
    <row r="154" spans="1:54" x14ac:dyDescent="0.25">
      <c r="A154" s="30"/>
      <c r="B154" s="31"/>
      <c r="C154" s="15"/>
      <c r="D154" s="17"/>
      <c r="E154" s="22"/>
      <c r="F154" s="22"/>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c r="AP154" s="22"/>
      <c r="AQ154" s="22"/>
      <c r="AR154" s="22"/>
      <c r="AS154" s="22"/>
      <c r="AT154" s="22"/>
      <c r="AU154" s="22"/>
      <c r="AV154" s="22"/>
      <c r="AW154" s="22"/>
      <c r="AX154" s="22"/>
      <c r="AY154" s="22"/>
      <c r="AZ154" s="22"/>
      <c r="BA154" s="22"/>
      <c r="BB154" s="20"/>
    </row>
    <row r="155" spans="1:54" x14ac:dyDescent="0.25">
      <c r="A155" s="7"/>
      <c r="B155" s="7"/>
      <c r="C155" s="7"/>
      <c r="D155" s="7"/>
      <c r="E155" s="22"/>
      <c r="F155" s="22"/>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c r="AL155" s="22"/>
      <c r="AM155" s="22"/>
      <c r="AN155" s="22"/>
      <c r="AO155" s="22"/>
      <c r="AP155" s="22"/>
      <c r="AQ155" s="22"/>
      <c r="AR155" s="22"/>
      <c r="AS155" s="22"/>
      <c r="AT155" s="22"/>
      <c r="AU155" s="22"/>
      <c r="AV155" s="22"/>
      <c r="AW155" s="22"/>
      <c r="AX155" s="22"/>
      <c r="AY155" s="22"/>
      <c r="AZ155" s="22"/>
      <c r="BA155" s="22"/>
      <c r="BB155" s="20"/>
    </row>
    <row r="156" spans="1:54" x14ac:dyDescent="0.25">
      <c r="A156" s="7"/>
      <c r="B156" s="7"/>
      <c r="C156" s="7"/>
      <c r="D156" s="7"/>
      <c r="E156" s="22"/>
      <c r="F156" s="22"/>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22"/>
      <c r="AL156" s="22"/>
      <c r="AM156" s="22"/>
      <c r="AN156" s="22"/>
      <c r="AO156" s="22"/>
      <c r="AP156" s="22"/>
      <c r="AQ156" s="22"/>
      <c r="AR156" s="22"/>
      <c r="AS156" s="22"/>
      <c r="AT156" s="22"/>
      <c r="AU156" s="22"/>
      <c r="AV156" s="22"/>
      <c r="AW156" s="22"/>
      <c r="AX156" s="22"/>
      <c r="AY156" s="22"/>
      <c r="AZ156" s="22"/>
      <c r="BA156" s="22"/>
      <c r="BB156" s="20"/>
    </row>
    <row r="157" spans="1:54" x14ac:dyDescent="0.25">
      <c r="A157" s="7"/>
      <c r="B157" s="7"/>
      <c r="C157" s="7"/>
      <c r="D157" s="7"/>
      <c r="E157" s="22"/>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c r="AP157" s="22"/>
      <c r="AQ157" s="22"/>
      <c r="AR157" s="22"/>
      <c r="AS157" s="22"/>
      <c r="AT157" s="22"/>
      <c r="AU157" s="22"/>
      <c r="AV157" s="22"/>
      <c r="AW157" s="22"/>
      <c r="AX157" s="22"/>
      <c r="AY157" s="22"/>
      <c r="AZ157" s="22"/>
      <c r="BA157" s="22"/>
      <c r="BB157" s="20"/>
    </row>
    <row r="158" spans="1:54" x14ac:dyDescent="0.25">
      <c r="A158" s="7"/>
      <c r="B158" s="7"/>
      <c r="C158" s="7"/>
      <c r="D158" s="7"/>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0"/>
    </row>
    <row r="159" spans="1:54" x14ac:dyDescent="0.25">
      <c r="A159" s="7"/>
      <c r="B159" s="7"/>
      <c r="C159" s="7"/>
      <c r="D159" s="7"/>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c r="AP159" s="22"/>
      <c r="AQ159" s="22"/>
      <c r="AR159" s="22"/>
      <c r="AS159" s="22"/>
      <c r="AT159" s="22"/>
      <c r="AU159" s="22"/>
      <c r="AV159" s="22"/>
      <c r="AW159" s="22"/>
      <c r="AX159" s="22"/>
      <c r="AY159" s="22"/>
      <c r="AZ159" s="22"/>
      <c r="BA159" s="22"/>
      <c r="BB159" s="20"/>
    </row>
    <row r="160" spans="1:54" x14ac:dyDescent="0.25">
      <c r="A160" s="7"/>
      <c r="B160" s="7"/>
      <c r="C160" s="7"/>
      <c r="D160" s="7"/>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c r="AP160" s="22"/>
      <c r="AQ160" s="22"/>
      <c r="AR160" s="22"/>
      <c r="AS160" s="22"/>
      <c r="AT160" s="22"/>
      <c r="AU160" s="22"/>
      <c r="AV160" s="22"/>
      <c r="AW160" s="22"/>
      <c r="AX160" s="22"/>
      <c r="AY160" s="22"/>
      <c r="AZ160" s="22"/>
      <c r="BA160" s="22"/>
      <c r="BB160" s="20"/>
    </row>
    <row r="161" spans="1:54" x14ac:dyDescent="0.25">
      <c r="A161" s="7"/>
      <c r="B161" s="7"/>
      <c r="C161" s="7"/>
      <c r="D161" s="7"/>
      <c r="E161" s="22"/>
      <c r="F161" s="22"/>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22"/>
      <c r="AL161" s="22"/>
      <c r="AM161" s="22"/>
      <c r="AN161" s="22"/>
      <c r="AO161" s="22"/>
      <c r="AP161" s="22"/>
      <c r="AQ161" s="22"/>
      <c r="AR161" s="22"/>
      <c r="AS161" s="22"/>
      <c r="AT161" s="22"/>
      <c r="AU161" s="22"/>
      <c r="AV161" s="22"/>
      <c r="AW161" s="22"/>
      <c r="AX161" s="22"/>
      <c r="AY161" s="22"/>
      <c r="AZ161" s="22"/>
      <c r="BA161" s="22"/>
      <c r="BB161" s="20"/>
    </row>
    <row r="162" spans="1:54" x14ac:dyDescent="0.25">
      <c r="A162" s="7"/>
      <c r="B162" s="7"/>
      <c r="C162" s="7"/>
      <c r="D162" s="7"/>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0"/>
    </row>
    <row r="163" spans="1:54" x14ac:dyDescent="0.25">
      <c r="A163" s="7"/>
      <c r="B163" s="7"/>
      <c r="C163" s="7"/>
      <c r="D163" s="7"/>
      <c r="E163" s="22"/>
      <c r="F163" s="22"/>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c r="AK163" s="22"/>
      <c r="AL163" s="22"/>
      <c r="AM163" s="22"/>
      <c r="AN163" s="22"/>
      <c r="AO163" s="22"/>
      <c r="AP163" s="22"/>
      <c r="AQ163" s="22"/>
      <c r="AR163" s="22"/>
      <c r="AS163" s="22"/>
      <c r="AT163" s="22"/>
      <c r="AU163" s="22"/>
      <c r="AV163" s="22"/>
      <c r="AW163" s="22"/>
      <c r="AX163" s="22"/>
      <c r="AY163" s="22"/>
      <c r="AZ163" s="22"/>
      <c r="BA163" s="22"/>
      <c r="BB163" s="20"/>
    </row>
    <row r="164" spans="1:54" x14ac:dyDescent="0.25">
      <c r="A164" s="7"/>
      <c r="B164" s="7"/>
      <c r="C164" s="7"/>
      <c r="D164" s="7"/>
      <c r="E164" s="22"/>
      <c r="F164" s="22"/>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c r="AL164" s="22"/>
      <c r="AM164" s="22"/>
      <c r="AN164" s="22"/>
      <c r="AO164" s="22"/>
      <c r="AP164" s="22"/>
      <c r="AQ164" s="22"/>
      <c r="AR164" s="22"/>
      <c r="AS164" s="22"/>
      <c r="AT164" s="22"/>
      <c r="AU164" s="22"/>
      <c r="AV164" s="22"/>
      <c r="AW164" s="22"/>
      <c r="AX164" s="22"/>
      <c r="AY164" s="22"/>
      <c r="AZ164" s="22"/>
      <c r="BA164" s="22"/>
      <c r="BB164" s="20"/>
    </row>
    <row r="165" spans="1:54" x14ac:dyDescent="0.25">
      <c r="A165" s="7"/>
      <c r="B165" s="7"/>
      <c r="C165" s="7"/>
      <c r="D165" s="7"/>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c r="AP165" s="22"/>
      <c r="AQ165" s="22"/>
      <c r="AR165" s="22"/>
      <c r="AS165" s="22"/>
      <c r="AT165" s="22"/>
      <c r="AU165" s="22"/>
      <c r="AV165" s="22"/>
      <c r="AW165" s="22"/>
      <c r="AX165" s="22"/>
      <c r="AY165" s="22"/>
      <c r="AZ165" s="22"/>
      <c r="BA165" s="22"/>
      <c r="BB165" s="20"/>
    </row>
    <row r="166" spans="1:54" x14ac:dyDescent="0.25">
      <c r="A166" s="7"/>
      <c r="B166" s="7"/>
      <c r="C166" s="7"/>
      <c r="D166" s="7"/>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c r="AP166" s="22"/>
      <c r="AQ166" s="22"/>
      <c r="AR166" s="22"/>
      <c r="AS166" s="22"/>
      <c r="AT166" s="22"/>
      <c r="AU166" s="22"/>
      <c r="AV166" s="22"/>
      <c r="AW166" s="22"/>
      <c r="AX166" s="22"/>
      <c r="AY166" s="22"/>
      <c r="AZ166" s="22"/>
      <c r="BA166" s="22"/>
      <c r="BB166" s="20"/>
    </row>
    <row r="167" spans="1:54" x14ac:dyDescent="0.25">
      <c r="A167" s="7"/>
      <c r="B167" s="7"/>
      <c r="C167" s="7"/>
      <c r="D167" s="7"/>
      <c r="E167" s="22"/>
      <c r="F167" s="22"/>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c r="AP167" s="22"/>
      <c r="AQ167" s="22"/>
      <c r="AR167" s="22"/>
      <c r="AS167" s="22"/>
      <c r="AT167" s="22"/>
      <c r="AU167" s="22"/>
      <c r="AV167" s="22"/>
      <c r="AW167" s="22"/>
      <c r="AX167" s="22"/>
      <c r="AY167" s="22"/>
      <c r="AZ167" s="22"/>
      <c r="BA167" s="22"/>
      <c r="BB167" s="20"/>
    </row>
    <row r="168" spans="1:54" x14ac:dyDescent="0.25">
      <c r="A168" s="7"/>
      <c r="B168" s="7"/>
      <c r="C168" s="7"/>
      <c r="D168" s="7"/>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0"/>
    </row>
    <row r="169" spans="1:54" x14ac:dyDescent="0.25">
      <c r="A169" s="7"/>
      <c r="B169" s="7"/>
      <c r="C169" s="7"/>
      <c r="D169" s="7"/>
      <c r="E169" s="22"/>
      <c r="F169" s="22"/>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c r="AK169" s="22"/>
      <c r="AL169" s="22"/>
      <c r="AM169" s="22"/>
      <c r="AN169" s="22"/>
      <c r="AO169" s="22"/>
      <c r="AP169" s="22"/>
      <c r="AQ169" s="22"/>
      <c r="AR169" s="22"/>
      <c r="AS169" s="22"/>
      <c r="AT169" s="22"/>
      <c r="AU169" s="22"/>
      <c r="AV169" s="22"/>
      <c r="AW169" s="22"/>
      <c r="AX169" s="22"/>
      <c r="AY169" s="22"/>
      <c r="AZ169" s="22"/>
      <c r="BA169" s="22"/>
      <c r="BB169" s="20"/>
    </row>
    <row r="170" spans="1:54" x14ac:dyDescent="0.25">
      <c r="A170" s="7"/>
      <c r="B170" s="7"/>
      <c r="C170" s="7"/>
      <c r="D170" s="7"/>
      <c r="E170" s="22"/>
      <c r="F170" s="22"/>
      <c r="G170" s="2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22"/>
      <c r="AH170" s="22"/>
      <c r="AI170" s="22"/>
      <c r="AJ170" s="22"/>
      <c r="AK170" s="22"/>
      <c r="AL170" s="22"/>
      <c r="AM170" s="22"/>
      <c r="AN170" s="22"/>
      <c r="AO170" s="22"/>
      <c r="AP170" s="22"/>
      <c r="AQ170" s="22"/>
      <c r="AR170" s="22"/>
      <c r="AS170" s="22"/>
      <c r="AT170" s="22"/>
      <c r="AU170" s="22"/>
      <c r="AV170" s="22"/>
      <c r="AW170" s="22"/>
      <c r="AX170" s="22"/>
      <c r="AY170" s="22"/>
      <c r="AZ170" s="22"/>
      <c r="BA170" s="22"/>
      <c r="BB170" s="20"/>
    </row>
    <row r="171" spans="1:54" x14ac:dyDescent="0.25">
      <c r="A171" s="7"/>
      <c r="B171" s="7"/>
      <c r="C171" s="7"/>
      <c r="D171" s="7"/>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c r="AP171" s="22"/>
      <c r="AQ171" s="22"/>
      <c r="AR171" s="22"/>
      <c r="AS171" s="22"/>
      <c r="AT171" s="22"/>
      <c r="AU171" s="22"/>
      <c r="AV171" s="22"/>
      <c r="AW171" s="22"/>
      <c r="AX171" s="22"/>
      <c r="AY171" s="22"/>
      <c r="AZ171" s="22"/>
      <c r="BA171" s="22"/>
      <c r="BB171" s="20"/>
    </row>
    <row r="172" spans="1:54" x14ac:dyDescent="0.25">
      <c r="A172" s="7"/>
      <c r="B172" s="7"/>
      <c r="C172" s="7"/>
      <c r="D172" s="7"/>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0"/>
    </row>
    <row r="173" spans="1:54" x14ac:dyDescent="0.25">
      <c r="A173" s="7"/>
      <c r="B173" s="7"/>
      <c r="C173" s="7"/>
      <c r="D173" s="7"/>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c r="AP173" s="22"/>
      <c r="AQ173" s="22"/>
      <c r="AR173" s="22"/>
      <c r="AS173" s="22"/>
      <c r="AT173" s="22"/>
      <c r="AU173" s="22"/>
      <c r="AV173" s="22"/>
      <c r="AW173" s="22"/>
      <c r="AX173" s="22"/>
      <c r="AY173" s="22"/>
      <c r="AZ173" s="22"/>
      <c r="BA173" s="22"/>
      <c r="BB173" s="20"/>
    </row>
    <row r="174" spans="1:54" x14ac:dyDescent="0.25">
      <c r="A174" s="7"/>
      <c r="B174" s="7"/>
      <c r="C174" s="7"/>
      <c r="D174" s="7"/>
      <c r="E174" s="22"/>
      <c r="F174" s="22"/>
      <c r="G174" s="2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22"/>
      <c r="AH174" s="22"/>
      <c r="AI174" s="22"/>
      <c r="AJ174" s="22"/>
      <c r="AK174" s="22"/>
      <c r="AL174" s="22"/>
      <c r="AM174" s="22"/>
      <c r="AN174" s="22"/>
      <c r="AO174" s="22"/>
      <c r="AP174" s="22"/>
      <c r="AQ174" s="22"/>
      <c r="AR174" s="22"/>
      <c r="AS174" s="22"/>
      <c r="AT174" s="22"/>
      <c r="AU174" s="22"/>
      <c r="AV174" s="22"/>
      <c r="AW174" s="22"/>
      <c r="AX174" s="22"/>
      <c r="AY174" s="22"/>
      <c r="AZ174" s="22"/>
      <c r="BA174" s="22"/>
      <c r="BB174" s="20"/>
    </row>
    <row r="175" spans="1:54" x14ac:dyDescent="0.25">
      <c r="A175" s="7"/>
      <c r="B175" s="7"/>
      <c r="C175" s="7"/>
      <c r="D175" s="7"/>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c r="AP175" s="22"/>
      <c r="AQ175" s="22"/>
      <c r="AR175" s="22"/>
      <c r="AS175" s="22"/>
      <c r="AT175" s="22"/>
      <c r="AU175" s="22"/>
      <c r="AV175" s="22"/>
      <c r="AW175" s="22"/>
      <c r="AX175" s="22"/>
      <c r="AY175" s="22"/>
      <c r="AZ175" s="22"/>
      <c r="BA175" s="22"/>
      <c r="BB175" s="20"/>
    </row>
    <row r="176" spans="1:54" x14ac:dyDescent="0.25">
      <c r="A176" s="7"/>
      <c r="B176" s="7"/>
      <c r="C176" s="7"/>
      <c r="D176" s="7"/>
      <c r="E176" s="22"/>
      <c r="F176" s="22"/>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c r="AL176" s="22"/>
      <c r="AM176" s="22"/>
      <c r="AN176" s="22"/>
      <c r="AO176" s="22"/>
      <c r="AP176" s="22"/>
      <c r="AQ176" s="22"/>
      <c r="AR176" s="22"/>
      <c r="AS176" s="22"/>
      <c r="AT176" s="22"/>
      <c r="AU176" s="22"/>
      <c r="AV176" s="22"/>
      <c r="AW176" s="22"/>
      <c r="AX176" s="22"/>
      <c r="AY176" s="22"/>
      <c r="AZ176" s="22"/>
      <c r="BA176" s="22"/>
      <c r="BB176" s="20"/>
    </row>
    <row r="177" spans="1:54" x14ac:dyDescent="0.25">
      <c r="A177" s="7"/>
      <c r="B177" s="7"/>
      <c r="C177" s="7"/>
      <c r="D177" s="7"/>
      <c r="E177" s="22"/>
      <c r="F177" s="22"/>
      <c r="G177" s="2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22"/>
      <c r="AH177" s="22"/>
      <c r="AI177" s="22"/>
      <c r="AJ177" s="22"/>
      <c r="AK177" s="22"/>
      <c r="AL177" s="22"/>
      <c r="AM177" s="22"/>
      <c r="AN177" s="22"/>
      <c r="AO177" s="22"/>
      <c r="AP177" s="22"/>
      <c r="AQ177" s="22"/>
      <c r="AR177" s="22"/>
      <c r="AS177" s="22"/>
      <c r="AT177" s="22"/>
      <c r="AU177" s="22"/>
      <c r="AV177" s="22"/>
      <c r="AW177" s="22"/>
      <c r="AX177" s="22"/>
      <c r="AY177" s="22"/>
      <c r="AZ177" s="22"/>
      <c r="BA177" s="22"/>
      <c r="BB177" s="20"/>
    </row>
    <row r="178" spans="1:54" x14ac:dyDescent="0.25">
      <c r="A178" s="7"/>
      <c r="B178" s="7"/>
      <c r="C178" s="7"/>
      <c r="D178" s="7"/>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c r="AL178" s="22"/>
      <c r="AM178" s="22"/>
      <c r="AN178" s="22"/>
      <c r="AO178" s="22"/>
      <c r="AP178" s="22"/>
      <c r="AQ178" s="22"/>
      <c r="AR178" s="22"/>
      <c r="AS178" s="22"/>
      <c r="AT178" s="22"/>
      <c r="AU178" s="22"/>
      <c r="AV178" s="22"/>
      <c r="AW178" s="22"/>
      <c r="AX178" s="22"/>
      <c r="AY178" s="22"/>
      <c r="AZ178" s="22"/>
      <c r="BA178" s="22"/>
      <c r="BB178" s="20"/>
    </row>
    <row r="179" spans="1:54" x14ac:dyDescent="0.25">
      <c r="A179" s="7"/>
      <c r="B179" s="7"/>
      <c r="C179" s="7"/>
      <c r="D179" s="7"/>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0"/>
    </row>
    <row r="180" spans="1:54" x14ac:dyDescent="0.25">
      <c r="A180" s="7"/>
      <c r="B180" s="7"/>
      <c r="C180" s="7"/>
      <c r="D180" s="7"/>
      <c r="E180" s="22"/>
      <c r="F180" s="22"/>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c r="AP180" s="22"/>
      <c r="AQ180" s="22"/>
      <c r="AR180" s="22"/>
      <c r="AS180" s="22"/>
      <c r="AT180" s="22"/>
      <c r="AU180" s="22"/>
      <c r="AV180" s="22"/>
      <c r="AW180" s="22"/>
      <c r="AX180" s="22"/>
      <c r="AY180" s="22"/>
      <c r="AZ180" s="22"/>
      <c r="BA180" s="22"/>
      <c r="BB180" s="20"/>
    </row>
    <row r="181" spans="1:54" x14ac:dyDescent="0.25">
      <c r="A181" s="7"/>
      <c r="B181" s="7"/>
      <c r="C181" s="7"/>
      <c r="D181" s="7"/>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c r="AP181" s="22"/>
      <c r="AQ181" s="22"/>
      <c r="AR181" s="22"/>
      <c r="AS181" s="22"/>
      <c r="AT181" s="22"/>
      <c r="AU181" s="22"/>
      <c r="AV181" s="22"/>
      <c r="AW181" s="22"/>
      <c r="AX181" s="22"/>
      <c r="AY181" s="22"/>
      <c r="AZ181" s="22"/>
      <c r="BA181" s="22"/>
      <c r="BB181" s="20"/>
    </row>
    <row r="182" spans="1:54" x14ac:dyDescent="0.25">
      <c r="A182" s="7"/>
      <c r="B182" s="7"/>
      <c r="C182" s="7"/>
      <c r="D182" s="7"/>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c r="AN182" s="22"/>
      <c r="AO182" s="22"/>
      <c r="AP182" s="22"/>
      <c r="AQ182" s="22"/>
      <c r="AR182" s="22"/>
      <c r="AS182" s="22"/>
      <c r="AT182" s="22"/>
      <c r="AU182" s="22"/>
      <c r="AV182" s="22"/>
      <c r="AW182" s="22"/>
      <c r="AX182" s="22"/>
      <c r="AY182" s="22"/>
      <c r="AZ182" s="22"/>
      <c r="BA182" s="22"/>
      <c r="BB182" s="20"/>
    </row>
    <row r="183" spans="1:54" x14ac:dyDescent="0.25">
      <c r="A183" s="7"/>
      <c r="B183" s="7"/>
      <c r="C183" s="7"/>
      <c r="D183" s="7"/>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c r="AL183" s="22"/>
      <c r="AM183" s="22"/>
      <c r="AN183" s="22"/>
      <c r="AO183" s="22"/>
      <c r="AP183" s="22"/>
      <c r="AQ183" s="22"/>
      <c r="AR183" s="22"/>
      <c r="AS183" s="22"/>
      <c r="AT183" s="22"/>
      <c r="AU183" s="22"/>
      <c r="AV183" s="22"/>
      <c r="AW183" s="22"/>
      <c r="AX183" s="22"/>
      <c r="AY183" s="22"/>
      <c r="AZ183" s="22"/>
      <c r="BA183" s="22"/>
      <c r="BB183" s="20"/>
    </row>
    <row r="184" spans="1:54" x14ac:dyDescent="0.25">
      <c r="A184" s="7"/>
      <c r="B184" s="7"/>
      <c r="C184" s="7"/>
      <c r="D184" s="7"/>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0"/>
    </row>
    <row r="185" spans="1:54" x14ac:dyDescent="0.25">
      <c r="A185" s="7"/>
      <c r="B185" s="7"/>
      <c r="C185" s="7"/>
      <c r="D185" s="7"/>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c r="AP185" s="22"/>
      <c r="AQ185" s="22"/>
      <c r="AR185" s="22"/>
      <c r="AS185" s="22"/>
      <c r="AT185" s="22"/>
      <c r="AU185" s="22"/>
      <c r="AV185" s="22"/>
      <c r="AW185" s="22"/>
      <c r="AX185" s="22"/>
      <c r="AY185" s="22"/>
      <c r="AZ185" s="22"/>
      <c r="BA185" s="22"/>
      <c r="BB185" s="20"/>
    </row>
    <row r="186" spans="1:54" x14ac:dyDescent="0.25">
      <c r="A186" s="7"/>
      <c r="B186" s="7"/>
      <c r="C186" s="7"/>
      <c r="D186" s="7"/>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c r="AL186" s="22"/>
      <c r="AM186" s="22"/>
      <c r="AN186" s="22"/>
      <c r="AO186" s="22"/>
      <c r="AP186" s="22"/>
      <c r="AQ186" s="22"/>
      <c r="AR186" s="22"/>
      <c r="AS186" s="22"/>
      <c r="AT186" s="22"/>
      <c r="AU186" s="22"/>
      <c r="AV186" s="22"/>
      <c r="AW186" s="22"/>
      <c r="AX186" s="22"/>
      <c r="AY186" s="22"/>
      <c r="AZ186" s="22"/>
      <c r="BA186" s="22"/>
      <c r="BB186" s="20"/>
    </row>
    <row r="187" spans="1:54" x14ac:dyDescent="0.25">
      <c r="A187" s="7"/>
      <c r="B187" s="7"/>
      <c r="C187" s="7"/>
      <c r="D187" s="7"/>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0"/>
    </row>
    <row r="188" spans="1:54" x14ac:dyDescent="0.25">
      <c r="A188" s="7"/>
      <c r="B188" s="7"/>
      <c r="C188" s="7"/>
      <c r="D188" s="7"/>
      <c r="E188" s="22"/>
      <c r="F188" s="22"/>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2"/>
      <c r="AJ188" s="22"/>
      <c r="AK188" s="22"/>
      <c r="AL188" s="22"/>
      <c r="AM188" s="22"/>
      <c r="AN188" s="22"/>
      <c r="AO188" s="22"/>
      <c r="AP188" s="22"/>
      <c r="AQ188" s="22"/>
      <c r="AR188" s="22"/>
      <c r="AS188" s="22"/>
      <c r="AT188" s="22"/>
      <c r="AU188" s="22"/>
      <c r="AV188" s="22"/>
      <c r="AW188" s="22"/>
      <c r="AX188" s="22"/>
      <c r="AY188" s="22"/>
      <c r="AZ188" s="22"/>
      <c r="BA188" s="22"/>
      <c r="BB188" s="20"/>
    </row>
    <row r="189" spans="1:54" x14ac:dyDescent="0.25">
      <c r="A189" s="7"/>
      <c r="B189" s="7"/>
      <c r="C189" s="7"/>
      <c r="D189" s="7"/>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c r="AI189" s="22"/>
      <c r="AJ189" s="22"/>
      <c r="AK189" s="22"/>
      <c r="AL189" s="22"/>
      <c r="AM189" s="22"/>
      <c r="AN189" s="22"/>
      <c r="AO189" s="22"/>
      <c r="AP189" s="22"/>
      <c r="AQ189" s="22"/>
      <c r="AR189" s="22"/>
      <c r="AS189" s="22"/>
      <c r="AT189" s="22"/>
      <c r="AU189" s="22"/>
      <c r="AV189" s="22"/>
      <c r="AW189" s="22"/>
      <c r="AX189" s="22"/>
      <c r="AY189" s="22"/>
      <c r="AZ189" s="22"/>
      <c r="BA189" s="22"/>
      <c r="BB189" s="20"/>
    </row>
    <row r="190" spans="1:54" x14ac:dyDescent="0.25">
      <c r="A190" s="7"/>
      <c r="B190" s="7"/>
      <c r="C190" s="7"/>
      <c r="D190" s="7"/>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0"/>
    </row>
    <row r="191" spans="1:54" x14ac:dyDescent="0.25">
      <c r="A191" s="7"/>
      <c r="B191" s="7"/>
      <c r="C191" s="7"/>
      <c r="D191" s="7"/>
      <c r="E191" s="22"/>
      <c r="F191" s="22"/>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22"/>
      <c r="AH191" s="22"/>
      <c r="AI191" s="22"/>
      <c r="AJ191" s="22"/>
      <c r="AK191" s="22"/>
      <c r="AL191" s="22"/>
      <c r="AM191" s="22"/>
      <c r="AN191" s="22"/>
      <c r="AO191" s="22"/>
      <c r="AP191" s="22"/>
      <c r="AQ191" s="22"/>
      <c r="AR191" s="22"/>
      <c r="AS191" s="22"/>
      <c r="AT191" s="22"/>
      <c r="AU191" s="22"/>
      <c r="AV191" s="22"/>
      <c r="AW191" s="22"/>
      <c r="AX191" s="22"/>
      <c r="AY191" s="22"/>
      <c r="AZ191" s="22"/>
      <c r="BA191" s="22"/>
      <c r="BB191" s="20"/>
    </row>
    <row r="192" spans="1:54" x14ac:dyDescent="0.25">
      <c r="A192" s="7"/>
      <c r="B192" s="7"/>
      <c r="C192" s="7"/>
      <c r="D192" s="7"/>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0"/>
    </row>
    <row r="193" spans="1:54" x14ac:dyDescent="0.25">
      <c r="A193" s="7"/>
      <c r="B193" s="7"/>
      <c r="C193" s="7"/>
      <c r="D193" s="7"/>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0"/>
    </row>
    <row r="194" spans="1:54" x14ac:dyDescent="0.25">
      <c r="A194" s="7"/>
      <c r="B194" s="7"/>
      <c r="C194" s="7"/>
      <c r="D194" s="7"/>
      <c r="E194" s="22"/>
      <c r="F194" s="22"/>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c r="AP194" s="22"/>
      <c r="AQ194" s="22"/>
      <c r="AR194" s="22"/>
      <c r="AS194" s="22"/>
      <c r="AT194" s="22"/>
      <c r="AU194" s="22"/>
      <c r="AV194" s="22"/>
      <c r="AW194" s="22"/>
      <c r="AX194" s="22"/>
      <c r="AY194" s="22"/>
      <c r="AZ194" s="22"/>
      <c r="BA194" s="22"/>
      <c r="BB194" s="20"/>
    </row>
    <row r="195" spans="1:54" x14ac:dyDescent="0.25">
      <c r="A195" s="7"/>
      <c r="B195" s="7"/>
      <c r="C195" s="7"/>
      <c r="D195" s="7"/>
      <c r="E195" s="22"/>
      <c r="F195" s="22"/>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c r="AK195" s="22"/>
      <c r="AL195" s="22"/>
      <c r="AM195" s="22"/>
      <c r="AN195" s="22"/>
      <c r="AO195" s="22"/>
      <c r="AP195" s="22"/>
      <c r="AQ195" s="22"/>
      <c r="AR195" s="22"/>
      <c r="AS195" s="22"/>
      <c r="AT195" s="22"/>
      <c r="AU195" s="22"/>
      <c r="AV195" s="22"/>
      <c r="AW195" s="22"/>
      <c r="AX195" s="22"/>
      <c r="AY195" s="22"/>
      <c r="AZ195" s="22"/>
      <c r="BA195" s="22"/>
      <c r="BB195" s="20"/>
    </row>
    <row r="196" spans="1:54" x14ac:dyDescent="0.25">
      <c r="A196" s="7"/>
      <c r="B196" s="7"/>
      <c r="C196" s="7"/>
      <c r="D196" s="7"/>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c r="AP196" s="22"/>
      <c r="AQ196" s="22"/>
      <c r="AR196" s="22"/>
      <c r="AS196" s="22"/>
      <c r="AT196" s="22"/>
      <c r="AU196" s="22"/>
      <c r="AV196" s="22"/>
      <c r="AW196" s="22"/>
      <c r="AX196" s="22"/>
      <c r="AY196" s="22"/>
      <c r="AZ196" s="22"/>
      <c r="BA196" s="22"/>
      <c r="BB196" s="20"/>
    </row>
    <row r="197" spans="1:54" x14ac:dyDescent="0.25">
      <c r="A197" s="7"/>
      <c r="B197" s="7"/>
      <c r="C197" s="7"/>
      <c r="D197" s="7"/>
      <c r="E197" s="22"/>
      <c r="F197" s="22"/>
      <c r="G197" s="2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22"/>
      <c r="AH197" s="22"/>
      <c r="AI197" s="22"/>
      <c r="AJ197" s="22"/>
      <c r="AK197" s="22"/>
      <c r="AL197" s="22"/>
      <c r="AM197" s="22"/>
      <c r="AN197" s="22"/>
      <c r="AO197" s="22"/>
      <c r="AP197" s="22"/>
      <c r="AQ197" s="22"/>
      <c r="AR197" s="22"/>
      <c r="AS197" s="22"/>
      <c r="AT197" s="22"/>
      <c r="AU197" s="22"/>
      <c r="AV197" s="22"/>
      <c r="AW197" s="22"/>
      <c r="AX197" s="22"/>
      <c r="AY197" s="22"/>
      <c r="AZ197" s="22"/>
      <c r="BA197" s="22"/>
      <c r="BB197" s="20"/>
    </row>
    <row r="198" spans="1:54" x14ac:dyDescent="0.25">
      <c r="A198" s="7"/>
      <c r="B198" s="7"/>
      <c r="C198" s="7"/>
      <c r="D198" s="7"/>
      <c r="E198" s="22"/>
      <c r="F198" s="22"/>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c r="AK198" s="22"/>
      <c r="AL198" s="22"/>
      <c r="AM198" s="22"/>
      <c r="AN198" s="22"/>
      <c r="AO198" s="22"/>
      <c r="AP198" s="22"/>
      <c r="AQ198" s="22"/>
      <c r="AR198" s="22"/>
      <c r="AS198" s="22"/>
      <c r="AT198" s="22"/>
      <c r="AU198" s="22"/>
      <c r="AV198" s="22"/>
      <c r="AW198" s="22"/>
      <c r="AX198" s="22"/>
      <c r="AY198" s="22"/>
      <c r="AZ198" s="22"/>
      <c r="BA198" s="22"/>
      <c r="BB198" s="20"/>
    </row>
    <row r="199" spans="1:54" x14ac:dyDescent="0.25">
      <c r="A199" s="7"/>
      <c r="B199" s="7"/>
      <c r="C199" s="7"/>
      <c r="D199" s="7"/>
      <c r="E199" s="22"/>
      <c r="F199" s="22"/>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22"/>
      <c r="AH199" s="22"/>
      <c r="AI199" s="22"/>
      <c r="AJ199" s="22"/>
      <c r="AK199" s="22"/>
      <c r="AL199" s="22"/>
      <c r="AM199" s="22"/>
      <c r="AN199" s="22"/>
      <c r="AO199" s="22"/>
      <c r="AP199" s="22"/>
      <c r="AQ199" s="22"/>
      <c r="AR199" s="22"/>
      <c r="AS199" s="22"/>
      <c r="AT199" s="22"/>
      <c r="AU199" s="22"/>
      <c r="AV199" s="22"/>
      <c r="AW199" s="22"/>
      <c r="AX199" s="22"/>
      <c r="AY199" s="22"/>
      <c r="AZ199" s="22"/>
      <c r="BA199" s="22"/>
      <c r="BB199" s="20"/>
    </row>
    <row r="200" spans="1:54" x14ac:dyDescent="0.25">
      <c r="A200" s="7"/>
      <c r="B200" s="7"/>
      <c r="C200" s="7"/>
      <c r="D200" s="7"/>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0"/>
    </row>
    <row r="201" spans="1:54" x14ac:dyDescent="0.25">
      <c r="A201" s="7"/>
      <c r="B201" s="7"/>
      <c r="C201" s="7"/>
      <c r="D201" s="7"/>
      <c r="E201" s="22"/>
      <c r="F201" s="22"/>
      <c r="G201" s="22"/>
      <c r="H201" s="22"/>
      <c r="I201" s="22"/>
      <c r="J201" s="22"/>
      <c r="K201" s="22"/>
      <c r="L201" s="22"/>
      <c r="M201" s="22"/>
      <c r="N201" s="22"/>
      <c r="O201" s="22"/>
      <c r="P201" s="22"/>
      <c r="Q201" s="22"/>
      <c r="R201" s="22"/>
      <c r="S201" s="22"/>
      <c r="T201" s="22"/>
      <c r="U201" s="22"/>
      <c r="V201" s="22"/>
      <c r="W201" s="22"/>
      <c r="X201" s="22"/>
      <c r="Y201" s="22"/>
      <c r="Z201" s="22"/>
      <c r="AA201" s="22"/>
      <c r="AB201" s="22"/>
      <c r="AC201" s="22"/>
      <c r="AD201" s="22"/>
      <c r="AE201" s="22"/>
      <c r="AF201" s="22"/>
      <c r="AG201" s="22"/>
      <c r="AH201" s="22"/>
      <c r="AI201" s="22"/>
      <c r="AJ201" s="22"/>
      <c r="AK201" s="22"/>
      <c r="AL201" s="22"/>
      <c r="AM201" s="22"/>
      <c r="AN201" s="22"/>
      <c r="AO201" s="22"/>
      <c r="AP201" s="22"/>
      <c r="AQ201" s="22"/>
      <c r="AR201" s="22"/>
      <c r="AS201" s="22"/>
      <c r="AT201" s="22"/>
      <c r="AU201" s="22"/>
      <c r="AV201" s="22"/>
      <c r="AW201" s="22"/>
      <c r="AX201" s="22"/>
      <c r="AY201" s="22"/>
      <c r="AZ201" s="22"/>
      <c r="BA201" s="22"/>
      <c r="BB201" s="20"/>
    </row>
    <row r="202" spans="1:54" x14ac:dyDescent="0.25">
      <c r="A202" s="7"/>
      <c r="B202" s="7"/>
      <c r="C202" s="7"/>
      <c r="D202" s="7"/>
      <c r="E202" s="22"/>
      <c r="F202" s="22"/>
      <c r="G202" s="22"/>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c r="AK202" s="22"/>
      <c r="AL202" s="22"/>
      <c r="AM202" s="22"/>
      <c r="AN202" s="22"/>
      <c r="AO202" s="22"/>
      <c r="AP202" s="22"/>
      <c r="AQ202" s="22"/>
      <c r="AR202" s="22"/>
      <c r="AS202" s="22"/>
      <c r="AT202" s="22"/>
      <c r="AU202" s="22"/>
      <c r="AV202" s="22"/>
      <c r="AW202" s="22"/>
      <c r="AX202" s="22"/>
      <c r="AY202" s="22"/>
      <c r="AZ202" s="22"/>
      <c r="BA202" s="22"/>
      <c r="BB202" s="20"/>
    </row>
    <row r="203" spans="1:54" x14ac:dyDescent="0.25">
      <c r="A203" s="7"/>
      <c r="B203" s="7"/>
      <c r="C203" s="7"/>
      <c r="D203" s="7"/>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0"/>
    </row>
    <row r="204" spans="1:54" x14ac:dyDescent="0.25">
      <c r="A204" s="7"/>
      <c r="B204" s="7"/>
      <c r="C204" s="7"/>
      <c r="D204" s="7"/>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c r="AP204" s="22"/>
      <c r="AQ204" s="22"/>
      <c r="AR204" s="22"/>
      <c r="AS204" s="22"/>
      <c r="AT204" s="22"/>
      <c r="AU204" s="22"/>
      <c r="AV204" s="22"/>
      <c r="AW204" s="22"/>
      <c r="AX204" s="22"/>
      <c r="AY204" s="22"/>
      <c r="AZ204" s="22"/>
      <c r="BA204" s="22"/>
      <c r="BB204" s="20"/>
    </row>
    <row r="205" spans="1:54" x14ac:dyDescent="0.25">
      <c r="A205" s="7"/>
      <c r="B205" s="7"/>
      <c r="C205" s="7"/>
      <c r="D205" s="7"/>
      <c r="E205" s="22"/>
      <c r="F205" s="22"/>
      <c r="G205" s="22"/>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c r="AP205" s="22"/>
      <c r="AQ205" s="22"/>
      <c r="AR205" s="22"/>
      <c r="AS205" s="22"/>
      <c r="AT205" s="22"/>
      <c r="AU205" s="22"/>
      <c r="AV205" s="22"/>
      <c r="AW205" s="22"/>
      <c r="AX205" s="22"/>
      <c r="AY205" s="22"/>
      <c r="AZ205" s="22"/>
      <c r="BA205" s="22"/>
      <c r="BB205" s="20"/>
    </row>
    <row r="206" spans="1:54" x14ac:dyDescent="0.25">
      <c r="A206" s="7"/>
      <c r="B206" s="7"/>
      <c r="C206" s="7"/>
      <c r="D206" s="7"/>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0"/>
    </row>
    <row r="207" spans="1:54" x14ac:dyDescent="0.25">
      <c r="A207" s="7"/>
      <c r="B207" s="7"/>
      <c r="C207" s="7"/>
      <c r="D207" s="7"/>
      <c r="E207" s="22"/>
      <c r="F207" s="22"/>
      <c r="G207" s="22"/>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22"/>
      <c r="AO207" s="22"/>
      <c r="AP207" s="22"/>
      <c r="AQ207" s="22"/>
      <c r="AR207" s="22"/>
      <c r="AS207" s="22"/>
      <c r="AT207" s="22"/>
      <c r="AU207" s="22"/>
      <c r="AV207" s="22"/>
      <c r="AW207" s="22"/>
      <c r="AX207" s="22"/>
      <c r="AY207" s="22"/>
      <c r="AZ207" s="22"/>
      <c r="BA207" s="22"/>
      <c r="BB207" s="20"/>
    </row>
    <row r="208" spans="1:54" x14ac:dyDescent="0.25">
      <c r="A208" s="7"/>
      <c r="B208" s="7"/>
      <c r="C208" s="7"/>
      <c r="D208" s="7"/>
      <c r="E208" s="22"/>
      <c r="F208" s="22"/>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c r="AP208" s="22"/>
      <c r="AQ208" s="22"/>
      <c r="AR208" s="22"/>
      <c r="AS208" s="22"/>
      <c r="AT208" s="22"/>
      <c r="AU208" s="22"/>
      <c r="AV208" s="22"/>
      <c r="AW208" s="22"/>
      <c r="AX208" s="22"/>
      <c r="AY208" s="22"/>
      <c r="AZ208" s="22"/>
      <c r="BA208" s="22"/>
      <c r="BB208" s="20"/>
    </row>
    <row r="209" spans="1:54" x14ac:dyDescent="0.25">
      <c r="A209" s="7"/>
      <c r="B209" s="7"/>
      <c r="C209" s="7"/>
      <c r="D209" s="7"/>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c r="AL209" s="22"/>
      <c r="AM209" s="22"/>
      <c r="AN209" s="22"/>
      <c r="AO209" s="22"/>
      <c r="AP209" s="22"/>
      <c r="AQ209" s="22"/>
      <c r="AR209" s="22"/>
      <c r="AS209" s="22"/>
      <c r="AT209" s="22"/>
      <c r="AU209" s="22"/>
      <c r="AV209" s="22"/>
      <c r="AW209" s="22"/>
      <c r="AX209" s="22"/>
      <c r="AY209" s="22"/>
      <c r="AZ209" s="22"/>
      <c r="BA209" s="22"/>
      <c r="BB209" s="20"/>
    </row>
    <row r="210" spans="1:54" x14ac:dyDescent="0.25">
      <c r="A210" s="7"/>
      <c r="B210" s="7"/>
      <c r="C210" s="7"/>
      <c r="D210" s="7"/>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c r="AL210" s="22"/>
      <c r="AM210" s="22"/>
      <c r="AN210" s="22"/>
      <c r="AO210" s="22"/>
      <c r="AP210" s="22"/>
      <c r="AQ210" s="22"/>
      <c r="AR210" s="22"/>
      <c r="AS210" s="22"/>
      <c r="AT210" s="22"/>
      <c r="AU210" s="22"/>
      <c r="AV210" s="22"/>
      <c r="AW210" s="22"/>
      <c r="AX210" s="22"/>
      <c r="AY210" s="22"/>
      <c r="AZ210" s="22"/>
      <c r="BA210" s="22"/>
      <c r="BB210" s="20"/>
    </row>
    <row r="211" spans="1:54" x14ac:dyDescent="0.25">
      <c r="A211" s="7"/>
      <c r="B211" s="7"/>
      <c r="C211" s="7"/>
      <c r="D211" s="7"/>
      <c r="E211" s="22"/>
      <c r="F211" s="22"/>
      <c r="G211" s="2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c r="AF211" s="22"/>
      <c r="AG211" s="22"/>
      <c r="AH211" s="22"/>
      <c r="AI211" s="22"/>
      <c r="AJ211" s="22"/>
      <c r="AK211" s="22"/>
      <c r="AL211" s="22"/>
      <c r="AM211" s="22"/>
      <c r="AN211" s="22"/>
      <c r="AO211" s="22"/>
      <c r="AP211" s="22"/>
      <c r="AQ211" s="22"/>
      <c r="AR211" s="22"/>
      <c r="AS211" s="22"/>
      <c r="AT211" s="22"/>
      <c r="AU211" s="22"/>
      <c r="AV211" s="22"/>
      <c r="AW211" s="22"/>
      <c r="AX211" s="22"/>
      <c r="AY211" s="22"/>
      <c r="AZ211" s="22"/>
      <c r="BA211" s="22"/>
      <c r="BB211" s="20"/>
    </row>
    <row r="212" spans="1:54" x14ac:dyDescent="0.25">
      <c r="A212" s="7"/>
      <c r="B212" s="7"/>
      <c r="C212" s="7"/>
      <c r="D212" s="7"/>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0"/>
    </row>
    <row r="213" spans="1:54" x14ac:dyDescent="0.25">
      <c r="A213" s="7"/>
      <c r="B213" s="7"/>
      <c r="C213" s="7"/>
      <c r="D213" s="7"/>
      <c r="E213" s="22"/>
      <c r="F213" s="22"/>
      <c r="G213" s="22"/>
      <c r="H213" s="22"/>
      <c r="I213" s="22"/>
      <c r="J213" s="22"/>
      <c r="K213" s="22"/>
      <c r="L213" s="22"/>
      <c r="M213" s="22"/>
      <c r="N213" s="22"/>
      <c r="O213" s="22"/>
      <c r="P213" s="22"/>
      <c r="Q213" s="22"/>
      <c r="R213" s="22"/>
      <c r="S213" s="22"/>
      <c r="T213" s="22"/>
      <c r="U213" s="22"/>
      <c r="V213" s="22"/>
      <c r="W213" s="22"/>
      <c r="X213" s="22"/>
      <c r="Y213" s="22"/>
      <c r="Z213" s="22"/>
      <c r="AA213" s="22"/>
      <c r="AB213" s="22"/>
      <c r="AC213" s="22"/>
      <c r="AD213" s="22"/>
      <c r="AE213" s="22"/>
      <c r="AF213" s="22"/>
      <c r="AG213" s="22"/>
      <c r="AH213" s="22"/>
      <c r="AI213" s="22"/>
      <c r="AJ213" s="22"/>
      <c r="AK213" s="22"/>
      <c r="AL213" s="22"/>
      <c r="AM213" s="22"/>
      <c r="AN213" s="22"/>
      <c r="AO213" s="22"/>
      <c r="AP213" s="22"/>
      <c r="AQ213" s="22"/>
      <c r="AR213" s="22"/>
      <c r="AS213" s="22"/>
      <c r="AT213" s="22"/>
      <c r="AU213" s="22"/>
      <c r="AV213" s="22"/>
      <c r="AW213" s="22"/>
      <c r="AX213" s="22"/>
      <c r="AY213" s="22"/>
      <c r="AZ213" s="22"/>
      <c r="BA213" s="22"/>
      <c r="BB213" s="20"/>
    </row>
    <row r="214" spans="1:54" x14ac:dyDescent="0.25">
      <c r="A214" s="7"/>
      <c r="B214" s="7"/>
      <c r="C214" s="7"/>
      <c r="D214" s="7"/>
      <c r="E214" s="22"/>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c r="AP214" s="22"/>
      <c r="AQ214" s="22"/>
      <c r="AR214" s="22"/>
      <c r="AS214" s="22"/>
      <c r="AT214" s="22"/>
      <c r="AU214" s="22"/>
      <c r="AV214" s="22"/>
      <c r="AW214" s="22"/>
      <c r="AX214" s="22"/>
      <c r="AY214" s="22"/>
      <c r="AZ214" s="22"/>
      <c r="BA214" s="22"/>
      <c r="BB214" s="20"/>
    </row>
    <row r="215" spans="1:54" x14ac:dyDescent="0.25">
      <c r="A215" s="7"/>
      <c r="B215" s="7"/>
      <c r="C215" s="7"/>
      <c r="D215" s="7"/>
      <c r="E215" s="22"/>
      <c r="F215" s="2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c r="AL215" s="22"/>
      <c r="AM215" s="22"/>
      <c r="AN215" s="22"/>
      <c r="AO215" s="22"/>
      <c r="AP215" s="22"/>
      <c r="AQ215" s="22"/>
      <c r="AR215" s="22"/>
      <c r="AS215" s="22"/>
      <c r="AT215" s="22"/>
      <c r="AU215" s="22"/>
      <c r="AV215" s="22"/>
      <c r="AW215" s="22"/>
      <c r="AX215" s="22"/>
      <c r="AY215" s="22"/>
      <c r="AZ215" s="22"/>
      <c r="BA215" s="22"/>
      <c r="BB215" s="20"/>
    </row>
    <row r="216" spans="1:54" x14ac:dyDescent="0.25">
      <c r="A216" s="7"/>
      <c r="B216" s="7"/>
      <c r="C216" s="7"/>
      <c r="D216" s="7"/>
      <c r="E216" s="22"/>
      <c r="F216" s="22"/>
      <c r="G216" s="22"/>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22"/>
      <c r="AH216" s="22"/>
      <c r="AI216" s="22"/>
      <c r="AJ216" s="22"/>
      <c r="AK216" s="22"/>
      <c r="AL216" s="22"/>
      <c r="AM216" s="22"/>
      <c r="AN216" s="22"/>
      <c r="AO216" s="22"/>
      <c r="AP216" s="22"/>
      <c r="AQ216" s="22"/>
      <c r="AR216" s="22"/>
      <c r="AS216" s="22"/>
      <c r="AT216" s="22"/>
      <c r="AU216" s="22"/>
      <c r="AV216" s="22"/>
      <c r="AW216" s="22"/>
      <c r="AX216" s="22"/>
      <c r="AY216" s="22"/>
      <c r="AZ216" s="22"/>
      <c r="BA216" s="22"/>
      <c r="BB216" s="20"/>
    </row>
    <row r="217" spans="1:54" x14ac:dyDescent="0.25">
      <c r="A217" s="7"/>
      <c r="B217" s="7"/>
      <c r="C217" s="7"/>
      <c r="D217" s="7"/>
      <c r="E217" s="22"/>
      <c r="F217" s="22"/>
      <c r="G217" s="2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c r="AL217" s="22"/>
      <c r="AM217" s="22"/>
      <c r="AN217" s="22"/>
      <c r="AO217" s="22"/>
      <c r="AP217" s="22"/>
      <c r="AQ217" s="22"/>
      <c r="AR217" s="22"/>
      <c r="AS217" s="22"/>
      <c r="AT217" s="22"/>
      <c r="AU217" s="22"/>
      <c r="AV217" s="22"/>
      <c r="AW217" s="22"/>
      <c r="AX217" s="22"/>
      <c r="AY217" s="22"/>
      <c r="AZ217" s="22"/>
      <c r="BA217" s="22"/>
      <c r="BB217" s="20"/>
    </row>
    <row r="218" spans="1:54" x14ac:dyDescent="0.25">
      <c r="A218" s="7"/>
      <c r="B218" s="7"/>
      <c r="C218" s="7"/>
      <c r="D218" s="7"/>
      <c r="E218" s="22"/>
      <c r="F218" s="22"/>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22"/>
      <c r="AH218" s="22"/>
      <c r="AI218" s="22"/>
      <c r="AJ218" s="22"/>
      <c r="AK218" s="22"/>
      <c r="AL218" s="22"/>
      <c r="AM218" s="22"/>
      <c r="AN218" s="22"/>
      <c r="AO218" s="22"/>
      <c r="AP218" s="22"/>
      <c r="AQ218" s="22"/>
      <c r="AR218" s="22"/>
      <c r="AS218" s="22"/>
      <c r="AT218" s="22"/>
      <c r="AU218" s="22"/>
      <c r="AV218" s="22"/>
      <c r="AW218" s="22"/>
      <c r="AX218" s="22"/>
      <c r="AY218" s="22"/>
      <c r="AZ218" s="22"/>
      <c r="BA218" s="22"/>
      <c r="BB218" s="20"/>
    </row>
    <row r="219" spans="1:54" x14ac:dyDescent="0.25">
      <c r="A219" s="7"/>
      <c r="B219" s="7"/>
      <c r="C219" s="7"/>
      <c r="D219" s="7"/>
      <c r="E219" s="22"/>
      <c r="F219" s="22"/>
      <c r="G219" s="22"/>
      <c r="H219" s="22"/>
      <c r="I219" s="22"/>
      <c r="J219" s="22"/>
      <c r="K219" s="22"/>
      <c r="L219" s="22"/>
      <c r="M219" s="22"/>
      <c r="N219" s="22"/>
      <c r="O219" s="22"/>
      <c r="P219" s="22"/>
      <c r="Q219" s="22"/>
      <c r="R219" s="22"/>
      <c r="S219" s="22"/>
      <c r="T219" s="22"/>
      <c r="U219" s="22"/>
      <c r="V219" s="22"/>
      <c r="W219" s="22"/>
      <c r="X219" s="22"/>
      <c r="Y219" s="22"/>
      <c r="Z219" s="22"/>
      <c r="AA219" s="22"/>
      <c r="AB219" s="22"/>
      <c r="AC219" s="22"/>
      <c r="AD219" s="22"/>
      <c r="AE219" s="22"/>
      <c r="AF219" s="22"/>
      <c r="AG219" s="22"/>
      <c r="AH219" s="22"/>
      <c r="AI219" s="22"/>
      <c r="AJ219" s="22"/>
      <c r="AK219" s="22"/>
      <c r="AL219" s="22"/>
      <c r="AM219" s="22"/>
      <c r="AN219" s="22"/>
      <c r="AO219" s="22"/>
      <c r="AP219" s="22"/>
      <c r="AQ219" s="22"/>
      <c r="AR219" s="22"/>
      <c r="AS219" s="22"/>
      <c r="AT219" s="22"/>
      <c r="AU219" s="22"/>
      <c r="AV219" s="22"/>
      <c r="AW219" s="22"/>
      <c r="AX219" s="22"/>
      <c r="AY219" s="22"/>
      <c r="AZ219" s="22"/>
      <c r="BA219" s="22"/>
      <c r="BB219" s="20"/>
    </row>
    <row r="220" spans="1:54" x14ac:dyDescent="0.25">
      <c r="A220" s="7"/>
      <c r="B220" s="7"/>
      <c r="C220" s="7"/>
      <c r="D220" s="7"/>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c r="AP220" s="22"/>
      <c r="AQ220" s="22"/>
      <c r="AR220" s="22"/>
      <c r="AS220" s="22"/>
      <c r="AT220" s="22"/>
      <c r="AU220" s="22"/>
      <c r="AV220" s="22"/>
      <c r="AW220" s="22"/>
      <c r="AX220" s="22"/>
      <c r="AY220" s="22"/>
      <c r="AZ220" s="22"/>
      <c r="BA220" s="22"/>
      <c r="BB220" s="20"/>
    </row>
    <row r="221" spans="1:54" x14ac:dyDescent="0.25">
      <c r="A221" s="7"/>
      <c r="B221" s="7"/>
      <c r="C221" s="7"/>
      <c r="D221" s="7"/>
      <c r="E221" s="22"/>
      <c r="F221" s="22"/>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c r="AO221" s="22"/>
      <c r="AP221" s="22"/>
      <c r="AQ221" s="22"/>
      <c r="AR221" s="22"/>
      <c r="AS221" s="22"/>
      <c r="AT221" s="22"/>
      <c r="AU221" s="22"/>
      <c r="AV221" s="22"/>
      <c r="AW221" s="22"/>
      <c r="AX221" s="22"/>
      <c r="AY221" s="22"/>
      <c r="AZ221" s="22"/>
      <c r="BA221" s="22"/>
      <c r="BB221" s="20"/>
    </row>
    <row r="222" spans="1:54" x14ac:dyDescent="0.25">
      <c r="A222" s="7"/>
      <c r="B222" s="7"/>
      <c r="C222" s="7"/>
      <c r="D222" s="7"/>
      <c r="E222" s="22"/>
      <c r="F222" s="22"/>
      <c r="G222" s="22"/>
      <c r="H222" s="22"/>
      <c r="I222" s="22"/>
      <c r="J222" s="22"/>
      <c r="K222" s="22"/>
      <c r="L222" s="22"/>
      <c r="M222" s="22"/>
      <c r="N222" s="22"/>
      <c r="O222" s="22"/>
      <c r="P222" s="22"/>
      <c r="Q222" s="22"/>
      <c r="R222" s="22"/>
      <c r="S222" s="22"/>
      <c r="T222" s="22"/>
      <c r="U222" s="22"/>
      <c r="V222" s="22"/>
      <c r="W222" s="22"/>
      <c r="X222" s="22"/>
      <c r="Y222" s="22"/>
      <c r="Z222" s="22"/>
      <c r="AA222" s="22"/>
      <c r="AB222" s="22"/>
      <c r="AC222" s="22"/>
      <c r="AD222" s="22"/>
      <c r="AE222" s="22"/>
      <c r="AF222" s="22"/>
      <c r="AG222" s="22"/>
      <c r="AH222" s="22"/>
      <c r="AI222" s="22"/>
      <c r="AJ222" s="22"/>
      <c r="AK222" s="22"/>
      <c r="AL222" s="22"/>
      <c r="AM222" s="22"/>
      <c r="AN222" s="22"/>
      <c r="AO222" s="22"/>
      <c r="AP222" s="22"/>
      <c r="AQ222" s="22"/>
      <c r="AR222" s="22"/>
      <c r="AS222" s="22"/>
      <c r="AT222" s="22"/>
      <c r="AU222" s="22"/>
      <c r="AV222" s="22"/>
      <c r="AW222" s="22"/>
      <c r="AX222" s="22"/>
      <c r="AY222" s="22"/>
      <c r="AZ222" s="22"/>
      <c r="BA222" s="22"/>
      <c r="BB222" s="20"/>
    </row>
    <row r="223" spans="1:54" x14ac:dyDescent="0.25">
      <c r="A223" s="7"/>
      <c r="B223" s="7"/>
      <c r="C223" s="7"/>
      <c r="D223" s="7"/>
      <c r="E223" s="22"/>
      <c r="F223" s="22"/>
      <c r="G223" s="2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c r="AE223" s="22"/>
      <c r="AF223" s="22"/>
      <c r="AG223" s="22"/>
      <c r="AH223" s="22"/>
      <c r="AI223" s="22"/>
      <c r="AJ223" s="22"/>
      <c r="AK223" s="22"/>
      <c r="AL223" s="22"/>
      <c r="AM223" s="22"/>
      <c r="AN223" s="22"/>
      <c r="AO223" s="22"/>
      <c r="AP223" s="22"/>
      <c r="AQ223" s="22"/>
      <c r="AR223" s="22"/>
      <c r="AS223" s="22"/>
      <c r="AT223" s="22"/>
      <c r="AU223" s="22"/>
      <c r="AV223" s="22"/>
      <c r="AW223" s="22"/>
      <c r="AX223" s="22"/>
      <c r="AY223" s="22"/>
      <c r="AZ223" s="22"/>
      <c r="BA223" s="22"/>
      <c r="BB223" s="20"/>
    </row>
    <row r="224" spans="1:54" x14ac:dyDescent="0.25">
      <c r="A224" s="7"/>
      <c r="B224" s="7"/>
      <c r="C224" s="7"/>
      <c r="D224" s="7"/>
      <c r="E224" s="22"/>
      <c r="F224" s="22"/>
      <c r="G224" s="2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c r="AE224" s="22"/>
      <c r="AF224" s="22"/>
      <c r="AG224" s="22"/>
      <c r="AH224" s="22"/>
      <c r="AI224" s="22"/>
      <c r="AJ224" s="22"/>
      <c r="AK224" s="22"/>
      <c r="AL224" s="22"/>
      <c r="AM224" s="22"/>
      <c r="AN224" s="22"/>
      <c r="AO224" s="22"/>
      <c r="AP224" s="22"/>
      <c r="AQ224" s="22"/>
      <c r="AR224" s="22"/>
      <c r="AS224" s="22"/>
      <c r="AT224" s="22"/>
      <c r="AU224" s="22"/>
      <c r="AV224" s="22"/>
      <c r="AW224" s="22"/>
      <c r="AX224" s="22"/>
      <c r="AY224" s="22"/>
      <c r="AZ224" s="22"/>
      <c r="BA224" s="22"/>
      <c r="BB224" s="20"/>
    </row>
    <row r="225" spans="1:54" x14ac:dyDescent="0.25">
      <c r="A225" s="7"/>
      <c r="B225" s="7"/>
      <c r="C225" s="7"/>
      <c r="D225" s="7"/>
      <c r="E225" s="22"/>
      <c r="F225" s="22"/>
      <c r="G225" s="22"/>
      <c r="H225" s="22"/>
      <c r="I225" s="22"/>
      <c r="J225" s="22"/>
      <c r="K225" s="22"/>
      <c r="L225" s="22"/>
      <c r="M225" s="22"/>
      <c r="N225" s="22"/>
      <c r="O225" s="22"/>
      <c r="P225" s="22"/>
      <c r="Q225" s="22"/>
      <c r="R225" s="22"/>
      <c r="S225" s="22"/>
      <c r="T225" s="22"/>
      <c r="U225" s="22"/>
      <c r="V225" s="22"/>
      <c r="W225" s="22"/>
      <c r="X225" s="22"/>
      <c r="Y225" s="22"/>
      <c r="Z225" s="22"/>
      <c r="AA225" s="22"/>
      <c r="AB225" s="22"/>
      <c r="AC225" s="22"/>
      <c r="AD225" s="22"/>
      <c r="AE225" s="22"/>
      <c r="AF225" s="22"/>
      <c r="AG225" s="22"/>
      <c r="AH225" s="22"/>
      <c r="AI225" s="22"/>
      <c r="AJ225" s="22"/>
      <c r="AK225" s="22"/>
      <c r="AL225" s="22"/>
      <c r="AM225" s="22"/>
      <c r="AN225" s="22"/>
      <c r="AO225" s="22"/>
      <c r="AP225" s="22"/>
      <c r="AQ225" s="22"/>
      <c r="AR225" s="22"/>
      <c r="AS225" s="22"/>
      <c r="AT225" s="22"/>
      <c r="AU225" s="22"/>
      <c r="AV225" s="22"/>
      <c r="AW225" s="22"/>
      <c r="AX225" s="22"/>
      <c r="AY225" s="22"/>
      <c r="AZ225" s="22"/>
      <c r="BA225" s="22"/>
      <c r="BB225" s="20"/>
    </row>
    <row r="226" spans="1:54" x14ac:dyDescent="0.25">
      <c r="A226" s="7"/>
      <c r="B226" s="7"/>
      <c r="C226" s="7"/>
      <c r="D226" s="7"/>
      <c r="E226" s="22"/>
      <c r="F226" s="22"/>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22"/>
      <c r="AH226" s="22"/>
      <c r="AI226" s="22"/>
      <c r="AJ226" s="22"/>
      <c r="AK226" s="22"/>
      <c r="AL226" s="22"/>
      <c r="AM226" s="22"/>
      <c r="AN226" s="22"/>
      <c r="AO226" s="22"/>
      <c r="AP226" s="22"/>
      <c r="AQ226" s="22"/>
      <c r="AR226" s="22"/>
      <c r="AS226" s="22"/>
      <c r="AT226" s="22"/>
      <c r="AU226" s="22"/>
      <c r="AV226" s="22"/>
      <c r="AW226" s="22"/>
      <c r="AX226" s="22"/>
      <c r="AY226" s="22"/>
      <c r="AZ226" s="22"/>
      <c r="BA226" s="22"/>
      <c r="BB226" s="20"/>
    </row>
    <row r="227" spans="1:54" x14ac:dyDescent="0.25">
      <c r="A227" s="7"/>
      <c r="B227" s="7"/>
      <c r="C227" s="7"/>
      <c r="D227" s="7"/>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c r="AP227" s="22"/>
      <c r="AQ227" s="22"/>
      <c r="AR227" s="22"/>
      <c r="AS227" s="22"/>
      <c r="AT227" s="22"/>
      <c r="AU227" s="22"/>
      <c r="AV227" s="22"/>
      <c r="AW227" s="22"/>
      <c r="AX227" s="22"/>
      <c r="AY227" s="22"/>
      <c r="AZ227" s="22"/>
      <c r="BA227" s="22"/>
      <c r="BB227" s="20"/>
    </row>
    <row r="228" spans="1:54" x14ac:dyDescent="0.25">
      <c r="A228" s="7"/>
      <c r="B228" s="7"/>
      <c r="C228" s="7"/>
      <c r="D228" s="7"/>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0"/>
    </row>
    <row r="229" spans="1:54" x14ac:dyDescent="0.25">
      <c r="A229" s="7"/>
      <c r="B229" s="7"/>
      <c r="C229" s="7"/>
      <c r="D229" s="7"/>
      <c r="E229" s="22"/>
      <c r="F229" s="22"/>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c r="AP229" s="22"/>
      <c r="AQ229" s="22"/>
      <c r="AR229" s="22"/>
      <c r="AS229" s="22"/>
      <c r="AT229" s="22"/>
      <c r="AU229" s="22"/>
      <c r="AV229" s="22"/>
      <c r="AW229" s="22"/>
      <c r="AX229" s="22"/>
      <c r="AY229" s="22"/>
      <c r="AZ229" s="22"/>
      <c r="BA229" s="22"/>
      <c r="BB229" s="20"/>
    </row>
    <row r="230" spans="1:54" x14ac:dyDescent="0.25">
      <c r="A230" s="7"/>
      <c r="B230" s="7"/>
      <c r="C230" s="7"/>
      <c r="D230" s="7"/>
      <c r="E230" s="22"/>
      <c r="F230" s="22"/>
      <c r="G230" s="22"/>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c r="AK230" s="22"/>
      <c r="AL230" s="22"/>
      <c r="AM230" s="22"/>
      <c r="AN230" s="22"/>
      <c r="AO230" s="22"/>
      <c r="AP230" s="22"/>
      <c r="AQ230" s="22"/>
      <c r="AR230" s="22"/>
      <c r="AS230" s="22"/>
      <c r="AT230" s="22"/>
      <c r="AU230" s="22"/>
      <c r="AV230" s="22"/>
      <c r="AW230" s="22"/>
      <c r="AX230" s="22"/>
      <c r="AY230" s="22"/>
      <c r="AZ230" s="22"/>
      <c r="BA230" s="22"/>
      <c r="BB230" s="20"/>
    </row>
    <row r="231" spans="1:54" x14ac:dyDescent="0.25">
      <c r="A231" s="7"/>
      <c r="B231" s="7"/>
      <c r="C231" s="7"/>
      <c r="D231" s="7"/>
      <c r="E231" s="22"/>
      <c r="F231" s="22"/>
      <c r="G231" s="22"/>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c r="AK231" s="22"/>
      <c r="AL231" s="22"/>
      <c r="AM231" s="22"/>
      <c r="AN231" s="22"/>
      <c r="AO231" s="22"/>
      <c r="AP231" s="22"/>
      <c r="AQ231" s="22"/>
      <c r="AR231" s="22"/>
      <c r="AS231" s="22"/>
      <c r="AT231" s="22"/>
      <c r="AU231" s="22"/>
      <c r="AV231" s="22"/>
      <c r="AW231" s="22"/>
      <c r="AX231" s="22"/>
      <c r="AY231" s="22"/>
      <c r="AZ231" s="22"/>
      <c r="BA231" s="22"/>
      <c r="BB231" s="20"/>
    </row>
    <row r="232" spans="1:54" x14ac:dyDescent="0.25">
      <c r="A232" s="7"/>
      <c r="B232" s="7"/>
      <c r="C232" s="7"/>
      <c r="D232" s="7"/>
      <c r="E232" s="22"/>
      <c r="F232" s="22"/>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c r="AP232" s="22"/>
      <c r="AQ232" s="22"/>
      <c r="AR232" s="22"/>
      <c r="AS232" s="22"/>
      <c r="AT232" s="22"/>
      <c r="AU232" s="22"/>
      <c r="AV232" s="22"/>
      <c r="AW232" s="22"/>
      <c r="AX232" s="22"/>
      <c r="AY232" s="22"/>
      <c r="AZ232" s="22"/>
      <c r="BA232" s="22"/>
      <c r="BB232" s="20"/>
    </row>
    <row r="233" spans="1:54" x14ac:dyDescent="0.25">
      <c r="A233" s="7"/>
      <c r="B233" s="7"/>
      <c r="C233" s="7"/>
      <c r="D233" s="7"/>
      <c r="E233" s="22"/>
      <c r="F233" s="22"/>
      <c r="G233" s="22"/>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c r="AK233" s="22"/>
      <c r="AL233" s="22"/>
      <c r="AM233" s="22"/>
      <c r="AN233" s="22"/>
      <c r="AO233" s="22"/>
      <c r="AP233" s="22"/>
      <c r="AQ233" s="22"/>
      <c r="AR233" s="22"/>
      <c r="AS233" s="22"/>
      <c r="AT233" s="22"/>
      <c r="AU233" s="22"/>
      <c r="AV233" s="22"/>
      <c r="AW233" s="22"/>
      <c r="AX233" s="22"/>
      <c r="AY233" s="22"/>
      <c r="AZ233" s="22"/>
      <c r="BA233" s="22"/>
      <c r="BB233" s="20"/>
    </row>
    <row r="234" spans="1:54" x14ac:dyDescent="0.25">
      <c r="A234" s="7"/>
      <c r="B234" s="7"/>
      <c r="C234" s="7"/>
      <c r="D234" s="7"/>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c r="AP234" s="22"/>
      <c r="AQ234" s="22"/>
      <c r="AR234" s="22"/>
      <c r="AS234" s="22"/>
      <c r="AT234" s="22"/>
      <c r="AU234" s="22"/>
      <c r="AV234" s="22"/>
      <c r="AW234" s="22"/>
      <c r="AX234" s="22"/>
      <c r="AY234" s="22"/>
      <c r="AZ234" s="22"/>
      <c r="BA234" s="22"/>
      <c r="BB234" s="20"/>
    </row>
    <row r="235" spans="1:54" x14ac:dyDescent="0.25">
      <c r="A235" s="7"/>
      <c r="B235" s="7"/>
      <c r="C235" s="7"/>
      <c r="D235" s="7"/>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c r="AP235" s="22"/>
      <c r="AQ235" s="22"/>
      <c r="AR235" s="22"/>
      <c r="AS235" s="22"/>
      <c r="AT235" s="22"/>
      <c r="AU235" s="22"/>
      <c r="AV235" s="22"/>
      <c r="AW235" s="22"/>
      <c r="AX235" s="22"/>
      <c r="AY235" s="22"/>
      <c r="AZ235" s="22"/>
      <c r="BA235" s="22"/>
      <c r="BB235" s="20"/>
    </row>
    <row r="236" spans="1:54" x14ac:dyDescent="0.25">
      <c r="A236" s="7"/>
      <c r="B236" s="7"/>
      <c r="C236" s="7"/>
      <c r="D236" s="7"/>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0"/>
    </row>
    <row r="237" spans="1:54" x14ac:dyDescent="0.25">
      <c r="A237" s="7"/>
      <c r="B237" s="7"/>
      <c r="C237" s="7"/>
      <c r="D237" s="7"/>
      <c r="E237" s="22"/>
      <c r="F237" s="22"/>
      <c r="G237" s="22"/>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22"/>
      <c r="AG237" s="22"/>
      <c r="AH237" s="22"/>
      <c r="AI237" s="22"/>
      <c r="AJ237" s="22"/>
      <c r="AK237" s="22"/>
      <c r="AL237" s="22"/>
      <c r="AM237" s="22"/>
      <c r="AN237" s="22"/>
      <c r="AO237" s="22"/>
      <c r="AP237" s="22"/>
      <c r="AQ237" s="22"/>
      <c r="AR237" s="22"/>
      <c r="AS237" s="22"/>
      <c r="AT237" s="22"/>
      <c r="AU237" s="22"/>
      <c r="AV237" s="22"/>
      <c r="AW237" s="22"/>
      <c r="AX237" s="22"/>
      <c r="AY237" s="22"/>
      <c r="AZ237" s="22"/>
      <c r="BA237" s="22"/>
      <c r="BB237" s="20"/>
    </row>
    <row r="238" spans="1:54" x14ac:dyDescent="0.25">
      <c r="A238" s="7"/>
      <c r="B238" s="7"/>
      <c r="C238" s="7"/>
      <c r="D238" s="7"/>
      <c r="E238" s="22"/>
      <c r="F238" s="22"/>
      <c r="G238" s="22"/>
      <c r="H238" s="22"/>
      <c r="I238" s="22"/>
      <c r="J238" s="22"/>
      <c r="K238" s="22"/>
      <c r="L238" s="22"/>
      <c r="M238" s="22"/>
      <c r="N238" s="22"/>
      <c r="O238" s="22"/>
      <c r="P238" s="22"/>
      <c r="Q238" s="22"/>
      <c r="R238" s="22"/>
      <c r="S238" s="22"/>
      <c r="T238" s="22"/>
      <c r="U238" s="22"/>
      <c r="V238" s="22"/>
      <c r="W238" s="22"/>
      <c r="X238" s="22"/>
      <c r="Y238" s="22"/>
      <c r="Z238" s="22"/>
      <c r="AA238" s="22"/>
      <c r="AB238" s="22"/>
      <c r="AC238" s="22"/>
      <c r="AD238" s="22"/>
      <c r="AE238" s="22"/>
      <c r="AF238" s="22"/>
      <c r="AG238" s="22"/>
      <c r="AH238" s="22"/>
      <c r="AI238" s="22"/>
      <c r="AJ238" s="22"/>
      <c r="AK238" s="22"/>
      <c r="AL238" s="22"/>
      <c r="AM238" s="22"/>
      <c r="AN238" s="22"/>
      <c r="AO238" s="22"/>
      <c r="AP238" s="22"/>
      <c r="AQ238" s="22"/>
      <c r="AR238" s="22"/>
      <c r="AS238" s="22"/>
      <c r="AT238" s="22"/>
      <c r="AU238" s="22"/>
      <c r="AV238" s="22"/>
      <c r="AW238" s="22"/>
      <c r="AX238" s="22"/>
      <c r="AY238" s="22"/>
      <c r="AZ238" s="22"/>
      <c r="BA238" s="22"/>
      <c r="BB238" s="20"/>
    </row>
    <row r="239" spans="1:54" x14ac:dyDescent="0.25">
      <c r="A239" s="7"/>
      <c r="B239" s="7"/>
      <c r="C239" s="7"/>
      <c r="D239" s="7"/>
      <c r="E239" s="22"/>
      <c r="F239" s="22"/>
      <c r="G239" s="2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c r="AE239" s="22"/>
      <c r="AF239" s="22"/>
      <c r="AG239" s="22"/>
      <c r="AH239" s="22"/>
      <c r="AI239" s="22"/>
      <c r="AJ239" s="22"/>
      <c r="AK239" s="22"/>
      <c r="AL239" s="22"/>
      <c r="AM239" s="22"/>
      <c r="AN239" s="22"/>
      <c r="AO239" s="22"/>
      <c r="AP239" s="22"/>
      <c r="AQ239" s="22"/>
      <c r="AR239" s="22"/>
      <c r="AS239" s="22"/>
      <c r="AT239" s="22"/>
      <c r="AU239" s="22"/>
      <c r="AV239" s="22"/>
      <c r="AW239" s="22"/>
      <c r="AX239" s="22"/>
      <c r="AY239" s="22"/>
      <c r="AZ239" s="22"/>
      <c r="BA239" s="22"/>
      <c r="BB239" s="20"/>
    </row>
    <row r="240" spans="1:54" x14ac:dyDescent="0.25">
      <c r="A240" s="7"/>
      <c r="B240" s="7"/>
      <c r="C240" s="7"/>
      <c r="D240" s="7"/>
      <c r="E240" s="22"/>
      <c r="F240" s="22"/>
      <c r="G240" s="22"/>
      <c r="H240" s="22"/>
      <c r="I240" s="22"/>
      <c r="J240" s="22"/>
      <c r="K240" s="22"/>
      <c r="L240" s="22"/>
      <c r="M240" s="22"/>
      <c r="N240" s="22"/>
      <c r="O240" s="22"/>
      <c r="P240" s="22"/>
      <c r="Q240" s="22"/>
      <c r="R240" s="22"/>
      <c r="S240" s="22"/>
      <c r="T240" s="22"/>
      <c r="U240" s="22"/>
      <c r="V240" s="22"/>
      <c r="W240" s="22"/>
      <c r="X240" s="22"/>
      <c r="Y240" s="22"/>
      <c r="Z240" s="22"/>
      <c r="AA240" s="22"/>
      <c r="AB240" s="22"/>
      <c r="AC240" s="22"/>
      <c r="AD240" s="22"/>
      <c r="AE240" s="22"/>
      <c r="AF240" s="22"/>
      <c r="AG240" s="22"/>
      <c r="AH240" s="22"/>
      <c r="AI240" s="22"/>
      <c r="AJ240" s="22"/>
      <c r="AK240" s="22"/>
      <c r="AL240" s="22"/>
      <c r="AM240" s="22"/>
      <c r="AN240" s="22"/>
      <c r="AO240" s="22"/>
      <c r="AP240" s="22"/>
      <c r="AQ240" s="22"/>
      <c r="AR240" s="22"/>
      <c r="AS240" s="22"/>
      <c r="AT240" s="22"/>
      <c r="AU240" s="22"/>
      <c r="AV240" s="22"/>
      <c r="AW240" s="22"/>
      <c r="AX240" s="22"/>
      <c r="AY240" s="22"/>
      <c r="AZ240" s="22"/>
      <c r="BA240" s="22"/>
      <c r="BB240" s="20"/>
    </row>
    <row r="241" spans="1:54" x14ac:dyDescent="0.25">
      <c r="A241" s="7"/>
      <c r="B241" s="7"/>
      <c r="C241" s="7"/>
      <c r="D241" s="7"/>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c r="AE241" s="22"/>
      <c r="AF241" s="22"/>
      <c r="AG241" s="22"/>
      <c r="AH241" s="22"/>
      <c r="AI241" s="22"/>
      <c r="AJ241" s="22"/>
      <c r="AK241" s="22"/>
      <c r="AL241" s="22"/>
      <c r="AM241" s="22"/>
      <c r="AN241" s="22"/>
      <c r="AO241" s="22"/>
      <c r="AP241" s="22"/>
      <c r="AQ241" s="22"/>
      <c r="AR241" s="22"/>
      <c r="AS241" s="22"/>
      <c r="AT241" s="22"/>
      <c r="AU241" s="22"/>
      <c r="AV241" s="22"/>
      <c r="AW241" s="22"/>
      <c r="AX241" s="22"/>
      <c r="AY241" s="22"/>
      <c r="AZ241" s="22"/>
      <c r="BA241" s="22"/>
      <c r="BB241" s="20"/>
    </row>
    <row r="242" spans="1:54" x14ac:dyDescent="0.25">
      <c r="A242" s="7"/>
      <c r="B242" s="7"/>
      <c r="C242" s="7"/>
      <c r="D242" s="7"/>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c r="AQ242" s="22"/>
      <c r="AR242" s="22"/>
      <c r="AS242" s="22"/>
      <c r="AT242" s="22"/>
      <c r="AU242" s="22"/>
      <c r="AV242" s="22"/>
      <c r="AW242" s="22"/>
      <c r="AX242" s="22"/>
      <c r="AY242" s="22"/>
      <c r="AZ242" s="22"/>
      <c r="BA242" s="22"/>
      <c r="BB242" s="20"/>
    </row>
    <row r="243" spans="1:54" x14ac:dyDescent="0.25">
      <c r="A243" s="7"/>
      <c r="B243" s="7"/>
      <c r="C243" s="7"/>
      <c r="D243" s="7"/>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c r="AE243" s="22"/>
      <c r="AF243" s="22"/>
      <c r="AG243" s="22"/>
      <c r="AH243" s="22"/>
      <c r="AI243" s="22"/>
      <c r="AJ243" s="22"/>
      <c r="AK243" s="22"/>
      <c r="AL243" s="22"/>
      <c r="AM243" s="22"/>
      <c r="AN243" s="22"/>
      <c r="AO243" s="22"/>
      <c r="AP243" s="22"/>
      <c r="AQ243" s="22"/>
      <c r="AR243" s="22"/>
      <c r="AS243" s="22"/>
      <c r="AT243" s="22"/>
      <c r="AU243" s="22"/>
      <c r="AV243" s="22"/>
      <c r="AW243" s="22"/>
      <c r="AX243" s="22"/>
      <c r="AY243" s="22"/>
      <c r="AZ243" s="22"/>
      <c r="BA243" s="22"/>
      <c r="BB243" s="20"/>
    </row>
    <row r="244" spans="1:54" x14ac:dyDescent="0.25">
      <c r="A244" s="7"/>
      <c r="B244" s="7"/>
      <c r="C244" s="7"/>
      <c r="D244" s="7"/>
      <c r="E244" s="22"/>
      <c r="F244" s="22"/>
      <c r="G244" s="22"/>
      <c r="H244" s="22"/>
      <c r="I244" s="22"/>
      <c r="J244" s="22"/>
      <c r="K244" s="22"/>
      <c r="L244" s="22"/>
      <c r="M244" s="22"/>
      <c r="N244" s="22"/>
      <c r="O244" s="22"/>
      <c r="P244" s="22"/>
      <c r="Q244" s="22"/>
      <c r="R244" s="22"/>
      <c r="S244" s="22"/>
      <c r="T244" s="22"/>
      <c r="U244" s="22"/>
      <c r="V244" s="22"/>
      <c r="W244" s="22"/>
      <c r="X244" s="22"/>
      <c r="Y244" s="22"/>
      <c r="Z244" s="22"/>
      <c r="AA244" s="22"/>
      <c r="AB244" s="22"/>
      <c r="AC244" s="22"/>
      <c r="AD244" s="22"/>
      <c r="AE244" s="22"/>
      <c r="AF244" s="22"/>
      <c r="AG244" s="22"/>
      <c r="AH244" s="22"/>
      <c r="AI244" s="22"/>
      <c r="AJ244" s="22"/>
      <c r="AK244" s="22"/>
      <c r="AL244" s="22"/>
      <c r="AM244" s="22"/>
      <c r="AN244" s="22"/>
      <c r="AO244" s="22"/>
      <c r="AP244" s="22"/>
      <c r="AQ244" s="22"/>
      <c r="AR244" s="22"/>
      <c r="AS244" s="22"/>
      <c r="AT244" s="22"/>
      <c r="AU244" s="22"/>
      <c r="AV244" s="22"/>
      <c r="AW244" s="22"/>
      <c r="AX244" s="22"/>
      <c r="AY244" s="22"/>
      <c r="AZ244" s="22"/>
      <c r="BA244" s="22"/>
      <c r="BB244" s="20"/>
    </row>
    <row r="245" spans="1:54" x14ac:dyDescent="0.25">
      <c r="A245" s="7"/>
      <c r="B245" s="7"/>
      <c r="C245" s="7"/>
      <c r="D245" s="7"/>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c r="AK245" s="22"/>
      <c r="AL245" s="22"/>
      <c r="AM245" s="22"/>
      <c r="AN245" s="22"/>
      <c r="AO245" s="22"/>
      <c r="AP245" s="22"/>
      <c r="AQ245" s="22"/>
      <c r="AR245" s="22"/>
      <c r="AS245" s="22"/>
      <c r="AT245" s="22"/>
      <c r="AU245" s="22"/>
      <c r="AV245" s="22"/>
      <c r="AW245" s="22"/>
      <c r="AX245" s="22"/>
      <c r="AY245" s="22"/>
      <c r="AZ245" s="22"/>
      <c r="BA245" s="22"/>
      <c r="BB245" s="20"/>
    </row>
    <row r="246" spans="1:54" x14ac:dyDescent="0.25">
      <c r="A246" s="7"/>
      <c r="B246" s="7"/>
      <c r="C246" s="7"/>
      <c r="D246" s="7"/>
      <c r="E246" s="22"/>
      <c r="F246" s="22"/>
      <c r="G246" s="22"/>
      <c r="H246" s="22"/>
      <c r="I246" s="22"/>
      <c r="J246" s="22"/>
      <c r="K246" s="22"/>
      <c r="L246" s="22"/>
      <c r="M246" s="22"/>
      <c r="N246" s="22"/>
      <c r="O246" s="22"/>
      <c r="P246" s="22"/>
      <c r="Q246" s="22"/>
      <c r="R246" s="22"/>
      <c r="S246" s="22"/>
      <c r="T246" s="22"/>
      <c r="U246" s="22"/>
      <c r="V246" s="22"/>
      <c r="W246" s="22"/>
      <c r="X246" s="22"/>
      <c r="Y246" s="22"/>
      <c r="Z246" s="22"/>
      <c r="AA246" s="22"/>
      <c r="AB246" s="22"/>
      <c r="AC246" s="22"/>
      <c r="AD246" s="22"/>
      <c r="AE246" s="22"/>
      <c r="AF246" s="22"/>
      <c r="AG246" s="22"/>
      <c r="AH246" s="22"/>
      <c r="AI246" s="22"/>
      <c r="AJ246" s="22"/>
      <c r="AK246" s="22"/>
      <c r="AL246" s="22"/>
      <c r="AM246" s="22"/>
      <c r="AN246" s="22"/>
      <c r="AO246" s="22"/>
      <c r="AP246" s="22"/>
      <c r="AQ246" s="22"/>
      <c r="AR246" s="22"/>
      <c r="AS246" s="22"/>
      <c r="AT246" s="22"/>
      <c r="AU246" s="22"/>
      <c r="AV246" s="22"/>
      <c r="AW246" s="22"/>
      <c r="AX246" s="22"/>
      <c r="AY246" s="22"/>
      <c r="AZ246" s="22"/>
      <c r="BA246" s="22"/>
      <c r="BB246" s="20"/>
    </row>
    <row r="247" spans="1:54" x14ac:dyDescent="0.25">
      <c r="A247" s="7"/>
      <c r="B247" s="7"/>
      <c r="C247" s="7"/>
      <c r="D247" s="7"/>
      <c r="E247" s="22"/>
      <c r="F247" s="22"/>
      <c r="G247" s="22"/>
      <c r="H247" s="22"/>
      <c r="I247" s="22"/>
      <c r="J247" s="22"/>
      <c r="K247" s="22"/>
      <c r="L247" s="22"/>
      <c r="M247" s="22"/>
      <c r="N247" s="22"/>
      <c r="O247" s="22"/>
      <c r="P247" s="22"/>
      <c r="Q247" s="22"/>
      <c r="R247" s="22"/>
      <c r="S247" s="22"/>
      <c r="T247" s="22"/>
      <c r="U247" s="22"/>
      <c r="V247" s="22"/>
      <c r="W247" s="22"/>
      <c r="X247" s="22"/>
      <c r="Y247" s="22"/>
      <c r="Z247" s="22"/>
      <c r="AA247" s="22"/>
      <c r="AB247" s="22"/>
      <c r="AC247" s="22"/>
      <c r="AD247" s="22"/>
      <c r="AE247" s="22"/>
      <c r="AF247" s="22"/>
      <c r="AG247" s="22"/>
      <c r="AH247" s="22"/>
      <c r="AI247" s="22"/>
      <c r="AJ247" s="22"/>
      <c r="AK247" s="22"/>
      <c r="AL247" s="22"/>
      <c r="AM247" s="22"/>
      <c r="AN247" s="22"/>
      <c r="AO247" s="22"/>
      <c r="AP247" s="22"/>
      <c r="AQ247" s="22"/>
      <c r="AR247" s="22"/>
      <c r="AS247" s="22"/>
      <c r="AT247" s="22"/>
      <c r="AU247" s="22"/>
      <c r="AV247" s="22"/>
      <c r="AW247" s="22"/>
      <c r="AX247" s="22"/>
      <c r="AY247" s="22"/>
      <c r="AZ247" s="22"/>
      <c r="BA247" s="22"/>
      <c r="BB247" s="20"/>
    </row>
    <row r="248" spans="1:54" x14ac:dyDescent="0.25">
      <c r="A248" s="7"/>
      <c r="B248" s="7"/>
      <c r="C248" s="7"/>
      <c r="D248" s="7"/>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0"/>
    </row>
    <row r="249" spans="1:54" x14ac:dyDescent="0.25">
      <c r="A249" s="7"/>
      <c r="B249" s="7"/>
      <c r="C249" s="7"/>
      <c r="D249" s="7"/>
      <c r="E249" s="22"/>
      <c r="F249" s="22"/>
      <c r="G249" s="22"/>
      <c r="H249" s="22"/>
      <c r="I249" s="22"/>
      <c r="J249" s="22"/>
      <c r="K249" s="22"/>
      <c r="L249" s="22"/>
      <c r="M249" s="22"/>
      <c r="N249" s="22"/>
      <c r="O249" s="22"/>
      <c r="P249" s="22"/>
      <c r="Q249" s="22"/>
      <c r="R249" s="22"/>
      <c r="S249" s="22"/>
      <c r="T249" s="22"/>
      <c r="U249" s="22"/>
      <c r="V249" s="22"/>
      <c r="W249" s="22"/>
      <c r="X249" s="22"/>
      <c r="Y249" s="22"/>
      <c r="Z249" s="22"/>
      <c r="AA249" s="22"/>
      <c r="AB249" s="22"/>
      <c r="AC249" s="22"/>
      <c r="AD249" s="22"/>
      <c r="AE249" s="22"/>
      <c r="AF249" s="22"/>
      <c r="AG249" s="22"/>
      <c r="AH249" s="22"/>
      <c r="AI249" s="22"/>
      <c r="AJ249" s="22"/>
      <c r="AK249" s="22"/>
      <c r="AL249" s="22"/>
      <c r="AM249" s="22"/>
      <c r="AN249" s="22"/>
      <c r="AO249" s="22"/>
      <c r="AP249" s="22"/>
      <c r="AQ249" s="22"/>
      <c r="AR249" s="22"/>
      <c r="AS249" s="22"/>
      <c r="AT249" s="22"/>
      <c r="AU249" s="22"/>
      <c r="AV249" s="22"/>
      <c r="AW249" s="22"/>
      <c r="AX249" s="22"/>
      <c r="AY249" s="22"/>
      <c r="AZ249" s="22"/>
      <c r="BA249" s="22"/>
      <c r="BB249" s="20"/>
    </row>
    <row r="250" spans="1:54" x14ac:dyDescent="0.25">
      <c r="A250" s="7"/>
      <c r="B250" s="7"/>
      <c r="C250" s="7"/>
      <c r="D250" s="7"/>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0"/>
    </row>
    <row r="251" spans="1:54" x14ac:dyDescent="0.25">
      <c r="A251" s="7"/>
      <c r="B251" s="7"/>
      <c r="C251" s="7"/>
      <c r="D251" s="7"/>
      <c r="E251" s="22"/>
      <c r="F251" s="22"/>
      <c r="G251" s="22"/>
      <c r="H251" s="22"/>
      <c r="I251" s="22"/>
      <c r="J251" s="22"/>
      <c r="K251" s="22"/>
      <c r="L251" s="22"/>
      <c r="M251" s="22"/>
      <c r="N251" s="22"/>
      <c r="O251" s="22"/>
      <c r="P251" s="22"/>
      <c r="Q251" s="22"/>
      <c r="R251" s="22"/>
      <c r="S251" s="22"/>
      <c r="T251" s="22"/>
      <c r="U251" s="22"/>
      <c r="V251" s="22"/>
      <c r="W251" s="22"/>
      <c r="X251" s="22"/>
      <c r="Y251" s="22"/>
      <c r="Z251" s="22"/>
      <c r="AA251" s="22"/>
      <c r="AB251" s="22"/>
      <c r="AC251" s="22"/>
      <c r="AD251" s="22"/>
      <c r="AE251" s="22"/>
      <c r="AF251" s="22"/>
      <c r="AG251" s="22"/>
      <c r="AH251" s="22"/>
      <c r="AI251" s="22"/>
      <c r="AJ251" s="22"/>
      <c r="AK251" s="22"/>
      <c r="AL251" s="22"/>
      <c r="AM251" s="22"/>
      <c r="AN251" s="22"/>
      <c r="AO251" s="22"/>
      <c r="AP251" s="22"/>
      <c r="AQ251" s="22"/>
      <c r="AR251" s="22"/>
      <c r="AS251" s="22"/>
      <c r="AT251" s="22"/>
      <c r="AU251" s="22"/>
      <c r="AV251" s="22"/>
      <c r="AW251" s="22"/>
      <c r="AX251" s="22"/>
      <c r="AY251" s="22"/>
      <c r="AZ251" s="22"/>
      <c r="BA251" s="22"/>
      <c r="BB251" s="20"/>
    </row>
    <row r="252" spans="1:54" x14ac:dyDescent="0.25">
      <c r="A252" s="7"/>
      <c r="B252" s="7"/>
      <c r="C252" s="7"/>
      <c r="D252" s="7"/>
      <c r="E252" s="22"/>
      <c r="F252" s="22"/>
      <c r="G252" s="22"/>
      <c r="H252" s="22"/>
      <c r="I252" s="22"/>
      <c r="J252" s="22"/>
      <c r="K252" s="22"/>
      <c r="L252" s="22"/>
      <c r="M252" s="22"/>
      <c r="N252" s="22"/>
      <c r="O252" s="22"/>
      <c r="P252" s="22"/>
      <c r="Q252" s="22"/>
      <c r="R252" s="22"/>
      <c r="S252" s="22"/>
      <c r="T252" s="22"/>
      <c r="U252" s="22"/>
      <c r="V252" s="22"/>
      <c r="W252" s="22"/>
      <c r="X252" s="22"/>
      <c r="Y252" s="22"/>
      <c r="Z252" s="22"/>
      <c r="AA252" s="22"/>
      <c r="AB252" s="22"/>
      <c r="AC252" s="22"/>
      <c r="AD252" s="22"/>
      <c r="AE252" s="22"/>
      <c r="AF252" s="22"/>
      <c r="AG252" s="22"/>
      <c r="AH252" s="22"/>
      <c r="AI252" s="22"/>
      <c r="AJ252" s="22"/>
      <c r="AK252" s="22"/>
      <c r="AL252" s="22"/>
      <c r="AM252" s="22"/>
      <c r="AN252" s="22"/>
      <c r="AO252" s="22"/>
      <c r="AP252" s="22"/>
      <c r="AQ252" s="22"/>
      <c r="AR252" s="22"/>
      <c r="AS252" s="22"/>
      <c r="AT252" s="22"/>
      <c r="AU252" s="22"/>
      <c r="AV252" s="22"/>
      <c r="AW252" s="22"/>
      <c r="AX252" s="22"/>
      <c r="AY252" s="22"/>
      <c r="AZ252" s="22"/>
      <c r="BA252" s="22"/>
      <c r="BB252" s="20"/>
    </row>
    <row r="253" spans="1:54" x14ac:dyDescent="0.25">
      <c r="A253" s="7"/>
      <c r="B253" s="7"/>
      <c r="C253" s="7"/>
      <c r="D253" s="7"/>
      <c r="E253" s="22"/>
      <c r="F253" s="22"/>
      <c r="G253" s="22"/>
      <c r="H253" s="22"/>
      <c r="I253" s="22"/>
      <c r="J253" s="22"/>
      <c r="K253" s="22"/>
      <c r="L253" s="22"/>
      <c r="M253" s="22"/>
      <c r="N253" s="22"/>
      <c r="O253" s="22"/>
      <c r="P253" s="22"/>
      <c r="Q253" s="22"/>
      <c r="R253" s="22"/>
      <c r="S253" s="22"/>
      <c r="T253" s="22"/>
      <c r="U253" s="22"/>
      <c r="V253" s="22"/>
      <c r="W253" s="22"/>
      <c r="X253" s="22"/>
      <c r="Y253" s="22"/>
      <c r="Z253" s="22"/>
      <c r="AA253" s="22"/>
      <c r="AB253" s="22"/>
      <c r="AC253" s="22"/>
      <c r="AD253" s="22"/>
      <c r="AE253" s="22"/>
      <c r="AF253" s="22"/>
      <c r="AG253" s="22"/>
      <c r="AH253" s="22"/>
      <c r="AI253" s="22"/>
      <c r="AJ253" s="22"/>
      <c r="AK253" s="22"/>
      <c r="AL253" s="22"/>
      <c r="AM253" s="22"/>
      <c r="AN253" s="22"/>
      <c r="AO253" s="22"/>
      <c r="AP253" s="22"/>
      <c r="AQ253" s="22"/>
      <c r="AR253" s="22"/>
      <c r="AS253" s="22"/>
      <c r="AT253" s="22"/>
      <c r="AU253" s="22"/>
      <c r="AV253" s="22"/>
      <c r="AW253" s="22"/>
      <c r="AX253" s="22"/>
      <c r="AY253" s="22"/>
      <c r="AZ253" s="22"/>
      <c r="BA253" s="22"/>
      <c r="BB253" s="20"/>
    </row>
    <row r="254" spans="1:54" x14ac:dyDescent="0.25">
      <c r="A254" s="7"/>
      <c r="B254" s="7"/>
      <c r="C254" s="7"/>
      <c r="D254" s="7"/>
      <c r="E254" s="22"/>
      <c r="F254" s="22"/>
      <c r="G254" s="22"/>
      <c r="H254" s="22"/>
      <c r="I254" s="22"/>
      <c r="J254" s="22"/>
      <c r="K254" s="22"/>
      <c r="L254" s="22"/>
      <c r="M254" s="22"/>
      <c r="N254" s="22"/>
      <c r="O254" s="22"/>
      <c r="P254" s="22"/>
      <c r="Q254" s="22"/>
      <c r="R254" s="22"/>
      <c r="S254" s="22"/>
      <c r="T254" s="22"/>
      <c r="U254" s="22"/>
      <c r="V254" s="22"/>
      <c r="W254" s="22"/>
      <c r="X254" s="22"/>
      <c r="Y254" s="22"/>
      <c r="Z254" s="22"/>
      <c r="AA254" s="22"/>
      <c r="AB254" s="22"/>
      <c r="AC254" s="22"/>
      <c r="AD254" s="22"/>
      <c r="AE254" s="22"/>
      <c r="AF254" s="22"/>
      <c r="AG254" s="22"/>
      <c r="AH254" s="22"/>
      <c r="AI254" s="22"/>
      <c r="AJ254" s="22"/>
      <c r="AK254" s="22"/>
      <c r="AL254" s="22"/>
      <c r="AM254" s="22"/>
      <c r="AN254" s="22"/>
      <c r="AO254" s="22"/>
      <c r="AP254" s="22"/>
      <c r="AQ254" s="22"/>
      <c r="AR254" s="22"/>
      <c r="AS254" s="22"/>
      <c r="AT254" s="22"/>
      <c r="AU254" s="22"/>
      <c r="AV254" s="22"/>
      <c r="AW254" s="22"/>
      <c r="AX254" s="22"/>
      <c r="AY254" s="22"/>
      <c r="AZ254" s="22"/>
      <c r="BA254" s="22"/>
      <c r="BB254" s="20"/>
    </row>
    <row r="255" spans="1:54" x14ac:dyDescent="0.25">
      <c r="A255" s="7"/>
      <c r="B255" s="7"/>
      <c r="C255" s="7"/>
      <c r="D255" s="7"/>
      <c r="E255" s="22"/>
      <c r="F255" s="22"/>
      <c r="G255" s="22"/>
      <c r="H255" s="22"/>
      <c r="I255" s="22"/>
      <c r="J255" s="22"/>
      <c r="K255" s="22"/>
      <c r="L255" s="22"/>
      <c r="M255" s="22"/>
      <c r="N255" s="22"/>
      <c r="O255" s="22"/>
      <c r="P255" s="22"/>
      <c r="Q255" s="22"/>
      <c r="R255" s="22"/>
      <c r="S255" s="22"/>
      <c r="T255" s="22"/>
      <c r="U255" s="22"/>
      <c r="V255" s="22"/>
      <c r="W255" s="22"/>
      <c r="X255" s="22"/>
      <c r="Y255" s="22"/>
      <c r="Z255" s="22"/>
      <c r="AA255" s="22"/>
      <c r="AB255" s="22"/>
      <c r="AC255" s="22"/>
      <c r="AD255" s="22"/>
      <c r="AE255" s="22"/>
      <c r="AF255" s="22"/>
      <c r="AG255" s="22"/>
      <c r="AH255" s="22"/>
      <c r="AI255" s="22"/>
      <c r="AJ255" s="22"/>
      <c r="AK255" s="22"/>
      <c r="AL255" s="22"/>
      <c r="AM255" s="22"/>
      <c r="AN255" s="22"/>
      <c r="AO255" s="22"/>
      <c r="AP255" s="22"/>
      <c r="AQ255" s="22"/>
      <c r="AR255" s="22"/>
      <c r="AS255" s="22"/>
      <c r="AT255" s="22"/>
      <c r="AU255" s="22"/>
      <c r="AV255" s="22"/>
      <c r="AW255" s="22"/>
      <c r="AX255" s="22"/>
      <c r="AY255" s="22"/>
      <c r="AZ255" s="22"/>
      <c r="BA255" s="22"/>
      <c r="BB255" s="20"/>
    </row>
    <row r="256" spans="1:54" x14ac:dyDescent="0.25">
      <c r="A256" s="7"/>
      <c r="B256" s="7"/>
      <c r="C256" s="7"/>
      <c r="D256" s="7"/>
      <c r="E256" s="22"/>
      <c r="F256" s="22"/>
      <c r="G256" s="22"/>
      <c r="H256" s="22"/>
      <c r="I256" s="22"/>
      <c r="J256" s="22"/>
      <c r="K256" s="22"/>
      <c r="L256" s="22"/>
      <c r="M256" s="22"/>
      <c r="N256" s="22"/>
      <c r="O256" s="22"/>
      <c r="P256" s="22"/>
      <c r="Q256" s="22"/>
      <c r="R256" s="22"/>
      <c r="S256" s="22"/>
      <c r="T256" s="22"/>
      <c r="U256" s="22"/>
      <c r="V256" s="22"/>
      <c r="W256" s="22"/>
      <c r="X256" s="22"/>
      <c r="Y256" s="22"/>
      <c r="Z256" s="22"/>
      <c r="AA256" s="22"/>
      <c r="AB256" s="22"/>
      <c r="AC256" s="22"/>
      <c r="AD256" s="22"/>
      <c r="AE256" s="22"/>
      <c r="AF256" s="22"/>
      <c r="AG256" s="22"/>
      <c r="AH256" s="22"/>
      <c r="AI256" s="22"/>
      <c r="AJ256" s="22"/>
      <c r="AK256" s="22"/>
      <c r="AL256" s="22"/>
      <c r="AM256" s="22"/>
      <c r="AN256" s="22"/>
      <c r="AO256" s="22"/>
      <c r="AP256" s="22"/>
      <c r="AQ256" s="22"/>
      <c r="AR256" s="22"/>
      <c r="AS256" s="22"/>
      <c r="AT256" s="22"/>
      <c r="AU256" s="22"/>
      <c r="AV256" s="22"/>
      <c r="AW256" s="22"/>
      <c r="AX256" s="22"/>
      <c r="AY256" s="22"/>
      <c r="AZ256" s="22"/>
      <c r="BA256" s="22"/>
      <c r="BB256" s="20"/>
    </row>
    <row r="257" spans="1:54" x14ac:dyDescent="0.25">
      <c r="A257" s="7"/>
      <c r="B257" s="7"/>
      <c r="C257" s="7"/>
      <c r="D257" s="7"/>
      <c r="E257" s="22"/>
      <c r="F257" s="22"/>
      <c r="G257" s="22"/>
      <c r="H257" s="22"/>
      <c r="I257" s="22"/>
      <c r="J257" s="22"/>
      <c r="K257" s="22"/>
      <c r="L257" s="22"/>
      <c r="M257" s="22"/>
      <c r="N257" s="22"/>
      <c r="O257" s="22"/>
      <c r="P257" s="22"/>
      <c r="Q257" s="22"/>
      <c r="R257" s="22"/>
      <c r="S257" s="22"/>
      <c r="T257" s="22"/>
      <c r="U257" s="22"/>
      <c r="V257" s="22"/>
      <c r="W257" s="22"/>
      <c r="X257" s="22"/>
      <c r="Y257" s="22"/>
      <c r="Z257" s="22"/>
      <c r="AA257" s="22"/>
      <c r="AB257" s="22"/>
      <c r="AC257" s="22"/>
      <c r="AD257" s="22"/>
      <c r="AE257" s="22"/>
      <c r="AF257" s="22"/>
      <c r="AG257" s="22"/>
      <c r="AH257" s="22"/>
      <c r="AI257" s="22"/>
      <c r="AJ257" s="22"/>
      <c r="AK257" s="22"/>
      <c r="AL257" s="22"/>
      <c r="AM257" s="22"/>
      <c r="AN257" s="22"/>
      <c r="AO257" s="22"/>
      <c r="AP257" s="22"/>
      <c r="AQ257" s="22"/>
      <c r="AR257" s="22"/>
      <c r="AS257" s="22"/>
      <c r="AT257" s="22"/>
      <c r="AU257" s="22"/>
      <c r="AV257" s="22"/>
      <c r="AW257" s="22"/>
      <c r="AX257" s="22"/>
      <c r="AY257" s="22"/>
      <c r="AZ257" s="22"/>
      <c r="BA257" s="22"/>
      <c r="BB257" s="20"/>
    </row>
    <row r="258" spans="1:54" x14ac:dyDescent="0.25">
      <c r="A258" s="7"/>
      <c r="B258" s="7"/>
      <c r="C258" s="7"/>
      <c r="D258" s="7"/>
      <c r="E258" s="22"/>
      <c r="F258" s="22"/>
      <c r="G258" s="22"/>
      <c r="H258" s="22"/>
      <c r="I258" s="22"/>
      <c r="J258" s="22"/>
      <c r="K258" s="22"/>
      <c r="L258" s="22"/>
      <c r="M258" s="22"/>
      <c r="N258" s="22"/>
      <c r="O258" s="22"/>
      <c r="P258" s="22"/>
      <c r="Q258" s="22"/>
      <c r="R258" s="22"/>
      <c r="S258" s="22"/>
      <c r="T258" s="22"/>
      <c r="U258" s="22"/>
      <c r="V258" s="22"/>
      <c r="W258" s="22"/>
      <c r="X258" s="22"/>
      <c r="Y258" s="22"/>
      <c r="Z258" s="22"/>
      <c r="AA258" s="22"/>
      <c r="AB258" s="22"/>
      <c r="AC258" s="22"/>
      <c r="AD258" s="22"/>
      <c r="AE258" s="22"/>
      <c r="AF258" s="22"/>
      <c r="AG258" s="22"/>
      <c r="AH258" s="22"/>
      <c r="AI258" s="22"/>
      <c r="AJ258" s="22"/>
      <c r="AK258" s="22"/>
      <c r="AL258" s="22"/>
      <c r="AM258" s="22"/>
      <c r="AN258" s="22"/>
      <c r="AO258" s="22"/>
      <c r="AP258" s="22"/>
      <c r="AQ258" s="22"/>
      <c r="AR258" s="22"/>
      <c r="AS258" s="22"/>
      <c r="AT258" s="22"/>
      <c r="AU258" s="22"/>
      <c r="AV258" s="22"/>
      <c r="AW258" s="22"/>
      <c r="AX258" s="22"/>
      <c r="AY258" s="22"/>
      <c r="AZ258" s="22"/>
      <c r="BA258" s="22"/>
      <c r="BB258" s="20"/>
    </row>
    <row r="259" spans="1:54" x14ac:dyDescent="0.25">
      <c r="A259" s="7"/>
      <c r="B259" s="7"/>
      <c r="C259" s="7"/>
      <c r="D259" s="7"/>
      <c r="E259" s="22"/>
      <c r="F259" s="22"/>
      <c r="G259" s="22"/>
      <c r="H259" s="22"/>
      <c r="I259" s="22"/>
      <c r="J259" s="22"/>
      <c r="K259" s="22"/>
      <c r="L259" s="22"/>
      <c r="M259" s="22"/>
      <c r="N259" s="22"/>
      <c r="O259" s="22"/>
      <c r="P259" s="22"/>
      <c r="Q259" s="22"/>
      <c r="R259" s="22"/>
      <c r="S259" s="22"/>
      <c r="T259" s="22"/>
      <c r="U259" s="22"/>
      <c r="V259" s="22"/>
      <c r="W259" s="22"/>
      <c r="X259" s="22"/>
      <c r="Y259" s="22"/>
      <c r="Z259" s="22"/>
      <c r="AA259" s="22"/>
      <c r="AB259" s="22"/>
      <c r="AC259" s="22"/>
      <c r="AD259" s="22"/>
      <c r="AE259" s="22"/>
      <c r="AF259" s="22"/>
      <c r="AG259" s="22"/>
      <c r="AH259" s="22"/>
      <c r="AI259" s="22"/>
      <c r="AJ259" s="22"/>
      <c r="AK259" s="22"/>
      <c r="AL259" s="22"/>
      <c r="AM259" s="22"/>
      <c r="AN259" s="22"/>
      <c r="AO259" s="22"/>
      <c r="AP259" s="22"/>
      <c r="AQ259" s="22"/>
      <c r="AR259" s="22"/>
      <c r="AS259" s="22"/>
      <c r="AT259" s="22"/>
      <c r="AU259" s="22"/>
      <c r="AV259" s="22"/>
      <c r="AW259" s="22"/>
      <c r="AX259" s="22"/>
      <c r="AY259" s="22"/>
      <c r="AZ259" s="22"/>
      <c r="BA259" s="22"/>
      <c r="BB259" s="20"/>
    </row>
    <row r="260" spans="1:54" x14ac:dyDescent="0.25">
      <c r="A260" s="7"/>
      <c r="B260" s="7"/>
      <c r="C260" s="7"/>
      <c r="D260" s="7"/>
      <c r="E260" s="22"/>
      <c r="F260" s="22"/>
      <c r="G260" s="22"/>
      <c r="H260" s="22"/>
      <c r="I260" s="22"/>
      <c r="J260" s="22"/>
      <c r="K260" s="22"/>
      <c r="L260" s="22"/>
      <c r="M260" s="22"/>
      <c r="N260" s="22"/>
      <c r="O260" s="22"/>
      <c r="P260" s="22"/>
      <c r="Q260" s="22"/>
      <c r="R260" s="22"/>
      <c r="S260" s="22"/>
      <c r="T260" s="22"/>
      <c r="U260" s="22"/>
      <c r="V260" s="22"/>
      <c r="W260" s="22"/>
      <c r="X260" s="22"/>
      <c r="Y260" s="22"/>
      <c r="Z260" s="22"/>
      <c r="AA260" s="22"/>
      <c r="AB260" s="22"/>
      <c r="AC260" s="22"/>
      <c r="AD260" s="22"/>
      <c r="AE260" s="22"/>
      <c r="AF260" s="22"/>
      <c r="AG260" s="22"/>
      <c r="AH260" s="22"/>
      <c r="AI260" s="22"/>
      <c r="AJ260" s="22"/>
      <c r="AK260" s="22"/>
      <c r="AL260" s="22"/>
      <c r="AM260" s="22"/>
      <c r="AN260" s="22"/>
      <c r="AO260" s="22"/>
      <c r="AP260" s="22"/>
      <c r="AQ260" s="22"/>
      <c r="AR260" s="22"/>
      <c r="AS260" s="22"/>
      <c r="AT260" s="22"/>
      <c r="AU260" s="22"/>
      <c r="AV260" s="22"/>
      <c r="AW260" s="22"/>
      <c r="AX260" s="22"/>
      <c r="AY260" s="22"/>
      <c r="AZ260" s="22"/>
      <c r="BA260" s="22"/>
      <c r="BB260" s="20"/>
    </row>
    <row r="261" spans="1:54"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c r="AA261" s="22"/>
      <c r="AB261" s="22"/>
      <c r="AC261" s="22"/>
      <c r="AD261" s="22"/>
      <c r="AE261" s="22"/>
      <c r="AF261" s="22"/>
      <c r="AG261" s="22"/>
      <c r="AH261" s="22"/>
      <c r="AI261" s="22"/>
      <c r="AJ261" s="22"/>
      <c r="AK261" s="22"/>
      <c r="AL261" s="22"/>
      <c r="AM261" s="22"/>
      <c r="AN261" s="22"/>
      <c r="AO261" s="22"/>
      <c r="AP261" s="22"/>
      <c r="AQ261" s="22"/>
      <c r="AR261" s="22"/>
      <c r="AS261" s="22"/>
      <c r="AT261" s="22"/>
      <c r="AU261" s="22"/>
      <c r="AV261" s="22"/>
      <c r="AW261" s="22"/>
      <c r="AX261" s="22"/>
      <c r="AY261" s="22"/>
      <c r="AZ261" s="22"/>
      <c r="BA261" s="22"/>
      <c r="BB261" s="20"/>
    </row>
    <row r="262" spans="1:54"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c r="AA262" s="22"/>
      <c r="AB262" s="22"/>
      <c r="AC262" s="22"/>
      <c r="AD262" s="22"/>
      <c r="AE262" s="22"/>
      <c r="AF262" s="22"/>
      <c r="AG262" s="22"/>
      <c r="AH262" s="22"/>
      <c r="AI262" s="22"/>
      <c r="AJ262" s="22"/>
      <c r="AK262" s="22"/>
      <c r="AL262" s="22"/>
      <c r="AM262" s="22"/>
      <c r="AN262" s="22"/>
      <c r="AO262" s="22"/>
      <c r="AP262" s="22"/>
      <c r="AQ262" s="22"/>
      <c r="AR262" s="22"/>
      <c r="AS262" s="22"/>
      <c r="AT262" s="22"/>
      <c r="AU262" s="22"/>
      <c r="AV262" s="22"/>
      <c r="AW262" s="22"/>
      <c r="AX262" s="22"/>
      <c r="AY262" s="22"/>
      <c r="AZ262" s="22"/>
      <c r="BA262" s="22"/>
      <c r="BB262" s="20"/>
    </row>
    <row r="263" spans="1:54"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c r="AA263" s="22"/>
      <c r="AB263" s="22"/>
      <c r="AC263" s="22"/>
      <c r="AD263" s="22"/>
      <c r="AE263" s="22"/>
      <c r="AF263" s="22"/>
      <c r="AG263" s="22"/>
      <c r="AH263" s="22"/>
      <c r="AI263" s="22"/>
      <c r="AJ263" s="22"/>
      <c r="AK263" s="22"/>
      <c r="AL263" s="22"/>
      <c r="AM263" s="22"/>
      <c r="AN263" s="22"/>
      <c r="AO263" s="22"/>
      <c r="AP263" s="22"/>
      <c r="AQ263" s="22"/>
      <c r="AR263" s="22"/>
      <c r="AS263" s="22"/>
      <c r="AT263" s="22"/>
      <c r="AU263" s="22"/>
      <c r="AV263" s="22"/>
      <c r="AW263" s="22"/>
      <c r="AX263" s="22"/>
      <c r="AY263" s="22"/>
      <c r="AZ263" s="22"/>
      <c r="BA263" s="22"/>
      <c r="BB263" s="20"/>
    </row>
    <row r="264" spans="1:54"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c r="AA264" s="22"/>
      <c r="AB264" s="22"/>
      <c r="AC264" s="22"/>
      <c r="AD264" s="22"/>
      <c r="AE264" s="22"/>
      <c r="AF264" s="22"/>
      <c r="AG264" s="22"/>
      <c r="AH264" s="22"/>
      <c r="AI264" s="22"/>
      <c r="AJ264" s="22"/>
      <c r="AK264" s="22"/>
      <c r="AL264" s="22"/>
      <c r="AM264" s="22"/>
      <c r="AN264" s="22"/>
      <c r="AO264" s="22"/>
      <c r="AP264" s="22"/>
      <c r="AQ264" s="22"/>
      <c r="AR264" s="22"/>
      <c r="AS264" s="22"/>
      <c r="AT264" s="22"/>
      <c r="AU264" s="22"/>
      <c r="AV264" s="22"/>
      <c r="AW264" s="22"/>
      <c r="AX264" s="22"/>
      <c r="AY264" s="22"/>
      <c r="AZ264" s="22"/>
      <c r="BA264" s="22"/>
      <c r="BB264" s="20"/>
    </row>
    <row r="265" spans="1:54"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c r="AA265" s="22"/>
      <c r="AB265" s="22"/>
      <c r="AC265" s="22"/>
      <c r="AD265" s="22"/>
      <c r="AE265" s="22"/>
      <c r="AF265" s="22"/>
      <c r="AG265" s="22"/>
      <c r="AH265" s="22"/>
      <c r="AI265" s="22"/>
      <c r="AJ265" s="22"/>
      <c r="AK265" s="22"/>
      <c r="AL265" s="22"/>
      <c r="AM265" s="22"/>
      <c r="AN265" s="22"/>
      <c r="AO265" s="22"/>
      <c r="AP265" s="22"/>
      <c r="AQ265" s="22"/>
      <c r="AR265" s="22"/>
      <c r="AS265" s="22"/>
      <c r="AT265" s="22"/>
      <c r="AU265" s="22"/>
      <c r="AV265" s="22"/>
      <c r="AW265" s="22"/>
      <c r="AX265" s="22"/>
      <c r="AY265" s="22"/>
      <c r="AZ265" s="22"/>
      <c r="BA265" s="22"/>
      <c r="BB265" s="20"/>
    </row>
    <row r="266" spans="1:54"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c r="AA266" s="22"/>
      <c r="AB266" s="22"/>
      <c r="AC266" s="22"/>
      <c r="AD266" s="22"/>
      <c r="AE266" s="22"/>
      <c r="AF266" s="22"/>
      <c r="AG266" s="22"/>
      <c r="AH266" s="22"/>
      <c r="AI266" s="22"/>
      <c r="AJ266" s="22"/>
      <c r="AK266" s="22"/>
      <c r="AL266" s="22"/>
      <c r="AM266" s="22"/>
      <c r="AN266" s="22"/>
      <c r="AO266" s="22"/>
      <c r="AP266" s="22"/>
      <c r="AQ266" s="22"/>
      <c r="AR266" s="22"/>
      <c r="AS266" s="22"/>
      <c r="AT266" s="22"/>
      <c r="AU266" s="22"/>
      <c r="AV266" s="22"/>
      <c r="AW266" s="22"/>
      <c r="AX266" s="22"/>
      <c r="AY266" s="22"/>
      <c r="AZ266" s="22"/>
      <c r="BA266" s="22"/>
      <c r="BB266" s="20"/>
    </row>
    <row r="267" spans="1:54"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c r="AA267" s="22"/>
      <c r="AB267" s="22"/>
      <c r="AC267" s="22"/>
      <c r="AD267" s="22"/>
      <c r="AE267" s="22"/>
      <c r="AF267" s="22"/>
      <c r="AG267" s="22"/>
      <c r="AH267" s="22"/>
      <c r="AI267" s="22"/>
      <c r="AJ267" s="22"/>
      <c r="AK267" s="22"/>
      <c r="AL267" s="22"/>
      <c r="AM267" s="22"/>
      <c r="AN267" s="22"/>
      <c r="AO267" s="22"/>
      <c r="AP267" s="22"/>
      <c r="AQ267" s="22"/>
      <c r="AR267" s="22"/>
      <c r="AS267" s="22"/>
      <c r="AT267" s="22"/>
      <c r="AU267" s="22"/>
      <c r="AV267" s="22"/>
      <c r="AW267" s="22"/>
      <c r="AX267" s="22"/>
      <c r="AY267" s="22"/>
      <c r="AZ267" s="22"/>
      <c r="BA267" s="22"/>
      <c r="BB267" s="20"/>
    </row>
    <row r="268" spans="1:54"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c r="AA268" s="22"/>
      <c r="AB268" s="22"/>
      <c r="AC268" s="22"/>
      <c r="AD268" s="22"/>
      <c r="AE268" s="22"/>
      <c r="AF268" s="22"/>
      <c r="AG268" s="22"/>
      <c r="AH268" s="22"/>
      <c r="AI268" s="22"/>
      <c r="AJ268" s="22"/>
      <c r="AK268" s="22"/>
      <c r="AL268" s="22"/>
      <c r="AM268" s="22"/>
      <c r="AN268" s="22"/>
      <c r="AO268" s="22"/>
      <c r="AP268" s="22"/>
      <c r="AQ268" s="22"/>
      <c r="AR268" s="22"/>
      <c r="AS268" s="22"/>
      <c r="AT268" s="22"/>
      <c r="AU268" s="22"/>
      <c r="AV268" s="22"/>
      <c r="AW268" s="22"/>
      <c r="AX268" s="22"/>
      <c r="AY268" s="22"/>
      <c r="AZ268" s="22"/>
      <c r="BA268" s="22"/>
      <c r="BB268" s="20"/>
    </row>
    <row r="269" spans="1:54"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c r="AA269" s="22"/>
      <c r="AB269" s="22"/>
      <c r="AC269" s="22"/>
      <c r="AD269" s="22"/>
      <c r="AE269" s="22"/>
      <c r="AF269" s="22"/>
      <c r="AG269" s="22"/>
      <c r="AH269" s="22"/>
      <c r="AI269" s="22"/>
      <c r="AJ269" s="22"/>
      <c r="AK269" s="22"/>
      <c r="AL269" s="22"/>
      <c r="AM269" s="22"/>
      <c r="AN269" s="22"/>
      <c r="AO269" s="22"/>
      <c r="AP269" s="22"/>
      <c r="AQ269" s="22"/>
      <c r="AR269" s="22"/>
      <c r="AS269" s="22"/>
      <c r="AT269" s="22"/>
      <c r="AU269" s="22"/>
      <c r="AV269" s="22"/>
      <c r="AW269" s="22"/>
      <c r="AX269" s="22"/>
      <c r="AY269" s="22"/>
      <c r="AZ269" s="22"/>
      <c r="BA269" s="22"/>
      <c r="BB269" s="20"/>
    </row>
    <row r="270" spans="1:54"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c r="AA270" s="22"/>
      <c r="AB270" s="22"/>
      <c r="AC270" s="22"/>
      <c r="AD270" s="22"/>
      <c r="AE270" s="22"/>
      <c r="AF270" s="22"/>
      <c r="AG270" s="22"/>
      <c r="AH270" s="22"/>
      <c r="AI270" s="22"/>
      <c r="AJ270" s="22"/>
      <c r="AK270" s="22"/>
      <c r="AL270" s="22"/>
      <c r="AM270" s="22"/>
      <c r="AN270" s="22"/>
      <c r="AO270" s="22"/>
      <c r="AP270" s="22"/>
      <c r="AQ270" s="22"/>
      <c r="AR270" s="22"/>
      <c r="AS270" s="22"/>
      <c r="AT270" s="22"/>
      <c r="AU270" s="22"/>
      <c r="AV270" s="22"/>
      <c r="AW270" s="22"/>
      <c r="AX270" s="22"/>
      <c r="AY270" s="22"/>
      <c r="AZ270" s="22"/>
      <c r="BA270" s="22"/>
      <c r="BB270" s="20"/>
    </row>
    <row r="271" spans="1:54"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c r="AA271" s="22"/>
      <c r="AB271" s="22"/>
      <c r="AC271" s="22"/>
      <c r="AD271" s="22"/>
      <c r="AE271" s="22"/>
      <c r="AF271" s="22"/>
      <c r="AG271" s="22"/>
      <c r="AH271" s="22"/>
      <c r="AI271" s="22"/>
      <c r="AJ271" s="22"/>
      <c r="AK271" s="22"/>
      <c r="AL271" s="22"/>
      <c r="AM271" s="22"/>
      <c r="AN271" s="22"/>
      <c r="AO271" s="22"/>
      <c r="AP271" s="22"/>
      <c r="AQ271" s="22"/>
      <c r="AR271" s="22"/>
      <c r="AS271" s="22"/>
      <c r="AT271" s="22"/>
      <c r="AU271" s="22"/>
      <c r="AV271" s="22"/>
      <c r="AW271" s="22"/>
      <c r="AX271" s="22"/>
      <c r="AY271" s="22"/>
      <c r="AZ271" s="22"/>
      <c r="BA271" s="22"/>
      <c r="BB271" s="20"/>
    </row>
    <row r="272" spans="1:54"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c r="AA272" s="22"/>
      <c r="AB272" s="22"/>
      <c r="AC272" s="22"/>
      <c r="AD272" s="22"/>
      <c r="AE272" s="22"/>
      <c r="AF272" s="22"/>
      <c r="AG272" s="22"/>
      <c r="AH272" s="22"/>
      <c r="AI272" s="22"/>
      <c r="AJ272" s="22"/>
      <c r="AK272" s="22"/>
      <c r="AL272" s="22"/>
      <c r="AM272" s="22"/>
      <c r="AN272" s="22"/>
      <c r="AO272" s="22"/>
      <c r="AP272" s="22"/>
      <c r="AQ272" s="22"/>
      <c r="AR272" s="22"/>
      <c r="AS272" s="22"/>
      <c r="AT272" s="22"/>
      <c r="AU272" s="22"/>
      <c r="AV272" s="22"/>
      <c r="AW272" s="22"/>
      <c r="AX272" s="22"/>
      <c r="AY272" s="22"/>
      <c r="AZ272" s="22"/>
      <c r="BA272" s="22"/>
      <c r="BB272" s="20"/>
    </row>
    <row r="273" spans="1:54"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c r="AA273" s="22"/>
      <c r="AB273" s="22"/>
      <c r="AC273" s="22"/>
      <c r="AD273" s="22"/>
      <c r="AE273" s="22"/>
      <c r="AF273" s="22"/>
      <c r="AG273" s="22"/>
      <c r="AH273" s="22"/>
      <c r="AI273" s="22"/>
      <c r="AJ273" s="22"/>
      <c r="AK273" s="22"/>
      <c r="AL273" s="22"/>
      <c r="AM273" s="22"/>
      <c r="AN273" s="22"/>
      <c r="AO273" s="22"/>
      <c r="AP273" s="22"/>
      <c r="AQ273" s="22"/>
      <c r="AR273" s="22"/>
      <c r="AS273" s="22"/>
      <c r="AT273" s="22"/>
      <c r="AU273" s="22"/>
      <c r="AV273" s="22"/>
      <c r="AW273" s="22"/>
      <c r="AX273" s="22"/>
      <c r="AY273" s="22"/>
      <c r="AZ273" s="22"/>
      <c r="BA273" s="22"/>
      <c r="BB273" s="20"/>
    </row>
    <row r="274" spans="1:54"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c r="AA274" s="22"/>
      <c r="AB274" s="22"/>
      <c r="AC274" s="22"/>
      <c r="AD274" s="22"/>
      <c r="AE274" s="22"/>
      <c r="AF274" s="22"/>
      <c r="AG274" s="22"/>
      <c r="AH274" s="22"/>
      <c r="AI274" s="22"/>
      <c r="AJ274" s="22"/>
      <c r="AK274" s="22"/>
      <c r="AL274" s="22"/>
      <c r="AM274" s="22"/>
      <c r="AN274" s="22"/>
      <c r="AO274" s="22"/>
      <c r="AP274" s="22"/>
      <c r="AQ274" s="22"/>
      <c r="AR274" s="22"/>
      <c r="AS274" s="22"/>
      <c r="AT274" s="22"/>
      <c r="AU274" s="22"/>
      <c r="AV274" s="22"/>
      <c r="AW274" s="22"/>
      <c r="AX274" s="22"/>
      <c r="AY274" s="22"/>
      <c r="AZ274" s="22"/>
      <c r="BA274" s="22"/>
      <c r="BB274" s="20"/>
    </row>
    <row r="275" spans="1:54"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c r="AA275" s="22"/>
      <c r="AB275" s="22"/>
      <c r="AC275" s="22"/>
      <c r="AD275" s="22"/>
      <c r="AE275" s="22"/>
      <c r="AF275" s="22"/>
      <c r="AG275" s="22"/>
      <c r="AH275" s="22"/>
      <c r="AI275" s="22"/>
      <c r="AJ275" s="22"/>
      <c r="AK275" s="22"/>
      <c r="AL275" s="22"/>
      <c r="AM275" s="22"/>
      <c r="AN275" s="22"/>
      <c r="AO275" s="22"/>
      <c r="AP275" s="22"/>
      <c r="AQ275" s="22"/>
      <c r="AR275" s="22"/>
      <c r="AS275" s="22"/>
      <c r="AT275" s="22"/>
      <c r="AU275" s="22"/>
      <c r="AV275" s="22"/>
      <c r="AW275" s="22"/>
      <c r="AX275" s="22"/>
      <c r="AY275" s="22"/>
      <c r="AZ275" s="22"/>
      <c r="BA275" s="22"/>
      <c r="BB275" s="20"/>
    </row>
    <row r="276" spans="1:54"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c r="AA276" s="22"/>
      <c r="AB276" s="22"/>
      <c r="AC276" s="22"/>
      <c r="AD276" s="22"/>
      <c r="AE276" s="22"/>
      <c r="AF276" s="22"/>
      <c r="AG276" s="22"/>
      <c r="AH276" s="22"/>
      <c r="AI276" s="22"/>
      <c r="AJ276" s="22"/>
      <c r="AK276" s="22"/>
      <c r="AL276" s="22"/>
      <c r="AM276" s="22"/>
      <c r="AN276" s="22"/>
      <c r="AO276" s="22"/>
      <c r="AP276" s="22"/>
      <c r="AQ276" s="22"/>
      <c r="AR276" s="22"/>
      <c r="AS276" s="22"/>
      <c r="AT276" s="22"/>
      <c r="AU276" s="22"/>
      <c r="AV276" s="22"/>
      <c r="AW276" s="22"/>
      <c r="AX276" s="22"/>
      <c r="AY276" s="22"/>
      <c r="AZ276" s="22"/>
      <c r="BA276" s="22"/>
      <c r="BB276" s="20"/>
    </row>
    <row r="277" spans="1:54"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c r="AL277" s="22"/>
      <c r="AM277" s="22"/>
      <c r="AN277" s="22"/>
      <c r="AO277" s="22"/>
      <c r="AP277" s="22"/>
      <c r="AQ277" s="22"/>
      <c r="AR277" s="22"/>
      <c r="AS277" s="22"/>
      <c r="AT277" s="22"/>
      <c r="AU277" s="22"/>
      <c r="AV277" s="22"/>
      <c r="AW277" s="22"/>
      <c r="AX277" s="22"/>
      <c r="AY277" s="22"/>
      <c r="AZ277" s="22"/>
      <c r="BA277" s="22"/>
      <c r="BB277" s="20"/>
    </row>
    <row r="278" spans="1:54"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c r="AA278" s="22"/>
      <c r="AB278" s="22"/>
      <c r="AC278" s="22"/>
      <c r="AD278" s="22"/>
      <c r="AE278" s="22"/>
      <c r="AF278" s="22"/>
      <c r="AG278" s="22"/>
      <c r="AH278" s="22"/>
      <c r="AI278" s="22"/>
      <c r="AJ278" s="22"/>
      <c r="AK278" s="22"/>
      <c r="AL278" s="22"/>
      <c r="AM278" s="22"/>
      <c r="AN278" s="22"/>
      <c r="AO278" s="22"/>
      <c r="AP278" s="22"/>
      <c r="AQ278" s="22"/>
      <c r="AR278" s="22"/>
      <c r="AS278" s="22"/>
      <c r="AT278" s="22"/>
      <c r="AU278" s="22"/>
      <c r="AV278" s="22"/>
      <c r="AW278" s="22"/>
      <c r="AX278" s="22"/>
      <c r="AY278" s="22"/>
      <c r="AZ278" s="22"/>
      <c r="BA278" s="22"/>
      <c r="BB278" s="20"/>
    </row>
    <row r="279" spans="1:54"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c r="AL279" s="22"/>
      <c r="AM279" s="22"/>
      <c r="AN279" s="22"/>
      <c r="AO279" s="22"/>
      <c r="AP279" s="22"/>
      <c r="AQ279" s="22"/>
      <c r="AR279" s="22"/>
      <c r="AS279" s="22"/>
      <c r="AT279" s="22"/>
      <c r="AU279" s="22"/>
      <c r="AV279" s="22"/>
      <c r="AW279" s="22"/>
      <c r="AX279" s="22"/>
      <c r="AY279" s="22"/>
      <c r="AZ279" s="22"/>
      <c r="BA279" s="22"/>
      <c r="BB279" s="20"/>
    </row>
    <row r="280" spans="1:54"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c r="AA280" s="22"/>
      <c r="AB280" s="22"/>
      <c r="AC280" s="22"/>
      <c r="AD280" s="22"/>
      <c r="AE280" s="22"/>
      <c r="AF280" s="22"/>
      <c r="AG280" s="22"/>
      <c r="AH280" s="22"/>
      <c r="AI280" s="22"/>
      <c r="AJ280" s="22"/>
      <c r="AK280" s="22"/>
      <c r="AL280" s="22"/>
      <c r="AM280" s="22"/>
      <c r="AN280" s="22"/>
      <c r="AO280" s="22"/>
      <c r="AP280" s="22"/>
      <c r="AQ280" s="22"/>
      <c r="AR280" s="22"/>
      <c r="AS280" s="22"/>
      <c r="AT280" s="22"/>
      <c r="AU280" s="22"/>
      <c r="AV280" s="22"/>
      <c r="AW280" s="22"/>
      <c r="AX280" s="22"/>
      <c r="AY280" s="22"/>
      <c r="AZ280" s="22"/>
      <c r="BA280" s="22"/>
      <c r="BB280" s="20"/>
    </row>
    <row r="281" spans="1:54"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c r="AA281" s="22"/>
      <c r="AB281" s="22"/>
      <c r="AC281" s="22"/>
      <c r="AD281" s="22"/>
      <c r="AE281" s="22"/>
      <c r="AF281" s="22"/>
      <c r="AG281" s="22"/>
      <c r="AH281" s="22"/>
      <c r="AI281" s="22"/>
      <c r="AJ281" s="22"/>
      <c r="AK281" s="22"/>
      <c r="AL281" s="22"/>
      <c r="AM281" s="22"/>
      <c r="AN281" s="22"/>
      <c r="AO281" s="22"/>
      <c r="AP281" s="22"/>
      <c r="AQ281" s="22"/>
      <c r="AR281" s="22"/>
      <c r="AS281" s="22"/>
      <c r="AT281" s="22"/>
      <c r="AU281" s="22"/>
      <c r="AV281" s="22"/>
      <c r="AW281" s="22"/>
      <c r="AX281" s="22"/>
      <c r="AY281" s="22"/>
      <c r="AZ281" s="22"/>
      <c r="BA281" s="22"/>
      <c r="BB281" s="20"/>
    </row>
    <row r="282" spans="1:54"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c r="AA282" s="22"/>
      <c r="AB282" s="22"/>
      <c r="AC282" s="22"/>
      <c r="AD282" s="22"/>
      <c r="AE282" s="22"/>
      <c r="AF282" s="22"/>
      <c r="AG282" s="22"/>
      <c r="AH282" s="22"/>
      <c r="AI282" s="22"/>
      <c r="AJ282" s="22"/>
      <c r="AK282" s="22"/>
      <c r="AL282" s="22"/>
      <c r="AM282" s="22"/>
      <c r="AN282" s="22"/>
      <c r="AO282" s="22"/>
      <c r="AP282" s="22"/>
      <c r="AQ282" s="22"/>
      <c r="AR282" s="22"/>
      <c r="AS282" s="22"/>
      <c r="AT282" s="22"/>
      <c r="AU282" s="22"/>
      <c r="AV282" s="22"/>
      <c r="AW282" s="22"/>
      <c r="AX282" s="22"/>
      <c r="AY282" s="22"/>
      <c r="AZ282" s="22"/>
      <c r="BA282" s="22"/>
      <c r="BB282" s="20"/>
    </row>
    <row r="283" spans="1:54"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c r="AA283" s="22"/>
      <c r="AB283" s="22"/>
      <c r="AC283" s="22"/>
      <c r="AD283" s="22"/>
      <c r="AE283" s="22"/>
      <c r="AF283" s="22"/>
      <c r="AG283" s="22"/>
      <c r="AH283" s="22"/>
      <c r="AI283" s="22"/>
      <c r="AJ283" s="22"/>
      <c r="AK283" s="22"/>
      <c r="AL283" s="22"/>
      <c r="AM283" s="22"/>
      <c r="AN283" s="22"/>
      <c r="AO283" s="22"/>
      <c r="AP283" s="22"/>
      <c r="AQ283" s="22"/>
      <c r="AR283" s="22"/>
      <c r="AS283" s="22"/>
      <c r="AT283" s="22"/>
      <c r="AU283" s="22"/>
      <c r="AV283" s="22"/>
      <c r="AW283" s="22"/>
      <c r="AX283" s="22"/>
      <c r="AY283" s="22"/>
      <c r="AZ283" s="22"/>
      <c r="BA283" s="22"/>
      <c r="BB283" s="20"/>
    </row>
    <row r="284" spans="1:54"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22"/>
      <c r="AL284" s="22"/>
      <c r="AM284" s="22"/>
      <c r="AN284" s="22"/>
      <c r="AO284" s="22"/>
      <c r="AP284" s="22"/>
      <c r="AQ284" s="22"/>
      <c r="AR284" s="22"/>
      <c r="AS284" s="22"/>
      <c r="AT284" s="22"/>
      <c r="AU284" s="22"/>
      <c r="AV284" s="22"/>
      <c r="AW284" s="22"/>
      <c r="AX284" s="22"/>
      <c r="AY284" s="22"/>
      <c r="AZ284" s="22"/>
      <c r="BA284" s="22"/>
      <c r="BB284" s="20"/>
    </row>
    <row r="285" spans="1:54"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c r="AA285" s="22"/>
      <c r="AB285" s="22"/>
      <c r="AC285" s="22"/>
      <c r="AD285" s="22"/>
      <c r="AE285" s="22"/>
      <c r="AF285" s="22"/>
      <c r="AG285" s="22"/>
      <c r="AH285" s="22"/>
      <c r="AI285" s="22"/>
      <c r="AJ285" s="22"/>
      <c r="AK285" s="22"/>
      <c r="AL285" s="22"/>
      <c r="AM285" s="22"/>
      <c r="AN285" s="22"/>
      <c r="AO285" s="22"/>
      <c r="AP285" s="22"/>
      <c r="AQ285" s="22"/>
      <c r="AR285" s="22"/>
      <c r="AS285" s="22"/>
      <c r="AT285" s="22"/>
      <c r="AU285" s="22"/>
      <c r="AV285" s="22"/>
      <c r="AW285" s="22"/>
      <c r="AX285" s="22"/>
      <c r="AY285" s="22"/>
      <c r="AZ285" s="22"/>
      <c r="BA285" s="22"/>
      <c r="BB285" s="20"/>
    </row>
    <row r="286" spans="1:54"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c r="AA286" s="22"/>
      <c r="AB286" s="22"/>
      <c r="AC286" s="22"/>
      <c r="AD286" s="22"/>
      <c r="AE286" s="22"/>
      <c r="AF286" s="22"/>
      <c r="AG286" s="22"/>
      <c r="AH286" s="22"/>
      <c r="AI286" s="22"/>
      <c r="AJ286" s="22"/>
      <c r="AK286" s="22"/>
      <c r="AL286" s="22"/>
      <c r="AM286" s="22"/>
      <c r="AN286" s="22"/>
      <c r="AO286" s="22"/>
      <c r="AP286" s="22"/>
      <c r="AQ286" s="22"/>
      <c r="AR286" s="22"/>
      <c r="AS286" s="22"/>
      <c r="AT286" s="22"/>
      <c r="AU286" s="22"/>
      <c r="AV286" s="22"/>
      <c r="AW286" s="22"/>
      <c r="AX286" s="22"/>
      <c r="AY286" s="22"/>
      <c r="AZ286" s="22"/>
      <c r="BA286" s="22"/>
      <c r="BB286" s="20"/>
    </row>
    <row r="287" spans="1:54"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c r="AA287" s="22"/>
      <c r="AB287" s="22"/>
      <c r="AC287" s="22"/>
      <c r="AD287" s="22"/>
      <c r="AE287" s="22"/>
      <c r="AF287" s="22"/>
      <c r="AG287" s="22"/>
      <c r="AH287" s="22"/>
      <c r="AI287" s="22"/>
      <c r="AJ287" s="22"/>
      <c r="AK287" s="22"/>
      <c r="AL287" s="22"/>
      <c r="AM287" s="22"/>
      <c r="AN287" s="22"/>
      <c r="AO287" s="22"/>
      <c r="AP287" s="22"/>
      <c r="AQ287" s="22"/>
      <c r="AR287" s="22"/>
      <c r="AS287" s="22"/>
      <c r="AT287" s="22"/>
      <c r="AU287" s="22"/>
      <c r="AV287" s="22"/>
      <c r="AW287" s="22"/>
      <c r="AX287" s="22"/>
      <c r="AY287" s="22"/>
      <c r="AZ287" s="22"/>
      <c r="BA287" s="22"/>
      <c r="BB287" s="20"/>
    </row>
    <row r="288" spans="1:54"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c r="AA288" s="22"/>
      <c r="AB288" s="22"/>
      <c r="AC288" s="22"/>
      <c r="AD288" s="22"/>
      <c r="AE288" s="22"/>
      <c r="AF288" s="22"/>
      <c r="AG288" s="22"/>
      <c r="AH288" s="22"/>
      <c r="AI288" s="22"/>
      <c r="AJ288" s="22"/>
      <c r="AK288" s="22"/>
      <c r="AL288" s="22"/>
      <c r="AM288" s="22"/>
      <c r="AN288" s="22"/>
      <c r="AO288" s="22"/>
      <c r="AP288" s="22"/>
      <c r="AQ288" s="22"/>
      <c r="AR288" s="22"/>
      <c r="AS288" s="22"/>
      <c r="AT288" s="22"/>
      <c r="AU288" s="22"/>
      <c r="AV288" s="22"/>
      <c r="AW288" s="22"/>
      <c r="AX288" s="22"/>
      <c r="AY288" s="22"/>
      <c r="AZ288" s="22"/>
      <c r="BA288" s="22"/>
      <c r="BB288" s="20"/>
    </row>
    <row r="289" spans="1:54"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c r="AA289" s="22"/>
      <c r="AB289" s="22"/>
      <c r="AC289" s="22"/>
      <c r="AD289" s="22"/>
      <c r="AE289" s="22"/>
      <c r="AF289" s="22"/>
      <c r="AG289" s="22"/>
      <c r="AH289" s="22"/>
      <c r="AI289" s="22"/>
      <c r="AJ289" s="22"/>
      <c r="AK289" s="22"/>
      <c r="AL289" s="22"/>
      <c r="AM289" s="22"/>
      <c r="AN289" s="22"/>
      <c r="AO289" s="22"/>
      <c r="AP289" s="22"/>
      <c r="AQ289" s="22"/>
      <c r="AR289" s="22"/>
      <c r="AS289" s="22"/>
      <c r="AT289" s="22"/>
      <c r="AU289" s="22"/>
      <c r="AV289" s="22"/>
      <c r="AW289" s="22"/>
      <c r="AX289" s="22"/>
      <c r="AY289" s="22"/>
      <c r="AZ289" s="22"/>
      <c r="BA289" s="22"/>
      <c r="BB289" s="20"/>
    </row>
    <row r="290" spans="1:54"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c r="AA290" s="22"/>
      <c r="AB290" s="22"/>
      <c r="AC290" s="22"/>
      <c r="AD290" s="22"/>
      <c r="AE290" s="22"/>
      <c r="AF290" s="22"/>
      <c r="AG290" s="22"/>
      <c r="AH290" s="22"/>
      <c r="AI290" s="22"/>
      <c r="AJ290" s="22"/>
      <c r="AK290" s="22"/>
      <c r="AL290" s="22"/>
      <c r="AM290" s="22"/>
      <c r="AN290" s="22"/>
      <c r="AO290" s="22"/>
      <c r="AP290" s="22"/>
      <c r="AQ290" s="22"/>
      <c r="AR290" s="22"/>
      <c r="AS290" s="22"/>
      <c r="AT290" s="22"/>
      <c r="AU290" s="22"/>
      <c r="AV290" s="22"/>
      <c r="AW290" s="22"/>
      <c r="AX290" s="22"/>
      <c r="AY290" s="22"/>
      <c r="AZ290" s="22"/>
      <c r="BA290" s="22"/>
      <c r="BB290" s="20"/>
    </row>
    <row r="291" spans="1:54"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0"/>
    </row>
    <row r="292" spans="1:54"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c r="AH292" s="22"/>
      <c r="AI292" s="22"/>
      <c r="AJ292" s="22"/>
      <c r="AK292" s="22"/>
      <c r="AL292" s="22"/>
      <c r="AM292" s="22"/>
      <c r="AN292" s="22"/>
      <c r="AO292" s="22"/>
      <c r="AP292" s="22"/>
      <c r="AQ292" s="22"/>
      <c r="AR292" s="22"/>
      <c r="AS292" s="22"/>
      <c r="AT292" s="22"/>
      <c r="AU292" s="22"/>
      <c r="AV292" s="22"/>
      <c r="AW292" s="22"/>
      <c r="AX292" s="22"/>
      <c r="AY292" s="22"/>
      <c r="AZ292" s="22"/>
      <c r="BA292" s="22"/>
      <c r="BB292" s="20"/>
    </row>
    <row r="293" spans="1:54"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c r="AA293" s="22"/>
      <c r="AB293" s="22"/>
      <c r="AC293" s="22"/>
      <c r="AD293" s="22"/>
      <c r="AE293" s="22"/>
      <c r="AF293" s="22"/>
      <c r="AG293" s="22"/>
      <c r="AH293" s="22"/>
      <c r="AI293" s="22"/>
      <c r="AJ293" s="22"/>
      <c r="AK293" s="22"/>
      <c r="AL293" s="22"/>
      <c r="AM293" s="22"/>
      <c r="AN293" s="22"/>
      <c r="AO293" s="22"/>
      <c r="AP293" s="22"/>
      <c r="AQ293" s="22"/>
      <c r="AR293" s="22"/>
      <c r="AS293" s="22"/>
      <c r="AT293" s="22"/>
      <c r="AU293" s="22"/>
      <c r="AV293" s="22"/>
      <c r="AW293" s="22"/>
      <c r="AX293" s="22"/>
      <c r="AY293" s="22"/>
      <c r="AZ293" s="22"/>
      <c r="BA293" s="22"/>
      <c r="BB293" s="20"/>
    </row>
    <row r="294" spans="1:54"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c r="AA294" s="22"/>
      <c r="AB294" s="22"/>
      <c r="AC294" s="22"/>
      <c r="AD294" s="22"/>
      <c r="AE294" s="22"/>
      <c r="AF294" s="22"/>
      <c r="AG294" s="22"/>
      <c r="AH294" s="22"/>
      <c r="AI294" s="22"/>
      <c r="AJ294" s="22"/>
      <c r="AK294" s="22"/>
      <c r="AL294" s="22"/>
      <c r="AM294" s="22"/>
      <c r="AN294" s="22"/>
      <c r="AO294" s="22"/>
      <c r="AP294" s="22"/>
      <c r="AQ294" s="22"/>
      <c r="AR294" s="22"/>
      <c r="AS294" s="22"/>
      <c r="AT294" s="22"/>
      <c r="AU294" s="22"/>
      <c r="AV294" s="22"/>
      <c r="AW294" s="22"/>
      <c r="AX294" s="22"/>
      <c r="AY294" s="22"/>
      <c r="AZ294" s="22"/>
      <c r="BA294" s="22"/>
      <c r="BB294" s="20"/>
    </row>
    <row r="295" spans="1:54"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c r="AA295" s="22"/>
      <c r="AB295" s="22"/>
      <c r="AC295" s="22"/>
      <c r="AD295" s="22"/>
      <c r="AE295" s="22"/>
      <c r="AF295" s="22"/>
      <c r="AG295" s="22"/>
      <c r="AH295" s="22"/>
      <c r="AI295" s="22"/>
      <c r="AJ295" s="22"/>
      <c r="AK295" s="22"/>
      <c r="AL295" s="22"/>
      <c r="AM295" s="22"/>
      <c r="AN295" s="22"/>
      <c r="AO295" s="22"/>
      <c r="AP295" s="22"/>
      <c r="AQ295" s="22"/>
      <c r="AR295" s="22"/>
      <c r="AS295" s="22"/>
      <c r="AT295" s="22"/>
      <c r="AU295" s="22"/>
      <c r="AV295" s="22"/>
      <c r="AW295" s="22"/>
      <c r="AX295" s="22"/>
      <c r="AY295" s="22"/>
      <c r="AZ295" s="22"/>
      <c r="BA295" s="22"/>
      <c r="BB295" s="20"/>
    </row>
    <row r="296" spans="1:54"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c r="AA296" s="22"/>
      <c r="AB296" s="22"/>
      <c r="AC296" s="22"/>
      <c r="AD296" s="22"/>
      <c r="AE296" s="22"/>
      <c r="AF296" s="22"/>
      <c r="AG296" s="22"/>
      <c r="AH296" s="22"/>
      <c r="AI296" s="22"/>
      <c r="AJ296" s="22"/>
      <c r="AK296" s="22"/>
      <c r="AL296" s="22"/>
      <c r="AM296" s="22"/>
      <c r="AN296" s="22"/>
      <c r="AO296" s="22"/>
      <c r="AP296" s="22"/>
      <c r="AQ296" s="22"/>
      <c r="AR296" s="22"/>
      <c r="AS296" s="22"/>
      <c r="AT296" s="22"/>
      <c r="AU296" s="22"/>
      <c r="AV296" s="22"/>
      <c r="AW296" s="22"/>
      <c r="AX296" s="22"/>
      <c r="AY296" s="22"/>
      <c r="AZ296" s="22"/>
      <c r="BA296" s="22"/>
      <c r="BB296" s="20"/>
    </row>
    <row r="297" spans="1:54"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c r="AA297" s="22"/>
      <c r="AB297" s="22"/>
      <c r="AC297" s="22"/>
      <c r="AD297" s="22"/>
      <c r="AE297" s="22"/>
      <c r="AF297" s="22"/>
      <c r="AG297" s="22"/>
      <c r="AH297" s="22"/>
      <c r="AI297" s="22"/>
      <c r="AJ297" s="22"/>
      <c r="AK297" s="22"/>
      <c r="AL297" s="22"/>
      <c r="AM297" s="22"/>
      <c r="AN297" s="22"/>
      <c r="AO297" s="22"/>
      <c r="AP297" s="22"/>
      <c r="AQ297" s="22"/>
      <c r="AR297" s="22"/>
      <c r="AS297" s="22"/>
      <c r="AT297" s="22"/>
      <c r="AU297" s="22"/>
      <c r="AV297" s="22"/>
      <c r="AW297" s="22"/>
      <c r="AX297" s="22"/>
      <c r="AY297" s="22"/>
      <c r="AZ297" s="22"/>
      <c r="BA297" s="22"/>
      <c r="BB297" s="20"/>
    </row>
    <row r="298" spans="1:54"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c r="AA298" s="22"/>
      <c r="AB298" s="22"/>
      <c r="AC298" s="22"/>
      <c r="AD298" s="22"/>
      <c r="AE298" s="22"/>
      <c r="AF298" s="22"/>
      <c r="AG298" s="22"/>
      <c r="AH298" s="22"/>
      <c r="AI298" s="22"/>
      <c r="AJ298" s="22"/>
      <c r="AK298" s="22"/>
      <c r="AL298" s="22"/>
      <c r="AM298" s="22"/>
      <c r="AN298" s="22"/>
      <c r="AO298" s="22"/>
      <c r="AP298" s="22"/>
      <c r="AQ298" s="22"/>
      <c r="AR298" s="22"/>
      <c r="AS298" s="22"/>
      <c r="AT298" s="22"/>
      <c r="AU298" s="22"/>
      <c r="AV298" s="22"/>
      <c r="AW298" s="22"/>
      <c r="AX298" s="22"/>
      <c r="AY298" s="22"/>
      <c r="AZ298" s="22"/>
      <c r="BA298" s="22"/>
      <c r="BB298" s="20"/>
    </row>
    <row r="299" spans="1:54"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c r="AA299" s="22"/>
      <c r="AB299" s="22"/>
      <c r="AC299" s="22"/>
      <c r="AD299" s="22"/>
      <c r="AE299" s="22"/>
      <c r="AF299" s="22"/>
      <c r="AG299" s="22"/>
      <c r="AH299" s="22"/>
      <c r="AI299" s="22"/>
      <c r="AJ299" s="22"/>
      <c r="AK299" s="22"/>
      <c r="AL299" s="22"/>
      <c r="AM299" s="22"/>
      <c r="AN299" s="22"/>
      <c r="AO299" s="22"/>
      <c r="AP299" s="22"/>
      <c r="AQ299" s="22"/>
      <c r="AR299" s="22"/>
      <c r="AS299" s="22"/>
      <c r="AT299" s="22"/>
      <c r="AU299" s="22"/>
      <c r="AV299" s="22"/>
      <c r="AW299" s="22"/>
      <c r="AX299" s="22"/>
      <c r="AY299" s="22"/>
      <c r="AZ299" s="22"/>
      <c r="BA299" s="22"/>
      <c r="BB299" s="20"/>
    </row>
    <row r="300" spans="1:54"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c r="AA300" s="22"/>
      <c r="AB300" s="22"/>
      <c r="AC300" s="22"/>
      <c r="AD300" s="22"/>
      <c r="AE300" s="22"/>
      <c r="AF300" s="22"/>
      <c r="AG300" s="22"/>
      <c r="AH300" s="22"/>
      <c r="AI300" s="22"/>
      <c r="AJ300" s="22"/>
      <c r="AK300" s="22"/>
      <c r="AL300" s="22"/>
      <c r="AM300" s="22"/>
      <c r="AN300" s="22"/>
      <c r="AO300" s="22"/>
      <c r="AP300" s="22"/>
      <c r="AQ300" s="22"/>
      <c r="AR300" s="22"/>
      <c r="AS300" s="22"/>
      <c r="AT300" s="22"/>
      <c r="AU300" s="22"/>
      <c r="AV300" s="22"/>
      <c r="AW300" s="22"/>
      <c r="AX300" s="22"/>
      <c r="AY300" s="22"/>
      <c r="AZ300" s="22"/>
      <c r="BA300" s="22"/>
      <c r="BB300" s="20"/>
    </row>
    <row r="301" spans="1:54"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c r="AA301" s="22"/>
      <c r="AB301" s="22"/>
      <c r="AC301" s="22"/>
      <c r="AD301" s="22"/>
      <c r="AE301" s="22"/>
      <c r="AF301" s="22"/>
      <c r="AG301" s="22"/>
      <c r="AH301" s="22"/>
      <c r="AI301" s="22"/>
      <c r="AJ301" s="22"/>
      <c r="AK301" s="22"/>
      <c r="AL301" s="22"/>
      <c r="AM301" s="22"/>
      <c r="AN301" s="22"/>
      <c r="AO301" s="22"/>
      <c r="AP301" s="22"/>
      <c r="AQ301" s="22"/>
      <c r="AR301" s="22"/>
      <c r="AS301" s="22"/>
      <c r="AT301" s="22"/>
      <c r="AU301" s="22"/>
      <c r="AV301" s="22"/>
      <c r="AW301" s="22"/>
      <c r="AX301" s="22"/>
      <c r="AY301" s="22"/>
      <c r="AZ301" s="22"/>
      <c r="BA301" s="22"/>
      <c r="BB301" s="20"/>
    </row>
    <row r="302" spans="1:54"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c r="AA302" s="22"/>
      <c r="AB302" s="22"/>
      <c r="AC302" s="22"/>
      <c r="AD302" s="22"/>
      <c r="AE302" s="22"/>
      <c r="AF302" s="22"/>
      <c r="AG302" s="22"/>
      <c r="AH302" s="22"/>
      <c r="AI302" s="22"/>
      <c r="AJ302" s="22"/>
      <c r="AK302" s="22"/>
      <c r="AL302" s="22"/>
      <c r="AM302" s="22"/>
      <c r="AN302" s="22"/>
      <c r="AO302" s="22"/>
      <c r="AP302" s="22"/>
      <c r="AQ302" s="22"/>
      <c r="AR302" s="22"/>
      <c r="AS302" s="22"/>
      <c r="AT302" s="22"/>
      <c r="AU302" s="22"/>
      <c r="AV302" s="22"/>
      <c r="AW302" s="22"/>
      <c r="AX302" s="22"/>
      <c r="AY302" s="22"/>
      <c r="AZ302" s="22"/>
      <c r="BA302" s="22"/>
      <c r="BB302" s="20"/>
    </row>
    <row r="303" spans="1:54"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c r="AA303" s="22"/>
      <c r="AB303" s="22"/>
      <c r="AC303" s="22"/>
      <c r="AD303" s="22"/>
      <c r="AE303" s="22"/>
      <c r="AF303" s="22"/>
      <c r="AG303" s="22"/>
      <c r="AH303" s="22"/>
      <c r="AI303" s="22"/>
      <c r="AJ303" s="22"/>
      <c r="AK303" s="22"/>
      <c r="AL303" s="22"/>
      <c r="AM303" s="22"/>
      <c r="AN303" s="22"/>
      <c r="AO303" s="22"/>
      <c r="AP303" s="22"/>
      <c r="AQ303" s="22"/>
      <c r="AR303" s="22"/>
      <c r="AS303" s="22"/>
      <c r="AT303" s="22"/>
      <c r="AU303" s="22"/>
      <c r="AV303" s="22"/>
      <c r="AW303" s="22"/>
      <c r="AX303" s="22"/>
      <c r="AY303" s="22"/>
      <c r="AZ303" s="22"/>
      <c r="BA303" s="22"/>
      <c r="BB303" s="20"/>
    </row>
    <row r="304" spans="1:54"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c r="AA304" s="22"/>
      <c r="AB304" s="22"/>
      <c r="AC304" s="22"/>
      <c r="AD304" s="22"/>
      <c r="AE304" s="22"/>
      <c r="AF304" s="22"/>
      <c r="AG304" s="22"/>
      <c r="AH304" s="22"/>
      <c r="AI304" s="22"/>
      <c r="AJ304" s="22"/>
      <c r="AK304" s="22"/>
      <c r="AL304" s="22"/>
      <c r="AM304" s="22"/>
      <c r="AN304" s="22"/>
      <c r="AO304" s="22"/>
      <c r="AP304" s="22"/>
      <c r="AQ304" s="22"/>
      <c r="AR304" s="22"/>
      <c r="AS304" s="22"/>
      <c r="AT304" s="22"/>
      <c r="AU304" s="22"/>
      <c r="AV304" s="22"/>
      <c r="AW304" s="22"/>
      <c r="AX304" s="22"/>
      <c r="AY304" s="22"/>
      <c r="AZ304" s="22"/>
      <c r="BA304" s="22"/>
      <c r="BB304" s="20"/>
    </row>
    <row r="305" spans="1:54"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c r="AA305" s="22"/>
      <c r="AB305" s="22"/>
      <c r="AC305" s="22"/>
      <c r="AD305" s="22"/>
      <c r="AE305" s="22"/>
      <c r="AF305" s="22"/>
      <c r="AG305" s="22"/>
      <c r="AH305" s="22"/>
      <c r="AI305" s="22"/>
      <c r="AJ305" s="22"/>
      <c r="AK305" s="22"/>
      <c r="AL305" s="22"/>
      <c r="AM305" s="22"/>
      <c r="AN305" s="22"/>
      <c r="AO305" s="22"/>
      <c r="AP305" s="22"/>
      <c r="AQ305" s="22"/>
      <c r="AR305" s="22"/>
      <c r="AS305" s="22"/>
      <c r="AT305" s="22"/>
      <c r="AU305" s="22"/>
      <c r="AV305" s="22"/>
      <c r="AW305" s="22"/>
      <c r="AX305" s="22"/>
      <c r="AY305" s="22"/>
      <c r="AZ305" s="22"/>
      <c r="BA305" s="22"/>
      <c r="BB305" s="20"/>
    </row>
    <row r="306" spans="1:54"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c r="AA306" s="22"/>
      <c r="AB306" s="22"/>
      <c r="AC306" s="22"/>
      <c r="AD306" s="22"/>
      <c r="AE306" s="22"/>
      <c r="AF306" s="22"/>
      <c r="AG306" s="22"/>
      <c r="AH306" s="22"/>
      <c r="AI306" s="22"/>
      <c r="AJ306" s="22"/>
      <c r="AK306" s="22"/>
      <c r="AL306" s="22"/>
      <c r="AM306" s="22"/>
      <c r="AN306" s="22"/>
      <c r="AO306" s="22"/>
      <c r="AP306" s="22"/>
      <c r="AQ306" s="22"/>
      <c r="AR306" s="22"/>
      <c r="AS306" s="22"/>
      <c r="AT306" s="22"/>
      <c r="AU306" s="22"/>
      <c r="AV306" s="22"/>
      <c r="AW306" s="22"/>
      <c r="AX306" s="22"/>
      <c r="AY306" s="22"/>
      <c r="AZ306" s="22"/>
      <c r="BA306" s="22"/>
      <c r="BB306" s="20"/>
    </row>
    <row r="307" spans="1:54"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c r="AA307" s="22"/>
      <c r="AB307" s="22"/>
      <c r="AC307" s="22"/>
      <c r="AD307" s="22"/>
      <c r="AE307" s="22"/>
      <c r="AF307" s="22"/>
      <c r="AG307" s="22"/>
      <c r="AH307" s="22"/>
      <c r="AI307" s="22"/>
      <c r="AJ307" s="22"/>
      <c r="AK307" s="22"/>
      <c r="AL307" s="22"/>
      <c r="AM307" s="22"/>
      <c r="AN307" s="22"/>
      <c r="AO307" s="22"/>
      <c r="AP307" s="22"/>
      <c r="AQ307" s="22"/>
      <c r="AR307" s="22"/>
      <c r="AS307" s="22"/>
      <c r="AT307" s="22"/>
      <c r="AU307" s="22"/>
      <c r="AV307" s="22"/>
      <c r="AW307" s="22"/>
      <c r="AX307" s="22"/>
      <c r="AY307" s="22"/>
      <c r="AZ307" s="22"/>
      <c r="BA307" s="22"/>
      <c r="BB307" s="20"/>
    </row>
    <row r="308" spans="1:54"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c r="AK308" s="22"/>
      <c r="AL308" s="22"/>
      <c r="AM308" s="22"/>
      <c r="AN308" s="22"/>
      <c r="AO308" s="22"/>
      <c r="AP308" s="22"/>
      <c r="AQ308" s="22"/>
      <c r="AR308" s="22"/>
      <c r="AS308" s="22"/>
      <c r="AT308" s="22"/>
      <c r="AU308" s="22"/>
      <c r="AV308" s="22"/>
      <c r="AW308" s="22"/>
      <c r="AX308" s="22"/>
      <c r="AY308" s="22"/>
      <c r="AZ308" s="22"/>
      <c r="BA308" s="22"/>
      <c r="BB308" s="20"/>
    </row>
    <row r="309" spans="1:54"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c r="AE309" s="22"/>
      <c r="AF309" s="22"/>
      <c r="AG309" s="22"/>
      <c r="AH309" s="22"/>
      <c r="AI309" s="22"/>
      <c r="AJ309" s="22"/>
      <c r="AK309" s="22"/>
      <c r="AL309" s="22"/>
      <c r="AM309" s="22"/>
      <c r="AN309" s="22"/>
      <c r="AO309" s="22"/>
      <c r="AP309" s="22"/>
      <c r="AQ309" s="22"/>
      <c r="AR309" s="22"/>
      <c r="AS309" s="22"/>
      <c r="AT309" s="22"/>
      <c r="AU309" s="22"/>
      <c r="AV309" s="22"/>
      <c r="AW309" s="22"/>
      <c r="AX309" s="22"/>
      <c r="AY309" s="22"/>
      <c r="AZ309" s="22"/>
      <c r="BA309" s="22"/>
      <c r="BB309" s="20"/>
    </row>
    <row r="310" spans="1:54"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c r="AA310" s="22"/>
      <c r="AB310" s="22"/>
      <c r="AC310" s="22"/>
      <c r="AD310" s="22"/>
      <c r="AE310" s="22"/>
      <c r="AF310" s="22"/>
      <c r="AG310" s="22"/>
      <c r="AH310" s="22"/>
      <c r="AI310" s="22"/>
      <c r="AJ310" s="22"/>
      <c r="AK310" s="22"/>
      <c r="AL310" s="22"/>
      <c r="AM310" s="22"/>
      <c r="AN310" s="22"/>
      <c r="AO310" s="22"/>
      <c r="AP310" s="22"/>
      <c r="AQ310" s="22"/>
      <c r="AR310" s="22"/>
      <c r="AS310" s="22"/>
      <c r="AT310" s="22"/>
      <c r="AU310" s="22"/>
      <c r="AV310" s="22"/>
      <c r="AW310" s="22"/>
      <c r="AX310" s="22"/>
      <c r="AY310" s="22"/>
      <c r="AZ310" s="22"/>
      <c r="BA310" s="22"/>
      <c r="BB310" s="20"/>
    </row>
    <row r="311" spans="1:54"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c r="AA311" s="22"/>
      <c r="AB311" s="22"/>
      <c r="AC311" s="22"/>
      <c r="AD311" s="22"/>
      <c r="AE311" s="22"/>
      <c r="AF311" s="22"/>
      <c r="AG311" s="22"/>
      <c r="AH311" s="22"/>
      <c r="AI311" s="22"/>
      <c r="AJ311" s="22"/>
      <c r="AK311" s="22"/>
      <c r="AL311" s="22"/>
      <c r="AM311" s="22"/>
      <c r="AN311" s="22"/>
      <c r="AO311" s="22"/>
      <c r="AP311" s="22"/>
      <c r="AQ311" s="22"/>
      <c r="AR311" s="22"/>
      <c r="AS311" s="22"/>
      <c r="AT311" s="22"/>
      <c r="AU311" s="22"/>
      <c r="AV311" s="22"/>
      <c r="AW311" s="22"/>
      <c r="AX311" s="22"/>
      <c r="AY311" s="22"/>
      <c r="AZ311" s="22"/>
      <c r="BA311" s="22"/>
      <c r="BB311" s="20"/>
    </row>
    <row r="312" spans="1:54"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c r="AA312" s="22"/>
      <c r="AB312" s="22"/>
      <c r="AC312" s="22"/>
      <c r="AD312" s="22"/>
      <c r="AE312" s="22"/>
      <c r="AF312" s="22"/>
      <c r="AG312" s="22"/>
      <c r="AH312" s="22"/>
      <c r="AI312" s="22"/>
      <c r="AJ312" s="22"/>
      <c r="AK312" s="22"/>
      <c r="AL312" s="22"/>
      <c r="AM312" s="22"/>
      <c r="AN312" s="22"/>
      <c r="AO312" s="22"/>
      <c r="AP312" s="22"/>
      <c r="AQ312" s="22"/>
      <c r="AR312" s="22"/>
      <c r="AS312" s="22"/>
      <c r="AT312" s="22"/>
      <c r="AU312" s="22"/>
      <c r="AV312" s="22"/>
      <c r="AW312" s="22"/>
      <c r="AX312" s="22"/>
      <c r="AY312" s="22"/>
      <c r="AZ312" s="22"/>
      <c r="BA312" s="22"/>
      <c r="BB312" s="20"/>
    </row>
    <row r="313" spans="1:54"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c r="AA313" s="22"/>
      <c r="AB313" s="22"/>
      <c r="AC313" s="22"/>
      <c r="AD313" s="22"/>
      <c r="AE313" s="22"/>
      <c r="AF313" s="22"/>
      <c r="AG313" s="22"/>
      <c r="AH313" s="22"/>
      <c r="AI313" s="22"/>
      <c r="AJ313" s="22"/>
      <c r="AK313" s="22"/>
      <c r="AL313" s="22"/>
      <c r="AM313" s="22"/>
      <c r="AN313" s="22"/>
      <c r="AO313" s="22"/>
      <c r="AP313" s="22"/>
      <c r="AQ313" s="22"/>
      <c r="AR313" s="22"/>
      <c r="AS313" s="22"/>
      <c r="AT313" s="22"/>
      <c r="AU313" s="22"/>
      <c r="AV313" s="22"/>
      <c r="AW313" s="22"/>
      <c r="AX313" s="22"/>
      <c r="AY313" s="22"/>
      <c r="AZ313" s="22"/>
      <c r="BA313" s="22"/>
      <c r="BB313" s="20"/>
    </row>
    <row r="314" spans="1:54"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c r="AA314" s="22"/>
      <c r="AB314" s="22"/>
      <c r="AC314" s="22"/>
      <c r="AD314" s="22"/>
      <c r="AE314" s="22"/>
      <c r="AF314" s="22"/>
      <c r="AG314" s="22"/>
      <c r="AH314" s="22"/>
      <c r="AI314" s="22"/>
      <c r="AJ314" s="22"/>
      <c r="AK314" s="22"/>
      <c r="AL314" s="22"/>
      <c r="AM314" s="22"/>
      <c r="AN314" s="22"/>
      <c r="AO314" s="22"/>
      <c r="AP314" s="22"/>
      <c r="AQ314" s="22"/>
      <c r="AR314" s="22"/>
      <c r="AS314" s="22"/>
      <c r="AT314" s="22"/>
      <c r="AU314" s="22"/>
      <c r="AV314" s="22"/>
      <c r="AW314" s="22"/>
      <c r="AX314" s="22"/>
      <c r="AY314" s="22"/>
      <c r="AZ314" s="22"/>
      <c r="BA314" s="22"/>
      <c r="BB314" s="20"/>
    </row>
    <row r="315" spans="1:54"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c r="AA315" s="22"/>
      <c r="AB315" s="22"/>
      <c r="AC315" s="22"/>
      <c r="AD315" s="22"/>
      <c r="AE315" s="22"/>
      <c r="AF315" s="22"/>
      <c r="AG315" s="22"/>
      <c r="AH315" s="22"/>
      <c r="AI315" s="22"/>
      <c r="AJ315" s="22"/>
      <c r="AK315" s="22"/>
      <c r="AL315" s="22"/>
      <c r="AM315" s="22"/>
      <c r="AN315" s="22"/>
      <c r="AO315" s="22"/>
      <c r="AP315" s="22"/>
      <c r="AQ315" s="22"/>
      <c r="AR315" s="22"/>
      <c r="AS315" s="22"/>
      <c r="AT315" s="22"/>
      <c r="AU315" s="22"/>
      <c r="AV315" s="22"/>
      <c r="AW315" s="22"/>
      <c r="AX315" s="22"/>
      <c r="AY315" s="22"/>
      <c r="AZ315" s="22"/>
      <c r="BA315" s="22"/>
      <c r="BB315" s="20"/>
    </row>
    <row r="316" spans="1:54"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c r="AA316" s="22"/>
      <c r="AB316" s="22"/>
      <c r="AC316" s="22"/>
      <c r="AD316" s="22"/>
      <c r="AE316" s="22"/>
      <c r="AF316" s="22"/>
      <c r="AG316" s="22"/>
      <c r="AH316" s="22"/>
      <c r="AI316" s="22"/>
      <c r="AJ316" s="22"/>
      <c r="AK316" s="22"/>
      <c r="AL316" s="22"/>
      <c r="AM316" s="22"/>
      <c r="AN316" s="22"/>
      <c r="AO316" s="22"/>
      <c r="AP316" s="22"/>
      <c r="AQ316" s="22"/>
      <c r="AR316" s="22"/>
      <c r="AS316" s="22"/>
      <c r="AT316" s="22"/>
      <c r="AU316" s="22"/>
      <c r="AV316" s="22"/>
      <c r="AW316" s="22"/>
      <c r="AX316" s="22"/>
      <c r="AY316" s="22"/>
      <c r="AZ316" s="22"/>
      <c r="BA316" s="22"/>
      <c r="BB316" s="20"/>
    </row>
    <row r="317" spans="1:54"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c r="AA317" s="22"/>
      <c r="AB317" s="22"/>
      <c r="AC317" s="22"/>
      <c r="AD317" s="22"/>
      <c r="AE317" s="22"/>
      <c r="AF317" s="22"/>
      <c r="AG317" s="22"/>
      <c r="AH317" s="22"/>
      <c r="AI317" s="22"/>
      <c r="AJ317" s="22"/>
      <c r="AK317" s="22"/>
      <c r="AL317" s="22"/>
      <c r="AM317" s="22"/>
      <c r="AN317" s="22"/>
      <c r="AO317" s="22"/>
      <c r="AP317" s="22"/>
      <c r="AQ317" s="22"/>
      <c r="AR317" s="22"/>
      <c r="AS317" s="22"/>
      <c r="AT317" s="22"/>
      <c r="AU317" s="22"/>
      <c r="AV317" s="22"/>
      <c r="AW317" s="22"/>
      <c r="AX317" s="22"/>
      <c r="AY317" s="22"/>
      <c r="AZ317" s="22"/>
      <c r="BA317" s="22"/>
      <c r="BB317" s="20"/>
    </row>
    <row r="318" spans="1:54"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c r="AA318" s="22"/>
      <c r="AB318" s="22"/>
      <c r="AC318" s="22"/>
      <c r="AD318" s="22"/>
      <c r="AE318" s="22"/>
      <c r="AF318" s="22"/>
      <c r="AG318" s="22"/>
      <c r="AH318" s="22"/>
      <c r="AI318" s="22"/>
      <c r="AJ318" s="22"/>
      <c r="AK318" s="22"/>
      <c r="AL318" s="22"/>
      <c r="AM318" s="22"/>
      <c r="AN318" s="22"/>
      <c r="AO318" s="22"/>
      <c r="AP318" s="22"/>
      <c r="AQ318" s="22"/>
      <c r="AR318" s="22"/>
      <c r="AS318" s="22"/>
      <c r="AT318" s="22"/>
      <c r="AU318" s="22"/>
      <c r="AV318" s="22"/>
      <c r="AW318" s="22"/>
      <c r="AX318" s="22"/>
      <c r="AY318" s="22"/>
      <c r="AZ318" s="22"/>
      <c r="BA318" s="22"/>
      <c r="BB318" s="20"/>
    </row>
    <row r="319" spans="1:54"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c r="AA319" s="22"/>
      <c r="AB319" s="22"/>
      <c r="AC319" s="22"/>
      <c r="AD319" s="22"/>
      <c r="AE319" s="22"/>
      <c r="AF319" s="22"/>
      <c r="AG319" s="22"/>
      <c r="AH319" s="22"/>
      <c r="AI319" s="22"/>
      <c r="AJ319" s="22"/>
      <c r="AK319" s="22"/>
      <c r="AL319" s="22"/>
      <c r="AM319" s="22"/>
      <c r="AN319" s="22"/>
      <c r="AO319" s="22"/>
      <c r="AP319" s="22"/>
      <c r="AQ319" s="22"/>
      <c r="AR319" s="22"/>
      <c r="AS319" s="22"/>
      <c r="AT319" s="22"/>
      <c r="AU319" s="22"/>
      <c r="AV319" s="22"/>
      <c r="AW319" s="22"/>
      <c r="AX319" s="22"/>
      <c r="AY319" s="22"/>
      <c r="AZ319" s="22"/>
      <c r="BA319" s="22"/>
      <c r="BB319" s="20"/>
    </row>
    <row r="320" spans="1:54"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c r="AA320" s="22"/>
      <c r="AB320" s="22"/>
      <c r="AC320" s="22"/>
      <c r="AD320" s="22"/>
      <c r="AE320" s="22"/>
      <c r="AF320" s="22"/>
      <c r="AG320" s="22"/>
      <c r="AH320" s="22"/>
      <c r="AI320" s="22"/>
      <c r="AJ320" s="22"/>
      <c r="AK320" s="22"/>
      <c r="AL320" s="22"/>
      <c r="AM320" s="22"/>
      <c r="AN320" s="22"/>
      <c r="AO320" s="22"/>
      <c r="AP320" s="22"/>
      <c r="AQ320" s="22"/>
      <c r="AR320" s="22"/>
      <c r="AS320" s="22"/>
      <c r="AT320" s="22"/>
      <c r="AU320" s="22"/>
      <c r="AV320" s="22"/>
      <c r="AW320" s="22"/>
      <c r="AX320" s="22"/>
      <c r="AY320" s="22"/>
      <c r="AZ320" s="22"/>
      <c r="BA320" s="22"/>
      <c r="BB320" s="20"/>
    </row>
    <row r="321" spans="1:54"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c r="AA321" s="22"/>
      <c r="AB321" s="22"/>
      <c r="AC321" s="22"/>
      <c r="AD321" s="22"/>
      <c r="AE321" s="22"/>
      <c r="AF321" s="22"/>
      <c r="AG321" s="22"/>
      <c r="AH321" s="22"/>
      <c r="AI321" s="22"/>
      <c r="AJ321" s="22"/>
      <c r="AK321" s="22"/>
      <c r="AL321" s="22"/>
      <c r="AM321" s="22"/>
      <c r="AN321" s="22"/>
      <c r="AO321" s="22"/>
      <c r="AP321" s="22"/>
      <c r="AQ321" s="22"/>
      <c r="AR321" s="22"/>
      <c r="AS321" s="22"/>
      <c r="AT321" s="22"/>
      <c r="AU321" s="22"/>
      <c r="AV321" s="22"/>
      <c r="AW321" s="22"/>
      <c r="AX321" s="22"/>
      <c r="AY321" s="22"/>
      <c r="AZ321" s="22"/>
      <c r="BA321" s="22"/>
      <c r="BB321" s="20"/>
    </row>
    <row r="322" spans="1:54"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c r="AA322" s="22"/>
      <c r="AB322" s="22"/>
      <c r="AC322" s="22"/>
      <c r="AD322" s="22"/>
      <c r="AE322" s="22"/>
      <c r="AF322" s="22"/>
      <c r="AG322" s="22"/>
      <c r="AH322" s="22"/>
      <c r="AI322" s="22"/>
      <c r="AJ322" s="22"/>
      <c r="AK322" s="22"/>
      <c r="AL322" s="22"/>
      <c r="AM322" s="22"/>
      <c r="AN322" s="22"/>
      <c r="AO322" s="22"/>
      <c r="AP322" s="22"/>
      <c r="AQ322" s="22"/>
      <c r="AR322" s="22"/>
      <c r="AS322" s="22"/>
      <c r="AT322" s="22"/>
      <c r="AU322" s="22"/>
      <c r="AV322" s="22"/>
      <c r="AW322" s="22"/>
      <c r="AX322" s="22"/>
      <c r="AY322" s="22"/>
      <c r="AZ322" s="22"/>
      <c r="BA322" s="22"/>
      <c r="BB322" s="20"/>
    </row>
    <row r="323" spans="1:54"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c r="AA323" s="22"/>
      <c r="AB323" s="22"/>
      <c r="AC323" s="22"/>
      <c r="AD323" s="22"/>
      <c r="AE323" s="22"/>
      <c r="AF323" s="22"/>
      <c r="AG323" s="22"/>
      <c r="AH323" s="22"/>
      <c r="AI323" s="22"/>
      <c r="AJ323" s="22"/>
      <c r="AK323" s="22"/>
      <c r="AL323" s="22"/>
      <c r="AM323" s="22"/>
      <c r="AN323" s="22"/>
      <c r="AO323" s="22"/>
      <c r="AP323" s="22"/>
      <c r="AQ323" s="22"/>
      <c r="AR323" s="22"/>
      <c r="AS323" s="22"/>
      <c r="AT323" s="22"/>
      <c r="AU323" s="22"/>
      <c r="AV323" s="22"/>
      <c r="AW323" s="22"/>
      <c r="AX323" s="22"/>
      <c r="AY323" s="22"/>
      <c r="AZ323" s="22"/>
      <c r="BA323" s="22"/>
      <c r="BB323" s="20"/>
    </row>
    <row r="324" spans="1:54"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c r="AA324" s="22"/>
      <c r="AB324" s="22"/>
      <c r="AC324" s="22"/>
      <c r="AD324" s="22"/>
      <c r="AE324" s="22"/>
      <c r="AF324" s="22"/>
      <c r="AG324" s="22"/>
      <c r="AH324" s="22"/>
      <c r="AI324" s="22"/>
      <c r="AJ324" s="22"/>
      <c r="AK324" s="22"/>
      <c r="AL324" s="22"/>
      <c r="AM324" s="22"/>
      <c r="AN324" s="22"/>
      <c r="AO324" s="22"/>
      <c r="AP324" s="22"/>
      <c r="AQ324" s="22"/>
      <c r="AR324" s="22"/>
      <c r="AS324" s="22"/>
      <c r="AT324" s="22"/>
      <c r="AU324" s="22"/>
      <c r="AV324" s="22"/>
      <c r="AW324" s="22"/>
      <c r="AX324" s="22"/>
      <c r="AY324" s="22"/>
      <c r="AZ324" s="22"/>
      <c r="BA324" s="22"/>
      <c r="BB324" s="20"/>
    </row>
    <row r="325" spans="1:54"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c r="AA325" s="22"/>
      <c r="AB325" s="22"/>
      <c r="AC325" s="22"/>
      <c r="AD325" s="22"/>
      <c r="AE325" s="22"/>
      <c r="AF325" s="22"/>
      <c r="AG325" s="22"/>
      <c r="AH325" s="22"/>
      <c r="AI325" s="22"/>
      <c r="AJ325" s="22"/>
      <c r="AK325" s="22"/>
      <c r="AL325" s="22"/>
      <c r="AM325" s="22"/>
      <c r="AN325" s="22"/>
      <c r="AO325" s="22"/>
      <c r="AP325" s="22"/>
      <c r="AQ325" s="22"/>
      <c r="AR325" s="22"/>
      <c r="AS325" s="22"/>
      <c r="AT325" s="22"/>
      <c r="AU325" s="22"/>
      <c r="AV325" s="22"/>
      <c r="AW325" s="22"/>
      <c r="AX325" s="22"/>
      <c r="AY325" s="22"/>
      <c r="AZ325" s="22"/>
      <c r="BA325" s="22"/>
      <c r="BB325" s="20"/>
    </row>
    <row r="326" spans="1:54"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c r="AA326" s="22"/>
      <c r="AB326" s="22"/>
      <c r="AC326" s="22"/>
      <c r="AD326" s="22"/>
      <c r="AE326" s="22"/>
      <c r="AF326" s="22"/>
      <c r="AG326" s="22"/>
      <c r="AH326" s="22"/>
      <c r="AI326" s="22"/>
      <c r="AJ326" s="22"/>
      <c r="AK326" s="22"/>
      <c r="AL326" s="22"/>
      <c r="AM326" s="22"/>
      <c r="AN326" s="22"/>
      <c r="AO326" s="22"/>
      <c r="AP326" s="22"/>
      <c r="AQ326" s="22"/>
      <c r="AR326" s="22"/>
      <c r="AS326" s="22"/>
      <c r="AT326" s="22"/>
      <c r="AU326" s="22"/>
      <c r="AV326" s="22"/>
      <c r="AW326" s="22"/>
      <c r="AX326" s="22"/>
      <c r="AY326" s="22"/>
      <c r="AZ326" s="22"/>
      <c r="BA326" s="22"/>
      <c r="BB326" s="20"/>
    </row>
    <row r="327" spans="1:54"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c r="AA327" s="22"/>
      <c r="AB327" s="22"/>
      <c r="AC327" s="22"/>
      <c r="AD327" s="22"/>
      <c r="AE327" s="22"/>
      <c r="AF327" s="22"/>
      <c r="AG327" s="22"/>
      <c r="AH327" s="22"/>
      <c r="AI327" s="22"/>
      <c r="AJ327" s="22"/>
      <c r="AK327" s="22"/>
      <c r="AL327" s="22"/>
      <c r="AM327" s="22"/>
      <c r="AN327" s="22"/>
      <c r="AO327" s="22"/>
      <c r="AP327" s="22"/>
      <c r="AQ327" s="22"/>
      <c r="AR327" s="22"/>
      <c r="AS327" s="22"/>
      <c r="AT327" s="22"/>
      <c r="AU327" s="22"/>
      <c r="AV327" s="22"/>
      <c r="AW327" s="22"/>
      <c r="AX327" s="22"/>
      <c r="AY327" s="22"/>
      <c r="AZ327" s="22"/>
      <c r="BA327" s="22"/>
      <c r="BB327" s="20"/>
    </row>
    <row r="328" spans="1:54"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c r="AA328" s="22"/>
      <c r="AB328" s="22"/>
      <c r="AC328" s="22"/>
      <c r="AD328" s="22"/>
      <c r="AE328" s="22"/>
      <c r="AF328" s="22"/>
      <c r="AG328" s="22"/>
      <c r="AH328" s="22"/>
      <c r="AI328" s="22"/>
      <c r="AJ328" s="22"/>
      <c r="AK328" s="22"/>
      <c r="AL328" s="22"/>
      <c r="AM328" s="22"/>
      <c r="AN328" s="22"/>
      <c r="AO328" s="22"/>
      <c r="AP328" s="22"/>
      <c r="AQ328" s="22"/>
      <c r="AR328" s="22"/>
      <c r="AS328" s="22"/>
      <c r="AT328" s="22"/>
      <c r="AU328" s="22"/>
      <c r="AV328" s="22"/>
      <c r="AW328" s="22"/>
      <c r="AX328" s="22"/>
      <c r="AY328" s="22"/>
      <c r="AZ328" s="22"/>
      <c r="BA328" s="22"/>
      <c r="BB328" s="20"/>
    </row>
    <row r="329" spans="1:54"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c r="AA329" s="22"/>
      <c r="AB329" s="22"/>
      <c r="AC329" s="22"/>
      <c r="AD329" s="22"/>
      <c r="AE329" s="22"/>
      <c r="AF329" s="22"/>
      <c r="AG329" s="22"/>
      <c r="AH329" s="22"/>
      <c r="AI329" s="22"/>
      <c r="AJ329" s="22"/>
      <c r="AK329" s="22"/>
      <c r="AL329" s="22"/>
      <c r="AM329" s="22"/>
      <c r="AN329" s="22"/>
      <c r="AO329" s="22"/>
      <c r="AP329" s="22"/>
      <c r="AQ329" s="22"/>
      <c r="AR329" s="22"/>
      <c r="AS329" s="22"/>
      <c r="AT329" s="22"/>
      <c r="AU329" s="22"/>
      <c r="AV329" s="22"/>
      <c r="AW329" s="22"/>
      <c r="AX329" s="22"/>
      <c r="AY329" s="22"/>
      <c r="AZ329" s="22"/>
      <c r="BA329" s="22"/>
      <c r="BB329" s="20"/>
    </row>
    <row r="330" spans="1:54"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c r="AP330" s="22"/>
      <c r="AQ330" s="22"/>
      <c r="AR330" s="22"/>
      <c r="AS330" s="22"/>
      <c r="AT330" s="22"/>
      <c r="AU330" s="22"/>
      <c r="AV330" s="22"/>
      <c r="AW330" s="22"/>
      <c r="AX330" s="22"/>
      <c r="AY330" s="22"/>
      <c r="AZ330" s="22"/>
      <c r="BA330" s="22"/>
      <c r="BB330" s="20"/>
    </row>
    <row r="331" spans="1:54"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c r="AA331" s="22"/>
      <c r="AB331" s="22"/>
      <c r="AC331" s="22"/>
      <c r="AD331" s="22"/>
      <c r="AE331" s="22"/>
      <c r="AF331" s="22"/>
      <c r="AG331" s="22"/>
      <c r="AH331" s="22"/>
      <c r="AI331" s="22"/>
      <c r="AJ331" s="22"/>
      <c r="AK331" s="22"/>
      <c r="AL331" s="22"/>
      <c r="AM331" s="22"/>
      <c r="AN331" s="22"/>
      <c r="AO331" s="22"/>
      <c r="AP331" s="22"/>
      <c r="AQ331" s="22"/>
      <c r="AR331" s="22"/>
      <c r="AS331" s="22"/>
      <c r="AT331" s="22"/>
      <c r="AU331" s="22"/>
      <c r="AV331" s="22"/>
      <c r="AW331" s="22"/>
      <c r="AX331" s="22"/>
      <c r="AY331" s="22"/>
      <c r="AZ331" s="22"/>
      <c r="BA331" s="22"/>
      <c r="BB331" s="20"/>
    </row>
    <row r="332" spans="1:54"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0"/>
    </row>
    <row r="333" spans="1:54"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c r="AA333" s="22"/>
      <c r="AB333" s="22"/>
      <c r="AC333" s="22"/>
      <c r="AD333" s="22"/>
      <c r="AE333" s="22"/>
      <c r="AF333" s="22"/>
      <c r="AG333" s="22"/>
      <c r="AH333" s="22"/>
      <c r="AI333" s="22"/>
      <c r="AJ333" s="22"/>
      <c r="AK333" s="22"/>
      <c r="AL333" s="22"/>
      <c r="AM333" s="22"/>
      <c r="AN333" s="22"/>
      <c r="AO333" s="22"/>
      <c r="AP333" s="22"/>
      <c r="AQ333" s="22"/>
      <c r="AR333" s="22"/>
      <c r="AS333" s="22"/>
      <c r="AT333" s="22"/>
      <c r="AU333" s="22"/>
      <c r="AV333" s="22"/>
      <c r="AW333" s="22"/>
      <c r="AX333" s="22"/>
      <c r="AY333" s="22"/>
      <c r="AZ333" s="22"/>
      <c r="BA333" s="22"/>
      <c r="BB333" s="20"/>
    </row>
    <row r="334" spans="1:54"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c r="AA334" s="22"/>
      <c r="AB334" s="22"/>
      <c r="AC334" s="22"/>
      <c r="AD334" s="22"/>
      <c r="AE334" s="22"/>
      <c r="AF334" s="22"/>
      <c r="AG334" s="22"/>
      <c r="AH334" s="22"/>
      <c r="AI334" s="22"/>
      <c r="AJ334" s="22"/>
      <c r="AK334" s="22"/>
      <c r="AL334" s="22"/>
      <c r="AM334" s="22"/>
      <c r="AN334" s="22"/>
      <c r="AO334" s="22"/>
      <c r="AP334" s="22"/>
      <c r="AQ334" s="22"/>
      <c r="AR334" s="22"/>
      <c r="AS334" s="22"/>
      <c r="AT334" s="22"/>
      <c r="AU334" s="22"/>
      <c r="AV334" s="22"/>
      <c r="AW334" s="22"/>
      <c r="AX334" s="22"/>
      <c r="AY334" s="22"/>
      <c r="AZ334" s="22"/>
      <c r="BA334" s="22"/>
      <c r="BB334" s="20"/>
    </row>
    <row r="335" spans="1:54"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c r="AA335" s="22"/>
      <c r="AB335" s="22"/>
      <c r="AC335" s="22"/>
      <c r="AD335" s="22"/>
      <c r="AE335" s="22"/>
      <c r="AF335" s="22"/>
      <c r="AG335" s="22"/>
      <c r="AH335" s="22"/>
      <c r="AI335" s="22"/>
      <c r="AJ335" s="22"/>
      <c r="AK335" s="22"/>
      <c r="AL335" s="22"/>
      <c r="AM335" s="22"/>
      <c r="AN335" s="22"/>
      <c r="AO335" s="22"/>
      <c r="AP335" s="22"/>
      <c r="AQ335" s="22"/>
      <c r="AR335" s="22"/>
      <c r="AS335" s="22"/>
      <c r="AT335" s="22"/>
      <c r="AU335" s="22"/>
      <c r="AV335" s="22"/>
      <c r="AW335" s="22"/>
      <c r="AX335" s="22"/>
      <c r="AY335" s="22"/>
      <c r="AZ335" s="22"/>
      <c r="BA335" s="22"/>
      <c r="BB335" s="20"/>
    </row>
    <row r="336" spans="1:54"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c r="AA336" s="22"/>
      <c r="AB336" s="22"/>
      <c r="AC336" s="22"/>
      <c r="AD336" s="22"/>
      <c r="AE336" s="22"/>
      <c r="AF336" s="22"/>
      <c r="AG336" s="22"/>
      <c r="AH336" s="22"/>
      <c r="AI336" s="22"/>
      <c r="AJ336" s="22"/>
      <c r="AK336" s="22"/>
      <c r="AL336" s="22"/>
      <c r="AM336" s="22"/>
      <c r="AN336" s="22"/>
      <c r="AO336" s="22"/>
      <c r="AP336" s="22"/>
      <c r="AQ336" s="22"/>
      <c r="AR336" s="22"/>
      <c r="AS336" s="22"/>
      <c r="AT336" s="22"/>
      <c r="AU336" s="22"/>
      <c r="AV336" s="22"/>
      <c r="AW336" s="22"/>
      <c r="AX336" s="22"/>
      <c r="AY336" s="22"/>
      <c r="AZ336" s="22"/>
      <c r="BA336" s="22"/>
      <c r="BB336" s="20"/>
    </row>
    <row r="337" spans="1:54"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c r="AA337" s="22"/>
      <c r="AB337" s="22"/>
      <c r="AC337" s="22"/>
      <c r="AD337" s="22"/>
      <c r="AE337" s="22"/>
      <c r="AF337" s="22"/>
      <c r="AG337" s="22"/>
      <c r="AH337" s="22"/>
      <c r="AI337" s="22"/>
      <c r="AJ337" s="22"/>
      <c r="AK337" s="22"/>
      <c r="AL337" s="22"/>
      <c r="AM337" s="22"/>
      <c r="AN337" s="22"/>
      <c r="AO337" s="22"/>
      <c r="AP337" s="22"/>
      <c r="AQ337" s="22"/>
      <c r="AR337" s="22"/>
      <c r="AS337" s="22"/>
      <c r="AT337" s="22"/>
      <c r="AU337" s="22"/>
      <c r="AV337" s="22"/>
      <c r="AW337" s="22"/>
      <c r="AX337" s="22"/>
      <c r="AY337" s="22"/>
      <c r="AZ337" s="22"/>
      <c r="BA337" s="22"/>
      <c r="BB337" s="20"/>
    </row>
    <row r="338" spans="1:54"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c r="AA338" s="22"/>
      <c r="AB338" s="22"/>
      <c r="AC338" s="22"/>
      <c r="AD338" s="22"/>
      <c r="AE338" s="22"/>
      <c r="AF338" s="22"/>
      <c r="AG338" s="22"/>
      <c r="AH338" s="22"/>
      <c r="AI338" s="22"/>
      <c r="AJ338" s="22"/>
      <c r="AK338" s="22"/>
      <c r="AL338" s="22"/>
      <c r="AM338" s="22"/>
      <c r="AN338" s="22"/>
      <c r="AO338" s="22"/>
      <c r="AP338" s="22"/>
      <c r="AQ338" s="22"/>
      <c r="AR338" s="22"/>
      <c r="AS338" s="22"/>
      <c r="AT338" s="22"/>
      <c r="AU338" s="22"/>
      <c r="AV338" s="22"/>
      <c r="AW338" s="22"/>
      <c r="AX338" s="22"/>
      <c r="AY338" s="22"/>
      <c r="AZ338" s="22"/>
      <c r="BA338" s="22"/>
      <c r="BB338" s="20"/>
    </row>
    <row r="339" spans="1:54"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c r="AA339" s="22"/>
      <c r="AB339" s="22"/>
      <c r="AC339" s="22"/>
      <c r="AD339" s="22"/>
      <c r="AE339" s="22"/>
      <c r="AF339" s="22"/>
      <c r="AG339" s="22"/>
      <c r="AH339" s="22"/>
      <c r="AI339" s="22"/>
      <c r="AJ339" s="22"/>
      <c r="AK339" s="22"/>
      <c r="AL339" s="22"/>
      <c r="AM339" s="22"/>
      <c r="AN339" s="22"/>
      <c r="AO339" s="22"/>
      <c r="AP339" s="22"/>
      <c r="AQ339" s="22"/>
      <c r="AR339" s="22"/>
      <c r="AS339" s="22"/>
      <c r="AT339" s="22"/>
      <c r="AU339" s="22"/>
      <c r="AV339" s="22"/>
      <c r="AW339" s="22"/>
      <c r="AX339" s="22"/>
      <c r="AY339" s="22"/>
      <c r="AZ339" s="22"/>
      <c r="BA339" s="22"/>
      <c r="BB339" s="20"/>
    </row>
    <row r="340" spans="1:54"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c r="AA340" s="22"/>
      <c r="AB340" s="22"/>
      <c r="AC340" s="22"/>
      <c r="AD340" s="22"/>
      <c r="AE340" s="22"/>
      <c r="AF340" s="22"/>
      <c r="AG340" s="22"/>
      <c r="AH340" s="22"/>
      <c r="AI340" s="22"/>
      <c r="AJ340" s="22"/>
      <c r="AK340" s="22"/>
      <c r="AL340" s="22"/>
      <c r="AM340" s="22"/>
      <c r="AN340" s="22"/>
      <c r="AO340" s="22"/>
      <c r="AP340" s="22"/>
      <c r="AQ340" s="22"/>
      <c r="AR340" s="22"/>
      <c r="AS340" s="22"/>
      <c r="AT340" s="22"/>
      <c r="AU340" s="22"/>
      <c r="AV340" s="22"/>
      <c r="AW340" s="22"/>
      <c r="AX340" s="22"/>
      <c r="AY340" s="22"/>
      <c r="AZ340" s="22"/>
      <c r="BA340" s="22"/>
      <c r="BB340" s="20"/>
    </row>
    <row r="341" spans="1:54"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0"/>
    </row>
    <row r="342" spans="1:54"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c r="AA342" s="22"/>
      <c r="AB342" s="22"/>
      <c r="AC342" s="22"/>
      <c r="AD342" s="22"/>
      <c r="AE342" s="22"/>
      <c r="AF342" s="22"/>
      <c r="AG342" s="22"/>
      <c r="AH342" s="22"/>
      <c r="AI342" s="22"/>
      <c r="AJ342" s="22"/>
      <c r="AK342" s="22"/>
      <c r="AL342" s="22"/>
      <c r="AM342" s="22"/>
      <c r="AN342" s="22"/>
      <c r="AO342" s="22"/>
      <c r="AP342" s="22"/>
      <c r="AQ342" s="22"/>
      <c r="AR342" s="22"/>
      <c r="AS342" s="22"/>
      <c r="AT342" s="22"/>
      <c r="AU342" s="22"/>
      <c r="AV342" s="22"/>
      <c r="AW342" s="22"/>
      <c r="AX342" s="22"/>
      <c r="AY342" s="22"/>
      <c r="AZ342" s="22"/>
      <c r="BA342" s="22"/>
      <c r="BB342" s="20"/>
    </row>
    <row r="343" spans="1:54"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0"/>
    </row>
    <row r="344" spans="1:54"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c r="AA344" s="22"/>
      <c r="AB344" s="22"/>
      <c r="AC344" s="22"/>
      <c r="AD344" s="22"/>
      <c r="AE344" s="22"/>
      <c r="AF344" s="22"/>
      <c r="AG344" s="22"/>
      <c r="AH344" s="22"/>
      <c r="AI344" s="22"/>
      <c r="AJ344" s="22"/>
      <c r="AK344" s="22"/>
      <c r="AL344" s="22"/>
      <c r="AM344" s="22"/>
      <c r="AN344" s="22"/>
      <c r="AO344" s="22"/>
      <c r="AP344" s="22"/>
      <c r="AQ344" s="22"/>
      <c r="AR344" s="22"/>
      <c r="AS344" s="22"/>
      <c r="AT344" s="22"/>
      <c r="AU344" s="22"/>
      <c r="AV344" s="22"/>
      <c r="AW344" s="22"/>
      <c r="AX344" s="22"/>
      <c r="AY344" s="22"/>
      <c r="AZ344" s="22"/>
      <c r="BA344" s="22"/>
      <c r="BB344" s="20"/>
    </row>
    <row r="345" spans="1:54"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c r="AA345" s="22"/>
      <c r="AB345" s="22"/>
      <c r="AC345" s="22"/>
      <c r="AD345" s="22"/>
      <c r="AE345" s="22"/>
      <c r="AF345" s="22"/>
      <c r="AG345" s="22"/>
      <c r="AH345" s="22"/>
      <c r="AI345" s="22"/>
      <c r="AJ345" s="22"/>
      <c r="AK345" s="22"/>
      <c r="AL345" s="22"/>
      <c r="AM345" s="22"/>
      <c r="AN345" s="22"/>
      <c r="AO345" s="22"/>
      <c r="AP345" s="22"/>
      <c r="AQ345" s="22"/>
      <c r="AR345" s="22"/>
      <c r="AS345" s="22"/>
      <c r="AT345" s="22"/>
      <c r="AU345" s="22"/>
      <c r="AV345" s="22"/>
      <c r="AW345" s="22"/>
      <c r="AX345" s="22"/>
      <c r="AY345" s="22"/>
      <c r="AZ345" s="22"/>
      <c r="BA345" s="22"/>
      <c r="BB345" s="20"/>
    </row>
    <row r="346" spans="1:54"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c r="AA346" s="22"/>
      <c r="AB346" s="22"/>
      <c r="AC346" s="22"/>
      <c r="AD346" s="22"/>
      <c r="AE346" s="22"/>
      <c r="AF346" s="22"/>
      <c r="AG346" s="22"/>
      <c r="AH346" s="22"/>
      <c r="AI346" s="22"/>
      <c r="AJ346" s="22"/>
      <c r="AK346" s="22"/>
      <c r="AL346" s="22"/>
      <c r="AM346" s="22"/>
      <c r="AN346" s="22"/>
      <c r="AO346" s="22"/>
      <c r="AP346" s="22"/>
      <c r="AQ346" s="22"/>
      <c r="AR346" s="22"/>
      <c r="AS346" s="22"/>
      <c r="AT346" s="22"/>
      <c r="AU346" s="22"/>
      <c r="AV346" s="22"/>
      <c r="AW346" s="22"/>
      <c r="AX346" s="22"/>
      <c r="AY346" s="22"/>
      <c r="AZ346" s="22"/>
      <c r="BA346" s="22"/>
      <c r="BB346" s="20"/>
    </row>
    <row r="347" spans="1:54"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c r="AA347" s="22"/>
      <c r="AB347" s="22"/>
      <c r="AC347" s="22"/>
      <c r="AD347" s="22"/>
      <c r="AE347" s="22"/>
      <c r="AF347" s="22"/>
      <c r="AG347" s="22"/>
      <c r="AH347" s="22"/>
      <c r="AI347" s="22"/>
      <c r="AJ347" s="22"/>
      <c r="AK347" s="22"/>
      <c r="AL347" s="22"/>
      <c r="AM347" s="22"/>
      <c r="AN347" s="22"/>
      <c r="AO347" s="22"/>
      <c r="AP347" s="22"/>
      <c r="AQ347" s="22"/>
      <c r="AR347" s="22"/>
      <c r="AS347" s="22"/>
      <c r="AT347" s="22"/>
      <c r="AU347" s="22"/>
      <c r="AV347" s="22"/>
      <c r="AW347" s="22"/>
      <c r="AX347" s="22"/>
      <c r="AY347" s="22"/>
      <c r="AZ347" s="22"/>
      <c r="BA347" s="22"/>
      <c r="BB347" s="20"/>
    </row>
    <row r="348" spans="1:54"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c r="AA348" s="22"/>
      <c r="AB348" s="22"/>
      <c r="AC348" s="22"/>
      <c r="AD348" s="22"/>
      <c r="AE348" s="22"/>
      <c r="AF348" s="22"/>
      <c r="AG348" s="22"/>
      <c r="AH348" s="22"/>
      <c r="AI348" s="22"/>
      <c r="AJ348" s="22"/>
      <c r="AK348" s="22"/>
      <c r="AL348" s="22"/>
      <c r="AM348" s="22"/>
      <c r="AN348" s="22"/>
      <c r="AO348" s="22"/>
      <c r="AP348" s="22"/>
      <c r="AQ348" s="22"/>
      <c r="AR348" s="22"/>
      <c r="AS348" s="22"/>
      <c r="AT348" s="22"/>
      <c r="AU348" s="22"/>
      <c r="AV348" s="22"/>
      <c r="AW348" s="22"/>
      <c r="AX348" s="22"/>
      <c r="AY348" s="22"/>
      <c r="AZ348" s="22"/>
      <c r="BA348" s="22"/>
      <c r="BB348" s="20"/>
    </row>
    <row r="349" spans="1:54"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c r="AA349" s="22"/>
      <c r="AB349" s="22"/>
      <c r="AC349" s="22"/>
      <c r="AD349" s="22"/>
      <c r="AE349" s="22"/>
      <c r="AF349" s="22"/>
      <c r="AG349" s="22"/>
      <c r="AH349" s="22"/>
      <c r="AI349" s="22"/>
      <c r="AJ349" s="22"/>
      <c r="AK349" s="22"/>
      <c r="AL349" s="22"/>
      <c r="AM349" s="22"/>
      <c r="AN349" s="22"/>
      <c r="AO349" s="22"/>
      <c r="AP349" s="22"/>
      <c r="AQ349" s="22"/>
      <c r="AR349" s="22"/>
      <c r="AS349" s="22"/>
      <c r="AT349" s="22"/>
      <c r="AU349" s="22"/>
      <c r="AV349" s="22"/>
      <c r="AW349" s="22"/>
      <c r="AX349" s="22"/>
      <c r="AY349" s="22"/>
      <c r="AZ349" s="22"/>
      <c r="BA349" s="22"/>
      <c r="BB349" s="20"/>
    </row>
    <row r="350" spans="1:54"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c r="AA350" s="22"/>
      <c r="AB350" s="22"/>
      <c r="AC350" s="22"/>
      <c r="AD350" s="22"/>
      <c r="AE350" s="22"/>
      <c r="AF350" s="22"/>
      <c r="AG350" s="22"/>
      <c r="AH350" s="22"/>
      <c r="AI350" s="22"/>
      <c r="AJ350" s="22"/>
      <c r="AK350" s="22"/>
      <c r="AL350" s="22"/>
      <c r="AM350" s="22"/>
      <c r="AN350" s="22"/>
      <c r="AO350" s="22"/>
      <c r="AP350" s="22"/>
      <c r="AQ350" s="22"/>
      <c r="AR350" s="22"/>
      <c r="AS350" s="22"/>
      <c r="AT350" s="22"/>
      <c r="AU350" s="22"/>
      <c r="AV350" s="22"/>
      <c r="AW350" s="22"/>
      <c r="AX350" s="22"/>
      <c r="AY350" s="22"/>
      <c r="AZ350" s="22"/>
      <c r="BA350" s="22"/>
      <c r="BB350" s="20"/>
    </row>
    <row r="351" spans="1:54"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c r="AA351" s="22"/>
      <c r="AB351" s="22"/>
      <c r="AC351" s="22"/>
      <c r="AD351" s="22"/>
      <c r="AE351" s="22"/>
      <c r="AF351" s="22"/>
      <c r="AG351" s="22"/>
      <c r="AH351" s="22"/>
      <c r="AI351" s="22"/>
      <c r="AJ351" s="22"/>
      <c r="AK351" s="22"/>
      <c r="AL351" s="22"/>
      <c r="AM351" s="22"/>
      <c r="AN351" s="22"/>
      <c r="AO351" s="22"/>
      <c r="AP351" s="22"/>
      <c r="AQ351" s="22"/>
      <c r="AR351" s="22"/>
      <c r="AS351" s="22"/>
      <c r="AT351" s="22"/>
      <c r="AU351" s="22"/>
      <c r="AV351" s="22"/>
      <c r="AW351" s="22"/>
      <c r="AX351" s="22"/>
      <c r="AY351" s="22"/>
      <c r="AZ351" s="22"/>
      <c r="BA351" s="22"/>
      <c r="BB351" s="20"/>
    </row>
    <row r="352" spans="1:54"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0"/>
    </row>
    <row r="353" spans="1:54"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22"/>
      <c r="AL353" s="22"/>
      <c r="AM353" s="22"/>
      <c r="AN353" s="22"/>
      <c r="AO353" s="22"/>
      <c r="AP353" s="22"/>
      <c r="AQ353" s="22"/>
      <c r="AR353" s="22"/>
      <c r="AS353" s="22"/>
      <c r="AT353" s="22"/>
      <c r="AU353" s="22"/>
      <c r="AV353" s="22"/>
      <c r="AW353" s="22"/>
      <c r="AX353" s="22"/>
      <c r="AY353" s="22"/>
      <c r="AZ353" s="22"/>
      <c r="BA353" s="22"/>
      <c r="BB353" s="20"/>
    </row>
    <row r="354" spans="1:54"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c r="AE354" s="22"/>
      <c r="AF354" s="22"/>
      <c r="AG354" s="22"/>
      <c r="AH354" s="22"/>
      <c r="AI354" s="22"/>
      <c r="AJ354" s="22"/>
      <c r="AK354" s="22"/>
      <c r="AL354" s="22"/>
      <c r="AM354" s="22"/>
      <c r="AN354" s="22"/>
      <c r="AO354" s="22"/>
      <c r="AP354" s="22"/>
      <c r="AQ354" s="22"/>
      <c r="AR354" s="22"/>
      <c r="AS354" s="22"/>
      <c r="AT354" s="22"/>
      <c r="AU354" s="22"/>
      <c r="AV354" s="22"/>
      <c r="AW354" s="22"/>
      <c r="AX354" s="22"/>
      <c r="AY354" s="22"/>
      <c r="AZ354" s="22"/>
      <c r="BA354" s="22"/>
      <c r="BB354" s="20"/>
    </row>
    <row r="355" spans="1:54"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c r="AA355" s="22"/>
      <c r="AB355" s="22"/>
      <c r="AC355" s="22"/>
      <c r="AD355" s="22"/>
      <c r="AE355" s="22"/>
      <c r="AF355" s="22"/>
      <c r="AG355" s="22"/>
      <c r="AH355" s="22"/>
      <c r="AI355" s="22"/>
      <c r="AJ355" s="22"/>
      <c r="AK355" s="22"/>
      <c r="AL355" s="22"/>
      <c r="AM355" s="22"/>
      <c r="AN355" s="22"/>
      <c r="AO355" s="22"/>
      <c r="AP355" s="22"/>
      <c r="AQ355" s="22"/>
      <c r="AR355" s="22"/>
      <c r="AS355" s="22"/>
      <c r="AT355" s="22"/>
      <c r="AU355" s="22"/>
      <c r="AV355" s="22"/>
      <c r="AW355" s="22"/>
      <c r="AX355" s="22"/>
      <c r="AY355" s="22"/>
      <c r="AZ355" s="22"/>
      <c r="BA355" s="22"/>
      <c r="BB355" s="20"/>
    </row>
    <row r="356" spans="1:54"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c r="AA356" s="22"/>
      <c r="AB356" s="22"/>
      <c r="AC356" s="22"/>
      <c r="AD356" s="22"/>
      <c r="AE356" s="22"/>
      <c r="AF356" s="22"/>
      <c r="AG356" s="22"/>
      <c r="AH356" s="22"/>
      <c r="AI356" s="22"/>
      <c r="AJ356" s="22"/>
      <c r="AK356" s="22"/>
      <c r="AL356" s="22"/>
      <c r="AM356" s="22"/>
      <c r="AN356" s="22"/>
      <c r="AO356" s="22"/>
      <c r="AP356" s="22"/>
      <c r="AQ356" s="22"/>
      <c r="AR356" s="22"/>
      <c r="AS356" s="22"/>
      <c r="AT356" s="22"/>
      <c r="AU356" s="22"/>
      <c r="AV356" s="22"/>
      <c r="AW356" s="22"/>
      <c r="AX356" s="22"/>
      <c r="AY356" s="22"/>
      <c r="AZ356" s="22"/>
      <c r="BA356" s="22"/>
      <c r="BB356" s="20"/>
    </row>
    <row r="357" spans="1:54"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c r="AA357" s="22"/>
      <c r="AB357" s="22"/>
      <c r="AC357" s="22"/>
      <c r="AD357" s="22"/>
      <c r="AE357" s="22"/>
      <c r="AF357" s="22"/>
      <c r="AG357" s="22"/>
      <c r="AH357" s="22"/>
      <c r="AI357" s="22"/>
      <c r="AJ357" s="22"/>
      <c r="AK357" s="22"/>
      <c r="AL357" s="22"/>
      <c r="AM357" s="22"/>
      <c r="AN357" s="22"/>
      <c r="AO357" s="22"/>
      <c r="AP357" s="22"/>
      <c r="AQ357" s="22"/>
      <c r="AR357" s="22"/>
      <c r="AS357" s="22"/>
      <c r="AT357" s="22"/>
      <c r="AU357" s="22"/>
      <c r="AV357" s="22"/>
      <c r="AW357" s="22"/>
      <c r="AX357" s="22"/>
      <c r="AY357" s="22"/>
      <c r="AZ357" s="22"/>
      <c r="BA357" s="22"/>
      <c r="BB357" s="20"/>
    </row>
    <row r="358" spans="1:54"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c r="AA358" s="22"/>
      <c r="AB358" s="22"/>
      <c r="AC358" s="22"/>
      <c r="AD358" s="22"/>
      <c r="AE358" s="22"/>
      <c r="AF358" s="22"/>
      <c r="AG358" s="22"/>
      <c r="AH358" s="22"/>
      <c r="AI358" s="22"/>
      <c r="AJ358" s="22"/>
      <c r="AK358" s="22"/>
      <c r="AL358" s="22"/>
      <c r="AM358" s="22"/>
      <c r="AN358" s="22"/>
      <c r="AO358" s="22"/>
      <c r="AP358" s="22"/>
      <c r="AQ358" s="22"/>
      <c r="AR358" s="22"/>
      <c r="AS358" s="22"/>
      <c r="AT358" s="22"/>
      <c r="AU358" s="22"/>
      <c r="AV358" s="22"/>
      <c r="AW358" s="22"/>
      <c r="AX358" s="22"/>
      <c r="AY358" s="22"/>
      <c r="AZ358" s="22"/>
      <c r="BA358" s="22"/>
      <c r="BB358" s="20"/>
    </row>
    <row r="359" spans="1:54"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c r="AA359" s="22"/>
      <c r="AB359" s="22"/>
      <c r="AC359" s="22"/>
      <c r="AD359" s="22"/>
      <c r="AE359" s="22"/>
      <c r="AF359" s="22"/>
      <c r="AG359" s="22"/>
      <c r="AH359" s="22"/>
      <c r="AI359" s="22"/>
      <c r="AJ359" s="22"/>
      <c r="AK359" s="22"/>
      <c r="AL359" s="22"/>
      <c r="AM359" s="22"/>
      <c r="AN359" s="22"/>
      <c r="AO359" s="22"/>
      <c r="AP359" s="22"/>
      <c r="AQ359" s="22"/>
      <c r="AR359" s="22"/>
      <c r="AS359" s="22"/>
      <c r="AT359" s="22"/>
      <c r="AU359" s="22"/>
      <c r="AV359" s="22"/>
      <c r="AW359" s="22"/>
      <c r="AX359" s="22"/>
      <c r="AY359" s="22"/>
      <c r="AZ359" s="22"/>
      <c r="BA359" s="22"/>
      <c r="BB359" s="20"/>
    </row>
    <row r="360" spans="1:54"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c r="AA360" s="22"/>
      <c r="AB360" s="22"/>
      <c r="AC360" s="22"/>
      <c r="AD360" s="22"/>
      <c r="AE360" s="22"/>
      <c r="AF360" s="22"/>
      <c r="AG360" s="22"/>
      <c r="AH360" s="22"/>
      <c r="AI360" s="22"/>
      <c r="AJ360" s="22"/>
      <c r="AK360" s="22"/>
      <c r="AL360" s="22"/>
      <c r="AM360" s="22"/>
      <c r="AN360" s="22"/>
      <c r="AO360" s="22"/>
      <c r="AP360" s="22"/>
      <c r="AQ360" s="22"/>
      <c r="AR360" s="22"/>
      <c r="AS360" s="22"/>
      <c r="AT360" s="22"/>
      <c r="AU360" s="22"/>
      <c r="AV360" s="22"/>
      <c r="AW360" s="22"/>
      <c r="AX360" s="22"/>
      <c r="AY360" s="22"/>
      <c r="AZ360" s="22"/>
      <c r="BA360" s="22"/>
      <c r="BB360" s="20"/>
    </row>
    <row r="361" spans="1:54"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0"/>
    </row>
    <row r="362" spans="1:54"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c r="AA362" s="22"/>
      <c r="AB362" s="22"/>
      <c r="AC362" s="22"/>
      <c r="AD362" s="22"/>
      <c r="AE362" s="22"/>
      <c r="AF362" s="22"/>
      <c r="AG362" s="22"/>
      <c r="AH362" s="22"/>
      <c r="AI362" s="22"/>
      <c r="AJ362" s="22"/>
      <c r="AK362" s="22"/>
      <c r="AL362" s="22"/>
      <c r="AM362" s="22"/>
      <c r="AN362" s="22"/>
      <c r="AO362" s="22"/>
      <c r="AP362" s="22"/>
      <c r="AQ362" s="22"/>
      <c r="AR362" s="22"/>
      <c r="AS362" s="22"/>
      <c r="AT362" s="22"/>
      <c r="AU362" s="22"/>
      <c r="AV362" s="22"/>
      <c r="AW362" s="22"/>
      <c r="AX362" s="22"/>
      <c r="AY362" s="22"/>
      <c r="AZ362" s="22"/>
      <c r="BA362" s="22"/>
      <c r="BB362" s="20"/>
    </row>
    <row r="363" spans="1:54"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c r="AA363" s="22"/>
      <c r="AB363" s="22"/>
      <c r="AC363" s="22"/>
      <c r="AD363" s="22"/>
      <c r="AE363" s="22"/>
      <c r="AF363" s="22"/>
      <c r="AG363" s="22"/>
      <c r="AH363" s="22"/>
      <c r="AI363" s="22"/>
      <c r="AJ363" s="22"/>
      <c r="AK363" s="22"/>
      <c r="AL363" s="22"/>
      <c r="AM363" s="22"/>
      <c r="AN363" s="22"/>
      <c r="AO363" s="22"/>
      <c r="AP363" s="22"/>
      <c r="AQ363" s="22"/>
      <c r="AR363" s="22"/>
      <c r="AS363" s="22"/>
      <c r="AT363" s="22"/>
      <c r="AU363" s="22"/>
      <c r="AV363" s="22"/>
      <c r="AW363" s="22"/>
      <c r="AX363" s="22"/>
      <c r="AY363" s="22"/>
      <c r="AZ363" s="22"/>
      <c r="BA363" s="22"/>
      <c r="BB363" s="20"/>
    </row>
    <row r="364" spans="1:54"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c r="AA364" s="22"/>
      <c r="AB364" s="22"/>
      <c r="AC364" s="22"/>
      <c r="AD364" s="22"/>
      <c r="AE364" s="22"/>
      <c r="AF364" s="22"/>
      <c r="AG364" s="22"/>
      <c r="AH364" s="22"/>
      <c r="AI364" s="22"/>
      <c r="AJ364" s="22"/>
      <c r="AK364" s="22"/>
      <c r="AL364" s="22"/>
      <c r="AM364" s="22"/>
      <c r="AN364" s="22"/>
      <c r="AO364" s="22"/>
      <c r="AP364" s="22"/>
      <c r="AQ364" s="22"/>
      <c r="AR364" s="22"/>
      <c r="AS364" s="22"/>
      <c r="AT364" s="22"/>
      <c r="AU364" s="22"/>
      <c r="AV364" s="22"/>
      <c r="AW364" s="22"/>
      <c r="AX364" s="22"/>
      <c r="AY364" s="22"/>
      <c r="AZ364" s="22"/>
      <c r="BA364" s="22"/>
      <c r="BB364" s="20"/>
    </row>
    <row r="365" spans="1:54"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c r="AA365" s="22"/>
      <c r="AB365" s="22"/>
      <c r="AC365" s="22"/>
      <c r="AD365" s="22"/>
      <c r="AE365" s="22"/>
      <c r="AF365" s="22"/>
      <c r="AG365" s="22"/>
      <c r="AH365" s="22"/>
      <c r="AI365" s="22"/>
      <c r="AJ365" s="22"/>
      <c r="AK365" s="22"/>
      <c r="AL365" s="22"/>
      <c r="AM365" s="22"/>
      <c r="AN365" s="22"/>
      <c r="AO365" s="22"/>
      <c r="AP365" s="22"/>
      <c r="AQ365" s="22"/>
      <c r="AR365" s="22"/>
      <c r="AS365" s="22"/>
      <c r="AT365" s="22"/>
      <c r="AU365" s="22"/>
      <c r="AV365" s="22"/>
      <c r="AW365" s="22"/>
      <c r="AX365" s="22"/>
      <c r="AY365" s="22"/>
      <c r="AZ365" s="22"/>
      <c r="BA365" s="22"/>
      <c r="BB365" s="20"/>
    </row>
    <row r="366" spans="1:54"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c r="AA366" s="22"/>
      <c r="AB366" s="22"/>
      <c r="AC366" s="22"/>
      <c r="AD366" s="22"/>
      <c r="AE366" s="22"/>
      <c r="AF366" s="22"/>
      <c r="AG366" s="22"/>
      <c r="AH366" s="22"/>
      <c r="AI366" s="22"/>
      <c r="AJ366" s="22"/>
      <c r="AK366" s="22"/>
      <c r="AL366" s="22"/>
      <c r="AM366" s="22"/>
      <c r="AN366" s="22"/>
      <c r="AO366" s="22"/>
      <c r="AP366" s="22"/>
      <c r="AQ366" s="22"/>
      <c r="AR366" s="22"/>
      <c r="AS366" s="22"/>
      <c r="AT366" s="22"/>
      <c r="AU366" s="22"/>
      <c r="AV366" s="22"/>
      <c r="AW366" s="22"/>
      <c r="AX366" s="22"/>
      <c r="AY366" s="22"/>
      <c r="AZ366" s="22"/>
      <c r="BA366" s="22"/>
      <c r="BB366" s="20"/>
    </row>
    <row r="367" spans="1:54"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c r="AA367" s="22"/>
      <c r="AB367" s="22"/>
      <c r="AC367" s="22"/>
      <c r="AD367" s="22"/>
      <c r="AE367" s="22"/>
      <c r="AF367" s="22"/>
      <c r="AG367" s="22"/>
      <c r="AH367" s="22"/>
      <c r="AI367" s="22"/>
      <c r="AJ367" s="22"/>
      <c r="AK367" s="22"/>
      <c r="AL367" s="22"/>
      <c r="AM367" s="22"/>
      <c r="AN367" s="22"/>
      <c r="AO367" s="22"/>
      <c r="AP367" s="22"/>
      <c r="AQ367" s="22"/>
      <c r="AR367" s="22"/>
      <c r="AS367" s="22"/>
      <c r="AT367" s="22"/>
      <c r="AU367" s="22"/>
      <c r="AV367" s="22"/>
      <c r="AW367" s="22"/>
      <c r="AX367" s="22"/>
      <c r="AY367" s="22"/>
      <c r="AZ367" s="22"/>
      <c r="BA367" s="22"/>
      <c r="BB367" s="20"/>
    </row>
    <row r="368" spans="1:54"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c r="AA368" s="22"/>
      <c r="AB368" s="22"/>
      <c r="AC368" s="22"/>
      <c r="AD368" s="22"/>
      <c r="AE368" s="22"/>
      <c r="AF368" s="22"/>
      <c r="AG368" s="22"/>
      <c r="AH368" s="22"/>
      <c r="AI368" s="22"/>
      <c r="AJ368" s="22"/>
      <c r="AK368" s="22"/>
      <c r="AL368" s="22"/>
      <c r="AM368" s="22"/>
      <c r="AN368" s="22"/>
      <c r="AO368" s="22"/>
      <c r="AP368" s="22"/>
      <c r="AQ368" s="22"/>
      <c r="AR368" s="22"/>
      <c r="AS368" s="22"/>
      <c r="AT368" s="22"/>
      <c r="AU368" s="22"/>
      <c r="AV368" s="22"/>
      <c r="AW368" s="22"/>
      <c r="AX368" s="22"/>
      <c r="AY368" s="22"/>
      <c r="AZ368" s="22"/>
      <c r="BA368" s="22"/>
      <c r="BB368" s="20"/>
    </row>
    <row r="369" spans="1:54"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c r="AA369" s="22"/>
      <c r="AB369" s="22"/>
      <c r="AC369" s="22"/>
      <c r="AD369" s="22"/>
      <c r="AE369" s="22"/>
      <c r="AF369" s="22"/>
      <c r="AG369" s="22"/>
      <c r="AH369" s="22"/>
      <c r="AI369" s="22"/>
      <c r="AJ369" s="22"/>
      <c r="AK369" s="22"/>
      <c r="AL369" s="22"/>
      <c r="AM369" s="22"/>
      <c r="AN369" s="22"/>
      <c r="AO369" s="22"/>
      <c r="AP369" s="22"/>
      <c r="AQ369" s="22"/>
      <c r="AR369" s="22"/>
      <c r="AS369" s="22"/>
      <c r="AT369" s="22"/>
      <c r="AU369" s="22"/>
      <c r="AV369" s="22"/>
      <c r="AW369" s="22"/>
      <c r="AX369" s="22"/>
      <c r="AY369" s="22"/>
      <c r="AZ369" s="22"/>
      <c r="BA369" s="22"/>
      <c r="BB369" s="20"/>
    </row>
    <row r="370" spans="1:54"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0"/>
    </row>
    <row r="371" spans="1:54"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c r="AA371" s="22"/>
      <c r="AB371" s="22"/>
      <c r="AC371" s="22"/>
      <c r="AD371" s="22"/>
      <c r="AE371" s="22"/>
      <c r="AF371" s="22"/>
      <c r="AG371" s="22"/>
      <c r="AH371" s="22"/>
      <c r="AI371" s="22"/>
      <c r="AJ371" s="22"/>
      <c r="AK371" s="22"/>
      <c r="AL371" s="22"/>
      <c r="AM371" s="22"/>
      <c r="AN371" s="22"/>
      <c r="AO371" s="22"/>
      <c r="AP371" s="22"/>
      <c r="AQ371" s="22"/>
      <c r="AR371" s="22"/>
      <c r="AS371" s="22"/>
      <c r="AT371" s="22"/>
      <c r="AU371" s="22"/>
      <c r="AV371" s="22"/>
      <c r="AW371" s="22"/>
      <c r="AX371" s="22"/>
      <c r="AY371" s="22"/>
      <c r="AZ371" s="22"/>
      <c r="BA371" s="22"/>
      <c r="BB371" s="20"/>
    </row>
    <row r="372" spans="1:54"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c r="AA372" s="22"/>
      <c r="AB372" s="22"/>
      <c r="AC372" s="22"/>
      <c r="AD372" s="22"/>
      <c r="AE372" s="22"/>
      <c r="AF372" s="22"/>
      <c r="AG372" s="22"/>
      <c r="AH372" s="22"/>
      <c r="AI372" s="22"/>
      <c r="AJ372" s="22"/>
      <c r="AK372" s="22"/>
      <c r="AL372" s="22"/>
      <c r="AM372" s="22"/>
      <c r="AN372" s="22"/>
      <c r="AO372" s="22"/>
      <c r="AP372" s="22"/>
      <c r="AQ372" s="22"/>
      <c r="AR372" s="22"/>
      <c r="AS372" s="22"/>
      <c r="AT372" s="22"/>
      <c r="AU372" s="22"/>
      <c r="AV372" s="22"/>
      <c r="AW372" s="22"/>
      <c r="AX372" s="22"/>
      <c r="AY372" s="22"/>
      <c r="AZ372" s="22"/>
      <c r="BA372" s="22"/>
      <c r="BB372" s="20"/>
    </row>
    <row r="373" spans="1:54"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c r="AA373" s="22"/>
      <c r="AB373" s="22"/>
      <c r="AC373" s="22"/>
      <c r="AD373" s="22"/>
      <c r="AE373" s="22"/>
      <c r="AF373" s="22"/>
      <c r="AG373" s="22"/>
      <c r="AH373" s="22"/>
      <c r="AI373" s="22"/>
      <c r="AJ373" s="22"/>
      <c r="AK373" s="22"/>
      <c r="AL373" s="22"/>
      <c r="AM373" s="22"/>
      <c r="AN373" s="22"/>
      <c r="AO373" s="22"/>
      <c r="AP373" s="22"/>
      <c r="AQ373" s="22"/>
      <c r="AR373" s="22"/>
      <c r="AS373" s="22"/>
      <c r="AT373" s="22"/>
      <c r="AU373" s="22"/>
      <c r="AV373" s="22"/>
      <c r="AW373" s="22"/>
      <c r="AX373" s="22"/>
      <c r="AY373" s="22"/>
      <c r="AZ373" s="22"/>
      <c r="BA373" s="22"/>
      <c r="BB373" s="20"/>
    </row>
    <row r="374" spans="1:54"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2"/>
      <c r="AO374" s="22"/>
      <c r="AP374" s="22"/>
      <c r="AQ374" s="22"/>
      <c r="AR374" s="22"/>
      <c r="AS374" s="22"/>
      <c r="AT374" s="22"/>
      <c r="AU374" s="22"/>
      <c r="AV374" s="22"/>
      <c r="AW374" s="22"/>
      <c r="AX374" s="22"/>
      <c r="AY374" s="22"/>
      <c r="AZ374" s="22"/>
      <c r="BA374" s="22"/>
      <c r="BB374" s="20"/>
    </row>
    <row r="375" spans="1:54"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c r="AA375" s="22"/>
      <c r="AB375" s="22"/>
      <c r="AC375" s="22"/>
      <c r="AD375" s="22"/>
      <c r="AE375" s="22"/>
      <c r="AF375" s="22"/>
      <c r="AG375" s="22"/>
      <c r="AH375" s="22"/>
      <c r="AI375" s="22"/>
      <c r="AJ375" s="22"/>
      <c r="AK375" s="22"/>
      <c r="AL375" s="22"/>
      <c r="AM375" s="22"/>
      <c r="AN375" s="22"/>
      <c r="AO375" s="22"/>
      <c r="AP375" s="22"/>
      <c r="AQ375" s="22"/>
      <c r="AR375" s="22"/>
      <c r="AS375" s="22"/>
      <c r="AT375" s="22"/>
      <c r="AU375" s="22"/>
      <c r="AV375" s="22"/>
      <c r="AW375" s="22"/>
      <c r="AX375" s="22"/>
      <c r="AY375" s="22"/>
      <c r="AZ375" s="22"/>
      <c r="BA375" s="22"/>
      <c r="BB375" s="20"/>
    </row>
    <row r="376" spans="1:54"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c r="AA376" s="22"/>
      <c r="AB376" s="22"/>
      <c r="AC376" s="22"/>
      <c r="AD376" s="22"/>
      <c r="AE376" s="22"/>
      <c r="AF376" s="22"/>
      <c r="AG376" s="22"/>
      <c r="AH376" s="22"/>
      <c r="AI376" s="22"/>
      <c r="AJ376" s="22"/>
      <c r="AK376" s="22"/>
      <c r="AL376" s="22"/>
      <c r="AM376" s="22"/>
      <c r="AN376" s="22"/>
      <c r="AO376" s="22"/>
      <c r="AP376" s="22"/>
      <c r="AQ376" s="22"/>
      <c r="AR376" s="22"/>
      <c r="AS376" s="22"/>
      <c r="AT376" s="22"/>
      <c r="AU376" s="22"/>
      <c r="AV376" s="22"/>
      <c r="AW376" s="22"/>
      <c r="AX376" s="22"/>
      <c r="AY376" s="22"/>
      <c r="AZ376" s="22"/>
      <c r="BA376" s="22"/>
      <c r="BB376" s="20"/>
    </row>
    <row r="377" spans="1:54"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c r="AA377" s="22"/>
      <c r="AB377" s="22"/>
      <c r="AC377" s="22"/>
      <c r="AD377" s="22"/>
      <c r="AE377" s="22"/>
      <c r="AF377" s="22"/>
      <c r="AG377" s="22"/>
      <c r="AH377" s="22"/>
      <c r="AI377" s="22"/>
      <c r="AJ377" s="22"/>
      <c r="AK377" s="22"/>
      <c r="AL377" s="22"/>
      <c r="AM377" s="22"/>
      <c r="AN377" s="22"/>
      <c r="AO377" s="22"/>
      <c r="AP377" s="22"/>
      <c r="AQ377" s="22"/>
      <c r="AR377" s="22"/>
      <c r="AS377" s="22"/>
      <c r="AT377" s="22"/>
      <c r="AU377" s="22"/>
      <c r="AV377" s="22"/>
      <c r="AW377" s="22"/>
      <c r="AX377" s="22"/>
      <c r="AY377" s="22"/>
      <c r="AZ377" s="22"/>
      <c r="BA377" s="22"/>
      <c r="BB377" s="20"/>
    </row>
    <row r="378" spans="1:54"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c r="AA378" s="22"/>
      <c r="AB378" s="22"/>
      <c r="AC378" s="22"/>
      <c r="AD378" s="22"/>
      <c r="AE378" s="22"/>
      <c r="AF378" s="22"/>
      <c r="AG378" s="22"/>
      <c r="AH378" s="22"/>
      <c r="AI378" s="22"/>
      <c r="AJ378" s="22"/>
      <c r="AK378" s="22"/>
      <c r="AL378" s="22"/>
      <c r="AM378" s="22"/>
      <c r="AN378" s="22"/>
      <c r="AO378" s="22"/>
      <c r="AP378" s="22"/>
      <c r="AQ378" s="22"/>
      <c r="AR378" s="22"/>
      <c r="AS378" s="22"/>
      <c r="AT378" s="22"/>
      <c r="AU378" s="22"/>
      <c r="AV378" s="22"/>
      <c r="AW378" s="22"/>
      <c r="AX378" s="22"/>
      <c r="AY378" s="22"/>
      <c r="AZ378" s="22"/>
      <c r="BA378" s="22"/>
      <c r="BB378" s="20"/>
    </row>
    <row r="379" spans="1:54"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0"/>
    </row>
    <row r="380" spans="1:54"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c r="AA380" s="22"/>
      <c r="AB380" s="22"/>
      <c r="AC380" s="22"/>
      <c r="AD380" s="22"/>
      <c r="AE380" s="22"/>
      <c r="AF380" s="22"/>
      <c r="AG380" s="22"/>
      <c r="AH380" s="22"/>
      <c r="AI380" s="22"/>
      <c r="AJ380" s="22"/>
      <c r="AK380" s="22"/>
      <c r="AL380" s="22"/>
      <c r="AM380" s="22"/>
      <c r="AN380" s="22"/>
      <c r="AO380" s="22"/>
      <c r="AP380" s="22"/>
      <c r="AQ380" s="22"/>
      <c r="AR380" s="22"/>
      <c r="AS380" s="22"/>
      <c r="AT380" s="22"/>
      <c r="AU380" s="22"/>
      <c r="AV380" s="22"/>
      <c r="AW380" s="22"/>
      <c r="AX380" s="22"/>
      <c r="AY380" s="22"/>
      <c r="AZ380" s="22"/>
      <c r="BA380" s="22"/>
      <c r="BB380" s="20"/>
    </row>
    <row r="381" spans="1:54"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E381" s="22"/>
      <c r="AF381" s="22"/>
      <c r="AG381" s="22"/>
      <c r="AH381" s="22"/>
      <c r="AI381" s="22"/>
      <c r="AJ381" s="22"/>
      <c r="AK381" s="22"/>
      <c r="AL381" s="22"/>
      <c r="AM381" s="22"/>
      <c r="AN381" s="22"/>
      <c r="AO381" s="22"/>
      <c r="AP381" s="22"/>
      <c r="AQ381" s="22"/>
      <c r="AR381" s="22"/>
      <c r="AS381" s="22"/>
      <c r="AT381" s="22"/>
      <c r="AU381" s="22"/>
      <c r="AV381" s="22"/>
      <c r="AW381" s="22"/>
      <c r="AX381" s="22"/>
      <c r="AY381" s="22"/>
      <c r="AZ381" s="22"/>
      <c r="BA381" s="22"/>
      <c r="BB381" s="20"/>
    </row>
    <row r="382" spans="1:54"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E382" s="22"/>
      <c r="AF382" s="22"/>
      <c r="AG382" s="22"/>
      <c r="AH382" s="22"/>
      <c r="AI382" s="22"/>
      <c r="AJ382" s="22"/>
      <c r="AK382" s="22"/>
      <c r="AL382" s="22"/>
      <c r="AM382" s="22"/>
      <c r="AN382" s="22"/>
      <c r="AO382" s="22"/>
      <c r="AP382" s="22"/>
      <c r="AQ382" s="22"/>
      <c r="AR382" s="22"/>
      <c r="AS382" s="22"/>
      <c r="AT382" s="22"/>
      <c r="AU382" s="22"/>
      <c r="AV382" s="22"/>
      <c r="AW382" s="22"/>
      <c r="AX382" s="22"/>
      <c r="AY382" s="22"/>
      <c r="AZ382" s="22"/>
      <c r="BA382" s="22"/>
      <c r="BB382" s="20"/>
    </row>
    <row r="383" spans="1:54"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c r="AA383" s="22"/>
      <c r="AB383" s="22"/>
      <c r="AC383" s="22"/>
      <c r="AD383" s="22"/>
      <c r="AE383" s="22"/>
      <c r="AF383" s="22"/>
      <c r="AG383" s="22"/>
      <c r="AH383" s="22"/>
      <c r="AI383" s="22"/>
      <c r="AJ383" s="22"/>
      <c r="AK383" s="22"/>
      <c r="AL383" s="22"/>
      <c r="AM383" s="22"/>
      <c r="AN383" s="22"/>
      <c r="AO383" s="22"/>
      <c r="AP383" s="22"/>
      <c r="AQ383" s="22"/>
      <c r="AR383" s="22"/>
      <c r="AS383" s="22"/>
      <c r="AT383" s="22"/>
      <c r="AU383" s="22"/>
      <c r="AV383" s="22"/>
      <c r="AW383" s="22"/>
      <c r="AX383" s="22"/>
      <c r="AY383" s="22"/>
      <c r="AZ383" s="22"/>
      <c r="BA383" s="22"/>
      <c r="BB383" s="20"/>
    </row>
    <row r="384" spans="1:54"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c r="AP384" s="22"/>
      <c r="AQ384" s="22"/>
      <c r="AR384" s="22"/>
      <c r="AS384" s="22"/>
      <c r="AT384" s="22"/>
      <c r="AU384" s="22"/>
      <c r="AV384" s="22"/>
      <c r="AW384" s="22"/>
      <c r="AX384" s="22"/>
      <c r="AY384" s="22"/>
      <c r="AZ384" s="22"/>
      <c r="BA384" s="22"/>
      <c r="BB384" s="20"/>
    </row>
    <row r="385" spans="1:54"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c r="AK385" s="22"/>
      <c r="AL385" s="22"/>
      <c r="AM385" s="22"/>
      <c r="AN385" s="22"/>
      <c r="AO385" s="22"/>
      <c r="AP385" s="22"/>
      <c r="AQ385" s="22"/>
      <c r="AR385" s="22"/>
      <c r="AS385" s="22"/>
      <c r="AT385" s="22"/>
      <c r="AU385" s="22"/>
      <c r="AV385" s="22"/>
      <c r="AW385" s="22"/>
      <c r="AX385" s="22"/>
      <c r="AY385" s="22"/>
      <c r="AZ385" s="22"/>
      <c r="BA385" s="22"/>
      <c r="BB385" s="20"/>
    </row>
    <row r="386" spans="1:54"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c r="AL386" s="22"/>
      <c r="AM386" s="22"/>
      <c r="AN386" s="22"/>
      <c r="AO386" s="22"/>
      <c r="AP386" s="22"/>
      <c r="AQ386" s="22"/>
      <c r="AR386" s="22"/>
      <c r="AS386" s="22"/>
      <c r="AT386" s="22"/>
      <c r="AU386" s="22"/>
      <c r="AV386" s="22"/>
      <c r="AW386" s="22"/>
      <c r="AX386" s="22"/>
      <c r="AY386" s="22"/>
      <c r="AZ386" s="22"/>
      <c r="BA386" s="22"/>
      <c r="BB386" s="20"/>
    </row>
    <row r="387" spans="1:54"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c r="AA387" s="22"/>
      <c r="AB387" s="22"/>
      <c r="AC387" s="22"/>
      <c r="AD387" s="22"/>
      <c r="AE387" s="22"/>
      <c r="AF387" s="22"/>
      <c r="AG387" s="22"/>
      <c r="AH387" s="22"/>
      <c r="AI387" s="22"/>
      <c r="AJ387" s="22"/>
      <c r="AK387" s="22"/>
      <c r="AL387" s="22"/>
      <c r="AM387" s="22"/>
      <c r="AN387" s="22"/>
      <c r="AO387" s="22"/>
      <c r="AP387" s="22"/>
      <c r="AQ387" s="22"/>
      <c r="AR387" s="22"/>
      <c r="AS387" s="22"/>
      <c r="AT387" s="22"/>
      <c r="AU387" s="22"/>
      <c r="AV387" s="22"/>
      <c r="AW387" s="22"/>
      <c r="AX387" s="22"/>
      <c r="AY387" s="22"/>
      <c r="AZ387" s="22"/>
      <c r="BA387" s="22"/>
      <c r="BB387" s="20"/>
    </row>
    <row r="388" spans="1:54"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0"/>
    </row>
    <row r="389" spans="1:54"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E389" s="22"/>
      <c r="AF389" s="22"/>
      <c r="AG389" s="22"/>
      <c r="AH389" s="22"/>
      <c r="AI389" s="22"/>
      <c r="AJ389" s="22"/>
      <c r="AK389" s="22"/>
      <c r="AL389" s="22"/>
      <c r="AM389" s="22"/>
      <c r="AN389" s="22"/>
      <c r="AO389" s="22"/>
      <c r="AP389" s="22"/>
      <c r="AQ389" s="22"/>
      <c r="AR389" s="22"/>
      <c r="AS389" s="22"/>
      <c r="AT389" s="22"/>
      <c r="AU389" s="22"/>
      <c r="AV389" s="22"/>
      <c r="AW389" s="22"/>
      <c r="AX389" s="22"/>
      <c r="AY389" s="22"/>
      <c r="AZ389" s="22"/>
      <c r="BA389" s="22"/>
      <c r="BB389" s="20"/>
    </row>
    <row r="390" spans="1:54"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c r="AA390" s="22"/>
      <c r="AB390" s="22"/>
      <c r="AC390" s="22"/>
      <c r="AD390" s="22"/>
      <c r="AE390" s="22"/>
      <c r="AF390" s="22"/>
      <c r="AG390" s="22"/>
      <c r="AH390" s="22"/>
      <c r="AI390" s="22"/>
      <c r="AJ390" s="22"/>
      <c r="AK390" s="22"/>
      <c r="AL390" s="22"/>
      <c r="AM390" s="22"/>
      <c r="AN390" s="22"/>
      <c r="AO390" s="22"/>
      <c r="AP390" s="22"/>
      <c r="AQ390" s="22"/>
      <c r="AR390" s="22"/>
      <c r="AS390" s="22"/>
      <c r="AT390" s="22"/>
      <c r="AU390" s="22"/>
      <c r="AV390" s="22"/>
      <c r="AW390" s="22"/>
      <c r="AX390" s="22"/>
      <c r="AY390" s="22"/>
      <c r="AZ390" s="22"/>
      <c r="BA390" s="22"/>
      <c r="BB390" s="20"/>
    </row>
    <row r="391" spans="1:54"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E391" s="22"/>
      <c r="AF391" s="22"/>
      <c r="AG391" s="22"/>
      <c r="AH391" s="22"/>
      <c r="AI391" s="22"/>
      <c r="AJ391" s="22"/>
      <c r="AK391" s="22"/>
      <c r="AL391" s="22"/>
      <c r="AM391" s="22"/>
      <c r="AN391" s="22"/>
      <c r="AO391" s="22"/>
      <c r="AP391" s="22"/>
      <c r="AQ391" s="22"/>
      <c r="AR391" s="22"/>
      <c r="AS391" s="22"/>
      <c r="AT391" s="22"/>
      <c r="AU391" s="22"/>
      <c r="AV391" s="22"/>
      <c r="AW391" s="22"/>
      <c r="AX391" s="22"/>
      <c r="AY391" s="22"/>
      <c r="AZ391" s="22"/>
      <c r="BA391" s="22"/>
      <c r="BB391" s="20"/>
    </row>
    <row r="392" spans="1:54"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c r="AA392" s="22"/>
      <c r="AB392" s="22"/>
      <c r="AC392" s="22"/>
      <c r="AD392" s="22"/>
      <c r="AE392" s="22"/>
      <c r="AF392" s="22"/>
      <c r="AG392" s="22"/>
      <c r="AH392" s="22"/>
      <c r="AI392" s="22"/>
      <c r="AJ392" s="22"/>
      <c r="AK392" s="22"/>
      <c r="AL392" s="22"/>
      <c r="AM392" s="22"/>
      <c r="AN392" s="22"/>
      <c r="AO392" s="22"/>
      <c r="AP392" s="22"/>
      <c r="AQ392" s="22"/>
      <c r="AR392" s="22"/>
      <c r="AS392" s="22"/>
      <c r="AT392" s="22"/>
      <c r="AU392" s="22"/>
      <c r="AV392" s="22"/>
      <c r="AW392" s="22"/>
      <c r="AX392" s="22"/>
      <c r="AY392" s="22"/>
      <c r="AZ392" s="22"/>
      <c r="BA392" s="22"/>
      <c r="BB392" s="20"/>
    </row>
    <row r="393" spans="1:54"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E393" s="22"/>
      <c r="AF393" s="22"/>
      <c r="AG393" s="22"/>
      <c r="AH393" s="22"/>
      <c r="AI393" s="22"/>
      <c r="AJ393" s="22"/>
      <c r="AK393" s="22"/>
      <c r="AL393" s="22"/>
      <c r="AM393" s="22"/>
      <c r="AN393" s="22"/>
      <c r="AO393" s="22"/>
      <c r="AP393" s="22"/>
      <c r="AQ393" s="22"/>
      <c r="AR393" s="22"/>
      <c r="AS393" s="22"/>
      <c r="AT393" s="22"/>
      <c r="AU393" s="22"/>
      <c r="AV393" s="22"/>
      <c r="AW393" s="22"/>
      <c r="AX393" s="22"/>
      <c r="AY393" s="22"/>
      <c r="AZ393" s="22"/>
      <c r="BA393" s="22"/>
      <c r="BB393" s="20"/>
    </row>
    <row r="394" spans="1:54"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E394" s="22"/>
      <c r="AF394" s="22"/>
      <c r="AG394" s="22"/>
      <c r="AH394" s="22"/>
      <c r="AI394" s="22"/>
      <c r="AJ394" s="22"/>
      <c r="AK394" s="22"/>
      <c r="AL394" s="22"/>
      <c r="AM394" s="22"/>
      <c r="AN394" s="22"/>
      <c r="AO394" s="22"/>
      <c r="AP394" s="22"/>
      <c r="AQ394" s="22"/>
      <c r="AR394" s="22"/>
      <c r="AS394" s="22"/>
      <c r="AT394" s="22"/>
      <c r="AU394" s="22"/>
      <c r="AV394" s="22"/>
      <c r="AW394" s="22"/>
      <c r="AX394" s="22"/>
      <c r="AY394" s="22"/>
      <c r="AZ394" s="22"/>
      <c r="BA394" s="22"/>
      <c r="BB394" s="20"/>
    </row>
    <row r="395" spans="1:54"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c r="AA395" s="22"/>
      <c r="AB395" s="22"/>
      <c r="AC395" s="22"/>
      <c r="AD395" s="22"/>
      <c r="AE395" s="22"/>
      <c r="AF395" s="22"/>
      <c r="AG395" s="22"/>
      <c r="AH395" s="22"/>
      <c r="AI395" s="22"/>
      <c r="AJ395" s="22"/>
      <c r="AK395" s="22"/>
      <c r="AL395" s="22"/>
      <c r="AM395" s="22"/>
      <c r="AN395" s="22"/>
      <c r="AO395" s="22"/>
      <c r="AP395" s="22"/>
      <c r="AQ395" s="22"/>
      <c r="AR395" s="22"/>
      <c r="AS395" s="22"/>
      <c r="AT395" s="22"/>
      <c r="AU395" s="22"/>
      <c r="AV395" s="22"/>
      <c r="AW395" s="22"/>
      <c r="AX395" s="22"/>
      <c r="AY395" s="22"/>
      <c r="AZ395" s="22"/>
      <c r="BA395" s="22"/>
      <c r="BB395" s="20"/>
    </row>
    <row r="396" spans="1:54"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c r="AA396" s="22"/>
      <c r="AB396" s="22"/>
      <c r="AC396" s="22"/>
      <c r="AD396" s="22"/>
      <c r="AE396" s="22"/>
      <c r="AF396" s="22"/>
      <c r="AG396" s="22"/>
      <c r="AH396" s="22"/>
      <c r="AI396" s="22"/>
      <c r="AJ396" s="22"/>
      <c r="AK396" s="22"/>
      <c r="AL396" s="22"/>
      <c r="AM396" s="22"/>
      <c r="AN396" s="22"/>
      <c r="AO396" s="22"/>
      <c r="AP396" s="22"/>
      <c r="AQ396" s="22"/>
      <c r="AR396" s="22"/>
      <c r="AS396" s="22"/>
      <c r="AT396" s="22"/>
      <c r="AU396" s="22"/>
      <c r="AV396" s="22"/>
      <c r="AW396" s="22"/>
      <c r="AX396" s="22"/>
      <c r="AY396" s="22"/>
      <c r="AZ396" s="22"/>
      <c r="BA396" s="22"/>
      <c r="BB396" s="20"/>
    </row>
    <row r="397" spans="1:54"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c r="AA397" s="22"/>
      <c r="AB397" s="22"/>
      <c r="AC397" s="22"/>
      <c r="AD397" s="22"/>
      <c r="AE397" s="22"/>
      <c r="AF397" s="22"/>
      <c r="AG397" s="22"/>
      <c r="AH397" s="22"/>
      <c r="AI397" s="22"/>
      <c r="AJ397" s="22"/>
      <c r="AK397" s="22"/>
      <c r="AL397" s="22"/>
      <c r="AM397" s="22"/>
      <c r="AN397" s="22"/>
      <c r="AO397" s="22"/>
      <c r="AP397" s="22"/>
      <c r="AQ397" s="22"/>
      <c r="AR397" s="22"/>
      <c r="AS397" s="22"/>
      <c r="AT397" s="22"/>
      <c r="AU397" s="22"/>
      <c r="AV397" s="22"/>
      <c r="AW397" s="22"/>
      <c r="AX397" s="22"/>
      <c r="AY397" s="22"/>
      <c r="AZ397" s="22"/>
      <c r="BA397" s="22"/>
      <c r="BB397" s="20"/>
    </row>
    <row r="398" spans="1:54"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0"/>
    </row>
    <row r="399" spans="1:54"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E399" s="22"/>
      <c r="AF399" s="22"/>
      <c r="AG399" s="22"/>
      <c r="AH399" s="22"/>
      <c r="AI399" s="22"/>
      <c r="AJ399" s="22"/>
      <c r="AK399" s="22"/>
      <c r="AL399" s="22"/>
      <c r="AM399" s="22"/>
      <c r="AN399" s="22"/>
      <c r="AO399" s="22"/>
      <c r="AP399" s="22"/>
      <c r="AQ399" s="22"/>
      <c r="AR399" s="22"/>
      <c r="AS399" s="22"/>
      <c r="AT399" s="22"/>
      <c r="AU399" s="22"/>
      <c r="AV399" s="22"/>
      <c r="AW399" s="22"/>
      <c r="AX399" s="22"/>
      <c r="AY399" s="22"/>
      <c r="AZ399" s="22"/>
      <c r="BA399" s="22"/>
      <c r="BB399" s="20"/>
    </row>
    <row r="400" spans="1:54"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c r="AA400" s="22"/>
      <c r="AB400" s="22"/>
      <c r="AC400" s="22"/>
      <c r="AD400" s="22"/>
      <c r="AE400" s="22"/>
      <c r="AF400" s="22"/>
      <c r="AG400" s="22"/>
      <c r="AH400" s="22"/>
      <c r="AI400" s="22"/>
      <c r="AJ400" s="22"/>
      <c r="AK400" s="22"/>
      <c r="AL400" s="22"/>
      <c r="AM400" s="22"/>
      <c r="AN400" s="22"/>
      <c r="AO400" s="22"/>
      <c r="AP400" s="22"/>
      <c r="AQ400" s="22"/>
      <c r="AR400" s="22"/>
      <c r="AS400" s="22"/>
      <c r="AT400" s="22"/>
      <c r="AU400" s="22"/>
      <c r="AV400" s="22"/>
      <c r="AW400" s="22"/>
      <c r="AX400" s="22"/>
      <c r="AY400" s="22"/>
      <c r="AZ400" s="22"/>
      <c r="BA400" s="22"/>
      <c r="BB400" s="20"/>
    </row>
    <row r="401" spans="1:54"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E401" s="22"/>
      <c r="AF401" s="22"/>
      <c r="AG401" s="22"/>
      <c r="AH401" s="22"/>
      <c r="AI401" s="22"/>
      <c r="AJ401" s="22"/>
      <c r="AK401" s="22"/>
      <c r="AL401" s="22"/>
      <c r="AM401" s="22"/>
      <c r="AN401" s="22"/>
      <c r="AO401" s="22"/>
      <c r="AP401" s="22"/>
      <c r="AQ401" s="22"/>
      <c r="AR401" s="22"/>
      <c r="AS401" s="22"/>
      <c r="AT401" s="22"/>
      <c r="AU401" s="22"/>
      <c r="AV401" s="22"/>
      <c r="AW401" s="22"/>
      <c r="AX401" s="22"/>
      <c r="AY401" s="22"/>
      <c r="AZ401" s="22"/>
      <c r="BA401" s="22"/>
      <c r="BB401" s="20"/>
    </row>
    <row r="402" spans="1:54"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c r="AA402" s="22"/>
      <c r="AB402" s="22"/>
      <c r="AC402" s="22"/>
      <c r="AD402" s="22"/>
      <c r="AE402" s="22"/>
      <c r="AF402" s="22"/>
      <c r="AG402" s="22"/>
      <c r="AH402" s="22"/>
      <c r="AI402" s="22"/>
      <c r="AJ402" s="22"/>
      <c r="AK402" s="22"/>
      <c r="AL402" s="22"/>
      <c r="AM402" s="22"/>
      <c r="AN402" s="22"/>
      <c r="AO402" s="22"/>
      <c r="AP402" s="22"/>
      <c r="AQ402" s="22"/>
      <c r="AR402" s="22"/>
      <c r="AS402" s="22"/>
      <c r="AT402" s="22"/>
      <c r="AU402" s="22"/>
      <c r="AV402" s="22"/>
      <c r="AW402" s="22"/>
      <c r="AX402" s="22"/>
      <c r="AY402" s="22"/>
      <c r="AZ402" s="22"/>
      <c r="BA402" s="22"/>
      <c r="BB402" s="20"/>
    </row>
    <row r="403" spans="1:54"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c r="AA403" s="22"/>
      <c r="AB403" s="22"/>
      <c r="AC403" s="22"/>
      <c r="AD403" s="22"/>
      <c r="AE403" s="22"/>
      <c r="AF403" s="22"/>
      <c r="AG403" s="22"/>
      <c r="AH403" s="22"/>
      <c r="AI403" s="22"/>
      <c r="AJ403" s="22"/>
      <c r="AK403" s="22"/>
      <c r="AL403" s="22"/>
      <c r="AM403" s="22"/>
      <c r="AN403" s="22"/>
      <c r="AO403" s="22"/>
      <c r="AP403" s="22"/>
      <c r="AQ403" s="22"/>
      <c r="AR403" s="22"/>
      <c r="AS403" s="22"/>
      <c r="AT403" s="22"/>
      <c r="AU403" s="22"/>
      <c r="AV403" s="22"/>
      <c r="AW403" s="22"/>
      <c r="AX403" s="22"/>
      <c r="AY403" s="22"/>
      <c r="AZ403" s="22"/>
      <c r="BA403" s="22"/>
      <c r="BB403" s="20"/>
    </row>
    <row r="404" spans="1:54"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c r="AA404" s="22"/>
      <c r="AB404" s="22"/>
      <c r="AC404" s="22"/>
      <c r="AD404" s="22"/>
      <c r="AE404" s="22"/>
      <c r="AF404" s="22"/>
      <c r="AG404" s="22"/>
      <c r="AH404" s="22"/>
      <c r="AI404" s="22"/>
      <c r="AJ404" s="22"/>
      <c r="AK404" s="22"/>
      <c r="AL404" s="22"/>
      <c r="AM404" s="22"/>
      <c r="AN404" s="22"/>
      <c r="AO404" s="22"/>
      <c r="AP404" s="22"/>
      <c r="AQ404" s="22"/>
      <c r="AR404" s="22"/>
      <c r="AS404" s="22"/>
      <c r="AT404" s="22"/>
      <c r="AU404" s="22"/>
      <c r="AV404" s="22"/>
      <c r="AW404" s="22"/>
      <c r="AX404" s="22"/>
      <c r="AY404" s="22"/>
      <c r="AZ404" s="22"/>
      <c r="BA404" s="22"/>
      <c r="BB404" s="20"/>
    </row>
    <row r="405" spans="1:54"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0"/>
    </row>
    <row r="406" spans="1:54"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c r="AA406" s="22"/>
      <c r="AB406" s="22"/>
      <c r="AC406" s="22"/>
      <c r="AD406" s="22"/>
      <c r="AE406" s="22"/>
      <c r="AF406" s="22"/>
      <c r="AG406" s="22"/>
      <c r="AH406" s="22"/>
      <c r="AI406" s="22"/>
      <c r="AJ406" s="22"/>
      <c r="AK406" s="22"/>
      <c r="AL406" s="22"/>
      <c r="AM406" s="22"/>
      <c r="AN406" s="22"/>
      <c r="AO406" s="22"/>
      <c r="AP406" s="22"/>
      <c r="AQ406" s="22"/>
      <c r="AR406" s="22"/>
      <c r="AS406" s="22"/>
      <c r="AT406" s="22"/>
      <c r="AU406" s="22"/>
      <c r="AV406" s="22"/>
      <c r="AW406" s="22"/>
      <c r="AX406" s="22"/>
      <c r="AY406" s="22"/>
      <c r="AZ406" s="22"/>
      <c r="BA406" s="22"/>
      <c r="BB406" s="20"/>
    </row>
    <row r="407" spans="1:54"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c r="AA407" s="22"/>
      <c r="AB407" s="22"/>
      <c r="AC407" s="22"/>
      <c r="AD407" s="22"/>
      <c r="AE407" s="22"/>
      <c r="AF407" s="22"/>
      <c r="AG407" s="22"/>
      <c r="AH407" s="22"/>
      <c r="AI407" s="22"/>
      <c r="AJ407" s="22"/>
      <c r="AK407" s="22"/>
      <c r="AL407" s="22"/>
      <c r="AM407" s="22"/>
      <c r="AN407" s="22"/>
      <c r="AO407" s="22"/>
      <c r="AP407" s="22"/>
      <c r="AQ407" s="22"/>
      <c r="AR407" s="22"/>
      <c r="AS407" s="22"/>
      <c r="AT407" s="22"/>
      <c r="AU407" s="22"/>
      <c r="AV407" s="22"/>
      <c r="AW407" s="22"/>
      <c r="AX407" s="22"/>
      <c r="AY407" s="22"/>
      <c r="AZ407" s="22"/>
      <c r="BA407" s="22"/>
      <c r="BB407" s="20"/>
    </row>
    <row r="408" spans="1:54"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c r="AA408" s="22"/>
      <c r="AB408" s="22"/>
      <c r="AC408" s="22"/>
      <c r="AD408" s="22"/>
      <c r="AE408" s="22"/>
      <c r="AF408" s="22"/>
      <c r="AG408" s="22"/>
      <c r="AH408" s="22"/>
      <c r="AI408" s="22"/>
      <c r="AJ408" s="22"/>
      <c r="AK408" s="22"/>
      <c r="AL408" s="22"/>
      <c r="AM408" s="22"/>
      <c r="AN408" s="22"/>
      <c r="AO408" s="22"/>
      <c r="AP408" s="22"/>
      <c r="AQ408" s="22"/>
      <c r="AR408" s="22"/>
      <c r="AS408" s="22"/>
      <c r="AT408" s="22"/>
      <c r="AU408" s="22"/>
      <c r="AV408" s="22"/>
      <c r="AW408" s="22"/>
      <c r="AX408" s="22"/>
      <c r="AY408" s="22"/>
      <c r="AZ408" s="22"/>
      <c r="BA408" s="22"/>
      <c r="BB408" s="20"/>
    </row>
    <row r="409" spans="1:54"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E409" s="22"/>
      <c r="AF409" s="22"/>
      <c r="AG409" s="22"/>
      <c r="AH409" s="22"/>
      <c r="AI409" s="22"/>
      <c r="AJ409" s="22"/>
      <c r="AK409" s="22"/>
      <c r="AL409" s="22"/>
      <c r="AM409" s="22"/>
      <c r="AN409" s="22"/>
      <c r="AO409" s="22"/>
      <c r="AP409" s="22"/>
      <c r="AQ409" s="22"/>
      <c r="AR409" s="22"/>
      <c r="AS409" s="22"/>
      <c r="AT409" s="22"/>
      <c r="AU409" s="22"/>
      <c r="AV409" s="22"/>
      <c r="AW409" s="22"/>
      <c r="AX409" s="22"/>
      <c r="AY409" s="22"/>
      <c r="AZ409" s="22"/>
      <c r="BA409" s="22"/>
      <c r="BB409" s="20"/>
    </row>
    <row r="410" spans="1:54"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E410" s="22"/>
      <c r="AF410" s="22"/>
      <c r="AG410" s="22"/>
      <c r="AH410" s="22"/>
      <c r="AI410" s="22"/>
      <c r="AJ410" s="22"/>
      <c r="AK410" s="22"/>
      <c r="AL410" s="22"/>
      <c r="AM410" s="22"/>
      <c r="AN410" s="22"/>
      <c r="AO410" s="22"/>
      <c r="AP410" s="22"/>
      <c r="AQ410" s="22"/>
      <c r="AR410" s="22"/>
      <c r="AS410" s="22"/>
      <c r="AT410" s="22"/>
      <c r="AU410" s="22"/>
      <c r="AV410" s="22"/>
      <c r="AW410" s="22"/>
      <c r="AX410" s="22"/>
      <c r="AY410" s="22"/>
      <c r="AZ410" s="22"/>
      <c r="BA410" s="22"/>
      <c r="BB410" s="20"/>
    </row>
    <row r="411" spans="1:54"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E411" s="22"/>
      <c r="AF411" s="22"/>
      <c r="AG411" s="22"/>
      <c r="AH411" s="22"/>
      <c r="AI411" s="22"/>
      <c r="AJ411" s="22"/>
      <c r="AK411" s="22"/>
      <c r="AL411" s="22"/>
      <c r="AM411" s="22"/>
      <c r="AN411" s="22"/>
      <c r="AO411" s="22"/>
      <c r="AP411" s="22"/>
      <c r="AQ411" s="22"/>
      <c r="AR411" s="22"/>
      <c r="AS411" s="22"/>
      <c r="AT411" s="22"/>
      <c r="AU411" s="22"/>
      <c r="AV411" s="22"/>
      <c r="AW411" s="22"/>
      <c r="AX411" s="22"/>
      <c r="AY411" s="22"/>
      <c r="AZ411" s="22"/>
      <c r="BA411" s="22"/>
      <c r="BB411" s="20"/>
    </row>
    <row r="412" spans="1:54"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c r="AA412" s="22"/>
      <c r="AB412" s="22"/>
      <c r="AC412" s="22"/>
      <c r="AD412" s="22"/>
      <c r="AE412" s="22"/>
      <c r="AF412" s="22"/>
      <c r="AG412" s="22"/>
      <c r="AH412" s="22"/>
      <c r="AI412" s="22"/>
      <c r="AJ412" s="22"/>
      <c r="AK412" s="22"/>
      <c r="AL412" s="22"/>
      <c r="AM412" s="22"/>
      <c r="AN412" s="22"/>
      <c r="AO412" s="22"/>
      <c r="AP412" s="22"/>
      <c r="AQ412" s="22"/>
      <c r="AR412" s="22"/>
      <c r="AS412" s="22"/>
      <c r="AT412" s="22"/>
      <c r="AU412" s="22"/>
      <c r="AV412" s="22"/>
      <c r="AW412" s="22"/>
      <c r="AX412" s="22"/>
      <c r="AY412" s="22"/>
      <c r="AZ412" s="22"/>
      <c r="BA412" s="22"/>
      <c r="BB412" s="20"/>
    </row>
    <row r="413" spans="1:54"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22"/>
      <c r="AF413" s="22"/>
      <c r="AG413" s="22"/>
      <c r="AH413" s="22"/>
      <c r="AI413" s="22"/>
      <c r="AJ413" s="22"/>
      <c r="AK413" s="22"/>
      <c r="AL413" s="22"/>
      <c r="AM413" s="22"/>
      <c r="AN413" s="22"/>
      <c r="AO413" s="22"/>
      <c r="AP413" s="22"/>
      <c r="AQ413" s="22"/>
      <c r="AR413" s="22"/>
      <c r="AS413" s="22"/>
      <c r="AT413" s="22"/>
      <c r="AU413" s="22"/>
      <c r="AV413" s="22"/>
      <c r="AW413" s="22"/>
      <c r="AX413" s="22"/>
      <c r="AY413" s="22"/>
      <c r="AZ413" s="22"/>
      <c r="BA413" s="22"/>
      <c r="BB413" s="20"/>
    </row>
    <row r="414" spans="1:54"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c r="AA414" s="22"/>
      <c r="AB414" s="22"/>
      <c r="AC414" s="22"/>
      <c r="AD414" s="22"/>
      <c r="AE414" s="22"/>
      <c r="AF414" s="22"/>
      <c r="AG414" s="22"/>
      <c r="AH414" s="22"/>
      <c r="AI414" s="22"/>
      <c r="AJ414" s="22"/>
      <c r="AK414" s="22"/>
      <c r="AL414" s="22"/>
      <c r="AM414" s="22"/>
      <c r="AN414" s="22"/>
      <c r="AO414" s="22"/>
      <c r="AP414" s="22"/>
      <c r="AQ414" s="22"/>
      <c r="AR414" s="22"/>
      <c r="AS414" s="22"/>
      <c r="AT414" s="22"/>
      <c r="AU414" s="22"/>
      <c r="AV414" s="22"/>
      <c r="AW414" s="22"/>
      <c r="AX414" s="22"/>
      <c r="AY414" s="22"/>
      <c r="AZ414" s="22"/>
      <c r="BA414" s="22"/>
      <c r="BB414" s="20"/>
    </row>
    <row r="415" spans="1:54"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c r="AA415" s="22"/>
      <c r="AB415" s="22"/>
      <c r="AC415" s="22"/>
      <c r="AD415" s="22"/>
      <c r="AE415" s="22"/>
      <c r="AF415" s="22"/>
      <c r="AG415" s="22"/>
      <c r="AH415" s="22"/>
      <c r="AI415" s="22"/>
      <c r="AJ415" s="22"/>
      <c r="AK415" s="22"/>
      <c r="AL415" s="22"/>
      <c r="AM415" s="22"/>
      <c r="AN415" s="22"/>
      <c r="AO415" s="22"/>
      <c r="AP415" s="22"/>
      <c r="AQ415" s="22"/>
      <c r="AR415" s="22"/>
      <c r="AS415" s="22"/>
      <c r="AT415" s="22"/>
      <c r="AU415" s="22"/>
      <c r="AV415" s="22"/>
      <c r="AW415" s="22"/>
      <c r="AX415" s="22"/>
      <c r="AY415" s="22"/>
      <c r="AZ415" s="22"/>
      <c r="BA415" s="22"/>
      <c r="BB415" s="20"/>
    </row>
    <row r="416" spans="1:54"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c r="AA416" s="22"/>
      <c r="AB416" s="22"/>
      <c r="AC416" s="22"/>
      <c r="AD416" s="22"/>
      <c r="AE416" s="22"/>
      <c r="AF416" s="22"/>
      <c r="AG416" s="22"/>
      <c r="AH416" s="22"/>
      <c r="AI416" s="22"/>
      <c r="AJ416" s="22"/>
      <c r="AK416" s="22"/>
      <c r="AL416" s="22"/>
      <c r="AM416" s="22"/>
      <c r="AN416" s="22"/>
      <c r="AO416" s="22"/>
      <c r="AP416" s="22"/>
      <c r="AQ416" s="22"/>
      <c r="AR416" s="22"/>
      <c r="AS416" s="22"/>
      <c r="AT416" s="22"/>
      <c r="AU416" s="22"/>
      <c r="AV416" s="22"/>
      <c r="AW416" s="22"/>
      <c r="AX416" s="22"/>
      <c r="AY416" s="22"/>
      <c r="AZ416" s="22"/>
      <c r="BA416" s="22"/>
      <c r="BB416" s="20"/>
    </row>
    <row r="417" spans="1:54"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c r="AA417" s="22"/>
      <c r="AB417" s="22"/>
      <c r="AC417" s="22"/>
      <c r="AD417" s="22"/>
      <c r="AE417" s="22"/>
      <c r="AF417" s="22"/>
      <c r="AG417" s="22"/>
      <c r="AH417" s="22"/>
      <c r="AI417" s="22"/>
      <c r="AJ417" s="22"/>
      <c r="AK417" s="22"/>
      <c r="AL417" s="22"/>
      <c r="AM417" s="22"/>
      <c r="AN417" s="22"/>
      <c r="AO417" s="22"/>
      <c r="AP417" s="22"/>
      <c r="AQ417" s="22"/>
      <c r="AR417" s="22"/>
      <c r="AS417" s="22"/>
      <c r="AT417" s="22"/>
      <c r="AU417" s="22"/>
      <c r="AV417" s="22"/>
      <c r="AW417" s="22"/>
      <c r="AX417" s="22"/>
      <c r="AY417" s="22"/>
      <c r="AZ417" s="22"/>
      <c r="BA417" s="22"/>
      <c r="BB417" s="20"/>
    </row>
    <row r="418" spans="1:54"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22"/>
      <c r="AF418" s="22"/>
      <c r="AG418" s="22"/>
      <c r="AH418" s="22"/>
      <c r="AI418" s="22"/>
      <c r="AJ418" s="22"/>
      <c r="AK418" s="22"/>
      <c r="AL418" s="22"/>
      <c r="AM418" s="22"/>
      <c r="AN418" s="22"/>
      <c r="AO418" s="22"/>
      <c r="AP418" s="22"/>
      <c r="AQ418" s="22"/>
      <c r="AR418" s="22"/>
      <c r="AS418" s="22"/>
      <c r="AT418" s="22"/>
      <c r="AU418" s="22"/>
      <c r="AV418" s="22"/>
      <c r="AW418" s="22"/>
      <c r="AX418" s="22"/>
      <c r="AY418" s="22"/>
      <c r="AZ418" s="22"/>
      <c r="BA418" s="22"/>
      <c r="BB418" s="20"/>
    </row>
    <row r="419" spans="1:54"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c r="AA419" s="22"/>
      <c r="AB419" s="22"/>
      <c r="AC419" s="22"/>
      <c r="AD419" s="22"/>
      <c r="AE419" s="22"/>
      <c r="AF419" s="22"/>
      <c r="AG419" s="22"/>
      <c r="AH419" s="22"/>
      <c r="AI419" s="22"/>
      <c r="AJ419" s="22"/>
      <c r="AK419" s="22"/>
      <c r="AL419" s="22"/>
      <c r="AM419" s="22"/>
      <c r="AN419" s="22"/>
      <c r="AO419" s="22"/>
      <c r="AP419" s="22"/>
      <c r="AQ419" s="22"/>
      <c r="AR419" s="22"/>
      <c r="AS419" s="22"/>
      <c r="AT419" s="22"/>
      <c r="AU419" s="22"/>
      <c r="AV419" s="22"/>
      <c r="AW419" s="22"/>
      <c r="AX419" s="22"/>
      <c r="AY419" s="22"/>
      <c r="AZ419" s="22"/>
      <c r="BA419" s="22"/>
      <c r="BB419" s="20"/>
    </row>
    <row r="420" spans="1:54"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c r="AA420" s="22"/>
      <c r="AB420" s="22"/>
      <c r="AC420" s="22"/>
      <c r="AD420" s="22"/>
      <c r="AE420" s="22"/>
      <c r="AF420" s="22"/>
      <c r="AG420" s="22"/>
      <c r="AH420" s="22"/>
      <c r="AI420" s="22"/>
      <c r="AJ420" s="22"/>
      <c r="AK420" s="22"/>
      <c r="AL420" s="22"/>
      <c r="AM420" s="22"/>
      <c r="AN420" s="22"/>
      <c r="AO420" s="22"/>
      <c r="AP420" s="22"/>
      <c r="AQ420" s="22"/>
      <c r="AR420" s="22"/>
      <c r="AS420" s="22"/>
      <c r="AT420" s="22"/>
      <c r="AU420" s="22"/>
      <c r="AV420" s="22"/>
      <c r="AW420" s="22"/>
      <c r="AX420" s="22"/>
      <c r="AY420" s="22"/>
      <c r="AZ420" s="22"/>
      <c r="BA420" s="22"/>
      <c r="BB420" s="20"/>
    </row>
    <row r="421" spans="1:54"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c r="AA421" s="22"/>
      <c r="AB421" s="22"/>
      <c r="AC421" s="22"/>
      <c r="AD421" s="22"/>
      <c r="AE421" s="22"/>
      <c r="AF421" s="22"/>
      <c r="AG421" s="22"/>
      <c r="AH421" s="22"/>
      <c r="AI421" s="22"/>
      <c r="AJ421" s="22"/>
      <c r="AK421" s="22"/>
      <c r="AL421" s="22"/>
      <c r="AM421" s="22"/>
      <c r="AN421" s="22"/>
      <c r="AO421" s="22"/>
      <c r="AP421" s="22"/>
      <c r="AQ421" s="22"/>
      <c r="AR421" s="22"/>
      <c r="AS421" s="22"/>
      <c r="AT421" s="22"/>
      <c r="AU421" s="22"/>
      <c r="AV421" s="22"/>
      <c r="AW421" s="22"/>
      <c r="AX421" s="22"/>
      <c r="AY421" s="22"/>
      <c r="AZ421" s="22"/>
      <c r="BA421" s="22"/>
      <c r="BB421" s="20"/>
    </row>
    <row r="422" spans="1:54"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c r="AE422" s="22"/>
      <c r="AF422" s="22"/>
      <c r="AG422" s="22"/>
      <c r="AH422" s="22"/>
      <c r="AI422" s="22"/>
      <c r="AJ422" s="22"/>
      <c r="AK422" s="22"/>
      <c r="AL422" s="22"/>
      <c r="AM422" s="22"/>
      <c r="AN422" s="22"/>
      <c r="AO422" s="22"/>
      <c r="AP422" s="22"/>
      <c r="AQ422" s="22"/>
      <c r="AR422" s="22"/>
      <c r="AS422" s="22"/>
      <c r="AT422" s="22"/>
      <c r="AU422" s="22"/>
      <c r="AV422" s="22"/>
      <c r="AW422" s="22"/>
      <c r="AX422" s="22"/>
      <c r="AY422" s="22"/>
      <c r="AZ422" s="22"/>
      <c r="BA422" s="22"/>
      <c r="BB422" s="20"/>
    </row>
    <row r="423" spans="1:54"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E423" s="22"/>
      <c r="AF423" s="22"/>
      <c r="AG423" s="22"/>
      <c r="AH423" s="22"/>
      <c r="AI423" s="22"/>
      <c r="AJ423" s="22"/>
      <c r="AK423" s="22"/>
      <c r="AL423" s="22"/>
      <c r="AM423" s="22"/>
      <c r="AN423" s="22"/>
      <c r="AO423" s="22"/>
      <c r="AP423" s="22"/>
      <c r="AQ423" s="22"/>
      <c r="AR423" s="22"/>
      <c r="AS423" s="22"/>
      <c r="AT423" s="22"/>
      <c r="AU423" s="22"/>
      <c r="AV423" s="22"/>
      <c r="AW423" s="22"/>
      <c r="AX423" s="22"/>
      <c r="AY423" s="22"/>
      <c r="AZ423" s="22"/>
      <c r="BA423" s="22"/>
      <c r="BB423" s="20"/>
    </row>
    <row r="424" spans="1:54"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c r="AA424" s="22"/>
      <c r="AB424" s="22"/>
      <c r="AC424" s="22"/>
      <c r="AD424" s="22"/>
      <c r="AE424" s="22"/>
      <c r="AF424" s="22"/>
      <c r="AG424" s="22"/>
      <c r="AH424" s="22"/>
      <c r="AI424" s="22"/>
      <c r="AJ424" s="22"/>
      <c r="AK424" s="22"/>
      <c r="AL424" s="22"/>
      <c r="AM424" s="22"/>
      <c r="AN424" s="22"/>
      <c r="AO424" s="22"/>
      <c r="AP424" s="22"/>
      <c r="AQ424" s="22"/>
      <c r="AR424" s="22"/>
      <c r="AS424" s="22"/>
      <c r="AT424" s="22"/>
      <c r="AU424" s="22"/>
      <c r="AV424" s="22"/>
      <c r="AW424" s="22"/>
      <c r="AX424" s="22"/>
      <c r="AY424" s="22"/>
      <c r="AZ424" s="22"/>
      <c r="BA424" s="22"/>
      <c r="BB424" s="20"/>
    </row>
    <row r="425" spans="1:54"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E425" s="22"/>
      <c r="AF425" s="22"/>
      <c r="AG425" s="22"/>
      <c r="AH425" s="22"/>
      <c r="AI425" s="22"/>
      <c r="AJ425" s="22"/>
      <c r="AK425" s="22"/>
      <c r="AL425" s="22"/>
      <c r="AM425" s="22"/>
      <c r="AN425" s="22"/>
      <c r="AO425" s="22"/>
      <c r="AP425" s="22"/>
      <c r="AQ425" s="22"/>
      <c r="AR425" s="22"/>
      <c r="AS425" s="22"/>
      <c r="AT425" s="22"/>
      <c r="AU425" s="22"/>
      <c r="AV425" s="22"/>
      <c r="AW425" s="22"/>
      <c r="AX425" s="22"/>
      <c r="AY425" s="22"/>
      <c r="AZ425" s="22"/>
      <c r="BA425" s="22"/>
      <c r="BB425" s="20"/>
    </row>
    <row r="426" spans="1:54"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0"/>
    </row>
    <row r="427" spans="1:54"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c r="AE427" s="22"/>
      <c r="AF427" s="22"/>
      <c r="AG427" s="22"/>
      <c r="AH427" s="22"/>
      <c r="AI427" s="22"/>
      <c r="AJ427" s="22"/>
      <c r="AK427" s="22"/>
      <c r="AL427" s="22"/>
      <c r="AM427" s="22"/>
      <c r="AN427" s="22"/>
      <c r="AO427" s="22"/>
      <c r="AP427" s="22"/>
      <c r="AQ427" s="22"/>
      <c r="AR427" s="22"/>
      <c r="AS427" s="22"/>
      <c r="AT427" s="22"/>
      <c r="AU427" s="22"/>
      <c r="AV427" s="22"/>
      <c r="AW427" s="22"/>
      <c r="AX427" s="22"/>
      <c r="AY427" s="22"/>
      <c r="AZ427" s="22"/>
      <c r="BA427" s="22"/>
      <c r="BB427" s="20"/>
    </row>
    <row r="428" spans="1:54"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c r="AE428" s="22"/>
      <c r="AF428" s="22"/>
      <c r="AG428" s="22"/>
      <c r="AH428" s="22"/>
      <c r="AI428" s="22"/>
      <c r="AJ428" s="22"/>
      <c r="AK428" s="22"/>
      <c r="AL428" s="22"/>
      <c r="AM428" s="22"/>
      <c r="AN428" s="22"/>
      <c r="AO428" s="22"/>
      <c r="AP428" s="22"/>
      <c r="AQ428" s="22"/>
      <c r="AR428" s="22"/>
      <c r="AS428" s="22"/>
      <c r="AT428" s="22"/>
      <c r="AU428" s="22"/>
      <c r="AV428" s="22"/>
      <c r="AW428" s="22"/>
      <c r="AX428" s="22"/>
      <c r="AY428" s="22"/>
      <c r="AZ428" s="22"/>
      <c r="BA428" s="22"/>
      <c r="BB428" s="20"/>
    </row>
    <row r="429" spans="1:54"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c r="AA429" s="22"/>
      <c r="AB429" s="22"/>
      <c r="AC429" s="22"/>
      <c r="AD429" s="22"/>
      <c r="AE429" s="22"/>
      <c r="AF429" s="22"/>
      <c r="AG429" s="22"/>
      <c r="AH429" s="22"/>
      <c r="AI429" s="22"/>
      <c r="AJ429" s="22"/>
      <c r="AK429" s="22"/>
      <c r="AL429" s="22"/>
      <c r="AM429" s="22"/>
      <c r="AN429" s="22"/>
      <c r="AO429" s="22"/>
      <c r="AP429" s="22"/>
      <c r="AQ429" s="22"/>
      <c r="AR429" s="22"/>
      <c r="AS429" s="22"/>
      <c r="AT429" s="22"/>
      <c r="AU429" s="22"/>
      <c r="AV429" s="22"/>
      <c r="AW429" s="22"/>
      <c r="AX429" s="22"/>
      <c r="AY429" s="22"/>
      <c r="AZ429" s="22"/>
      <c r="BA429" s="22"/>
      <c r="BB429" s="20"/>
    </row>
    <row r="430" spans="1:54"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c r="AA430" s="22"/>
      <c r="AB430" s="22"/>
      <c r="AC430" s="22"/>
      <c r="AD430" s="22"/>
      <c r="AE430" s="22"/>
      <c r="AF430" s="22"/>
      <c r="AG430" s="22"/>
      <c r="AH430" s="22"/>
      <c r="AI430" s="22"/>
      <c r="AJ430" s="22"/>
      <c r="AK430" s="22"/>
      <c r="AL430" s="22"/>
      <c r="AM430" s="22"/>
      <c r="AN430" s="22"/>
      <c r="AO430" s="22"/>
      <c r="AP430" s="22"/>
      <c r="AQ430" s="22"/>
      <c r="AR430" s="22"/>
      <c r="AS430" s="22"/>
      <c r="AT430" s="22"/>
      <c r="AU430" s="22"/>
      <c r="AV430" s="22"/>
      <c r="AW430" s="22"/>
      <c r="AX430" s="22"/>
      <c r="AY430" s="22"/>
      <c r="AZ430" s="22"/>
      <c r="BA430" s="22"/>
      <c r="BB430" s="20"/>
    </row>
    <row r="431" spans="1:54"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c r="AA431" s="22"/>
      <c r="AB431" s="22"/>
      <c r="AC431" s="22"/>
      <c r="AD431" s="22"/>
      <c r="AE431" s="22"/>
      <c r="AF431" s="22"/>
      <c r="AG431" s="22"/>
      <c r="AH431" s="22"/>
      <c r="AI431" s="22"/>
      <c r="AJ431" s="22"/>
      <c r="AK431" s="22"/>
      <c r="AL431" s="22"/>
      <c r="AM431" s="22"/>
      <c r="AN431" s="22"/>
      <c r="AO431" s="22"/>
      <c r="AP431" s="22"/>
      <c r="AQ431" s="22"/>
      <c r="AR431" s="22"/>
      <c r="AS431" s="22"/>
      <c r="AT431" s="22"/>
      <c r="AU431" s="22"/>
      <c r="AV431" s="22"/>
      <c r="AW431" s="22"/>
      <c r="AX431" s="22"/>
      <c r="AY431" s="22"/>
      <c r="AZ431" s="22"/>
      <c r="BA431" s="22"/>
      <c r="BB431" s="20"/>
    </row>
    <row r="432" spans="1:54"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c r="AA432" s="22"/>
      <c r="AB432" s="22"/>
      <c r="AC432" s="22"/>
      <c r="AD432" s="22"/>
      <c r="AE432" s="22"/>
      <c r="AF432" s="22"/>
      <c r="AG432" s="22"/>
      <c r="AH432" s="22"/>
      <c r="AI432" s="22"/>
      <c r="AJ432" s="22"/>
      <c r="AK432" s="22"/>
      <c r="AL432" s="22"/>
      <c r="AM432" s="22"/>
      <c r="AN432" s="22"/>
      <c r="AO432" s="22"/>
      <c r="AP432" s="22"/>
      <c r="AQ432" s="22"/>
      <c r="AR432" s="22"/>
      <c r="AS432" s="22"/>
      <c r="AT432" s="22"/>
      <c r="AU432" s="22"/>
      <c r="AV432" s="22"/>
      <c r="AW432" s="22"/>
      <c r="AX432" s="22"/>
      <c r="AY432" s="22"/>
      <c r="AZ432" s="22"/>
      <c r="BA432" s="22"/>
      <c r="BB432" s="20"/>
    </row>
    <row r="433" spans="1:54"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c r="AA433" s="22"/>
      <c r="AB433" s="22"/>
      <c r="AC433" s="22"/>
      <c r="AD433" s="22"/>
      <c r="AE433" s="22"/>
      <c r="AF433" s="22"/>
      <c r="AG433" s="22"/>
      <c r="AH433" s="22"/>
      <c r="AI433" s="22"/>
      <c r="AJ433" s="22"/>
      <c r="AK433" s="22"/>
      <c r="AL433" s="22"/>
      <c r="AM433" s="22"/>
      <c r="AN433" s="22"/>
      <c r="AO433" s="22"/>
      <c r="AP433" s="22"/>
      <c r="AQ433" s="22"/>
      <c r="AR433" s="22"/>
      <c r="AS433" s="22"/>
      <c r="AT433" s="22"/>
      <c r="AU433" s="22"/>
      <c r="AV433" s="22"/>
      <c r="AW433" s="22"/>
      <c r="AX433" s="22"/>
      <c r="AY433" s="22"/>
      <c r="AZ433" s="22"/>
      <c r="BA433" s="22"/>
      <c r="BB433" s="20"/>
    </row>
    <row r="434" spans="1:54"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c r="AE434" s="22"/>
      <c r="AF434" s="22"/>
      <c r="AG434" s="22"/>
      <c r="AH434" s="22"/>
      <c r="AI434" s="22"/>
      <c r="AJ434" s="22"/>
      <c r="AK434" s="22"/>
      <c r="AL434" s="22"/>
      <c r="AM434" s="22"/>
      <c r="AN434" s="22"/>
      <c r="AO434" s="22"/>
      <c r="AP434" s="22"/>
      <c r="AQ434" s="22"/>
      <c r="AR434" s="22"/>
      <c r="AS434" s="22"/>
      <c r="AT434" s="22"/>
      <c r="AU434" s="22"/>
      <c r="AV434" s="22"/>
      <c r="AW434" s="22"/>
      <c r="AX434" s="22"/>
      <c r="AY434" s="22"/>
      <c r="AZ434" s="22"/>
      <c r="BA434" s="22"/>
      <c r="BB434" s="20"/>
    </row>
    <row r="435" spans="1:54"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c r="AA435" s="22"/>
      <c r="AB435" s="22"/>
      <c r="AC435" s="22"/>
      <c r="AD435" s="22"/>
      <c r="AE435" s="22"/>
      <c r="AF435" s="22"/>
      <c r="AG435" s="22"/>
      <c r="AH435" s="22"/>
      <c r="AI435" s="22"/>
      <c r="AJ435" s="22"/>
      <c r="AK435" s="22"/>
      <c r="AL435" s="22"/>
      <c r="AM435" s="22"/>
      <c r="AN435" s="22"/>
      <c r="AO435" s="22"/>
      <c r="AP435" s="22"/>
      <c r="AQ435" s="22"/>
      <c r="AR435" s="22"/>
      <c r="AS435" s="22"/>
      <c r="AT435" s="22"/>
      <c r="AU435" s="22"/>
      <c r="AV435" s="22"/>
      <c r="AW435" s="22"/>
      <c r="AX435" s="22"/>
      <c r="AY435" s="22"/>
      <c r="AZ435" s="22"/>
      <c r="BA435" s="22"/>
      <c r="BB435" s="20"/>
    </row>
    <row r="436" spans="1:54"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c r="AA436" s="22"/>
      <c r="AB436" s="22"/>
      <c r="AC436" s="22"/>
      <c r="AD436" s="22"/>
      <c r="AE436" s="22"/>
      <c r="AF436" s="22"/>
      <c r="AG436" s="22"/>
      <c r="AH436" s="22"/>
      <c r="AI436" s="22"/>
      <c r="AJ436" s="22"/>
      <c r="AK436" s="22"/>
      <c r="AL436" s="22"/>
      <c r="AM436" s="22"/>
      <c r="AN436" s="22"/>
      <c r="AO436" s="22"/>
      <c r="AP436" s="22"/>
      <c r="AQ436" s="22"/>
      <c r="AR436" s="22"/>
      <c r="AS436" s="22"/>
      <c r="AT436" s="22"/>
      <c r="AU436" s="22"/>
      <c r="AV436" s="22"/>
      <c r="AW436" s="22"/>
      <c r="AX436" s="22"/>
      <c r="AY436" s="22"/>
      <c r="AZ436" s="22"/>
      <c r="BA436" s="22"/>
      <c r="BB436" s="20"/>
    </row>
    <row r="437" spans="1:54"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c r="AA437" s="22"/>
      <c r="AB437" s="22"/>
      <c r="AC437" s="22"/>
      <c r="AD437" s="22"/>
      <c r="AE437" s="22"/>
      <c r="AF437" s="22"/>
      <c r="AG437" s="22"/>
      <c r="AH437" s="22"/>
      <c r="AI437" s="22"/>
      <c r="AJ437" s="22"/>
      <c r="AK437" s="22"/>
      <c r="AL437" s="22"/>
      <c r="AM437" s="22"/>
      <c r="AN437" s="22"/>
      <c r="AO437" s="22"/>
      <c r="AP437" s="22"/>
      <c r="AQ437" s="22"/>
      <c r="AR437" s="22"/>
      <c r="AS437" s="22"/>
      <c r="AT437" s="22"/>
      <c r="AU437" s="22"/>
      <c r="AV437" s="22"/>
      <c r="AW437" s="22"/>
      <c r="AX437" s="22"/>
      <c r="AY437" s="22"/>
      <c r="AZ437" s="22"/>
      <c r="BA437" s="22"/>
      <c r="BB437" s="20"/>
    </row>
    <row r="438" spans="1:54"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c r="AA438" s="22"/>
      <c r="AB438" s="22"/>
      <c r="AC438" s="22"/>
      <c r="AD438" s="22"/>
      <c r="AE438" s="22"/>
      <c r="AF438" s="22"/>
      <c r="AG438" s="22"/>
      <c r="AH438" s="22"/>
      <c r="AI438" s="22"/>
      <c r="AJ438" s="22"/>
      <c r="AK438" s="22"/>
      <c r="AL438" s="22"/>
      <c r="AM438" s="22"/>
      <c r="AN438" s="22"/>
      <c r="AO438" s="22"/>
      <c r="AP438" s="22"/>
      <c r="AQ438" s="22"/>
      <c r="AR438" s="22"/>
      <c r="AS438" s="22"/>
      <c r="AT438" s="22"/>
      <c r="AU438" s="22"/>
      <c r="AV438" s="22"/>
      <c r="AW438" s="22"/>
      <c r="AX438" s="22"/>
      <c r="AY438" s="22"/>
      <c r="AZ438" s="22"/>
      <c r="BA438" s="22"/>
      <c r="BB438" s="20"/>
    </row>
    <row r="439" spans="1:54"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c r="AA439" s="22"/>
      <c r="AB439" s="22"/>
      <c r="AC439" s="22"/>
      <c r="AD439" s="22"/>
      <c r="AE439" s="22"/>
      <c r="AF439" s="22"/>
      <c r="AG439" s="22"/>
      <c r="AH439" s="22"/>
      <c r="AI439" s="22"/>
      <c r="AJ439" s="22"/>
      <c r="AK439" s="22"/>
      <c r="AL439" s="22"/>
      <c r="AM439" s="22"/>
      <c r="AN439" s="22"/>
      <c r="AO439" s="22"/>
      <c r="AP439" s="22"/>
      <c r="AQ439" s="22"/>
      <c r="AR439" s="22"/>
      <c r="AS439" s="22"/>
      <c r="AT439" s="22"/>
      <c r="AU439" s="22"/>
      <c r="AV439" s="22"/>
      <c r="AW439" s="22"/>
      <c r="AX439" s="22"/>
      <c r="AY439" s="22"/>
      <c r="AZ439" s="22"/>
      <c r="BA439" s="22"/>
      <c r="BB439" s="20"/>
    </row>
    <row r="440" spans="1:54"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c r="AA440" s="22"/>
      <c r="AB440" s="22"/>
      <c r="AC440" s="22"/>
      <c r="AD440" s="22"/>
      <c r="AE440" s="22"/>
      <c r="AF440" s="22"/>
      <c r="AG440" s="22"/>
      <c r="AH440" s="22"/>
      <c r="AI440" s="22"/>
      <c r="AJ440" s="22"/>
      <c r="AK440" s="22"/>
      <c r="AL440" s="22"/>
      <c r="AM440" s="22"/>
      <c r="AN440" s="22"/>
      <c r="AO440" s="22"/>
      <c r="AP440" s="22"/>
      <c r="AQ440" s="22"/>
      <c r="AR440" s="22"/>
      <c r="AS440" s="22"/>
      <c r="AT440" s="22"/>
      <c r="AU440" s="22"/>
      <c r="AV440" s="22"/>
      <c r="AW440" s="22"/>
      <c r="AX440" s="22"/>
      <c r="AY440" s="22"/>
      <c r="AZ440" s="22"/>
      <c r="BA440" s="22"/>
      <c r="BB440" s="20"/>
    </row>
    <row r="441" spans="1:54"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c r="AA441" s="22"/>
      <c r="AB441" s="22"/>
      <c r="AC441" s="22"/>
      <c r="AD441" s="22"/>
      <c r="AE441" s="22"/>
      <c r="AF441" s="22"/>
      <c r="AG441" s="22"/>
      <c r="AH441" s="22"/>
      <c r="AI441" s="22"/>
      <c r="AJ441" s="22"/>
      <c r="AK441" s="22"/>
      <c r="AL441" s="22"/>
      <c r="AM441" s="22"/>
      <c r="AN441" s="22"/>
      <c r="AO441" s="22"/>
      <c r="AP441" s="22"/>
      <c r="AQ441" s="22"/>
      <c r="AR441" s="22"/>
      <c r="AS441" s="22"/>
      <c r="AT441" s="22"/>
      <c r="AU441" s="22"/>
      <c r="AV441" s="22"/>
      <c r="AW441" s="22"/>
      <c r="AX441" s="22"/>
      <c r="AY441" s="22"/>
      <c r="AZ441" s="22"/>
      <c r="BA441" s="22"/>
      <c r="BB441" s="20"/>
    </row>
    <row r="442" spans="1:54"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c r="AA442" s="22"/>
      <c r="AB442" s="22"/>
      <c r="AC442" s="22"/>
      <c r="AD442" s="22"/>
      <c r="AE442" s="22"/>
      <c r="AF442" s="22"/>
      <c r="AG442" s="22"/>
      <c r="AH442" s="22"/>
      <c r="AI442" s="22"/>
      <c r="AJ442" s="22"/>
      <c r="AK442" s="22"/>
      <c r="AL442" s="22"/>
      <c r="AM442" s="22"/>
      <c r="AN442" s="22"/>
      <c r="AO442" s="22"/>
      <c r="AP442" s="22"/>
      <c r="AQ442" s="22"/>
      <c r="AR442" s="22"/>
      <c r="AS442" s="22"/>
      <c r="AT442" s="22"/>
      <c r="AU442" s="22"/>
      <c r="AV442" s="22"/>
      <c r="AW442" s="22"/>
      <c r="AX442" s="22"/>
      <c r="AY442" s="22"/>
      <c r="AZ442" s="22"/>
      <c r="BA442" s="22"/>
      <c r="BB442" s="20"/>
    </row>
    <row r="443" spans="1:54"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c r="AA443" s="22"/>
      <c r="AB443" s="22"/>
      <c r="AC443" s="22"/>
      <c r="AD443" s="22"/>
      <c r="AE443" s="22"/>
      <c r="AF443" s="22"/>
      <c r="AG443" s="22"/>
      <c r="AH443" s="22"/>
      <c r="AI443" s="22"/>
      <c r="AJ443" s="22"/>
      <c r="AK443" s="22"/>
      <c r="AL443" s="22"/>
      <c r="AM443" s="22"/>
      <c r="AN443" s="22"/>
      <c r="AO443" s="22"/>
      <c r="AP443" s="22"/>
      <c r="AQ443" s="22"/>
      <c r="AR443" s="22"/>
      <c r="AS443" s="22"/>
      <c r="AT443" s="22"/>
      <c r="AU443" s="22"/>
      <c r="AV443" s="22"/>
      <c r="AW443" s="22"/>
      <c r="AX443" s="22"/>
      <c r="AY443" s="22"/>
      <c r="AZ443" s="22"/>
      <c r="BA443" s="22"/>
      <c r="BB443" s="20"/>
    </row>
    <row r="444" spans="1:54"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c r="AA444" s="22"/>
      <c r="AB444" s="22"/>
      <c r="AC444" s="22"/>
      <c r="AD444" s="22"/>
      <c r="AE444" s="22"/>
      <c r="AF444" s="22"/>
      <c r="AG444" s="22"/>
      <c r="AH444" s="22"/>
      <c r="AI444" s="22"/>
      <c r="AJ444" s="22"/>
      <c r="AK444" s="22"/>
      <c r="AL444" s="22"/>
      <c r="AM444" s="22"/>
      <c r="AN444" s="22"/>
      <c r="AO444" s="22"/>
      <c r="AP444" s="22"/>
      <c r="AQ444" s="22"/>
      <c r="AR444" s="22"/>
      <c r="AS444" s="22"/>
      <c r="AT444" s="22"/>
      <c r="AU444" s="22"/>
      <c r="AV444" s="22"/>
      <c r="AW444" s="22"/>
      <c r="AX444" s="22"/>
      <c r="AY444" s="22"/>
      <c r="AZ444" s="22"/>
      <c r="BA444" s="22"/>
      <c r="BB444" s="20"/>
    </row>
    <row r="445" spans="1:54"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c r="AA445" s="22"/>
      <c r="AB445" s="22"/>
      <c r="AC445" s="22"/>
      <c r="AD445" s="22"/>
      <c r="AE445" s="22"/>
      <c r="AF445" s="22"/>
      <c r="AG445" s="22"/>
      <c r="AH445" s="22"/>
      <c r="AI445" s="22"/>
      <c r="AJ445" s="22"/>
      <c r="AK445" s="22"/>
      <c r="AL445" s="22"/>
      <c r="AM445" s="22"/>
      <c r="AN445" s="22"/>
      <c r="AO445" s="22"/>
      <c r="AP445" s="22"/>
      <c r="AQ445" s="22"/>
      <c r="AR445" s="22"/>
      <c r="AS445" s="22"/>
      <c r="AT445" s="22"/>
      <c r="AU445" s="22"/>
      <c r="AV445" s="22"/>
      <c r="AW445" s="22"/>
      <c r="AX445" s="22"/>
      <c r="AY445" s="22"/>
      <c r="AZ445" s="22"/>
      <c r="BA445" s="22"/>
      <c r="BB445" s="20"/>
    </row>
    <row r="446" spans="1:54"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22"/>
      <c r="AF446" s="22"/>
      <c r="AG446" s="22"/>
      <c r="AH446" s="22"/>
      <c r="AI446" s="22"/>
      <c r="AJ446" s="22"/>
      <c r="AK446" s="22"/>
      <c r="AL446" s="22"/>
      <c r="AM446" s="22"/>
      <c r="AN446" s="22"/>
      <c r="AO446" s="22"/>
      <c r="AP446" s="22"/>
      <c r="AQ446" s="22"/>
      <c r="AR446" s="22"/>
      <c r="AS446" s="22"/>
      <c r="AT446" s="22"/>
      <c r="AU446" s="22"/>
      <c r="AV446" s="22"/>
      <c r="AW446" s="22"/>
      <c r="AX446" s="22"/>
      <c r="AY446" s="22"/>
      <c r="AZ446" s="22"/>
      <c r="BA446" s="22"/>
      <c r="BB446" s="20"/>
    </row>
    <row r="447" spans="1:54"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c r="AK447" s="22"/>
      <c r="AL447" s="22"/>
      <c r="AM447" s="22"/>
      <c r="AN447" s="22"/>
      <c r="AO447" s="22"/>
      <c r="AP447" s="22"/>
      <c r="AQ447" s="22"/>
      <c r="AR447" s="22"/>
      <c r="AS447" s="22"/>
      <c r="AT447" s="22"/>
      <c r="AU447" s="22"/>
      <c r="AV447" s="22"/>
      <c r="AW447" s="22"/>
      <c r="AX447" s="22"/>
      <c r="AY447" s="22"/>
      <c r="AZ447" s="22"/>
      <c r="BA447" s="22"/>
      <c r="BB447" s="20"/>
    </row>
    <row r="448" spans="1:54"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c r="AA448" s="22"/>
      <c r="AB448" s="22"/>
      <c r="AC448" s="22"/>
      <c r="AD448" s="22"/>
      <c r="AE448" s="22"/>
      <c r="AF448" s="22"/>
      <c r="AG448" s="22"/>
      <c r="AH448" s="22"/>
      <c r="AI448" s="22"/>
      <c r="AJ448" s="22"/>
      <c r="AK448" s="22"/>
      <c r="AL448" s="22"/>
      <c r="AM448" s="22"/>
      <c r="AN448" s="22"/>
      <c r="AO448" s="22"/>
      <c r="AP448" s="22"/>
      <c r="AQ448" s="22"/>
      <c r="AR448" s="22"/>
      <c r="AS448" s="22"/>
      <c r="AT448" s="22"/>
      <c r="AU448" s="22"/>
      <c r="AV448" s="22"/>
      <c r="AW448" s="22"/>
      <c r="AX448" s="22"/>
      <c r="AY448" s="22"/>
      <c r="AZ448" s="22"/>
      <c r="BA448" s="22"/>
      <c r="BB448" s="20"/>
    </row>
    <row r="449" spans="1:54"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c r="AA449" s="22"/>
      <c r="AB449" s="22"/>
      <c r="AC449" s="22"/>
      <c r="AD449" s="22"/>
      <c r="AE449" s="22"/>
      <c r="AF449" s="22"/>
      <c r="AG449" s="22"/>
      <c r="AH449" s="22"/>
      <c r="AI449" s="22"/>
      <c r="AJ449" s="22"/>
      <c r="AK449" s="22"/>
      <c r="AL449" s="22"/>
      <c r="AM449" s="22"/>
      <c r="AN449" s="22"/>
      <c r="AO449" s="22"/>
      <c r="AP449" s="22"/>
      <c r="AQ449" s="22"/>
      <c r="AR449" s="22"/>
      <c r="AS449" s="22"/>
      <c r="AT449" s="22"/>
      <c r="AU449" s="22"/>
      <c r="AV449" s="22"/>
      <c r="AW449" s="22"/>
      <c r="AX449" s="22"/>
      <c r="AY449" s="22"/>
      <c r="AZ449" s="22"/>
      <c r="BA449" s="22"/>
      <c r="BB449" s="20"/>
    </row>
    <row r="450" spans="1:54"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c r="AA450" s="22"/>
      <c r="AB450" s="22"/>
      <c r="AC450" s="22"/>
      <c r="AD450" s="22"/>
      <c r="AE450" s="22"/>
      <c r="AF450" s="22"/>
      <c r="AG450" s="22"/>
      <c r="AH450" s="22"/>
      <c r="AI450" s="22"/>
      <c r="AJ450" s="22"/>
      <c r="AK450" s="22"/>
      <c r="AL450" s="22"/>
      <c r="AM450" s="22"/>
      <c r="AN450" s="22"/>
      <c r="AO450" s="22"/>
      <c r="AP450" s="22"/>
      <c r="AQ450" s="22"/>
      <c r="AR450" s="22"/>
      <c r="AS450" s="22"/>
      <c r="AT450" s="22"/>
      <c r="AU450" s="22"/>
      <c r="AV450" s="22"/>
      <c r="AW450" s="22"/>
      <c r="AX450" s="22"/>
      <c r="AY450" s="22"/>
      <c r="AZ450" s="22"/>
      <c r="BA450" s="22"/>
      <c r="BB450" s="20"/>
    </row>
    <row r="451" spans="1:54"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E451" s="22"/>
      <c r="AF451" s="22"/>
      <c r="AG451" s="22"/>
      <c r="AH451" s="22"/>
      <c r="AI451" s="22"/>
      <c r="AJ451" s="22"/>
      <c r="AK451" s="22"/>
      <c r="AL451" s="22"/>
      <c r="AM451" s="22"/>
      <c r="AN451" s="22"/>
      <c r="AO451" s="22"/>
      <c r="AP451" s="22"/>
      <c r="AQ451" s="22"/>
      <c r="AR451" s="22"/>
      <c r="AS451" s="22"/>
      <c r="AT451" s="22"/>
      <c r="AU451" s="22"/>
      <c r="AV451" s="22"/>
      <c r="AW451" s="22"/>
      <c r="AX451" s="22"/>
      <c r="AY451" s="22"/>
      <c r="AZ451" s="22"/>
      <c r="BA451" s="22"/>
      <c r="BB451" s="20"/>
    </row>
    <row r="452" spans="1:54"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c r="AA452" s="22"/>
      <c r="AB452" s="22"/>
      <c r="AC452" s="22"/>
      <c r="AD452" s="22"/>
      <c r="AE452" s="22"/>
      <c r="AF452" s="22"/>
      <c r="AG452" s="22"/>
      <c r="AH452" s="22"/>
      <c r="AI452" s="22"/>
      <c r="AJ452" s="22"/>
      <c r="AK452" s="22"/>
      <c r="AL452" s="22"/>
      <c r="AM452" s="22"/>
      <c r="AN452" s="22"/>
      <c r="AO452" s="22"/>
      <c r="AP452" s="22"/>
      <c r="AQ452" s="22"/>
      <c r="AR452" s="22"/>
      <c r="AS452" s="22"/>
      <c r="AT452" s="22"/>
      <c r="AU452" s="22"/>
      <c r="AV452" s="22"/>
      <c r="AW452" s="22"/>
      <c r="AX452" s="22"/>
      <c r="AY452" s="22"/>
      <c r="AZ452" s="22"/>
      <c r="BA452" s="22"/>
      <c r="BB452" s="20"/>
    </row>
    <row r="453" spans="1:54"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c r="AA453" s="22"/>
      <c r="AB453" s="22"/>
      <c r="AC453" s="22"/>
      <c r="AD453" s="22"/>
      <c r="AE453" s="22"/>
      <c r="AF453" s="22"/>
      <c r="AG453" s="22"/>
      <c r="AH453" s="22"/>
      <c r="AI453" s="22"/>
      <c r="AJ453" s="22"/>
      <c r="AK453" s="22"/>
      <c r="AL453" s="22"/>
      <c r="AM453" s="22"/>
      <c r="AN453" s="22"/>
      <c r="AO453" s="22"/>
      <c r="AP453" s="22"/>
      <c r="AQ453" s="22"/>
      <c r="AR453" s="22"/>
      <c r="AS453" s="22"/>
      <c r="AT453" s="22"/>
      <c r="AU453" s="22"/>
      <c r="AV453" s="22"/>
      <c r="AW453" s="22"/>
      <c r="AX453" s="22"/>
      <c r="AY453" s="22"/>
      <c r="AZ453" s="22"/>
      <c r="BA453" s="22"/>
      <c r="BB453" s="20"/>
    </row>
    <row r="454" spans="1:54"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22"/>
      <c r="AF454" s="22"/>
      <c r="AG454" s="22"/>
      <c r="AH454" s="22"/>
      <c r="AI454" s="22"/>
      <c r="AJ454" s="22"/>
      <c r="AK454" s="22"/>
      <c r="AL454" s="22"/>
      <c r="AM454" s="22"/>
      <c r="AN454" s="22"/>
      <c r="AO454" s="22"/>
      <c r="AP454" s="22"/>
      <c r="AQ454" s="22"/>
      <c r="AR454" s="22"/>
      <c r="AS454" s="22"/>
      <c r="AT454" s="22"/>
      <c r="AU454" s="22"/>
      <c r="AV454" s="22"/>
      <c r="AW454" s="22"/>
      <c r="AX454" s="22"/>
      <c r="AY454" s="22"/>
      <c r="AZ454" s="22"/>
      <c r="BA454" s="22"/>
      <c r="BB454" s="20"/>
    </row>
    <row r="455" spans="1:54"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c r="AA455" s="22"/>
      <c r="AB455" s="22"/>
      <c r="AC455" s="22"/>
      <c r="AD455" s="22"/>
      <c r="AE455" s="22"/>
      <c r="AF455" s="22"/>
      <c r="AG455" s="22"/>
      <c r="AH455" s="22"/>
      <c r="AI455" s="22"/>
      <c r="AJ455" s="22"/>
      <c r="AK455" s="22"/>
      <c r="AL455" s="22"/>
      <c r="AM455" s="22"/>
      <c r="AN455" s="22"/>
      <c r="AO455" s="22"/>
      <c r="AP455" s="22"/>
      <c r="AQ455" s="22"/>
      <c r="AR455" s="22"/>
      <c r="AS455" s="22"/>
      <c r="AT455" s="22"/>
      <c r="AU455" s="22"/>
      <c r="AV455" s="22"/>
      <c r="AW455" s="22"/>
      <c r="AX455" s="22"/>
      <c r="AY455" s="22"/>
      <c r="AZ455" s="22"/>
      <c r="BA455" s="22"/>
      <c r="BB455" s="20"/>
    </row>
    <row r="456" spans="1:54"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c r="AA456" s="22"/>
      <c r="AB456" s="22"/>
      <c r="AC456" s="22"/>
      <c r="AD456" s="22"/>
      <c r="AE456" s="22"/>
      <c r="AF456" s="22"/>
      <c r="AG456" s="22"/>
      <c r="AH456" s="22"/>
      <c r="AI456" s="22"/>
      <c r="AJ456" s="22"/>
      <c r="AK456" s="22"/>
      <c r="AL456" s="22"/>
      <c r="AM456" s="22"/>
      <c r="AN456" s="22"/>
      <c r="AO456" s="22"/>
      <c r="AP456" s="22"/>
      <c r="AQ456" s="22"/>
      <c r="AR456" s="22"/>
      <c r="AS456" s="22"/>
      <c r="AT456" s="22"/>
      <c r="AU456" s="22"/>
      <c r="AV456" s="22"/>
      <c r="AW456" s="22"/>
      <c r="AX456" s="22"/>
      <c r="AY456" s="22"/>
      <c r="AZ456" s="22"/>
      <c r="BA456" s="22"/>
      <c r="BB456" s="20"/>
    </row>
    <row r="457" spans="1:54"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0"/>
    </row>
    <row r="458" spans="1:54"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22"/>
      <c r="AF458" s="22"/>
      <c r="AG458" s="22"/>
      <c r="AH458" s="22"/>
      <c r="AI458" s="22"/>
      <c r="AJ458" s="22"/>
      <c r="AK458" s="22"/>
      <c r="AL458" s="22"/>
      <c r="AM458" s="22"/>
      <c r="AN458" s="22"/>
      <c r="AO458" s="22"/>
      <c r="AP458" s="22"/>
      <c r="AQ458" s="22"/>
      <c r="AR458" s="22"/>
      <c r="AS458" s="22"/>
      <c r="AT458" s="22"/>
      <c r="AU458" s="22"/>
      <c r="AV458" s="22"/>
      <c r="AW458" s="22"/>
      <c r="AX458" s="22"/>
      <c r="AY458" s="22"/>
      <c r="AZ458" s="22"/>
      <c r="BA458" s="22"/>
      <c r="BB458" s="20"/>
    </row>
    <row r="459" spans="1:54"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c r="AA459" s="22"/>
      <c r="AB459" s="22"/>
      <c r="AC459" s="22"/>
      <c r="AD459" s="22"/>
      <c r="AE459" s="22"/>
      <c r="AF459" s="22"/>
      <c r="AG459" s="22"/>
      <c r="AH459" s="22"/>
      <c r="AI459" s="22"/>
      <c r="AJ459" s="22"/>
      <c r="AK459" s="22"/>
      <c r="AL459" s="22"/>
      <c r="AM459" s="22"/>
      <c r="AN459" s="22"/>
      <c r="AO459" s="22"/>
      <c r="AP459" s="22"/>
      <c r="AQ459" s="22"/>
      <c r="AR459" s="22"/>
      <c r="AS459" s="22"/>
      <c r="AT459" s="22"/>
      <c r="AU459" s="22"/>
      <c r="AV459" s="22"/>
      <c r="AW459" s="22"/>
      <c r="AX459" s="22"/>
      <c r="AY459" s="22"/>
      <c r="AZ459" s="22"/>
      <c r="BA459" s="22"/>
      <c r="BB459" s="20"/>
    </row>
    <row r="460" spans="1:54"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c r="AA460" s="22"/>
      <c r="AB460" s="22"/>
      <c r="AC460" s="22"/>
      <c r="AD460" s="22"/>
      <c r="AE460" s="22"/>
      <c r="AF460" s="22"/>
      <c r="AG460" s="22"/>
      <c r="AH460" s="22"/>
      <c r="AI460" s="22"/>
      <c r="AJ460" s="22"/>
      <c r="AK460" s="22"/>
      <c r="AL460" s="22"/>
      <c r="AM460" s="22"/>
      <c r="AN460" s="22"/>
      <c r="AO460" s="22"/>
      <c r="AP460" s="22"/>
      <c r="AQ460" s="22"/>
      <c r="AR460" s="22"/>
      <c r="AS460" s="22"/>
      <c r="AT460" s="22"/>
      <c r="AU460" s="22"/>
      <c r="AV460" s="22"/>
      <c r="AW460" s="22"/>
      <c r="AX460" s="22"/>
      <c r="AY460" s="22"/>
      <c r="AZ460" s="22"/>
      <c r="BA460" s="22"/>
      <c r="BB460" s="20"/>
    </row>
    <row r="461" spans="1:54"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c r="AA461" s="22"/>
      <c r="AB461" s="22"/>
      <c r="AC461" s="22"/>
      <c r="AD461" s="22"/>
      <c r="AE461" s="22"/>
      <c r="AF461" s="22"/>
      <c r="AG461" s="22"/>
      <c r="AH461" s="22"/>
      <c r="AI461" s="22"/>
      <c r="AJ461" s="22"/>
      <c r="AK461" s="22"/>
      <c r="AL461" s="22"/>
      <c r="AM461" s="22"/>
      <c r="AN461" s="22"/>
      <c r="AO461" s="22"/>
      <c r="AP461" s="22"/>
      <c r="AQ461" s="22"/>
      <c r="AR461" s="22"/>
      <c r="AS461" s="22"/>
      <c r="AT461" s="22"/>
      <c r="AU461" s="22"/>
      <c r="AV461" s="22"/>
      <c r="AW461" s="22"/>
      <c r="AX461" s="22"/>
      <c r="AY461" s="22"/>
      <c r="AZ461" s="22"/>
      <c r="BA461" s="22"/>
      <c r="BB461" s="20"/>
    </row>
    <row r="462" spans="1:54"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c r="AA462" s="22"/>
      <c r="AB462" s="22"/>
      <c r="AC462" s="22"/>
      <c r="AD462" s="22"/>
      <c r="AE462" s="22"/>
      <c r="AF462" s="22"/>
      <c r="AG462" s="22"/>
      <c r="AH462" s="22"/>
      <c r="AI462" s="22"/>
      <c r="AJ462" s="22"/>
      <c r="AK462" s="22"/>
      <c r="AL462" s="22"/>
      <c r="AM462" s="22"/>
      <c r="AN462" s="22"/>
      <c r="AO462" s="22"/>
      <c r="AP462" s="22"/>
      <c r="AQ462" s="22"/>
      <c r="AR462" s="22"/>
      <c r="AS462" s="22"/>
      <c r="AT462" s="22"/>
      <c r="AU462" s="22"/>
      <c r="AV462" s="22"/>
      <c r="AW462" s="22"/>
      <c r="AX462" s="22"/>
      <c r="AY462" s="22"/>
      <c r="AZ462" s="22"/>
      <c r="BA462" s="22"/>
      <c r="BB462" s="20"/>
    </row>
    <row r="463" spans="1:54"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E463" s="22"/>
      <c r="AF463" s="22"/>
      <c r="AG463" s="22"/>
      <c r="AH463" s="22"/>
      <c r="AI463" s="22"/>
      <c r="AJ463" s="22"/>
      <c r="AK463" s="22"/>
      <c r="AL463" s="22"/>
      <c r="AM463" s="22"/>
      <c r="AN463" s="22"/>
      <c r="AO463" s="22"/>
      <c r="AP463" s="22"/>
      <c r="AQ463" s="22"/>
      <c r="AR463" s="22"/>
      <c r="AS463" s="22"/>
      <c r="AT463" s="22"/>
      <c r="AU463" s="22"/>
      <c r="AV463" s="22"/>
      <c r="AW463" s="22"/>
      <c r="AX463" s="22"/>
      <c r="AY463" s="22"/>
      <c r="AZ463" s="22"/>
      <c r="BA463" s="22"/>
      <c r="BB463" s="20"/>
    </row>
    <row r="464" spans="1:54"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c r="AA464" s="22"/>
      <c r="AB464" s="22"/>
      <c r="AC464" s="22"/>
      <c r="AD464" s="22"/>
      <c r="AE464" s="22"/>
      <c r="AF464" s="22"/>
      <c r="AG464" s="22"/>
      <c r="AH464" s="22"/>
      <c r="AI464" s="22"/>
      <c r="AJ464" s="22"/>
      <c r="AK464" s="22"/>
      <c r="AL464" s="22"/>
      <c r="AM464" s="22"/>
      <c r="AN464" s="22"/>
      <c r="AO464" s="22"/>
      <c r="AP464" s="22"/>
      <c r="AQ464" s="22"/>
      <c r="AR464" s="22"/>
      <c r="AS464" s="22"/>
      <c r="AT464" s="22"/>
      <c r="AU464" s="22"/>
      <c r="AV464" s="22"/>
      <c r="AW464" s="22"/>
      <c r="AX464" s="22"/>
      <c r="AY464" s="22"/>
      <c r="AZ464" s="22"/>
      <c r="BA464" s="22"/>
      <c r="BB464" s="20"/>
    </row>
    <row r="465" spans="1:54"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c r="AA465" s="22"/>
      <c r="AB465" s="22"/>
      <c r="AC465" s="22"/>
      <c r="AD465" s="22"/>
      <c r="AE465" s="22"/>
      <c r="AF465" s="22"/>
      <c r="AG465" s="22"/>
      <c r="AH465" s="22"/>
      <c r="AI465" s="22"/>
      <c r="AJ465" s="22"/>
      <c r="AK465" s="22"/>
      <c r="AL465" s="22"/>
      <c r="AM465" s="22"/>
      <c r="AN465" s="22"/>
      <c r="AO465" s="22"/>
      <c r="AP465" s="22"/>
      <c r="AQ465" s="22"/>
      <c r="AR465" s="22"/>
      <c r="AS465" s="22"/>
      <c r="AT465" s="22"/>
      <c r="AU465" s="22"/>
      <c r="AV465" s="22"/>
      <c r="AW465" s="22"/>
      <c r="AX465" s="22"/>
      <c r="AY465" s="22"/>
      <c r="AZ465" s="22"/>
      <c r="BA465" s="22"/>
      <c r="BB465" s="20"/>
    </row>
    <row r="466" spans="1:54"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c r="AE466" s="22"/>
      <c r="AF466" s="22"/>
      <c r="AG466" s="22"/>
      <c r="AH466" s="22"/>
      <c r="AI466" s="22"/>
      <c r="AJ466" s="22"/>
      <c r="AK466" s="22"/>
      <c r="AL466" s="22"/>
      <c r="AM466" s="22"/>
      <c r="AN466" s="22"/>
      <c r="AO466" s="22"/>
      <c r="AP466" s="22"/>
      <c r="AQ466" s="22"/>
      <c r="AR466" s="22"/>
      <c r="AS466" s="22"/>
      <c r="AT466" s="22"/>
      <c r="AU466" s="22"/>
      <c r="AV466" s="22"/>
      <c r="AW466" s="22"/>
      <c r="AX466" s="22"/>
      <c r="AY466" s="22"/>
      <c r="AZ466" s="22"/>
      <c r="BA466" s="22"/>
      <c r="BB466" s="20"/>
    </row>
    <row r="467" spans="1:54"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c r="AA467" s="22"/>
      <c r="AB467" s="22"/>
      <c r="AC467" s="22"/>
      <c r="AD467" s="22"/>
      <c r="AE467" s="22"/>
      <c r="AF467" s="22"/>
      <c r="AG467" s="22"/>
      <c r="AH467" s="22"/>
      <c r="AI467" s="22"/>
      <c r="AJ467" s="22"/>
      <c r="AK467" s="22"/>
      <c r="AL467" s="22"/>
      <c r="AM467" s="22"/>
      <c r="AN467" s="22"/>
      <c r="AO467" s="22"/>
      <c r="AP467" s="22"/>
      <c r="AQ467" s="22"/>
      <c r="AR467" s="22"/>
      <c r="AS467" s="22"/>
      <c r="AT467" s="22"/>
      <c r="AU467" s="22"/>
      <c r="AV467" s="22"/>
      <c r="AW467" s="22"/>
      <c r="AX467" s="22"/>
      <c r="AY467" s="22"/>
      <c r="AZ467" s="22"/>
      <c r="BA467" s="22"/>
      <c r="BB467" s="20"/>
    </row>
    <row r="468" spans="1:54"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E468" s="22"/>
      <c r="AF468" s="22"/>
      <c r="AG468" s="22"/>
      <c r="AH468" s="22"/>
      <c r="AI468" s="22"/>
      <c r="AJ468" s="22"/>
      <c r="AK468" s="22"/>
      <c r="AL468" s="22"/>
      <c r="AM468" s="22"/>
      <c r="AN468" s="22"/>
      <c r="AO468" s="22"/>
      <c r="AP468" s="22"/>
      <c r="AQ468" s="22"/>
      <c r="AR468" s="22"/>
      <c r="AS468" s="22"/>
      <c r="AT468" s="22"/>
      <c r="AU468" s="22"/>
      <c r="AV468" s="22"/>
      <c r="AW468" s="22"/>
      <c r="AX468" s="22"/>
      <c r="AY468" s="22"/>
      <c r="AZ468" s="22"/>
      <c r="BA468" s="22"/>
      <c r="BB468" s="20"/>
    </row>
    <row r="469" spans="1:54"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c r="AA469" s="22"/>
      <c r="AB469" s="22"/>
      <c r="AC469" s="22"/>
      <c r="AD469" s="22"/>
      <c r="AE469" s="22"/>
      <c r="AF469" s="22"/>
      <c r="AG469" s="22"/>
      <c r="AH469" s="22"/>
      <c r="AI469" s="22"/>
      <c r="AJ469" s="22"/>
      <c r="AK469" s="22"/>
      <c r="AL469" s="22"/>
      <c r="AM469" s="22"/>
      <c r="AN469" s="22"/>
      <c r="AO469" s="22"/>
      <c r="AP469" s="22"/>
      <c r="AQ469" s="22"/>
      <c r="AR469" s="22"/>
      <c r="AS469" s="22"/>
      <c r="AT469" s="22"/>
      <c r="AU469" s="22"/>
      <c r="AV469" s="22"/>
      <c r="AW469" s="22"/>
      <c r="AX469" s="22"/>
      <c r="AY469" s="22"/>
      <c r="AZ469" s="22"/>
      <c r="BA469" s="22"/>
      <c r="BB469" s="20"/>
    </row>
    <row r="470" spans="1:54"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E470" s="22"/>
      <c r="AF470" s="22"/>
      <c r="AG470" s="22"/>
      <c r="AH470" s="22"/>
      <c r="AI470" s="22"/>
      <c r="AJ470" s="22"/>
      <c r="AK470" s="22"/>
      <c r="AL470" s="22"/>
      <c r="AM470" s="22"/>
      <c r="AN470" s="22"/>
      <c r="AO470" s="22"/>
      <c r="AP470" s="22"/>
      <c r="AQ470" s="22"/>
      <c r="AR470" s="22"/>
      <c r="AS470" s="22"/>
      <c r="AT470" s="22"/>
      <c r="AU470" s="22"/>
      <c r="AV470" s="22"/>
      <c r="AW470" s="22"/>
      <c r="AX470" s="22"/>
      <c r="AY470" s="22"/>
      <c r="AZ470" s="22"/>
      <c r="BA470" s="22"/>
      <c r="BB470" s="20"/>
    </row>
    <row r="471" spans="1:54"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E471" s="22"/>
      <c r="AF471" s="22"/>
      <c r="AG471" s="22"/>
      <c r="AH471" s="22"/>
      <c r="AI471" s="22"/>
      <c r="AJ471" s="22"/>
      <c r="AK471" s="22"/>
      <c r="AL471" s="22"/>
      <c r="AM471" s="22"/>
      <c r="AN471" s="22"/>
      <c r="AO471" s="22"/>
      <c r="AP471" s="22"/>
      <c r="AQ471" s="22"/>
      <c r="AR471" s="22"/>
      <c r="AS471" s="22"/>
      <c r="AT471" s="22"/>
      <c r="AU471" s="22"/>
      <c r="AV471" s="22"/>
      <c r="AW471" s="22"/>
      <c r="AX471" s="22"/>
      <c r="AY471" s="22"/>
      <c r="AZ471" s="22"/>
      <c r="BA471" s="22"/>
      <c r="BB471" s="20"/>
    </row>
    <row r="472" spans="1:54"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E472" s="22"/>
      <c r="AF472" s="22"/>
      <c r="AG472" s="22"/>
      <c r="AH472" s="22"/>
      <c r="AI472" s="22"/>
      <c r="AJ472" s="22"/>
      <c r="AK472" s="22"/>
      <c r="AL472" s="22"/>
      <c r="AM472" s="22"/>
      <c r="AN472" s="22"/>
      <c r="AO472" s="22"/>
      <c r="AP472" s="22"/>
      <c r="AQ472" s="22"/>
      <c r="AR472" s="22"/>
      <c r="AS472" s="22"/>
      <c r="AT472" s="22"/>
      <c r="AU472" s="22"/>
      <c r="AV472" s="22"/>
      <c r="AW472" s="22"/>
      <c r="AX472" s="22"/>
      <c r="AY472" s="22"/>
      <c r="AZ472" s="22"/>
      <c r="BA472" s="22"/>
      <c r="BB472" s="20"/>
    </row>
    <row r="473" spans="1:54"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22"/>
      <c r="AF473" s="22"/>
      <c r="AG473" s="22"/>
      <c r="AH473" s="22"/>
      <c r="AI473" s="22"/>
      <c r="AJ473" s="22"/>
      <c r="AK473" s="22"/>
      <c r="AL473" s="22"/>
      <c r="AM473" s="22"/>
      <c r="AN473" s="22"/>
      <c r="AO473" s="22"/>
      <c r="AP473" s="22"/>
      <c r="AQ473" s="22"/>
      <c r="AR473" s="22"/>
      <c r="AS473" s="22"/>
      <c r="AT473" s="22"/>
      <c r="AU473" s="22"/>
      <c r="AV473" s="22"/>
      <c r="AW473" s="22"/>
      <c r="AX473" s="22"/>
      <c r="AY473" s="22"/>
      <c r="AZ473" s="22"/>
      <c r="BA473" s="22"/>
      <c r="BB473" s="20"/>
    </row>
    <row r="474" spans="1:54"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c r="AA474" s="22"/>
      <c r="AB474" s="22"/>
      <c r="AC474" s="22"/>
      <c r="AD474" s="22"/>
      <c r="AE474" s="22"/>
      <c r="AF474" s="22"/>
      <c r="AG474" s="22"/>
      <c r="AH474" s="22"/>
      <c r="AI474" s="22"/>
      <c r="AJ474" s="22"/>
      <c r="AK474" s="22"/>
      <c r="AL474" s="22"/>
      <c r="AM474" s="22"/>
      <c r="AN474" s="22"/>
      <c r="AO474" s="22"/>
      <c r="AP474" s="22"/>
      <c r="AQ474" s="22"/>
      <c r="AR474" s="22"/>
      <c r="AS474" s="22"/>
      <c r="AT474" s="22"/>
      <c r="AU474" s="22"/>
      <c r="AV474" s="22"/>
      <c r="AW474" s="22"/>
      <c r="AX474" s="22"/>
      <c r="AY474" s="22"/>
      <c r="AZ474" s="22"/>
      <c r="BA474" s="22"/>
      <c r="BB474" s="20"/>
    </row>
    <row r="475" spans="1:54"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c r="AA475" s="22"/>
      <c r="AB475" s="22"/>
      <c r="AC475" s="22"/>
      <c r="AD475" s="22"/>
      <c r="AE475" s="22"/>
      <c r="AF475" s="22"/>
      <c r="AG475" s="22"/>
      <c r="AH475" s="22"/>
      <c r="AI475" s="22"/>
      <c r="AJ475" s="22"/>
      <c r="AK475" s="22"/>
      <c r="AL475" s="22"/>
      <c r="AM475" s="22"/>
      <c r="AN475" s="22"/>
      <c r="AO475" s="22"/>
      <c r="AP475" s="22"/>
      <c r="AQ475" s="22"/>
      <c r="AR475" s="22"/>
      <c r="AS475" s="22"/>
      <c r="AT475" s="22"/>
      <c r="AU475" s="22"/>
      <c r="AV475" s="22"/>
      <c r="AW475" s="22"/>
      <c r="AX475" s="22"/>
      <c r="AY475" s="22"/>
      <c r="AZ475" s="22"/>
      <c r="BA475" s="22"/>
      <c r="BB475" s="20"/>
    </row>
    <row r="476" spans="1:54"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0"/>
    </row>
    <row r="477" spans="1:54"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c r="AA477" s="22"/>
      <c r="AB477" s="22"/>
      <c r="AC477" s="22"/>
      <c r="AD477" s="22"/>
      <c r="AE477" s="22"/>
      <c r="AF477" s="22"/>
      <c r="AG477" s="22"/>
      <c r="AH477" s="22"/>
      <c r="AI477" s="22"/>
      <c r="AJ477" s="22"/>
      <c r="AK477" s="22"/>
      <c r="AL477" s="22"/>
      <c r="AM477" s="22"/>
      <c r="AN477" s="22"/>
      <c r="AO477" s="22"/>
      <c r="AP477" s="22"/>
      <c r="AQ477" s="22"/>
      <c r="AR477" s="22"/>
      <c r="AS477" s="22"/>
      <c r="AT477" s="22"/>
      <c r="AU477" s="22"/>
      <c r="AV477" s="22"/>
      <c r="AW477" s="22"/>
      <c r="AX477" s="22"/>
      <c r="AY477" s="22"/>
      <c r="AZ477" s="22"/>
      <c r="BA477" s="22"/>
      <c r="BB477" s="20"/>
    </row>
    <row r="478" spans="1:54" x14ac:dyDescent="0.25">
      <c r="A478" s="22"/>
      <c r="B478" s="22"/>
      <c r="C478" s="22"/>
      <c r="D478" s="22"/>
      <c r="E478" s="22"/>
      <c r="F478" s="22"/>
      <c r="G478" s="22"/>
      <c r="H478" s="29"/>
      <c r="I478" s="21"/>
      <c r="J478" s="21"/>
      <c r="K478" s="21"/>
      <c r="L478" s="21"/>
      <c r="M478" s="21"/>
      <c r="N478" s="21"/>
      <c r="O478" s="21"/>
      <c r="P478" s="21"/>
      <c r="Q478" s="21"/>
      <c r="R478" s="21"/>
      <c r="S478" s="21"/>
      <c r="T478" s="21"/>
      <c r="U478" s="21"/>
      <c r="V478" s="21"/>
      <c r="W478" s="21"/>
      <c r="X478" s="21"/>
      <c r="Y478" s="21"/>
      <c r="Z478" s="21"/>
      <c r="AA478" s="21"/>
      <c r="AB478" s="21"/>
      <c r="AC478" s="21"/>
      <c r="AD478" s="21"/>
      <c r="AE478" s="21"/>
      <c r="AF478" s="21"/>
      <c r="AG478" s="21"/>
      <c r="AH478" s="21"/>
      <c r="AI478" s="21"/>
      <c r="AJ478" s="21"/>
      <c r="AK478" s="21"/>
      <c r="AL478" s="21"/>
      <c r="AM478" s="21"/>
      <c r="AN478" s="21"/>
      <c r="AO478" s="21"/>
      <c r="AP478" s="21"/>
      <c r="AQ478" s="21"/>
      <c r="AR478" s="21"/>
      <c r="AS478" s="21"/>
      <c r="AT478" s="21"/>
      <c r="AU478" s="21"/>
      <c r="AV478" s="21"/>
      <c r="AW478" s="21"/>
      <c r="AX478" s="21"/>
      <c r="AY478" s="21"/>
      <c r="AZ478" s="21"/>
      <c r="BA478" s="21"/>
    </row>
    <row r="479" spans="1:54" x14ac:dyDescent="0.25">
      <c r="A479" s="22"/>
      <c r="B479" s="22"/>
      <c r="C479" s="22"/>
      <c r="D479" s="22"/>
      <c r="E479" s="22"/>
      <c r="F479" s="22"/>
      <c r="G479" s="22"/>
      <c r="H479" s="20"/>
    </row>
    <row r="480" spans="1:54" x14ac:dyDescent="0.25">
      <c r="A480" s="22"/>
      <c r="B480" s="22"/>
      <c r="C480" s="22"/>
      <c r="D480" s="22"/>
      <c r="E480" s="22"/>
      <c r="F480" s="22"/>
      <c r="G480" s="22"/>
      <c r="H480" s="20"/>
    </row>
    <row r="481" spans="1:8" x14ac:dyDescent="0.25">
      <c r="A481" s="22"/>
      <c r="B481" s="22"/>
      <c r="C481" s="22"/>
      <c r="D481" s="22"/>
      <c r="E481" s="22"/>
      <c r="F481" s="22"/>
      <c r="G481" s="22"/>
      <c r="H481" s="20"/>
    </row>
    <row r="482" spans="1:8" x14ac:dyDescent="0.25">
      <c r="A482" s="22"/>
      <c r="B482" s="22"/>
      <c r="C482" s="22"/>
      <c r="D482" s="22"/>
      <c r="E482" s="22"/>
      <c r="F482" s="22"/>
      <c r="G482" s="22"/>
      <c r="H482" s="20"/>
    </row>
    <row r="483" spans="1:8" x14ac:dyDescent="0.25">
      <c r="A483" s="22"/>
      <c r="B483" s="22"/>
      <c r="C483" s="22"/>
      <c r="D483" s="22"/>
      <c r="E483" s="22"/>
      <c r="F483" s="22"/>
      <c r="G483" s="22"/>
      <c r="H483" s="20"/>
    </row>
    <row r="484" spans="1:8" x14ac:dyDescent="0.25">
      <c r="A484" s="22"/>
      <c r="B484" s="22"/>
      <c r="C484" s="22"/>
      <c r="D484" s="22"/>
      <c r="E484" s="22"/>
      <c r="F484" s="22"/>
      <c r="G484" s="22"/>
      <c r="H484" s="20"/>
    </row>
    <row r="485" spans="1:8" x14ac:dyDescent="0.25">
      <c r="A485" s="22"/>
      <c r="B485" s="22"/>
      <c r="C485" s="22"/>
      <c r="D485" s="22"/>
      <c r="E485" s="22"/>
      <c r="F485" s="22"/>
      <c r="G485" s="22"/>
      <c r="H485" s="20"/>
    </row>
    <row r="486" spans="1:8" x14ac:dyDescent="0.25">
      <c r="A486" s="22"/>
      <c r="B486" s="22"/>
      <c r="C486" s="22"/>
      <c r="D486" s="22"/>
      <c r="E486" s="22"/>
      <c r="F486" s="22"/>
      <c r="G486" s="22"/>
      <c r="H486" s="20"/>
    </row>
    <row r="487" spans="1:8" x14ac:dyDescent="0.25">
      <c r="A487" s="22"/>
      <c r="B487" s="22"/>
      <c r="C487" s="22"/>
      <c r="D487" s="22"/>
      <c r="E487" s="22"/>
      <c r="F487" s="22"/>
      <c r="G487" s="22"/>
      <c r="H487" s="20"/>
    </row>
    <row r="488" spans="1:8" x14ac:dyDescent="0.25">
      <c r="A488" s="22"/>
      <c r="B488" s="22"/>
      <c r="C488" s="22"/>
      <c r="D488" s="22"/>
      <c r="E488" s="22"/>
      <c r="F488" s="22"/>
      <c r="G488" s="22"/>
      <c r="H488" s="20"/>
    </row>
    <row r="489" spans="1:8" x14ac:dyDescent="0.25">
      <c r="A489" s="22"/>
      <c r="B489" s="22"/>
      <c r="C489" s="22"/>
      <c r="D489" s="22"/>
      <c r="E489" s="22"/>
      <c r="F489" s="22"/>
      <c r="G489" s="22"/>
      <c r="H489" s="20"/>
    </row>
    <row r="490" spans="1:8" x14ac:dyDescent="0.25">
      <c r="A490" s="22"/>
      <c r="B490" s="22"/>
      <c r="C490" s="22"/>
      <c r="D490" s="22"/>
      <c r="E490" s="22"/>
      <c r="F490" s="22"/>
      <c r="G490" s="22"/>
      <c r="H490" s="20"/>
    </row>
    <row r="491" spans="1:8" x14ac:dyDescent="0.25">
      <c r="A491" s="22"/>
      <c r="B491" s="22"/>
      <c r="C491" s="22"/>
      <c r="D491" s="22"/>
      <c r="E491" s="22"/>
      <c r="F491" s="22"/>
      <c r="G491" s="22"/>
      <c r="H491" s="20"/>
    </row>
    <row r="492" spans="1:8" x14ac:dyDescent="0.25">
      <c r="A492" s="22"/>
      <c r="B492" s="22"/>
      <c r="C492" s="22"/>
      <c r="D492" s="22"/>
      <c r="E492" s="22"/>
      <c r="F492" s="22"/>
      <c r="G492" s="22"/>
      <c r="H492" s="20"/>
    </row>
    <row r="493" spans="1:8" x14ac:dyDescent="0.25">
      <c r="A493" s="22"/>
      <c r="B493" s="22"/>
      <c r="C493" s="22"/>
      <c r="D493" s="22"/>
      <c r="E493" s="22"/>
      <c r="F493" s="22"/>
      <c r="G493" s="22"/>
      <c r="H493" s="20"/>
    </row>
    <row r="494" spans="1:8" x14ac:dyDescent="0.25">
      <c r="A494" s="22"/>
      <c r="B494" s="22"/>
      <c r="C494" s="22"/>
      <c r="D494" s="22"/>
      <c r="E494" s="22"/>
      <c r="F494" s="22"/>
      <c r="G494" s="22"/>
      <c r="H494" s="20"/>
    </row>
    <row r="495" spans="1:8" x14ac:dyDescent="0.25">
      <c r="A495" s="22"/>
      <c r="B495" s="22"/>
      <c r="C495" s="22"/>
      <c r="D495" s="22"/>
      <c r="E495" s="22"/>
      <c r="F495" s="22"/>
      <c r="G495" s="22"/>
      <c r="H495" s="20"/>
    </row>
    <row r="496" spans="1:8" x14ac:dyDescent="0.25">
      <c r="A496" s="22"/>
      <c r="B496" s="22"/>
      <c r="C496" s="22"/>
      <c r="D496" s="22"/>
      <c r="E496" s="22"/>
      <c r="F496" s="22"/>
      <c r="G496" s="22"/>
      <c r="H496" s="20"/>
    </row>
    <row r="497" spans="1:8" x14ac:dyDescent="0.25">
      <c r="A497" s="22"/>
      <c r="B497" s="22"/>
      <c r="C497" s="22"/>
      <c r="D497" s="22"/>
      <c r="E497" s="22"/>
      <c r="F497" s="22"/>
      <c r="G497" s="22"/>
      <c r="H497" s="20"/>
    </row>
    <row r="498" spans="1:8" x14ac:dyDescent="0.25">
      <c r="A498" s="22"/>
      <c r="B498" s="22"/>
      <c r="C498" s="22"/>
      <c r="D498" s="22"/>
      <c r="E498" s="22"/>
      <c r="F498" s="22"/>
      <c r="G498" s="22"/>
      <c r="H498" s="20"/>
    </row>
    <row r="499" spans="1:8" x14ac:dyDescent="0.25">
      <c r="A499" s="22"/>
      <c r="B499" s="22"/>
      <c r="C499" s="22"/>
      <c r="D499" s="22"/>
      <c r="E499" s="22"/>
      <c r="F499" s="22"/>
      <c r="G499" s="22"/>
      <c r="H499" s="20"/>
    </row>
    <row r="500" spans="1:8" x14ac:dyDescent="0.25">
      <c r="A500" s="22"/>
      <c r="B500" s="22"/>
      <c r="C500" s="22"/>
      <c r="D500" s="22"/>
      <c r="E500" s="22"/>
      <c r="F500" s="22"/>
      <c r="G500" s="22"/>
      <c r="H500" s="20"/>
    </row>
    <row r="501" spans="1:8" x14ac:dyDescent="0.25">
      <c r="A501" s="22"/>
      <c r="B501" s="22"/>
      <c r="C501" s="22"/>
      <c r="D501" s="22"/>
      <c r="E501" s="22"/>
      <c r="F501" s="22"/>
      <c r="G501" s="22"/>
      <c r="H501" s="20"/>
    </row>
    <row r="502" spans="1:8" x14ac:dyDescent="0.25">
      <c r="A502" s="22"/>
      <c r="B502" s="22"/>
      <c r="C502" s="22"/>
      <c r="D502" s="22"/>
      <c r="E502" s="22"/>
      <c r="F502" s="22"/>
      <c r="G502" s="22"/>
      <c r="H502" s="20"/>
    </row>
    <row r="503" spans="1:8" x14ac:dyDescent="0.25">
      <c r="A503" s="22"/>
      <c r="B503" s="22"/>
      <c r="C503" s="22"/>
      <c r="D503" s="22"/>
      <c r="E503" s="22"/>
      <c r="F503" s="22"/>
      <c r="G503" s="22"/>
      <c r="H503" s="20"/>
    </row>
    <row r="504" spans="1:8" x14ac:dyDescent="0.25">
      <c r="A504" s="22"/>
      <c r="B504" s="22"/>
      <c r="C504" s="22"/>
      <c r="D504" s="22"/>
      <c r="E504" s="22"/>
      <c r="F504" s="22"/>
      <c r="G504" s="22"/>
      <c r="H504" s="20"/>
    </row>
    <row r="505" spans="1:8" x14ac:dyDescent="0.25">
      <c r="A505" s="22"/>
      <c r="B505" s="22"/>
      <c r="C505" s="22"/>
      <c r="D505" s="22"/>
      <c r="E505" s="22"/>
      <c r="F505" s="22"/>
      <c r="G505" s="22"/>
      <c r="H505" s="20"/>
    </row>
    <row r="506" spans="1:8" x14ac:dyDescent="0.25">
      <c r="A506" s="22"/>
      <c r="B506" s="22"/>
      <c r="C506" s="22"/>
      <c r="D506" s="22"/>
      <c r="E506" s="22"/>
      <c r="F506" s="22"/>
      <c r="G506" s="22"/>
      <c r="H506" s="20"/>
    </row>
    <row r="507" spans="1:8" x14ac:dyDescent="0.25">
      <c r="A507" s="22"/>
      <c r="B507" s="22"/>
      <c r="C507" s="22"/>
      <c r="D507" s="22"/>
      <c r="E507" s="22"/>
      <c r="F507" s="22"/>
      <c r="G507" s="22"/>
      <c r="H507" s="20"/>
    </row>
    <row r="508" spans="1:8" x14ac:dyDescent="0.25">
      <c r="A508" s="22"/>
      <c r="B508" s="22"/>
      <c r="C508" s="22"/>
      <c r="D508" s="22"/>
      <c r="E508" s="22"/>
      <c r="F508" s="22"/>
      <c r="G508" s="22"/>
      <c r="H508" s="20"/>
    </row>
    <row r="509" spans="1:8" x14ac:dyDescent="0.25">
      <c r="A509" s="22"/>
      <c r="B509" s="22"/>
      <c r="C509" s="22"/>
      <c r="D509" s="22"/>
      <c r="E509" s="22"/>
      <c r="F509" s="22"/>
      <c r="G509" s="22"/>
      <c r="H509" s="20"/>
    </row>
    <row r="510" spans="1:8" x14ac:dyDescent="0.25">
      <c r="A510" s="22"/>
      <c r="B510" s="22"/>
      <c r="C510" s="22"/>
      <c r="D510" s="22"/>
      <c r="E510" s="22"/>
      <c r="F510" s="22"/>
      <c r="G510" s="22"/>
      <c r="H510" s="20"/>
    </row>
    <row r="511" spans="1:8" x14ac:dyDescent="0.25">
      <c r="A511" s="22"/>
      <c r="B511" s="22"/>
      <c r="C511" s="22"/>
      <c r="D511" s="22"/>
      <c r="E511" s="22"/>
      <c r="F511" s="22"/>
      <c r="G511" s="22"/>
      <c r="H511" s="20"/>
    </row>
    <row r="512" spans="1:8" x14ac:dyDescent="0.25">
      <c r="A512" s="22"/>
      <c r="B512" s="22"/>
      <c r="C512" s="22"/>
      <c r="D512" s="22"/>
      <c r="E512" s="22"/>
      <c r="F512" s="22"/>
      <c r="G512" s="22"/>
      <c r="H512" s="20"/>
    </row>
    <row r="513" spans="1:8" x14ac:dyDescent="0.25">
      <c r="A513" s="22"/>
      <c r="B513" s="22"/>
      <c r="C513" s="22"/>
      <c r="D513" s="22"/>
      <c r="E513" s="22"/>
      <c r="F513" s="22"/>
      <c r="G513" s="22"/>
      <c r="H513" s="20"/>
    </row>
    <row r="514" spans="1:8" x14ac:dyDescent="0.25">
      <c r="A514" s="22"/>
      <c r="B514" s="22"/>
      <c r="C514" s="22"/>
      <c r="D514" s="22"/>
      <c r="E514" s="22"/>
      <c r="F514" s="22"/>
      <c r="G514" s="22"/>
      <c r="H514" s="20"/>
    </row>
    <row r="515" spans="1:8" x14ac:dyDescent="0.25">
      <c r="A515" s="22"/>
      <c r="B515" s="22"/>
      <c r="C515" s="22"/>
      <c r="D515" s="22"/>
      <c r="E515" s="22"/>
      <c r="F515" s="22"/>
      <c r="G515" s="22"/>
      <c r="H515" s="20"/>
    </row>
    <row r="516" spans="1:8" x14ac:dyDescent="0.25">
      <c r="A516" s="22"/>
      <c r="B516" s="22"/>
      <c r="C516" s="22"/>
      <c r="D516" s="22"/>
      <c r="E516" s="22"/>
      <c r="F516" s="22"/>
      <c r="G516" s="22"/>
      <c r="H516" s="20"/>
    </row>
    <row r="517" spans="1:8" x14ac:dyDescent="0.25">
      <c r="A517" s="22"/>
      <c r="B517" s="22"/>
      <c r="C517" s="22"/>
      <c r="D517" s="22"/>
      <c r="E517" s="22"/>
      <c r="F517" s="22"/>
      <c r="G517" s="22"/>
      <c r="H517" s="20"/>
    </row>
    <row r="518" spans="1:8" x14ac:dyDescent="0.25">
      <c r="A518" s="21"/>
      <c r="B518" s="21"/>
      <c r="C518" s="21"/>
      <c r="D518" s="21"/>
      <c r="E518" s="21"/>
      <c r="F518" s="21"/>
      <c r="G518" s="21"/>
    </row>
  </sheetData>
  <mergeCells count="73">
    <mergeCell ref="A1:D1"/>
    <mergeCell ref="A63:A66"/>
    <mergeCell ref="B63:B66"/>
    <mergeCell ref="C63:C66"/>
    <mergeCell ref="D63:D66"/>
    <mergeCell ref="B47:B50"/>
    <mergeCell ref="C47:C50"/>
    <mergeCell ref="D47:D50"/>
    <mergeCell ref="A10:D10"/>
    <mergeCell ref="A22:D22"/>
    <mergeCell ref="A33:D33"/>
    <mergeCell ref="A52:D52"/>
    <mergeCell ref="A24:A31"/>
    <mergeCell ref="B24:B31"/>
    <mergeCell ref="C24:C31"/>
    <mergeCell ref="D24:D31"/>
    <mergeCell ref="A9:D9"/>
    <mergeCell ref="A68:A71"/>
    <mergeCell ref="B68:B71"/>
    <mergeCell ref="C68:C71"/>
    <mergeCell ref="A72:A74"/>
    <mergeCell ref="B72:B74"/>
    <mergeCell ref="C72:C74"/>
    <mergeCell ref="A35:A38"/>
    <mergeCell ref="B35:B38"/>
    <mergeCell ref="C35:C38"/>
    <mergeCell ref="D35:D38"/>
    <mergeCell ref="A47:A50"/>
    <mergeCell ref="A12:A19"/>
    <mergeCell ref="B12:B19"/>
    <mergeCell ref="A32:D32"/>
    <mergeCell ref="A51:D51"/>
    <mergeCell ref="D116:D128"/>
    <mergeCell ref="D91:D101"/>
    <mergeCell ref="D138:D144"/>
    <mergeCell ref="C138:C144"/>
    <mergeCell ref="D54:D62"/>
    <mergeCell ref="C54:C62"/>
    <mergeCell ref="C129:C137"/>
    <mergeCell ref="D129:D137"/>
    <mergeCell ref="D68:D71"/>
    <mergeCell ref="D72:D74"/>
    <mergeCell ref="C116:C128"/>
    <mergeCell ref="C91:C101"/>
    <mergeCell ref="C102:C115"/>
    <mergeCell ref="D102:D115"/>
    <mergeCell ref="C75:C77"/>
    <mergeCell ref="D75:D77"/>
    <mergeCell ref="A138:A144"/>
    <mergeCell ref="B138:B144"/>
    <mergeCell ref="A129:A137"/>
    <mergeCell ref="B129:B137"/>
    <mergeCell ref="A54:A62"/>
    <mergeCell ref="B54:B62"/>
    <mergeCell ref="A116:A128"/>
    <mergeCell ref="B116:B128"/>
    <mergeCell ref="A102:A115"/>
    <mergeCell ref="B102:B115"/>
    <mergeCell ref="A91:A101"/>
    <mergeCell ref="B91:B101"/>
    <mergeCell ref="A75:A77"/>
    <mergeCell ref="B75:B77"/>
    <mergeCell ref="C12:C19"/>
    <mergeCell ref="D12:D19"/>
    <mergeCell ref="C82:C90"/>
    <mergeCell ref="D82:D90"/>
    <mergeCell ref="A21:D21"/>
    <mergeCell ref="A82:A90"/>
    <mergeCell ref="B82:B90"/>
    <mergeCell ref="A39:A46"/>
    <mergeCell ref="B39:B46"/>
    <mergeCell ref="D39:D46"/>
    <mergeCell ref="C39:C46"/>
  </mergeCells>
  <pageMargins left="0.511811024" right="0.511811024" top="0.78740157499999996" bottom="0.78740157499999996" header="0.31496062000000002" footer="0.31496062000000002"/>
  <pageSetup paperSize="9"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RBTRANS LICITAÇÕES AGO 2024</vt:lpstr>
      <vt:lpstr>VENCIMENTOS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2024-09-12T18:16:30Z</cp:lastPrinted>
  <dcterms:created xsi:type="dcterms:W3CDTF">2013-10-11T22:10:57Z</dcterms:created>
  <dcterms:modified xsi:type="dcterms:W3CDTF">2024-09-30T14:48:20Z</dcterms:modified>
</cp:coreProperties>
</file>