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81"/>
  </bookViews>
  <sheets>
    <sheet name="RBTRANS LICITAÇÕES ABR 2024" sheetId="4" r:id="rId1"/>
  </sheets>
  <definedNames>
    <definedName name="_xlnm._FilterDatabase" localSheetId="0" hidden="1">'RBTRANS LICITAÇÕES ABR 2024'!$C$1:$C$541</definedName>
    <definedName name="_xlnm.Print_Area" localSheetId="0">'RBTRANS LICITAÇÕES ABR 2024'!$A$1:$BG$138</definedName>
  </definedNames>
  <calcPr calcId="162913"/>
</workbook>
</file>

<file path=xl/calcChain.xml><?xml version="1.0" encoding="utf-8"?>
<calcChain xmlns="http://schemas.openxmlformats.org/spreadsheetml/2006/main">
  <c r="L180" i="4" l="1"/>
  <c r="AK112" i="4" l="1"/>
  <c r="AH175" i="4"/>
  <c r="AH176" i="4"/>
  <c r="AH177" i="4"/>
  <c r="AH178" i="4"/>
  <c r="AH179" i="4"/>
  <c r="AH174" i="4"/>
  <c r="AH173" i="4"/>
  <c r="AH168" i="4"/>
  <c r="AH169" i="4"/>
  <c r="AH170" i="4"/>
  <c r="AH171" i="4"/>
  <c r="AH172" i="4"/>
  <c r="AH167" i="4"/>
  <c r="AH166" i="4"/>
  <c r="AH164" i="4"/>
  <c r="AH162" i="4"/>
  <c r="AH161" i="4"/>
  <c r="AH158" i="4"/>
  <c r="AH159" i="4"/>
  <c r="AH155" i="4"/>
  <c r="AH153" i="4"/>
  <c r="AH151" i="4"/>
  <c r="AH149" i="4"/>
  <c r="AH147" i="4"/>
  <c r="AH144" i="4"/>
  <c r="AH140" i="4"/>
  <c r="AH135" i="4"/>
  <c r="AH136" i="4"/>
  <c r="AH137" i="4"/>
  <c r="AH138" i="4"/>
  <c r="AH129" i="4"/>
  <c r="AH130" i="4"/>
  <c r="AH131" i="4"/>
  <c r="AH123" i="4"/>
  <c r="AH124" i="4"/>
  <c r="AH125" i="4"/>
  <c r="AH126" i="4"/>
  <c r="AH119" i="4"/>
  <c r="AH120" i="4"/>
  <c r="AH121" i="4"/>
  <c r="AH113" i="4"/>
  <c r="AH114" i="4"/>
  <c r="AH115" i="4"/>
  <c r="AH116" i="4"/>
  <c r="AH109" i="4"/>
  <c r="AH110" i="4"/>
  <c r="AH111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90" i="4"/>
  <c r="AH91" i="4"/>
  <c r="AH92" i="4"/>
  <c r="AH93" i="4"/>
  <c r="AH94" i="4"/>
  <c r="AH84" i="4"/>
  <c r="AH85" i="4"/>
  <c r="AH86" i="4"/>
  <c r="AH87" i="4"/>
  <c r="AH88" i="4"/>
  <c r="AH80" i="4"/>
  <c r="AH81" i="4"/>
  <c r="AH74" i="4"/>
  <c r="AH75" i="4"/>
  <c r="AH76" i="4"/>
  <c r="AH77" i="4"/>
  <c r="AH68" i="4"/>
  <c r="AH69" i="4"/>
  <c r="AH70" i="4"/>
  <c r="AH71" i="4"/>
  <c r="AH72" i="4"/>
  <c r="AH62" i="4"/>
  <c r="AH63" i="4"/>
  <c r="AH64" i="4"/>
  <c r="AH65" i="4"/>
  <c r="AH66" i="4"/>
  <c r="AH52" i="4"/>
  <c r="AH53" i="4"/>
  <c r="AH54" i="4"/>
  <c r="AH55" i="4"/>
  <c r="AH56" i="4"/>
  <c r="AH57" i="4"/>
  <c r="AH58" i="4"/>
  <c r="AH59" i="4"/>
  <c r="AH60" i="4"/>
  <c r="AH42" i="4"/>
  <c r="AH43" i="4"/>
  <c r="AH44" i="4"/>
  <c r="AH45" i="4"/>
  <c r="AH46" i="4"/>
  <c r="AH47" i="4"/>
  <c r="AH48" i="4"/>
  <c r="AH49" i="4"/>
  <c r="AH50" i="4"/>
  <c r="AH33" i="4"/>
  <c r="AH34" i="4"/>
  <c r="AH35" i="4"/>
  <c r="AH36" i="4"/>
  <c r="AH37" i="4"/>
  <c r="AH38" i="4"/>
  <c r="AH39" i="4"/>
  <c r="AH40" i="4"/>
  <c r="AJ82" i="4"/>
  <c r="AK79" i="4" s="1"/>
  <c r="AJ117" i="4"/>
  <c r="AJ127" i="4"/>
  <c r="AJ133" i="4"/>
  <c r="AJ142" i="4"/>
  <c r="AK139" i="4" s="1"/>
  <c r="AJ145" i="4"/>
  <c r="AK143" i="4" s="1"/>
  <c r="AI41" i="4"/>
  <c r="AH25" i="4"/>
  <c r="AH26" i="4"/>
  <c r="AH27" i="4"/>
  <c r="AH28" i="4"/>
  <c r="AH29" i="4"/>
  <c r="AH30" i="4"/>
  <c r="AH31" i="4"/>
  <c r="AH20" i="4"/>
  <c r="AH21" i="4"/>
  <c r="AH22" i="4"/>
  <c r="AG180" i="4"/>
  <c r="AH180" i="4" l="1"/>
  <c r="AJ182" i="4"/>
  <c r="AJ66" i="4"/>
  <c r="AK61" i="4" s="1"/>
  <c r="AJ159" i="4"/>
  <c r="AK157" i="4" s="1"/>
  <c r="AJ163" i="4" l="1"/>
  <c r="AK162" i="4" s="1"/>
  <c r="AJ178" i="4"/>
  <c r="AJ40" i="4"/>
  <c r="AJ77" i="4"/>
  <c r="AK73" i="4" s="1"/>
  <c r="AJ31" i="4"/>
  <c r="AJ166" i="4"/>
  <c r="AK166" i="4" s="1"/>
  <c r="AK168" i="4"/>
  <c r="AK169" i="4"/>
  <c r="AK170" i="4"/>
  <c r="AK171" i="4"/>
  <c r="AK172" i="4"/>
  <c r="AK167" i="4"/>
  <c r="AJ173" i="4"/>
  <c r="AK173" i="4" s="1"/>
  <c r="AJ174" i="4"/>
  <c r="AJ154" i="4"/>
  <c r="AK153" i="4" s="1"/>
  <c r="AJ88" i="4"/>
  <c r="AJ175" i="4"/>
  <c r="AK161" i="4"/>
  <c r="AJ165" i="4"/>
  <c r="AK164" i="4" s="1"/>
  <c r="AJ149" i="4"/>
  <c r="AK148" i="4" s="1"/>
  <c r="AJ147" i="4"/>
  <c r="AK146" i="4" s="1"/>
  <c r="AJ156" i="4"/>
  <c r="AK155" i="4" s="1"/>
  <c r="AJ152" i="4"/>
  <c r="AK150" i="4" s="1"/>
  <c r="AJ23" i="4"/>
  <c r="AD180" i="4"/>
  <c r="AJ111" i="4" l="1"/>
  <c r="AK108" i="4" s="1"/>
  <c r="AJ107" i="4"/>
  <c r="AK95" i="4" s="1"/>
  <c r="AJ72" i="4"/>
  <c r="AK67" i="4" s="1"/>
  <c r="AJ60" i="4"/>
  <c r="AK51" i="4" s="1"/>
  <c r="AJ50" i="4"/>
  <c r="AK41" i="4" s="1"/>
  <c r="AJ179" i="4" l="1"/>
  <c r="AK179" i="4" s="1"/>
  <c r="AK178" i="4" l="1"/>
  <c r="AJ121" i="4"/>
  <c r="AJ177" i="4" l="1"/>
  <c r="AK177" i="4" s="1"/>
  <c r="AJ176" i="4"/>
  <c r="AJ138" i="4"/>
  <c r="AJ94" i="4"/>
  <c r="AK89" i="4" s="1"/>
  <c r="AK175" i="4" l="1"/>
  <c r="AK174" i="4"/>
  <c r="AK176" i="4"/>
  <c r="AC180" i="4" l="1"/>
  <c r="AI121" i="4"/>
  <c r="AI28" i="4"/>
  <c r="AK24" i="4" s="1"/>
  <c r="AI21" i="4"/>
  <c r="AJ180" i="4" l="1"/>
  <c r="AI120" i="4" l="1"/>
  <c r="AI136" i="4" l="1"/>
  <c r="AK134" i="4" s="1"/>
  <c r="AI131" i="4"/>
  <c r="AI86" i="4"/>
  <c r="AI130" i="4" l="1"/>
  <c r="AI119" i="4" l="1"/>
  <c r="AK118" i="4" s="1"/>
  <c r="AI85" i="4" l="1"/>
  <c r="AI20" i="4"/>
  <c r="AK19" i="4" s="1"/>
  <c r="AI123" i="4" l="1"/>
  <c r="AK122" i="4" s="1"/>
  <c r="AI128" i="4" l="1"/>
  <c r="AK128" i="4" s="1"/>
  <c r="AI83" i="4" l="1"/>
  <c r="AK83" i="4" s="1"/>
  <c r="AI32" i="4"/>
  <c r="AK32" i="4" s="1"/>
  <c r="AK180" i="4" l="1"/>
  <c r="AI180" i="4"/>
</calcChain>
</file>

<file path=xl/sharedStrings.xml><?xml version="1.0" encoding="utf-8"?>
<sst xmlns="http://schemas.openxmlformats.org/spreadsheetml/2006/main" count="2746" uniqueCount="539">
  <si>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</si>
  <si>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</si>
  <si>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</si>
  <si>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</si>
  <si>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</si>
  <si>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</si>
  <si>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</si>
  <si>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</si>
  <si>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</si>
  <si>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</si>
  <si>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</si>
  <si>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</si>
  <si>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</si>
  <si>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</si>
  <si>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</si>
  <si>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</si>
  <si>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</si>
  <si>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</si>
  <si>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</si>
  <si>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</si>
  <si>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</si>
  <si>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</si>
  <si>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</si>
  <si>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</si>
  <si>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</si>
  <si>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</si>
  <si>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</si>
  <si>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</si>
  <si>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</si>
  <si>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</si>
  <si>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</si>
  <si>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</si>
  <si>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</si>
  <si>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</si>
  <si>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</si>
  <si>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</si>
  <si>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</si>
  <si>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</si>
  <si>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</si>
  <si>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</si>
  <si>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</si>
  <si>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</si>
  <si>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</si>
  <si>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</si>
  <si>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</si>
  <si>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</si>
  <si>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</si>
  <si>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</si>
  <si>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</si>
  <si>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</si>
  <si>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</si>
  <si>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</si>
  <si>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</si>
  <si>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</si>
  <si>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</si>
  <si>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</si>
  <si>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</si>
  <si>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</si>
  <si>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</si>
  <si>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</si>
  <si>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</si>
  <si>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</si>
  <si>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</si>
  <si>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</si>
  <si>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</si>
  <si>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</si>
  <si>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</si>
  <si>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</si>
  <si>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</si>
  <si>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</si>
  <si>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</si>
  <si>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</si>
  <si>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</si>
  <si>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</si>
  <si>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</si>
  <si>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</si>
  <si>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</si>
  <si>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</si>
  <si>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</si>
  <si>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</si>
  <si>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</si>
  <si>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</si>
  <si>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</si>
  <si>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</si>
  <si>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</si>
  <si>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</si>
  <si>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</si>
  <si>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</si>
  <si>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</si>
  <si>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</si>
  <si>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</si>
  <si>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</si>
  <si>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</si>
  <si>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</si>
  <si>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</si>
  <si>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</si>
  <si>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</si>
  <si>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</si>
  <si>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</si>
  <si>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</si>
  <si>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</si>
  <si>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</si>
  <si>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</si>
  <si>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</si>
  <si>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</si>
  <si>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</si>
  <si>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</si>
  <si>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</si>
  <si>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</si>
  <si>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</si>
  <si>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</si>
  <si>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</si>
  <si>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</si>
  <si>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</si>
  <si>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</si>
  <si>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</si>
  <si>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</si>
  <si>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</si>
  <si>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</si>
  <si>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</si>
  <si>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</si>
  <si>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</si>
  <si>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</si>
  <si>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</si>
  <si>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</si>
  <si>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</si>
  <si>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</si>
  <si>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</si>
  <si>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</si>
  <si>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</si>
  <si>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</si>
  <si>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</si>
  <si>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</si>
  <si>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</si>
  <si>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</si>
  <si>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</si>
  <si>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</si>
  <si>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</si>
  <si>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</si>
  <si>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TEC NEWS EIRELI</t>
  </si>
  <si>
    <t>05.608.779/0001-46</t>
  </si>
  <si>
    <t>Contratação da Empresa Brasileira de Correios e Telegráfos - CORREIOS</t>
  </si>
  <si>
    <t>EMPRESA BRASILEIRA DE CORREIOS E TELEGRÁFOS - CORREIOS</t>
  </si>
  <si>
    <t>34.028.316/7709-95</t>
  </si>
  <si>
    <t>SERMATEC COM. E SERVIÇOS IMP. E EXP. LTDA</t>
  </si>
  <si>
    <t>04.439.665/0001-57</t>
  </si>
  <si>
    <t>Pregão SRP Nº 130/2019 CEL/PMRB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</si>
  <si>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</si>
  <si>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</si>
  <si>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</si>
  <si>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</si>
  <si>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</si>
  <si>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</si>
  <si>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062/2020</t>
  </si>
  <si>
    <t>33.90.37.00</t>
  </si>
  <si>
    <t>071/2020</t>
  </si>
  <si>
    <t>066/2020</t>
  </si>
  <si>
    <t>012/2020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</si>
  <si>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</si>
  <si>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</si>
  <si>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</si>
  <si>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</si>
  <si>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</si>
  <si>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</si>
  <si>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</si>
  <si>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</si>
  <si>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</si>
  <si>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</si>
  <si>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</si>
  <si>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</si>
  <si>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</si>
  <si>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</si>
  <si>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</si>
  <si>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>054/2020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</si>
  <si>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</si>
  <si>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</si>
  <si>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</si>
  <si>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</si>
  <si>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</si>
  <si>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</si>
  <si>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</si>
  <si>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</si>
  <si>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</si>
  <si>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</si>
  <si>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</si>
  <si>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</si>
  <si>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</si>
  <si>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</si>
  <si>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</si>
  <si>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</si>
  <si>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</si>
  <si>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</si>
  <si>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</si>
  <si>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</si>
  <si>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</si>
  <si>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</si>
  <si>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</si>
  <si>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</si>
  <si>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</si>
  <si>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</si>
  <si>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</si>
  <si>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</si>
  <si>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</si>
  <si>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</si>
  <si>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</si>
  <si>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</si>
  <si>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</si>
  <si>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</si>
  <si>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2° Termo Aditivo</t>
  </si>
  <si>
    <t>Prorrogar o prazo até 01/10/2022</t>
  </si>
  <si>
    <t>Prorrogar o prazo até 20/11/2022</t>
  </si>
  <si>
    <t>Prorrogar o prazo até 02 de julho de 2022</t>
  </si>
  <si>
    <t>13.153</t>
  </si>
  <si>
    <t>Prorrogar o prazo até 02 de dezembro de 2022</t>
  </si>
  <si>
    <t>004/2021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</si>
  <si>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</si>
  <si>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</si>
  <si>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</si>
  <si>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</si>
  <si>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</si>
  <si>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</si>
  <si>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</si>
  <si>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</si>
  <si>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</si>
  <si>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</si>
  <si>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</si>
  <si>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</si>
  <si>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</si>
  <si>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</si>
  <si>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</si>
  <si>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</si>
  <si>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</si>
  <si>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</si>
  <si>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</si>
  <si>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</si>
  <si>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</si>
  <si>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</si>
  <si>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</si>
  <si>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</si>
  <si>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</si>
  <si>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</si>
  <si>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</si>
  <si>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</si>
  <si>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</si>
  <si>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</si>
  <si>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</si>
  <si>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</si>
  <si>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</si>
  <si>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</si>
  <si>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</si>
  <si>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</si>
  <si>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</si>
  <si>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</si>
  <si>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</si>
  <si>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</si>
  <si>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Prorrogar o prazo até 09 de janeiro de 2023</t>
  </si>
  <si>
    <t>Pregão SRP Nº 060/2021 CEL/PMRB</t>
  </si>
  <si>
    <t>Pregão SRP Nº 197/2020 CPL 04</t>
  </si>
  <si>
    <t>1541/2022</t>
  </si>
  <si>
    <t>SECRETARIA DE ESTADO DA FAZENDA</t>
  </si>
  <si>
    <t>13.309</t>
  </si>
  <si>
    <t>Termo aditivo de Prazo</t>
  </si>
  <si>
    <t>Menor Preço por item</t>
  </si>
  <si>
    <t>1593/2022</t>
  </si>
  <si>
    <t>SEFIN/PMRB</t>
  </si>
  <si>
    <t>13.405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</si>
  <si>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</si>
  <si>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</si>
  <si>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</si>
  <si>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</si>
  <si>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</si>
  <si>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</si>
  <si>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2087/2023 (008/2022)</t>
  </si>
  <si>
    <t>SERPRO</t>
  </si>
  <si>
    <t>33.683.111/0001-07</t>
  </si>
  <si>
    <t>2088/2023 (007/2022)</t>
  </si>
  <si>
    <t xml:space="preserve">33.90.39.00  </t>
  </si>
  <si>
    <t>Adesão ARP Nº 077/2022</t>
  </si>
  <si>
    <t>2205/2022</t>
  </si>
  <si>
    <t>13.052.004/0001-65</t>
  </si>
  <si>
    <t>PODER EXECUTIVO MUNICIPAL</t>
  </si>
  <si>
    <t>RESOLUÇÃO Nº 87, DE 28 DE NOVEMBRO DE 2013 - TRIBUNAL DE CONTAS DO ESTADO DO ACRE</t>
  </si>
  <si>
    <t>IDENTIFICAÇÃO DO ÓRGÃO/ENTIDADE/FUNDO: SUPERINTENDÊNCIA MUNICIPAL DE TRANSPORTES E TRÂNSITO - RBTRANS</t>
  </si>
  <si>
    <t>DEMONSTRATIVO DE LICITAÇÕES E CONTRATOS</t>
  </si>
  <si>
    <t>Valor do contrato após alteração</t>
  </si>
  <si>
    <t>254/2022</t>
  </si>
  <si>
    <t>13.354</t>
  </si>
  <si>
    <t>SECRETARIA DE ESTADO DE SAUDE - SESACRE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</si>
  <si>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</si>
  <si>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</si>
  <si>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</si>
  <si>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</si>
  <si>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</si>
  <si>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Termo de Ratificação de Inexigibilidade</t>
  </si>
  <si>
    <t>Artigo 25, inciso II da Lei de Licitações nº 8.666/93</t>
  </si>
  <si>
    <t>Inexigibilidade</t>
  </si>
  <si>
    <t>13.435</t>
  </si>
  <si>
    <t>21/12/2023</t>
  </si>
  <si>
    <t>Dispensa de Licitação Nº 013/2022</t>
  </si>
  <si>
    <t>Dispensa de Licitação</t>
  </si>
  <si>
    <t>Artigo 24, inciso X da Lei de Licitações nº 8.666/93</t>
  </si>
  <si>
    <t>Pregão SRP Nº 141/2018 CPL - PMRB</t>
  </si>
  <si>
    <t>Serviço de mensageiro através da utilização de motocicleta</t>
  </si>
  <si>
    <t>NORTE EXPRESS TRANSPORTES E SERVIÇOS LTDA</t>
  </si>
  <si>
    <t>3.3.90.39.00</t>
  </si>
  <si>
    <t>Prorrogar o prazo até 31 de dezembro de 2023</t>
  </si>
  <si>
    <t>Termo Adtivo de Valor</t>
  </si>
  <si>
    <t xml:space="preserve">073/2020 </t>
  </si>
  <si>
    <t>Locação de envelopadora com manutenção preventiva</t>
  </si>
  <si>
    <t xml:space="preserve">071/2019 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</si>
  <si>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</si>
  <si>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</si>
  <si>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</si>
  <si>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</si>
  <si>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 xml:space="preserve">    Fonte 110</t>
  </si>
  <si>
    <t>Prorrogar o prazo até 10 de janeiro de 2024</t>
  </si>
  <si>
    <t xml:space="preserve">3º Termo Adtivo </t>
  </si>
  <si>
    <t>Prorrogar o prazo até 23 de junho de 2024</t>
  </si>
  <si>
    <t>Parecer PROJU Nº 056/2023</t>
  </si>
  <si>
    <t xml:space="preserve">    Fonte 101</t>
  </si>
  <si>
    <t xml:space="preserve"> Prorrogar o prazo até 02 de março de 2024</t>
  </si>
  <si>
    <t>Pregão Eletrônico SRP nº 040/2023</t>
  </si>
  <si>
    <t>2409/2023</t>
  </si>
  <si>
    <t>MOURA E OLIVEIRA TRANSPORTADORA TURISTICA DE SUPERFICIE LTDA</t>
  </si>
  <si>
    <t>07.191.795/0001-01</t>
  </si>
  <si>
    <t>Pregão Eletrônico SRP nº 007/2022</t>
  </si>
  <si>
    <t>1236/2022</t>
  </si>
  <si>
    <t>DALCAR SERVIÇOS E COM. LTDA</t>
  </si>
  <si>
    <t>19.534.034/0001-94</t>
  </si>
  <si>
    <t>Prorrogar o prazo até  07 de março de 2024</t>
  </si>
  <si>
    <t>Prorrogar o prazo até 13 de dezembro 2023</t>
  </si>
  <si>
    <t>Prorrogar o prazo até 01 de junho de 2024</t>
  </si>
  <si>
    <t>13.460</t>
  </si>
  <si>
    <t>Prorrogar o prazo até o dia 31 de janeiro de 2024</t>
  </si>
  <si>
    <t>Termo Aditivo de Valor 25%</t>
  </si>
  <si>
    <t>DETRAN</t>
  </si>
  <si>
    <t>Pregão Eletrônico SRP nº 357/2022</t>
  </si>
  <si>
    <t>Prestação de serviços de agenciamento de viagens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</si>
  <si>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</si>
  <si>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</si>
  <si>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</si>
  <si>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</si>
  <si>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</si>
  <si>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</si>
  <si>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</si>
  <si>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</si>
  <si>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</si>
  <si>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</si>
  <si>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014/2022</t>
  </si>
  <si>
    <t>SEFAZ</t>
  </si>
  <si>
    <t>13.384</t>
  </si>
  <si>
    <t>4°Termo Aditivo</t>
  </si>
  <si>
    <t>Prorrogar o prazo até 01/10/2024</t>
  </si>
  <si>
    <t>2613/2023</t>
  </si>
  <si>
    <t>Nome do responsável pela elaboração: Rosineuda Silva de Freitas da Cunha</t>
  </si>
  <si>
    <t xml:space="preserve">Termo Aditivo de reequilibrio economico </t>
  </si>
  <si>
    <t>13.588</t>
  </si>
  <si>
    <t xml:space="preserve">Termo Aditivo de Reequilíbrio Econômico </t>
  </si>
  <si>
    <t>Prorrogar o prazo até 02 de dezembro de 2023</t>
  </si>
  <si>
    <t>VIGIACRE VIGILANCIA PATRIMONIAL LTDA</t>
  </si>
  <si>
    <t>Pregão Eletrônico SRP nº 153/2023</t>
  </si>
  <si>
    <t>Prestação de serviços terceirizados de segurança e vigilância Patrimonial Armada de forma contínua.</t>
  </si>
  <si>
    <t>3662/2023</t>
  </si>
  <si>
    <t>04.939.650/0001-58</t>
  </si>
  <si>
    <t>COOPERATIVA DE PROPRIETÁRIO DE VEÍCULOS DO ESTADO DO ACRE - COOPERVEL</t>
  </si>
  <si>
    <t>153/2023</t>
  </si>
  <si>
    <t>13.632</t>
  </si>
  <si>
    <t>SEMSA</t>
  </si>
  <si>
    <t>Executado até o exercício de 2023</t>
  </si>
  <si>
    <t xml:space="preserve"> Executado no exercício  de 2024</t>
  </si>
  <si>
    <t xml:space="preserve"> 055/2020</t>
  </si>
  <si>
    <t>13.433</t>
  </si>
  <si>
    <t>8º Termo Aditivo</t>
  </si>
  <si>
    <t>Prorrogar o prazo até o dia 31 de dezembro de 2023</t>
  </si>
  <si>
    <t>10º Termo Aditivo</t>
  </si>
  <si>
    <t>11º Termo Aditivo</t>
  </si>
  <si>
    <t>12º Termo Aditivo</t>
  </si>
  <si>
    <t>Prorrogar o prazo até 26 de setembro de 2024</t>
  </si>
  <si>
    <t>Prorrogar o prazo até 01/03/2024</t>
  </si>
  <si>
    <t>13.655</t>
  </si>
  <si>
    <t>Prorrogar o prazo até 17/11/2024</t>
  </si>
  <si>
    <t>13.658</t>
  </si>
  <si>
    <t>Prorrogar o prazo até 22/11/2024</t>
  </si>
  <si>
    <t>Prorrogar o prazo até 22 de novembro de 2024</t>
  </si>
  <si>
    <t>Prorrogar o prazo até 08 de janeiro de 2025</t>
  </si>
  <si>
    <t>13.677</t>
  </si>
  <si>
    <t>Prorrogar o prazo até 19/12/2024</t>
  </si>
  <si>
    <t>Prorrogar o prazo até o dia 31 de dezembro de 2024</t>
  </si>
  <si>
    <t>Prorrogar o prazo até 02 de dezembro de 2024</t>
  </si>
  <si>
    <t>Prorrogar o prazo até 30 de junho de 2024</t>
  </si>
  <si>
    <t xml:space="preserve">Especificações de Termo Aditivo </t>
  </si>
  <si>
    <t>Em andamento em 2024</t>
  </si>
  <si>
    <t>Nº do Convênio  Contrato</t>
  </si>
  <si>
    <t>13.423</t>
  </si>
  <si>
    <t>Locação de veículos do tipo caminhonete e passeios sem motorista</t>
  </si>
  <si>
    <t>Prestação de serviços de terceirizados para apoio técnico e atividades auxiliares</t>
  </si>
  <si>
    <t>prestação de serviços de terceirizados para apoio técnico e atividades auxiliares</t>
  </si>
  <si>
    <t>Prestação de serviços de terceirizados de apoio administrativo e operacional</t>
  </si>
  <si>
    <t>Serviços de transportes, caminhão carga seca, como motorista.</t>
  </si>
  <si>
    <t>Prestação de serviços de limpeza de prédios, mobiliários e equipamentos</t>
  </si>
  <si>
    <t>Prestação de serviço terceirizado e continuado de apoio operacional e administrativo com disponibilização de mao de obra em regime de dedicação exclusiva</t>
  </si>
  <si>
    <t xml:space="preserve">Serviço de rastreamento e monitoramento de veículos via satélite, compreendendo a instalação em comodata, de módulos rastreadores </t>
  </si>
  <si>
    <t>Prestação de serviços especiais e continuos de tecnologia da informação, compreendendo o processamento e armazenamento de dados e transmissão eletrônica de arquivos</t>
  </si>
  <si>
    <t xml:space="preserve">ECS - EMPRESA DE COMUNICAÇÃO E SEGURANÇA LTDA </t>
  </si>
  <si>
    <t>Locação de veiculo com condutor</t>
  </si>
  <si>
    <t>3.3.90.37.00</t>
  </si>
  <si>
    <t>13.558</t>
  </si>
  <si>
    <t>13.681</t>
  </si>
  <si>
    <t>19/06/2023</t>
  </si>
  <si>
    <t>Prorrogar a prazo até 01 de julho de 2024</t>
  </si>
  <si>
    <t>Prorrogar o prazo até o dia 31 de janeiro de 2025</t>
  </si>
  <si>
    <t>13681</t>
  </si>
  <si>
    <t>S/P</t>
  </si>
  <si>
    <t>13.668</t>
  </si>
  <si>
    <t>Contratação Direta</t>
  </si>
  <si>
    <t>011/2024</t>
  </si>
  <si>
    <t>005/2024</t>
  </si>
  <si>
    <t>001/2024</t>
  </si>
  <si>
    <t>002/2024</t>
  </si>
  <si>
    <t>008/2024</t>
  </si>
  <si>
    <t>003/2024</t>
  </si>
  <si>
    <t>004/2024</t>
  </si>
  <si>
    <t>007/2024</t>
  </si>
  <si>
    <t>006/2024</t>
  </si>
  <si>
    <t>016/2024</t>
  </si>
  <si>
    <t>065/2024</t>
  </si>
  <si>
    <t>009/2024</t>
  </si>
  <si>
    <t>010/2024</t>
  </si>
  <si>
    <t>019/2024</t>
  </si>
  <si>
    <t>067/2024</t>
  </si>
  <si>
    <t>025/2024</t>
  </si>
  <si>
    <t>051/2024</t>
  </si>
  <si>
    <t>014/2024</t>
  </si>
  <si>
    <t>015/2024</t>
  </si>
  <si>
    <t>13.553</t>
  </si>
  <si>
    <t>14/06/2023</t>
  </si>
  <si>
    <t>018/2024</t>
  </si>
  <si>
    <t>012/2024</t>
  </si>
  <si>
    <t>017/2024</t>
  </si>
  <si>
    <t>013/2024</t>
  </si>
  <si>
    <t>026/2024</t>
  </si>
  <si>
    <t>069/2024</t>
  </si>
  <si>
    <t>088/2024</t>
  </si>
  <si>
    <t>024/2024</t>
  </si>
  <si>
    <t>13.514                             13.515 REP.</t>
  </si>
  <si>
    <t>177/2022</t>
  </si>
  <si>
    <t>13.376</t>
  </si>
  <si>
    <t>SEE</t>
  </si>
  <si>
    <t>13.419</t>
  </si>
  <si>
    <t>086/2024</t>
  </si>
  <si>
    <t>Pregão Eletrônico SRP nº 104/2022</t>
  </si>
  <si>
    <t>Aquisição de material de consumo e generos alimenticios - agua mineral sem gás (garrafas de 500 ml, garrafão com carga de agua - 20 litros).</t>
  </si>
  <si>
    <t>3779/2023</t>
  </si>
  <si>
    <t>SANCAR COMERCIO E SERVIÇOS EIRELI</t>
  </si>
  <si>
    <t>08.805.247/0001-97</t>
  </si>
  <si>
    <t>3.3.90.30.00</t>
  </si>
  <si>
    <t>045/2024</t>
  </si>
  <si>
    <t>Pregão Eletrônico SRP nº 105/2022</t>
  </si>
  <si>
    <t>Aquisição de material de consumo ( material de higiene, limpeza, copa e cozinha).</t>
  </si>
  <si>
    <t>3625/2023</t>
  </si>
  <si>
    <t>J V NOGUEIRA</t>
  </si>
  <si>
    <t>27.896.988/0001-75</t>
  </si>
  <si>
    <t>041/2024</t>
  </si>
  <si>
    <t>3781/2023</t>
  </si>
  <si>
    <t>A. A. RODRIGUES LTDA</t>
  </si>
  <si>
    <t>44.474.199/0001-65</t>
  </si>
  <si>
    <t>046/2024</t>
  </si>
  <si>
    <t>3570/2023</t>
  </si>
  <si>
    <t>043/2024</t>
  </si>
  <si>
    <t>3785/2023</t>
  </si>
  <si>
    <t xml:space="preserve">M S SERVIÇOS, COMERCIO E REPRESENTAÇÕES LTDA </t>
  </si>
  <si>
    <t>22.172.177/0001-08</t>
  </si>
  <si>
    <t>047/2024</t>
  </si>
  <si>
    <t>049/2024</t>
  </si>
  <si>
    <t>3572/2023</t>
  </si>
  <si>
    <t>3574/2023</t>
  </si>
  <si>
    <t>NORTE DISTRIBUIDORA DE PRODUTOS LTDA</t>
  </si>
  <si>
    <t>37.306.014/0001-48</t>
  </si>
  <si>
    <t>089/2024</t>
  </si>
  <si>
    <t>Pregão Eletrônico SRP nº 373/2022</t>
  </si>
  <si>
    <t xml:space="preserve">Implantação e operacionalização de sistema informatizado de abastecimento e administração de despesas de combustíveis em postos credenciados. </t>
  </si>
  <si>
    <t>3863/2024</t>
  </si>
  <si>
    <t>MAXIFROTA SERVIÇOS DE MANUTENÇÃO DE FROTA LTDA</t>
  </si>
  <si>
    <t>27.284.516/0001-61</t>
  </si>
  <si>
    <t xml:space="preserve"> Fonte 1500</t>
  </si>
  <si>
    <t>373/2022</t>
  </si>
  <si>
    <t>SECRETARIA DE ESTADO DE SAÚDE - SESACRE</t>
  </si>
  <si>
    <t>Pregão Eletônico SRP Nº 158/2023</t>
  </si>
  <si>
    <t>Contratação de empresa para aquisição de agua potável própria para consumo humano.</t>
  </si>
  <si>
    <t>3755/2023</t>
  </si>
  <si>
    <t>O LIMA DE ARAUJO</t>
  </si>
  <si>
    <t>23.141.967/0001-99</t>
  </si>
  <si>
    <t>Pregão Eletrônico SRP nº 166/2023</t>
  </si>
  <si>
    <t>Prestação de serviços continuados de lavagem, lubrificação e higienização de veiculos.</t>
  </si>
  <si>
    <t>3166/2023</t>
  </si>
  <si>
    <t>W O PEREIRA LTDA</t>
  </si>
  <si>
    <t>18.765.432/0001-59</t>
  </si>
  <si>
    <t>ECO MOURA</t>
  </si>
  <si>
    <t>28.572.074/0001-11</t>
  </si>
  <si>
    <t>050/2024</t>
  </si>
  <si>
    <t>031/2024</t>
  </si>
  <si>
    <t>092/2024</t>
  </si>
  <si>
    <t>Pregão SRP N° 008/2023 CPL/PMRB</t>
  </si>
  <si>
    <t>V&amp;K PALOMBO IMPORTAÇÃO E EXP. LTDA</t>
  </si>
  <si>
    <t>16.807.046/0001-57</t>
  </si>
  <si>
    <t>3573/2023</t>
  </si>
  <si>
    <t>Nome do titular do Órgão/Entidade/Fundo (no exercício do cargo): Clendes Vilas Boas</t>
  </si>
  <si>
    <t>JR DISTRIBUIDORA LTDA</t>
  </si>
  <si>
    <t>4196/2024</t>
  </si>
  <si>
    <t>Aquisição de material - SINAPI (Material para manutenção elétrica, equipamentos de proteção e segurança, material básico de construção, ferramentas mobiliário, máquinas e utensílios de oficina.).</t>
  </si>
  <si>
    <t>108/2024</t>
  </si>
  <si>
    <t>33.412.571/0001-92</t>
  </si>
  <si>
    <t>Fonte 1752</t>
  </si>
  <si>
    <t>107/2024</t>
  </si>
  <si>
    <t>Aquisição de material - SINAPI (Material para manutenção elétrica. Equipamentos de proteção e segurança, material básico de construção, ferramentas, mobiliário, máquinas e utensílios de oficina).</t>
  </si>
  <si>
    <t>4188/2024</t>
  </si>
  <si>
    <t>06/032025</t>
  </si>
  <si>
    <t>ANSELMO RIBEIRO DO NASCIMENTO</t>
  </si>
  <si>
    <t>087/2024</t>
  </si>
  <si>
    <t>18.231.430/0001-80</t>
  </si>
  <si>
    <t>3924/2024</t>
  </si>
  <si>
    <t>009/2023</t>
  </si>
  <si>
    <t>Contratação de empresa para prestação de serviços de vigilância eletrônica através de SISTEMA DIGITAL DE CÂMERAS DE MONITORAMENTO EM CIRCUITO FECHADO (CFTV) COM ACESSO REMOTO VIA IP (internet e protocol) E SISTEMA DE ALARMES</t>
  </si>
  <si>
    <t>INSTITUTO DE DEFESA AGROPECUARIA E FLORESTAL DO ESTADO DO ACRE - IDAF/AC</t>
  </si>
  <si>
    <t>Pregão SRP N° 066/2023 CPL/PMRB</t>
  </si>
  <si>
    <t>094/2024</t>
  </si>
  <si>
    <t>Data da emissão: 08/05/2024</t>
  </si>
  <si>
    <t xml:space="preserve"> Fonte 110</t>
  </si>
  <si>
    <t>Prestação dos serviços de manutenção preventiva e corretiva de veiculos leves, utilitários e pesados, incluindo o fornecimento de peças e acessórios genuínos ou originais.</t>
  </si>
  <si>
    <t>3.3.90.39.00                           3.3.90.30.00</t>
  </si>
  <si>
    <t>Fonte 101 e              Fonte 110</t>
  </si>
  <si>
    <t>Fonte 101 e                    Fonte 110</t>
  </si>
  <si>
    <t>Fonte 107 e               Fonte 110</t>
  </si>
  <si>
    <t>Fonte 107 e                  Fonte 110</t>
  </si>
  <si>
    <t>Fonte 107 e                Fonte 110</t>
  </si>
  <si>
    <t>Fonte 101 e                   Fonte 110</t>
  </si>
  <si>
    <t>MANUAL DE REFERÊNCIA - 10ª EDIÇÃO</t>
  </si>
  <si>
    <t>REALIZADO ATÉ O MÊS (ACUMULADO): JANEIRO A ABRIL/2024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</si>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</sst>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6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4" fontId="5" fillId="0" borderId="9" xfId="0" applyNumberFormat="1" applyFont="1" applyBorder="1" applyAlignment="1">
      <alignment horizontal="center" vertical="center" wrapText="1"/>
    </xf>
    <xf numFmtId="44" fontId="5" fillId="0" borderId="10" xfId="2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vertical="center" wrapText="1"/>
    </xf>
    <xf numFmtId="44" fontId="6" fillId="0" borderId="1" xfId="2" applyFont="1" applyFill="1" applyBorder="1" applyAlignment="1">
      <alignment vertical="center"/>
    </xf>
    <xf numFmtId="44" fontId="6" fillId="0" borderId="1" xfId="2" applyFont="1" applyFill="1" applyBorder="1" applyAlignment="1">
      <alignment wrapText="1"/>
    </xf>
    <xf numFmtId="44" fontId="6" fillId="0" borderId="1" xfId="2" applyFont="1" applyFill="1" applyBorder="1" applyAlignment="1"/>
    <xf numFmtId="44" fontId="6" fillId="0" borderId="3" xfId="2" applyFont="1" applyFill="1" applyBorder="1" applyAlignment="1">
      <alignment vertical="center" wrapText="1"/>
    </xf>
    <xf numFmtId="44" fontId="3" fillId="0" borderId="5" xfId="2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4" fontId="3" fillId="0" borderId="1" xfId="2" applyFont="1" applyFill="1" applyBorder="1" applyAlignment="1"/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/>
    <xf numFmtId="3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wrapText="1"/>
    </xf>
    <xf numFmtId="44" fontId="6" fillId="0" borderId="3" xfId="2" applyFont="1" applyFill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44" fontId="3" fillId="0" borderId="5" xfId="2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4" fontId="5" fillId="0" borderId="10" xfId="0" applyNumberFormat="1" applyFont="1" applyBorder="1" applyAlignment="1">
      <alignment horizontal="center" vertical="center" wrapText="1"/>
    </xf>
    <xf numFmtId="44" fontId="5" fillId="0" borderId="9" xfId="0" applyNumberFormat="1" applyFont="1" applyBorder="1" applyAlignment="1">
      <alignment horizontal="center" vertical="center"/>
    </xf>
    <xf numFmtId="44" fontId="5" fillId="0" borderId="21" xfId="0" applyNumberFormat="1" applyFont="1" applyBorder="1" applyAlignment="1">
      <alignment horizontal="center" vertical="center"/>
    </xf>
    <xf numFmtId="44" fontId="5" fillId="0" borderId="10" xfId="0" applyNumberFormat="1" applyFont="1" applyBorder="1" applyAlignment="1">
      <alignment horizontal="center" vertical="center"/>
    </xf>
    <xf numFmtId="44" fontId="5" fillId="0" borderId="25" xfId="0" applyNumberFormat="1" applyFont="1" applyBorder="1" applyAlignment="1">
      <alignment horizontal="center" vertical="center"/>
    </xf>
    <xf numFmtId="44" fontId="5" fillId="0" borderId="27" xfId="0" applyNumberFormat="1" applyFont="1" applyBorder="1" applyAlignment="1">
      <alignment horizontal="center" vertical="center" wrapText="1"/>
    </xf>
    <xf numFmtId="44" fontId="5" fillId="0" borderId="9" xfId="0" applyNumberFormat="1" applyFont="1" applyBorder="1" applyAlignment="1">
      <alignment horizontal="center" wrapText="1"/>
    </xf>
    <xf numFmtId="44" fontId="4" fillId="0" borderId="9" xfId="0" applyNumberFormat="1" applyFont="1" applyBorder="1" applyAlignment="1">
      <alignment horizontal="center" vertical="center"/>
    </xf>
    <xf numFmtId="44" fontId="4" fillId="0" borderId="10" xfId="0" applyNumberFormat="1" applyFont="1" applyBorder="1" applyAlignment="1">
      <alignment horizontal="center" vertical="center"/>
    </xf>
    <xf numFmtId="44" fontId="4" fillId="0" borderId="21" xfId="0" applyNumberFormat="1" applyFont="1" applyBorder="1" applyAlignment="1">
      <alignment horizontal="center" vertical="center"/>
    </xf>
    <xf numFmtId="44" fontId="4" fillId="0" borderId="27" xfId="0" applyNumberFormat="1" applyFont="1" applyBorder="1" applyAlignment="1">
      <alignment horizontal="center" vertical="center"/>
    </xf>
    <xf numFmtId="44" fontId="4" fillId="0" borderId="34" xfId="0" applyNumberFormat="1" applyFont="1" applyBorder="1" applyAlignment="1">
      <alignment horizontal="center" vertical="center"/>
    </xf>
    <xf numFmtId="0" fontId="3" fillId="0" borderId="12" xfId="0" applyFont="1" applyBorder="1"/>
    <xf numFmtId="0" fontId="3" fillId="0" borderId="35" xfId="0" applyFont="1" applyBorder="1"/>
    <xf numFmtId="44" fontId="3" fillId="0" borderId="0" xfId="0" applyNumberFormat="1" applyFont="1"/>
    <xf numFmtId="44" fontId="3" fillId="0" borderId="35" xfId="0" applyNumberFormat="1" applyFont="1" applyBorder="1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3" fontId="4" fillId="0" borderId="0" xfId="0" applyNumberFormat="1" applyFont="1" applyAlignment="1">
      <alignment horizontal="center"/>
    </xf>
    <xf numFmtId="44" fontId="6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center" vertical="center"/>
    </xf>
    <xf numFmtId="44" fontId="6" fillId="0" borderId="5" xfId="2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4" fontId="6" fillId="0" borderId="1" xfId="2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2" applyFont="1" applyFill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6" fillId="0" borderId="3" xfId="2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4" fontId="3" fillId="0" borderId="3" xfId="2" applyFont="1" applyFill="1" applyBorder="1" applyAlignment="1">
      <alignment vertical="center"/>
    </xf>
    <xf numFmtId="0" fontId="4" fillId="0" borderId="44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3" fontId="6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31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4" fontId="5" fillId="0" borderId="9" xfId="0" applyNumberFormat="1" applyFont="1" applyBorder="1" applyAlignment="1">
      <alignment horizontal="left" vertical="center" wrapText="1"/>
    </xf>
    <xf numFmtId="44" fontId="3" fillId="0" borderId="0" xfId="2" applyFont="1"/>
    <xf numFmtId="44" fontId="4" fillId="0" borderId="0" xfId="2" applyFont="1" applyFill="1" applyAlignment="1">
      <alignment horizontal="left"/>
    </xf>
    <xf numFmtId="44" fontId="3" fillId="0" borderId="0" xfId="2" applyFont="1" applyAlignment="1">
      <alignment horizontal="left"/>
    </xf>
    <xf numFmtId="44" fontId="4" fillId="0" borderId="2" xfId="2" applyFont="1" applyFill="1" applyBorder="1" applyAlignment="1">
      <alignment horizontal="center" vertical="center" wrapText="1"/>
    </xf>
    <xf numFmtId="44" fontId="4" fillId="0" borderId="6" xfId="2" applyFont="1" applyFill="1" applyBorder="1" applyAlignment="1">
      <alignment horizontal="center" vertical="center" wrapText="1"/>
    </xf>
    <xf numFmtId="44" fontId="4" fillId="0" borderId="0" xfId="2" applyFont="1" applyFill="1" applyAlignment="1">
      <alignment horizontal="center"/>
    </xf>
    <xf numFmtId="44" fontId="4" fillId="0" borderId="0" xfId="2" applyFont="1"/>
    <xf numFmtId="44" fontId="4" fillId="0" borderId="0" xfId="2" applyFont="1" applyAlignment="1">
      <alignment horizontal="center"/>
    </xf>
    <xf numFmtId="44" fontId="4" fillId="0" borderId="2" xfId="2" applyFont="1" applyBorder="1" applyAlignment="1">
      <alignment horizontal="center" vertical="center" wrapText="1"/>
    </xf>
    <xf numFmtId="44" fontId="4" fillId="0" borderId="22" xfId="2" applyFont="1" applyBorder="1" applyAlignment="1">
      <alignment horizontal="center" vertical="center" wrapText="1"/>
    </xf>
    <xf numFmtId="44" fontId="4" fillId="0" borderId="6" xfId="2" applyFont="1" applyBorder="1" applyAlignment="1">
      <alignment horizontal="center" vertical="center" wrapText="1"/>
    </xf>
    <xf numFmtId="44" fontId="4" fillId="0" borderId="24" xfId="2" applyFont="1" applyBorder="1" applyAlignment="1">
      <alignment horizontal="center" vertical="center" wrapText="1"/>
    </xf>
    <xf numFmtId="44" fontId="6" fillId="0" borderId="3" xfId="2" applyFont="1" applyBorder="1" applyAlignment="1">
      <alignment horizontal="center" vertical="center" wrapText="1"/>
    </xf>
    <xf numFmtId="44" fontId="6" fillId="0" borderId="1" xfId="2" applyFont="1" applyBorder="1" applyAlignment="1">
      <alignment horizontal="center" vertical="center" wrapText="1"/>
    </xf>
    <xf numFmtId="44" fontId="6" fillId="0" borderId="1" xfId="2" applyFont="1" applyBorder="1" applyAlignment="1">
      <alignment horizontal="center" wrapText="1"/>
    </xf>
    <xf numFmtId="44" fontId="6" fillId="0" borderId="1" xfId="2" applyFont="1" applyFill="1" applyBorder="1" applyAlignment="1">
      <alignment horizontal="center" wrapText="1"/>
    </xf>
    <xf numFmtId="44" fontId="3" fillId="0" borderId="1" xfId="2" applyFont="1" applyBorder="1" applyAlignment="1">
      <alignment horizontal="center" vertical="center"/>
    </xf>
    <xf numFmtId="44" fontId="3" fillId="0" borderId="5" xfId="2" applyFont="1" applyBorder="1" applyAlignment="1">
      <alignment horizontal="center" vertical="center"/>
    </xf>
    <xf numFmtId="44" fontId="4" fillId="0" borderId="9" xfId="2" applyFont="1" applyFill="1" applyBorder="1" applyAlignment="1">
      <alignment horizontal="center" vertical="center"/>
    </xf>
    <xf numFmtId="44" fontId="4" fillId="0" borderId="21" xfId="2" applyFont="1" applyFill="1" applyBorder="1" applyAlignment="1">
      <alignment horizontal="center" vertical="center"/>
    </xf>
    <xf numFmtId="44" fontId="3" fillId="0" borderId="0" xfId="2" applyFont="1" applyAlignment="1">
      <alignment horizontal="center"/>
    </xf>
    <xf numFmtId="44" fontId="4" fillId="0" borderId="0" xfId="2" applyFont="1" applyFill="1" applyAlignment="1"/>
    <xf numFmtId="44" fontId="3" fillId="0" borderId="0" xfId="2" applyFont="1" applyFill="1" applyAlignment="1"/>
    <xf numFmtId="44" fontId="4" fillId="0" borderId="15" xfId="2" applyFont="1" applyFill="1" applyBorder="1" applyAlignment="1">
      <alignment horizontal="center" wrapText="1"/>
    </xf>
    <xf numFmtId="44" fontId="4" fillId="0" borderId="36" xfId="2" applyFont="1" applyFill="1" applyBorder="1" applyAlignment="1">
      <alignment horizontal="center" wrapText="1"/>
    </xf>
    <xf numFmtId="44" fontId="4" fillId="0" borderId="16" xfId="2" applyFont="1" applyFill="1" applyBorder="1" applyAlignment="1">
      <alignment horizontal="center" wrapText="1"/>
    </xf>
    <xf numFmtId="44" fontId="4" fillId="0" borderId="17" xfId="2" applyFont="1" applyFill="1" applyBorder="1" applyAlignment="1">
      <alignment horizontal="center" wrapText="1"/>
    </xf>
    <xf numFmtId="44" fontId="4" fillId="0" borderId="0" xfId="2" applyFont="1" applyFill="1" applyBorder="1" applyAlignment="1">
      <alignment horizontal="center" wrapText="1"/>
    </xf>
    <xf numFmtId="44" fontId="4" fillId="0" borderId="18" xfId="2" applyFont="1" applyFill="1" applyBorder="1" applyAlignment="1">
      <alignment horizontal="center" wrapText="1"/>
    </xf>
    <xf numFmtId="44" fontId="4" fillId="0" borderId="46" xfId="2" applyFont="1" applyFill="1" applyBorder="1" applyAlignment="1">
      <alignment horizontal="center" wrapText="1"/>
    </xf>
    <xf numFmtId="44" fontId="4" fillId="0" borderId="32" xfId="2" applyFont="1" applyFill="1" applyBorder="1" applyAlignment="1">
      <alignment horizontal="center" wrapText="1"/>
    </xf>
    <xf numFmtId="44" fontId="4" fillId="0" borderId="41" xfId="2" applyFont="1" applyFill="1" applyBorder="1" applyAlignment="1">
      <alignment horizontal="center" wrapText="1"/>
    </xf>
    <xf numFmtId="44" fontId="4" fillId="0" borderId="4" xfId="2" applyFont="1" applyFill="1" applyBorder="1" applyAlignment="1">
      <alignment horizontal="center" vertical="center" wrapText="1"/>
    </xf>
    <xf numFmtId="44" fontId="4" fillId="0" borderId="22" xfId="2" applyFont="1" applyFill="1" applyBorder="1" applyAlignment="1">
      <alignment horizontal="center" vertical="center" wrapText="1"/>
    </xf>
    <xf numFmtId="44" fontId="4" fillId="0" borderId="21" xfId="2" applyFont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44" fontId="4" fillId="0" borderId="21" xfId="2" applyFont="1" applyBorder="1" applyAlignment="1">
      <alignment horizontal="center" vertical="center"/>
    </xf>
    <xf numFmtId="44" fontId="4" fillId="0" borderId="9" xfId="2" applyFont="1" applyFill="1" applyBorder="1" applyAlignment="1">
      <alignment vertical="center"/>
    </xf>
    <xf numFmtId="44" fontId="4" fillId="0" borderId="21" xfId="2" applyFont="1" applyFill="1" applyBorder="1" applyAlignment="1">
      <alignment vertical="center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right"/>
    </xf>
    <xf numFmtId="44" fontId="3" fillId="0" borderId="17" xfId="2" applyFont="1" applyFill="1" applyBorder="1" applyAlignment="1"/>
    <xf numFmtId="44" fontId="4" fillId="0" borderId="18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14</xdr:row>
      <xdr:rowOff>11207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104775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18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18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18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18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149529</xdr:colOff>
      <xdr:row>0</xdr:row>
      <xdr:rowOff>38101</xdr:rowOff>
    </xdr:from>
    <xdr:to>
      <xdr:col>1</xdr:col>
      <xdr:colOff>738186</xdr:colOff>
      <xdr:row>3</xdr:row>
      <xdr:rowOff>107156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7E768653-C0B2-474A-87D7-E8021CA96D8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8623" y="38101"/>
          <a:ext cx="588657" cy="569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S541"/>
  <sheetViews>
    <sheetView tabSelected="1" zoomScale="80" zoomScaleNormal="80" workbookViewId="0">
      <selection activeCell="C3" sqref="C3"/>
    </sheetView>
  </sheetViews>
  <sheetFormatPr defaultColWidth="9.140625" defaultRowHeight="12.75" x14ac:dyDescent="0.2"/>
  <cols>
    <col min="1" max="1" width="5.5703125" style="101" customWidth="1"/>
    <col min="2" max="2" width="15.85546875" style="1" bestFit="1" customWidth="1"/>
    <col min="3" max="3" width="35.28515625" style="4" bestFit="1" customWidth="1"/>
    <col min="4" max="4" width="37.28515625" style="102" bestFit="1" customWidth="1"/>
    <col min="5" max="5" width="19.85546875" style="102" bestFit="1" customWidth="1"/>
    <col min="6" max="6" width="55" style="105" customWidth="1"/>
    <col min="7" max="7" width="14.28515625" style="1" customWidth="1"/>
    <col min="8" max="8" width="20.7109375" style="1" bestFit="1" customWidth="1"/>
    <col min="9" max="9" width="48.85546875" style="105" customWidth="1"/>
    <col min="10" max="10" width="20.7109375" style="1" bestFit="1" customWidth="1"/>
    <col min="11" max="11" width="12.140625" style="1" bestFit="1" customWidth="1"/>
    <col min="12" max="12" width="19.85546875" style="198" bestFit="1" customWidth="1"/>
    <col min="13" max="13" width="19" style="1" customWidth="1"/>
    <col min="14" max="14" width="11.5703125" style="1" bestFit="1" customWidth="1"/>
    <col min="15" max="15" width="13" style="1" bestFit="1" customWidth="1"/>
    <col min="16" max="16" width="20.85546875" style="3" customWidth="1"/>
    <col min="17" max="17" width="10.5703125" style="1" bestFit="1" customWidth="1"/>
    <col min="18" max="18" width="13.140625" style="1" bestFit="1" customWidth="1"/>
    <col min="19" max="19" width="15.7109375" style="1" bestFit="1" customWidth="1"/>
    <col min="20" max="20" width="28.140625" style="1" bestFit="1" customWidth="1"/>
    <col min="21" max="21" width="17.28515625" style="1" bestFit="1" customWidth="1"/>
    <col min="22" max="22" width="16.28515625" style="3" bestFit="1" customWidth="1"/>
    <col min="23" max="23" width="15.7109375" style="3" bestFit="1" customWidth="1"/>
    <col min="24" max="24" width="48.140625" style="3" bestFit="1" customWidth="1"/>
    <col min="25" max="25" width="43.140625" style="5" customWidth="1"/>
    <col min="26" max="26" width="13" style="3" bestFit="1" customWidth="1"/>
    <col min="27" max="27" width="13.5703125" style="3" bestFit="1" customWidth="1"/>
    <col min="28" max="28" width="11.5703125" style="3" bestFit="1" customWidth="1"/>
    <col min="29" max="29" width="15.28515625" style="213" bestFit="1" customWidth="1"/>
    <col min="30" max="30" width="12" style="213" bestFit="1" customWidth="1"/>
    <col min="31" max="31" width="16.7109375" style="3" customWidth="1"/>
    <col min="32" max="32" width="9.85546875" style="3" bestFit="1" customWidth="1"/>
    <col min="33" max="33" width="14.28515625" style="213" bestFit="1" customWidth="1"/>
    <col min="34" max="34" width="27.7109375" style="235" bestFit="1" customWidth="1"/>
    <col min="35" max="35" width="18.140625" style="215" bestFit="1" customWidth="1"/>
    <col min="36" max="36" width="17" style="233" bestFit="1" customWidth="1"/>
    <col min="37" max="37" width="18" style="236" bestFit="1" customWidth="1"/>
    <col min="38" max="38" width="9.85546875" style="3" bestFit="1" customWidth="1"/>
    <col min="39" max="39" width="15.140625" style="103" customWidth="1"/>
    <col min="40" max="40" width="22" style="3" customWidth="1"/>
    <col min="41" max="41" width="16.28515625" style="103" customWidth="1"/>
    <col min="42" max="42" width="20.5703125" style="5" bestFit="1" customWidth="1"/>
    <col min="43" max="43" width="46.5703125" style="5" bestFit="1" customWidth="1"/>
    <col min="44" max="44" width="15.85546875" style="5" customWidth="1"/>
    <col min="45" max="45" width="14.42578125" style="5" bestFit="1" customWidth="1"/>
    <col min="46" max="46" width="16" style="5" customWidth="1"/>
    <col min="47" max="47" width="12.7109375" style="5" bestFit="1" customWidth="1"/>
    <col min="48" max="48" width="5.85546875" style="1" bestFit="1" customWidth="1"/>
    <col min="49" max="49" width="10.85546875" style="1" customWidth="1"/>
    <col min="50" max="50" width="7" style="1" bestFit="1" customWidth="1"/>
    <col min="51" max="51" width="9.85546875" style="1" bestFit="1" customWidth="1"/>
    <col min="52" max="53" width="5.5703125" style="1" bestFit="1" customWidth="1"/>
    <col min="54" max="54" width="14.28515625" style="1" bestFit="1" customWidth="1"/>
    <col min="55" max="55" width="12.7109375" style="1" customWidth="1"/>
    <col min="56" max="56" width="12.5703125" style="1" customWidth="1"/>
    <col min="57" max="57" width="7" style="1" bestFit="1" customWidth="1"/>
    <col min="58" max="58" width="9.42578125" style="1" bestFit="1" customWidth="1"/>
    <col min="59" max="59" width="8.42578125" style="1" bestFit="1" customWidth="1"/>
    <col min="60" max="16384" width="9.140625" style="1"/>
  </cols>
  <sheetData>
    <row r="1" spans="1:59" x14ac:dyDescent="0.2">
      <c r="A1" s="1"/>
      <c r="C1" s="1"/>
      <c r="D1" s="1"/>
      <c r="E1" s="1"/>
      <c r="L1" s="193"/>
      <c r="P1" s="1"/>
      <c r="V1" s="1"/>
      <c r="W1" s="1"/>
      <c r="X1" s="1"/>
      <c r="Y1" s="1"/>
      <c r="Z1" s="1"/>
      <c r="AA1" s="1"/>
      <c r="AB1" s="1"/>
      <c r="AC1" s="193"/>
      <c r="AD1" s="193"/>
      <c r="AE1" s="1"/>
      <c r="AF1" s="1"/>
      <c r="AG1" s="193"/>
      <c r="AH1" s="193"/>
      <c r="AI1" s="193"/>
      <c r="AJ1" s="193"/>
      <c r="AK1" s="193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59" x14ac:dyDescent="0.2">
      <c r="A2" s="1"/>
      <c r="C2" s="1"/>
      <c r="D2" s="1"/>
      <c r="E2" s="1"/>
      <c r="L2" s="193"/>
      <c r="P2" s="1"/>
      <c r="V2" s="1"/>
      <c r="W2" s="1"/>
      <c r="X2" s="1"/>
      <c r="Y2" s="1"/>
      <c r="Z2" s="1"/>
      <c r="AA2" s="1"/>
      <c r="AB2" s="1"/>
      <c r="AC2" s="193"/>
      <c r="AD2" s="193"/>
      <c r="AE2" s="1"/>
      <c r="AF2" s="1"/>
      <c r="AG2" s="193"/>
      <c r="AH2" s="193"/>
      <c r="AI2" s="193"/>
      <c r="AJ2" s="193"/>
      <c r="AK2" s="193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59" x14ac:dyDescent="0.2">
      <c r="A3" s="1"/>
      <c r="C3" s="1"/>
      <c r="D3" s="1"/>
      <c r="E3" s="1"/>
      <c r="L3" s="193"/>
      <c r="P3" s="1"/>
      <c r="V3" s="1"/>
      <c r="W3" s="1"/>
      <c r="X3" s="1"/>
      <c r="Y3" s="1"/>
      <c r="Z3" s="1"/>
      <c r="AA3" s="1"/>
      <c r="AB3" s="1"/>
      <c r="AC3" s="193"/>
      <c r="AD3" s="193"/>
      <c r="AE3" s="1"/>
      <c r="AF3" s="1"/>
      <c r="AG3" s="193"/>
      <c r="AH3" s="193"/>
      <c r="AI3" s="193"/>
      <c r="AJ3" s="193"/>
      <c r="AK3" s="193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59" x14ac:dyDescent="0.2">
      <c r="A4" s="1"/>
      <c r="C4" s="1"/>
      <c r="D4" s="1"/>
      <c r="E4" s="1"/>
      <c r="L4" s="193"/>
      <c r="P4" s="1"/>
      <c r="V4" s="1"/>
      <c r="W4" s="1"/>
      <c r="X4" s="1"/>
      <c r="Y4" s="1"/>
      <c r="Z4" s="1"/>
      <c r="AA4" s="1"/>
      <c r="AB4" s="1"/>
      <c r="AC4" s="193"/>
      <c r="AD4" s="193"/>
      <c r="AE4" s="1"/>
      <c r="AF4" s="1"/>
      <c r="AG4" s="193"/>
      <c r="AH4" s="193"/>
      <c r="AI4" s="193"/>
      <c r="AJ4" s="193"/>
      <c r="AK4" s="193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59" s="53" customFormat="1" x14ac:dyDescent="0.2">
      <c r="A5" s="166" t="s">
        <v>280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214"/>
      <c r="AI5" s="214"/>
      <c r="AJ5" s="214"/>
      <c r="AK5" s="214"/>
    </row>
    <row r="6" spans="1:59" s="53" customFormat="1" x14ac:dyDescent="0.2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214"/>
      <c r="AI6" s="214"/>
      <c r="AJ6" s="214"/>
      <c r="AK6" s="214"/>
    </row>
    <row r="7" spans="1:59" s="53" customFormat="1" x14ac:dyDescent="0.2">
      <c r="A7" s="53" t="s">
        <v>281</v>
      </c>
      <c r="E7" s="54"/>
      <c r="F7" s="106"/>
      <c r="G7" s="55"/>
      <c r="H7" s="55"/>
      <c r="I7" s="106"/>
      <c r="J7" s="55"/>
      <c r="K7" s="55"/>
      <c r="L7" s="194"/>
      <c r="M7" s="55"/>
      <c r="N7" s="55"/>
      <c r="O7" s="55"/>
      <c r="P7" s="54"/>
      <c r="Q7" s="55"/>
      <c r="R7" s="55"/>
      <c r="S7" s="55"/>
      <c r="T7" s="55"/>
      <c r="U7" s="55"/>
      <c r="V7" s="54"/>
      <c r="W7" s="54"/>
      <c r="X7" s="54"/>
      <c r="Y7" s="56"/>
      <c r="Z7" s="54"/>
      <c r="AA7" s="55"/>
      <c r="AB7" s="55"/>
      <c r="AC7" s="200"/>
      <c r="AD7" s="200"/>
      <c r="AE7" s="55"/>
      <c r="AF7" s="55"/>
      <c r="AG7" s="200"/>
      <c r="AH7" s="214"/>
      <c r="AI7" s="214"/>
      <c r="AJ7" s="214"/>
      <c r="AK7" s="214"/>
    </row>
    <row r="8" spans="1:59" s="53" customFormat="1" x14ac:dyDescent="0.2">
      <c r="A8" s="53" t="s">
        <v>536</v>
      </c>
      <c r="E8" s="54"/>
      <c r="F8" s="106"/>
      <c r="G8" s="55"/>
      <c r="H8" s="55"/>
      <c r="I8" s="106"/>
      <c r="J8" s="55"/>
      <c r="K8" s="55"/>
      <c r="L8" s="194"/>
      <c r="M8" s="55"/>
      <c r="N8" s="55"/>
      <c r="O8" s="55"/>
      <c r="P8" s="54"/>
      <c r="Q8" s="55"/>
      <c r="R8" s="55"/>
      <c r="S8" s="55"/>
      <c r="T8" s="55"/>
      <c r="U8" s="55"/>
      <c r="V8" s="54"/>
      <c r="W8" s="54"/>
      <c r="X8" s="54"/>
      <c r="Y8" s="56"/>
      <c r="Z8" s="54"/>
      <c r="AA8" s="55"/>
      <c r="AB8" s="55"/>
      <c r="AC8" s="200"/>
      <c r="AD8" s="200"/>
      <c r="AE8" s="55"/>
      <c r="AF8" s="55"/>
      <c r="AG8" s="200"/>
      <c r="AH8" s="214"/>
      <c r="AI8" s="214"/>
      <c r="AJ8" s="214"/>
      <c r="AK8" s="214"/>
    </row>
    <row r="9" spans="1:59" s="53" customFormat="1" x14ac:dyDescent="0.2">
      <c r="E9" s="54"/>
      <c r="F9" s="106"/>
      <c r="G9" s="55"/>
      <c r="H9" s="55"/>
      <c r="I9" s="106"/>
      <c r="J9" s="55"/>
      <c r="K9" s="55"/>
      <c r="L9" s="194"/>
      <c r="M9" s="55"/>
      <c r="N9" s="55"/>
      <c r="O9" s="55"/>
      <c r="P9" s="54"/>
      <c r="Q9" s="55"/>
      <c r="R9" s="55"/>
      <c r="S9" s="55"/>
      <c r="T9" s="55"/>
      <c r="U9" s="55"/>
      <c r="V9" s="54"/>
      <c r="W9" s="54"/>
      <c r="X9" s="54"/>
      <c r="Y9" s="56"/>
      <c r="Z9" s="54"/>
      <c r="AA9" s="55"/>
      <c r="AB9" s="55"/>
      <c r="AC9" s="200"/>
      <c r="AD9" s="200"/>
      <c r="AE9" s="55"/>
      <c r="AF9" s="55"/>
      <c r="AG9" s="200"/>
      <c r="AH9" s="214"/>
      <c r="AI9" s="214"/>
      <c r="AJ9" s="214"/>
      <c r="AK9" s="214"/>
    </row>
    <row r="10" spans="1:59" s="53" customFormat="1" x14ac:dyDescent="0.2">
      <c r="A10" s="166" t="s">
        <v>282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214"/>
      <c r="AI10" s="214"/>
      <c r="AJ10" s="214"/>
      <c r="AK10" s="214"/>
    </row>
    <row r="11" spans="1:59" s="53" customFormat="1" x14ac:dyDescent="0.2">
      <c r="A11" s="166" t="s">
        <v>537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214"/>
      <c r="AI11" s="214"/>
      <c r="AJ11" s="214"/>
      <c r="AK11" s="214"/>
    </row>
    <row r="12" spans="1:59" x14ac:dyDescent="0.2">
      <c r="A12" s="2"/>
      <c r="B12" s="2"/>
      <c r="C12" s="2"/>
      <c r="D12" s="2"/>
      <c r="E12" s="2"/>
      <c r="G12" s="2"/>
      <c r="H12" s="2"/>
      <c r="J12" s="2"/>
      <c r="K12" s="2"/>
      <c r="L12" s="19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195"/>
      <c r="AD12" s="195"/>
      <c r="AE12" s="2"/>
      <c r="AF12" s="2"/>
      <c r="AG12" s="195"/>
      <c r="AH12" s="215"/>
      <c r="AJ12" s="215"/>
      <c r="AK12" s="215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59" ht="13.5" thickBot="1" x14ac:dyDescent="0.25">
      <c r="A13" s="169" t="s">
        <v>283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H13" s="215"/>
      <c r="AJ13" s="215"/>
      <c r="AK13" s="215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59" ht="13.5" thickBot="1" x14ac:dyDescent="0.25">
      <c r="A14" s="176" t="s">
        <v>21</v>
      </c>
      <c r="B14" s="177"/>
      <c r="C14" s="177"/>
      <c r="D14" s="177"/>
      <c r="E14" s="177"/>
      <c r="F14" s="177"/>
      <c r="G14" s="178"/>
      <c r="H14" s="149" t="s">
        <v>73</v>
      </c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1"/>
      <c r="AH14" s="216" t="s">
        <v>49</v>
      </c>
      <c r="AI14" s="217"/>
      <c r="AJ14" s="217"/>
      <c r="AK14" s="218"/>
      <c r="AL14" s="146" t="s">
        <v>76</v>
      </c>
      <c r="AM14" s="147"/>
      <c r="AN14" s="147"/>
      <c r="AO14" s="148"/>
      <c r="AP14" s="158" t="s">
        <v>96</v>
      </c>
      <c r="AQ14" s="159"/>
      <c r="AR14" s="159"/>
      <c r="AS14" s="159"/>
      <c r="AT14" s="159"/>
      <c r="AU14" s="160"/>
      <c r="AV14" s="146" t="s">
        <v>74</v>
      </c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8"/>
    </row>
    <row r="15" spans="1:59" x14ac:dyDescent="0.2">
      <c r="A15" s="179"/>
      <c r="B15" s="180"/>
      <c r="C15" s="180"/>
      <c r="D15" s="180"/>
      <c r="E15" s="180"/>
      <c r="F15" s="180"/>
      <c r="G15" s="181"/>
      <c r="H15" s="176" t="s">
        <v>48</v>
      </c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8"/>
      <c r="U15" s="159" t="s">
        <v>390</v>
      </c>
      <c r="V15" s="159"/>
      <c r="W15" s="159"/>
      <c r="X15" s="159"/>
      <c r="Y15" s="159"/>
      <c r="Z15" s="159"/>
      <c r="AA15" s="159"/>
      <c r="AB15" s="159"/>
      <c r="AC15" s="159"/>
      <c r="AD15" s="160"/>
      <c r="AE15" s="158" t="s">
        <v>113</v>
      </c>
      <c r="AF15" s="159"/>
      <c r="AG15" s="160"/>
      <c r="AH15" s="219"/>
      <c r="AI15" s="220"/>
      <c r="AJ15" s="220"/>
      <c r="AK15" s="221"/>
      <c r="AL15" s="155" t="s">
        <v>78</v>
      </c>
      <c r="AM15" s="170" t="s">
        <v>79</v>
      </c>
      <c r="AN15" s="140" t="s">
        <v>77</v>
      </c>
      <c r="AO15" s="173" t="s">
        <v>80</v>
      </c>
      <c r="AP15" s="155" t="s">
        <v>85</v>
      </c>
      <c r="AQ15" s="140" t="s">
        <v>86</v>
      </c>
      <c r="AR15" s="140" t="s">
        <v>87</v>
      </c>
      <c r="AS15" s="140" t="s">
        <v>89</v>
      </c>
      <c r="AT15" s="140" t="s">
        <v>88</v>
      </c>
      <c r="AU15" s="152" t="s">
        <v>89</v>
      </c>
      <c r="AV15" s="155" t="s">
        <v>1</v>
      </c>
      <c r="AW15" s="140" t="s">
        <v>54</v>
      </c>
      <c r="AX15" s="130" t="s">
        <v>58</v>
      </c>
      <c r="AY15" s="131"/>
      <c r="AZ15" s="132"/>
      <c r="BA15" s="130" t="s">
        <v>61</v>
      </c>
      <c r="BB15" s="132"/>
      <c r="BC15" s="140" t="s">
        <v>538</v>
      </c>
      <c r="BD15" s="140" t="s">
        <v>391</v>
      </c>
      <c r="BE15" s="130" t="s">
        <v>64</v>
      </c>
      <c r="BF15" s="131"/>
      <c r="BG15" s="136"/>
    </row>
    <row r="16" spans="1:59" x14ac:dyDescent="0.2">
      <c r="A16" s="182"/>
      <c r="B16" s="183"/>
      <c r="C16" s="183"/>
      <c r="D16" s="183"/>
      <c r="E16" s="183"/>
      <c r="F16" s="183"/>
      <c r="G16" s="184"/>
      <c r="H16" s="182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4"/>
      <c r="U16" s="163"/>
      <c r="V16" s="163"/>
      <c r="W16" s="163"/>
      <c r="X16" s="162"/>
      <c r="Y16" s="161" t="s">
        <v>109</v>
      </c>
      <c r="Z16" s="162"/>
      <c r="AA16" s="161" t="s">
        <v>110</v>
      </c>
      <c r="AB16" s="163"/>
      <c r="AC16" s="163"/>
      <c r="AD16" s="164"/>
      <c r="AE16" s="165" t="s">
        <v>114</v>
      </c>
      <c r="AF16" s="163"/>
      <c r="AG16" s="164"/>
      <c r="AH16" s="222"/>
      <c r="AI16" s="223"/>
      <c r="AJ16" s="223"/>
      <c r="AK16" s="224"/>
      <c r="AL16" s="156"/>
      <c r="AM16" s="171"/>
      <c r="AN16" s="141"/>
      <c r="AO16" s="174"/>
      <c r="AP16" s="156"/>
      <c r="AQ16" s="141"/>
      <c r="AR16" s="141"/>
      <c r="AS16" s="141"/>
      <c r="AT16" s="141"/>
      <c r="AU16" s="153"/>
      <c r="AV16" s="156"/>
      <c r="AW16" s="141"/>
      <c r="AX16" s="133"/>
      <c r="AY16" s="134"/>
      <c r="AZ16" s="135"/>
      <c r="BA16" s="133"/>
      <c r="BB16" s="135"/>
      <c r="BC16" s="141"/>
      <c r="BD16" s="141"/>
      <c r="BE16" s="133"/>
      <c r="BF16" s="134"/>
      <c r="BG16" s="137"/>
    </row>
    <row r="17" spans="1:59" ht="39" thickBot="1" x14ac:dyDescent="0.25">
      <c r="A17" s="6" t="s">
        <v>254</v>
      </c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8" t="s">
        <v>8</v>
      </c>
      <c r="H17" s="9" t="s">
        <v>9</v>
      </c>
      <c r="I17" s="7" t="s">
        <v>3</v>
      </c>
      <c r="J17" s="7" t="s">
        <v>19</v>
      </c>
      <c r="K17" s="7" t="s">
        <v>10</v>
      </c>
      <c r="L17" s="196" t="s">
        <v>46</v>
      </c>
      <c r="M17" s="7" t="s">
        <v>14</v>
      </c>
      <c r="N17" s="7" t="s">
        <v>13</v>
      </c>
      <c r="O17" s="7" t="s">
        <v>12</v>
      </c>
      <c r="P17" s="7" t="s">
        <v>4</v>
      </c>
      <c r="Q17" s="7" t="s">
        <v>392</v>
      </c>
      <c r="R17" s="7" t="s">
        <v>50</v>
      </c>
      <c r="S17" s="7" t="s">
        <v>51</v>
      </c>
      <c r="T17" s="8" t="s">
        <v>5</v>
      </c>
      <c r="U17" s="10" t="s">
        <v>108</v>
      </c>
      <c r="V17" s="11" t="s">
        <v>10</v>
      </c>
      <c r="W17" s="7" t="s">
        <v>14</v>
      </c>
      <c r="X17" s="7" t="s">
        <v>11</v>
      </c>
      <c r="Y17" s="7" t="s">
        <v>13</v>
      </c>
      <c r="Z17" s="7" t="s">
        <v>12</v>
      </c>
      <c r="AA17" s="7" t="s">
        <v>15</v>
      </c>
      <c r="AB17" s="7" t="s">
        <v>16</v>
      </c>
      <c r="AC17" s="201" t="s">
        <v>17</v>
      </c>
      <c r="AD17" s="202" t="s">
        <v>18</v>
      </c>
      <c r="AE17" s="12" t="s">
        <v>115</v>
      </c>
      <c r="AF17" s="7" t="s">
        <v>116</v>
      </c>
      <c r="AG17" s="202" t="s">
        <v>117</v>
      </c>
      <c r="AH17" s="225" t="s">
        <v>284</v>
      </c>
      <c r="AI17" s="196" t="s">
        <v>368</v>
      </c>
      <c r="AJ17" s="196" t="s">
        <v>369</v>
      </c>
      <c r="AK17" s="226" t="s">
        <v>20</v>
      </c>
      <c r="AL17" s="157"/>
      <c r="AM17" s="172"/>
      <c r="AN17" s="142"/>
      <c r="AO17" s="175"/>
      <c r="AP17" s="157"/>
      <c r="AQ17" s="142"/>
      <c r="AR17" s="142"/>
      <c r="AS17" s="142"/>
      <c r="AT17" s="142"/>
      <c r="AU17" s="154"/>
      <c r="AV17" s="157"/>
      <c r="AW17" s="142"/>
      <c r="AX17" s="18" t="s">
        <v>55</v>
      </c>
      <c r="AY17" s="18" t="s">
        <v>56</v>
      </c>
      <c r="AZ17" s="18" t="s">
        <v>57</v>
      </c>
      <c r="BA17" s="18" t="s">
        <v>59</v>
      </c>
      <c r="BB17" s="7" t="s">
        <v>60</v>
      </c>
      <c r="BC17" s="142"/>
      <c r="BD17" s="142"/>
      <c r="BE17" s="18" t="s">
        <v>55</v>
      </c>
      <c r="BF17" s="18" t="s">
        <v>63</v>
      </c>
      <c r="BG17" s="19" t="s">
        <v>62</v>
      </c>
    </row>
    <row r="18" spans="1:59" ht="13.5" thickBot="1" x14ac:dyDescent="0.25">
      <c r="A18" s="66"/>
      <c r="B18" s="15" t="s">
        <v>22</v>
      </c>
      <c r="C18" s="15" t="s">
        <v>23</v>
      </c>
      <c r="D18" s="67" t="s">
        <v>45</v>
      </c>
      <c r="E18" s="15" t="s">
        <v>24</v>
      </c>
      <c r="F18" s="52" t="s">
        <v>25</v>
      </c>
      <c r="G18" s="17" t="s">
        <v>26</v>
      </c>
      <c r="H18" s="68" t="s">
        <v>27</v>
      </c>
      <c r="I18" s="52" t="s">
        <v>28</v>
      </c>
      <c r="J18" s="15" t="s">
        <v>29</v>
      </c>
      <c r="K18" s="15" t="s">
        <v>30</v>
      </c>
      <c r="L18" s="197" t="s">
        <v>31</v>
      </c>
      <c r="M18" s="15" t="s">
        <v>32</v>
      </c>
      <c r="N18" s="15" t="s">
        <v>33</v>
      </c>
      <c r="O18" s="15" t="s">
        <v>34</v>
      </c>
      <c r="P18" s="15" t="s">
        <v>35</v>
      </c>
      <c r="Q18" s="15" t="s">
        <v>36</v>
      </c>
      <c r="R18" s="15" t="s">
        <v>37</v>
      </c>
      <c r="S18" s="15" t="s">
        <v>47</v>
      </c>
      <c r="T18" s="17" t="s">
        <v>38</v>
      </c>
      <c r="U18" s="69" t="s">
        <v>107</v>
      </c>
      <c r="V18" s="70" t="s">
        <v>39</v>
      </c>
      <c r="W18" s="15" t="s">
        <v>40</v>
      </c>
      <c r="X18" s="15" t="s">
        <v>41</v>
      </c>
      <c r="Y18" s="15" t="s">
        <v>42</v>
      </c>
      <c r="Z18" s="15" t="s">
        <v>43</v>
      </c>
      <c r="AA18" s="15" t="s">
        <v>52</v>
      </c>
      <c r="AB18" s="15" t="s">
        <v>44</v>
      </c>
      <c r="AC18" s="203" t="s">
        <v>111</v>
      </c>
      <c r="AD18" s="204" t="s">
        <v>112</v>
      </c>
      <c r="AE18" s="71" t="s">
        <v>53</v>
      </c>
      <c r="AF18" s="72" t="s">
        <v>118</v>
      </c>
      <c r="AG18" s="227" t="s">
        <v>119</v>
      </c>
      <c r="AH18" s="228" t="s">
        <v>120</v>
      </c>
      <c r="AI18" s="197" t="s">
        <v>65</v>
      </c>
      <c r="AJ18" s="197" t="s">
        <v>121</v>
      </c>
      <c r="AK18" s="229" t="s">
        <v>122</v>
      </c>
      <c r="AL18" s="13" t="s">
        <v>66</v>
      </c>
      <c r="AM18" s="14" t="s">
        <v>67</v>
      </c>
      <c r="AN18" s="15" t="s">
        <v>68</v>
      </c>
      <c r="AO18" s="16" t="s">
        <v>69</v>
      </c>
      <c r="AP18" s="73" t="s">
        <v>70</v>
      </c>
      <c r="AQ18" s="74" t="s">
        <v>71</v>
      </c>
      <c r="AR18" s="74" t="s">
        <v>72</v>
      </c>
      <c r="AS18" s="74" t="s">
        <v>75</v>
      </c>
      <c r="AT18" s="74" t="s">
        <v>81</v>
      </c>
      <c r="AU18" s="75" t="s">
        <v>82</v>
      </c>
      <c r="AV18" s="76" t="s">
        <v>123</v>
      </c>
      <c r="AW18" s="77" t="s">
        <v>83</v>
      </c>
      <c r="AX18" s="77" t="s">
        <v>90</v>
      </c>
      <c r="AY18" s="77" t="s">
        <v>84</v>
      </c>
      <c r="AZ18" s="77" t="s">
        <v>91</v>
      </c>
      <c r="BA18" s="77" t="s">
        <v>92</v>
      </c>
      <c r="BB18" s="77" t="s">
        <v>93</v>
      </c>
      <c r="BC18" s="77" t="s">
        <v>94</v>
      </c>
      <c r="BD18" s="77" t="s">
        <v>95</v>
      </c>
      <c r="BE18" s="77" t="s">
        <v>124</v>
      </c>
      <c r="BF18" s="77" t="s">
        <v>125</v>
      </c>
      <c r="BG18" s="78" t="s">
        <v>126</v>
      </c>
    </row>
    <row r="19" spans="1:59" x14ac:dyDescent="0.2">
      <c r="A19" s="138">
        <v>1</v>
      </c>
      <c r="B19" s="138" t="s">
        <v>415</v>
      </c>
      <c r="C19" s="138" t="s">
        <v>301</v>
      </c>
      <c r="D19" s="138" t="s">
        <v>97</v>
      </c>
      <c r="E19" s="138" t="s">
        <v>99</v>
      </c>
      <c r="F19" s="187" t="s">
        <v>302</v>
      </c>
      <c r="G19" s="167">
        <v>12829</v>
      </c>
      <c r="H19" s="144" t="s">
        <v>370</v>
      </c>
      <c r="I19" s="187" t="s">
        <v>303</v>
      </c>
      <c r="J19" s="138" t="s">
        <v>102</v>
      </c>
      <c r="K19" s="168">
        <v>43997</v>
      </c>
      <c r="L19" s="143">
        <v>99590.16</v>
      </c>
      <c r="M19" s="167">
        <v>12829</v>
      </c>
      <c r="N19" s="168">
        <v>44013</v>
      </c>
      <c r="O19" s="168">
        <v>44378</v>
      </c>
      <c r="P19" s="138" t="s">
        <v>288</v>
      </c>
      <c r="Q19" s="138" t="s">
        <v>100</v>
      </c>
      <c r="R19" s="138" t="s">
        <v>100</v>
      </c>
      <c r="S19" s="138" t="s">
        <v>100</v>
      </c>
      <c r="T19" s="138" t="s">
        <v>405</v>
      </c>
      <c r="U19" s="63" t="s">
        <v>100</v>
      </c>
      <c r="V19" s="64" t="s">
        <v>100</v>
      </c>
      <c r="W19" s="63" t="s">
        <v>100</v>
      </c>
      <c r="X19" s="43" t="s">
        <v>100</v>
      </c>
      <c r="Y19" s="29" t="s">
        <v>100</v>
      </c>
      <c r="Z19" s="29" t="s">
        <v>100</v>
      </c>
      <c r="AA19" s="29" t="s">
        <v>100</v>
      </c>
      <c r="AB19" s="29" t="s">
        <v>100</v>
      </c>
      <c r="AC19" s="205">
        <v>0</v>
      </c>
      <c r="AD19" s="205">
        <v>0</v>
      </c>
      <c r="AE19" s="29" t="s">
        <v>100</v>
      </c>
      <c r="AF19" s="29" t="s">
        <v>100</v>
      </c>
      <c r="AG19" s="205">
        <v>0</v>
      </c>
      <c r="AH19" s="50"/>
      <c r="AI19" s="50">
        <v>49795.08</v>
      </c>
      <c r="AJ19" s="65">
        <v>0</v>
      </c>
      <c r="AK19" s="145">
        <f>SUM(AI19:AJ23)</f>
        <v>406438.76</v>
      </c>
      <c r="AL19" s="138" t="s">
        <v>100</v>
      </c>
      <c r="AM19" s="138" t="s">
        <v>100</v>
      </c>
      <c r="AN19" s="138" t="s">
        <v>100</v>
      </c>
      <c r="AO19" s="138" t="s">
        <v>100</v>
      </c>
      <c r="AP19" s="138" t="s">
        <v>100</v>
      </c>
      <c r="AQ19" s="138" t="s">
        <v>100</v>
      </c>
      <c r="AR19" s="138" t="s">
        <v>100</v>
      </c>
      <c r="AS19" s="138" t="s">
        <v>100</v>
      </c>
      <c r="AT19" s="138" t="s">
        <v>100</v>
      </c>
      <c r="AU19" s="138" t="s">
        <v>100</v>
      </c>
      <c r="AV19" s="138" t="s">
        <v>100</v>
      </c>
      <c r="AW19" s="138" t="s">
        <v>100</v>
      </c>
      <c r="AX19" s="138" t="s">
        <v>100</v>
      </c>
      <c r="AY19" s="138" t="s">
        <v>100</v>
      </c>
      <c r="AZ19" s="138" t="s">
        <v>100</v>
      </c>
      <c r="BA19" s="138" t="s">
        <v>100</v>
      </c>
      <c r="BB19" s="138" t="s">
        <v>100</v>
      </c>
      <c r="BC19" s="138" t="s">
        <v>100</v>
      </c>
      <c r="BD19" s="138" t="s">
        <v>100</v>
      </c>
      <c r="BE19" s="138" t="s">
        <v>100</v>
      </c>
      <c r="BF19" s="138" t="s">
        <v>100</v>
      </c>
      <c r="BG19" s="138" t="s">
        <v>100</v>
      </c>
    </row>
    <row r="20" spans="1:59" x14ac:dyDescent="0.2">
      <c r="A20" s="118"/>
      <c r="B20" s="118"/>
      <c r="C20" s="118"/>
      <c r="D20" s="118"/>
      <c r="E20" s="118"/>
      <c r="F20" s="188"/>
      <c r="G20" s="128"/>
      <c r="H20" s="127"/>
      <c r="I20" s="188"/>
      <c r="J20" s="118"/>
      <c r="K20" s="124"/>
      <c r="L20" s="126"/>
      <c r="M20" s="128"/>
      <c r="N20" s="124"/>
      <c r="O20" s="124"/>
      <c r="P20" s="118"/>
      <c r="Q20" s="118"/>
      <c r="R20" s="118"/>
      <c r="S20" s="118"/>
      <c r="T20" s="118"/>
      <c r="U20" s="21" t="s">
        <v>101</v>
      </c>
      <c r="V20" s="20" t="s">
        <v>207</v>
      </c>
      <c r="W20" s="21" t="s">
        <v>206</v>
      </c>
      <c r="X20" s="22" t="s">
        <v>211</v>
      </c>
      <c r="Y20" s="23">
        <v>44379</v>
      </c>
      <c r="Z20" s="23">
        <v>44744</v>
      </c>
      <c r="AA20" s="23" t="s">
        <v>100</v>
      </c>
      <c r="AB20" s="23" t="s">
        <v>100</v>
      </c>
      <c r="AC20" s="206">
        <v>0</v>
      </c>
      <c r="AD20" s="206">
        <v>0</v>
      </c>
      <c r="AE20" s="23" t="s">
        <v>100</v>
      </c>
      <c r="AF20" s="23" t="s">
        <v>100</v>
      </c>
      <c r="AG20" s="206">
        <v>0</v>
      </c>
      <c r="AH20" s="46">
        <f t="shared" ref="AH20:AH22" si="0">$L$19-AD20+AC20+AG20</f>
        <v>99590.16</v>
      </c>
      <c r="AI20" s="46">
        <f>41495.9+58094.26</f>
        <v>99590.16</v>
      </c>
      <c r="AJ20" s="47">
        <v>0</v>
      </c>
      <c r="AK20" s="123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</row>
    <row r="21" spans="1:59" x14ac:dyDescent="0.2">
      <c r="A21" s="118"/>
      <c r="B21" s="118"/>
      <c r="C21" s="118"/>
      <c r="D21" s="118"/>
      <c r="E21" s="118"/>
      <c r="F21" s="188"/>
      <c r="G21" s="128"/>
      <c r="H21" s="127"/>
      <c r="I21" s="188"/>
      <c r="J21" s="118"/>
      <c r="K21" s="124"/>
      <c r="L21" s="126"/>
      <c r="M21" s="128"/>
      <c r="N21" s="124"/>
      <c r="O21" s="124"/>
      <c r="P21" s="118"/>
      <c r="Q21" s="118"/>
      <c r="R21" s="118"/>
      <c r="S21" s="118"/>
      <c r="T21" s="118"/>
      <c r="U21" s="21" t="s">
        <v>103</v>
      </c>
      <c r="V21" s="20" t="s">
        <v>221</v>
      </c>
      <c r="W21" s="21" t="s">
        <v>220</v>
      </c>
      <c r="X21" s="22" t="s">
        <v>222</v>
      </c>
      <c r="Y21" s="23">
        <v>44744</v>
      </c>
      <c r="Z21" s="23">
        <v>45108</v>
      </c>
      <c r="AA21" s="23" t="s">
        <v>100</v>
      </c>
      <c r="AB21" s="23" t="s">
        <v>100</v>
      </c>
      <c r="AC21" s="206">
        <v>0</v>
      </c>
      <c r="AD21" s="206">
        <v>0</v>
      </c>
      <c r="AE21" s="23" t="s">
        <v>100</v>
      </c>
      <c r="AF21" s="23" t="s">
        <v>100</v>
      </c>
      <c r="AG21" s="206">
        <v>0</v>
      </c>
      <c r="AH21" s="46">
        <f t="shared" si="0"/>
        <v>99590.16</v>
      </c>
      <c r="AI21" s="46">
        <f>49795.08+49795.08</f>
        <v>99590.16</v>
      </c>
      <c r="AJ21" s="47">
        <v>0</v>
      </c>
      <c r="AK21" s="123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</row>
    <row r="22" spans="1:59" x14ac:dyDescent="0.2">
      <c r="A22" s="118"/>
      <c r="B22" s="118"/>
      <c r="C22" s="118"/>
      <c r="D22" s="118"/>
      <c r="E22" s="118"/>
      <c r="F22" s="188"/>
      <c r="G22" s="128"/>
      <c r="H22" s="127"/>
      <c r="I22" s="188"/>
      <c r="J22" s="118"/>
      <c r="K22" s="124"/>
      <c r="L22" s="126"/>
      <c r="M22" s="128"/>
      <c r="N22" s="124"/>
      <c r="O22" s="124"/>
      <c r="P22" s="118"/>
      <c r="Q22" s="118"/>
      <c r="R22" s="118"/>
      <c r="S22" s="118"/>
      <c r="T22" s="118"/>
      <c r="U22" s="20" t="s">
        <v>104</v>
      </c>
      <c r="V22" s="20" t="s">
        <v>408</v>
      </c>
      <c r="W22" s="20" t="s">
        <v>406</v>
      </c>
      <c r="X22" s="24" t="s">
        <v>409</v>
      </c>
      <c r="Y22" s="23">
        <v>45109</v>
      </c>
      <c r="Z22" s="25">
        <v>45474</v>
      </c>
      <c r="AA22" s="25" t="s">
        <v>100</v>
      </c>
      <c r="AB22" s="25" t="s">
        <v>100</v>
      </c>
      <c r="AC22" s="207">
        <v>0</v>
      </c>
      <c r="AD22" s="207">
        <v>0</v>
      </c>
      <c r="AE22" s="25" t="s">
        <v>100</v>
      </c>
      <c r="AF22" s="25" t="s">
        <v>100</v>
      </c>
      <c r="AG22" s="207">
        <v>0</v>
      </c>
      <c r="AH22" s="46">
        <f t="shared" si="0"/>
        <v>99590.16</v>
      </c>
      <c r="AI22" s="48">
        <v>118097.52</v>
      </c>
      <c r="AJ22" s="49">
        <v>0</v>
      </c>
      <c r="AK22" s="123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</row>
    <row r="23" spans="1:59" x14ac:dyDescent="0.2">
      <c r="A23" s="118"/>
      <c r="B23" s="118"/>
      <c r="C23" s="118"/>
      <c r="D23" s="118"/>
      <c r="E23" s="118"/>
      <c r="F23" s="188"/>
      <c r="G23" s="128"/>
      <c r="H23" s="127"/>
      <c r="I23" s="188"/>
      <c r="J23" s="118"/>
      <c r="K23" s="124"/>
      <c r="L23" s="126"/>
      <c r="M23" s="128"/>
      <c r="N23" s="124"/>
      <c r="O23" s="124"/>
      <c r="P23" s="118"/>
      <c r="Q23" s="118"/>
      <c r="R23" s="118"/>
      <c r="S23" s="118"/>
      <c r="T23" s="118"/>
      <c r="U23" s="21"/>
      <c r="V23" s="20"/>
      <c r="W23" s="21"/>
      <c r="X23" s="22"/>
      <c r="Y23" s="23"/>
      <c r="Z23" s="23"/>
      <c r="AA23" s="25" t="s">
        <v>100</v>
      </c>
      <c r="AB23" s="25" t="s">
        <v>100</v>
      </c>
      <c r="AC23" s="207">
        <v>0</v>
      </c>
      <c r="AD23" s="207">
        <v>0</v>
      </c>
      <c r="AE23" s="25" t="s">
        <v>100</v>
      </c>
      <c r="AF23" s="25" t="s">
        <v>100</v>
      </c>
      <c r="AG23" s="207">
        <v>0</v>
      </c>
      <c r="AH23" s="46"/>
      <c r="AI23" s="46">
        <v>0</v>
      </c>
      <c r="AJ23" s="47">
        <f>9841.46+9841.46+9841.46+9841.46</f>
        <v>39365.839999999997</v>
      </c>
      <c r="AK23" s="123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</row>
    <row r="24" spans="1:59" x14ac:dyDescent="0.2">
      <c r="A24" s="118">
        <v>2</v>
      </c>
      <c r="B24" s="118" t="s">
        <v>416</v>
      </c>
      <c r="C24" s="118" t="s">
        <v>152</v>
      </c>
      <c r="D24" s="118" t="s">
        <v>97</v>
      </c>
      <c r="E24" s="118" t="s">
        <v>99</v>
      </c>
      <c r="F24" s="188" t="s">
        <v>395</v>
      </c>
      <c r="G24" s="121">
        <v>12653</v>
      </c>
      <c r="H24" s="127" t="s">
        <v>157</v>
      </c>
      <c r="I24" s="188" t="s">
        <v>150</v>
      </c>
      <c r="J24" s="118" t="s">
        <v>151</v>
      </c>
      <c r="K24" s="122">
        <v>43860</v>
      </c>
      <c r="L24" s="126">
        <v>1476187.92</v>
      </c>
      <c r="M24" s="121">
        <v>12738</v>
      </c>
      <c r="N24" s="122">
        <v>43862</v>
      </c>
      <c r="O24" s="122">
        <v>44227</v>
      </c>
      <c r="P24" s="118" t="s">
        <v>535</v>
      </c>
      <c r="Q24" s="124" t="s">
        <v>100</v>
      </c>
      <c r="R24" s="124" t="s">
        <v>100</v>
      </c>
      <c r="S24" s="124" t="s">
        <v>100</v>
      </c>
      <c r="T24" s="118" t="s">
        <v>154</v>
      </c>
      <c r="U24" s="23" t="s">
        <v>100</v>
      </c>
      <c r="V24" s="25" t="s">
        <v>100</v>
      </c>
      <c r="W24" s="23" t="s">
        <v>100</v>
      </c>
      <c r="X24" s="23" t="s">
        <v>100</v>
      </c>
      <c r="Y24" s="23" t="s">
        <v>100</v>
      </c>
      <c r="Z24" s="23" t="s">
        <v>100</v>
      </c>
      <c r="AA24" s="23" t="s">
        <v>100</v>
      </c>
      <c r="AB24" s="23" t="s">
        <v>100</v>
      </c>
      <c r="AC24" s="108">
        <v>0</v>
      </c>
      <c r="AD24" s="108">
        <v>0</v>
      </c>
      <c r="AE24" s="23" t="s">
        <v>100</v>
      </c>
      <c r="AF24" s="23" t="s">
        <v>100</v>
      </c>
      <c r="AG24" s="108">
        <v>0</v>
      </c>
      <c r="AH24" s="46"/>
      <c r="AI24" s="46">
        <v>1413576.36</v>
      </c>
      <c r="AJ24" s="109">
        <v>0</v>
      </c>
      <c r="AK24" s="123">
        <f>SUM(AI24:AJ31)</f>
        <v>7128125.290000001</v>
      </c>
      <c r="AL24" s="118" t="s">
        <v>100</v>
      </c>
      <c r="AM24" s="139" t="s">
        <v>100</v>
      </c>
      <c r="AN24" s="118" t="s">
        <v>100</v>
      </c>
      <c r="AO24" s="118" t="s">
        <v>100</v>
      </c>
      <c r="AP24" s="118" t="s">
        <v>100</v>
      </c>
      <c r="AQ24" s="118" t="s">
        <v>100</v>
      </c>
      <c r="AR24" s="118" t="s">
        <v>100</v>
      </c>
      <c r="AS24" s="118" t="s">
        <v>100</v>
      </c>
      <c r="AT24" s="118" t="s">
        <v>100</v>
      </c>
      <c r="AU24" s="128" t="s">
        <v>100</v>
      </c>
      <c r="AV24" s="128" t="s">
        <v>100</v>
      </c>
      <c r="AW24" s="128" t="s">
        <v>100</v>
      </c>
      <c r="AX24" s="128" t="s">
        <v>100</v>
      </c>
      <c r="AY24" s="128" t="s">
        <v>100</v>
      </c>
      <c r="AZ24" s="128" t="s">
        <v>100</v>
      </c>
      <c r="BA24" s="128" t="s">
        <v>100</v>
      </c>
      <c r="BB24" s="128" t="s">
        <v>100</v>
      </c>
      <c r="BC24" s="128" t="s">
        <v>100</v>
      </c>
      <c r="BD24" s="128" t="s">
        <v>100</v>
      </c>
      <c r="BE24" s="128" t="s">
        <v>100</v>
      </c>
      <c r="BF24" s="128" t="s">
        <v>100</v>
      </c>
      <c r="BG24" s="118" t="s">
        <v>100</v>
      </c>
    </row>
    <row r="25" spans="1:59" x14ac:dyDescent="0.2">
      <c r="A25" s="118"/>
      <c r="B25" s="118"/>
      <c r="C25" s="118"/>
      <c r="D25" s="118"/>
      <c r="E25" s="118"/>
      <c r="F25" s="188"/>
      <c r="G25" s="121"/>
      <c r="H25" s="127"/>
      <c r="I25" s="188"/>
      <c r="J25" s="118"/>
      <c r="K25" s="122"/>
      <c r="L25" s="126"/>
      <c r="M25" s="121"/>
      <c r="N25" s="122"/>
      <c r="O25" s="122"/>
      <c r="P25" s="118"/>
      <c r="Q25" s="124"/>
      <c r="R25" s="124"/>
      <c r="S25" s="124"/>
      <c r="T25" s="118"/>
      <c r="U25" s="23" t="s">
        <v>101</v>
      </c>
      <c r="V25" s="25">
        <v>44188</v>
      </c>
      <c r="W25" s="21" t="s">
        <v>196</v>
      </c>
      <c r="X25" s="23" t="s">
        <v>195</v>
      </c>
      <c r="Y25" s="23">
        <v>44228</v>
      </c>
      <c r="Z25" s="23">
        <v>44592</v>
      </c>
      <c r="AA25" s="23" t="s">
        <v>100</v>
      </c>
      <c r="AB25" s="23" t="s">
        <v>100</v>
      </c>
      <c r="AC25" s="108">
        <v>0</v>
      </c>
      <c r="AD25" s="108">
        <v>0</v>
      </c>
      <c r="AE25" s="23" t="s">
        <v>100</v>
      </c>
      <c r="AF25" s="23" t="s">
        <v>100</v>
      </c>
      <c r="AG25" s="108">
        <v>0</v>
      </c>
      <c r="AH25" s="46">
        <f t="shared" ref="AH25:AH31" si="1">$L$24-AD25+AC25+AG25</f>
        <v>1476187.92</v>
      </c>
      <c r="AI25" s="46">
        <v>1524416.86</v>
      </c>
      <c r="AJ25" s="109">
        <v>0</v>
      </c>
      <c r="AK25" s="123"/>
      <c r="AL25" s="118"/>
      <c r="AM25" s="139"/>
      <c r="AN25" s="118"/>
      <c r="AO25" s="118"/>
      <c r="AP25" s="118"/>
      <c r="AQ25" s="118"/>
      <c r="AR25" s="118"/>
      <c r="AS25" s="118"/>
      <c r="AT25" s="11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18"/>
    </row>
    <row r="26" spans="1:59" x14ac:dyDescent="0.2">
      <c r="A26" s="118"/>
      <c r="B26" s="118"/>
      <c r="C26" s="118"/>
      <c r="D26" s="118"/>
      <c r="E26" s="118"/>
      <c r="F26" s="188"/>
      <c r="G26" s="121"/>
      <c r="H26" s="127"/>
      <c r="I26" s="188"/>
      <c r="J26" s="118"/>
      <c r="K26" s="122"/>
      <c r="L26" s="126"/>
      <c r="M26" s="121"/>
      <c r="N26" s="122"/>
      <c r="O26" s="122"/>
      <c r="P26" s="118"/>
      <c r="Q26" s="124"/>
      <c r="R26" s="124"/>
      <c r="S26" s="124"/>
      <c r="T26" s="118"/>
      <c r="U26" s="23" t="s">
        <v>208</v>
      </c>
      <c r="V26" s="25">
        <v>44589</v>
      </c>
      <c r="W26" s="21" t="s">
        <v>241</v>
      </c>
      <c r="X26" s="23" t="s">
        <v>240</v>
      </c>
      <c r="Y26" s="23">
        <v>44593</v>
      </c>
      <c r="Z26" s="23">
        <v>44957</v>
      </c>
      <c r="AA26" s="23" t="s">
        <v>100</v>
      </c>
      <c r="AB26" s="23" t="s">
        <v>100</v>
      </c>
      <c r="AC26" s="108">
        <v>0</v>
      </c>
      <c r="AD26" s="108">
        <v>0</v>
      </c>
      <c r="AE26" s="23" t="s">
        <v>100</v>
      </c>
      <c r="AF26" s="23" t="s">
        <v>100</v>
      </c>
      <c r="AG26" s="108">
        <v>0</v>
      </c>
      <c r="AH26" s="46">
        <f t="shared" si="1"/>
        <v>1476187.92</v>
      </c>
      <c r="AI26" s="46">
        <v>0</v>
      </c>
      <c r="AJ26" s="109">
        <v>0</v>
      </c>
      <c r="AK26" s="123"/>
      <c r="AL26" s="118"/>
      <c r="AM26" s="139"/>
      <c r="AN26" s="118"/>
      <c r="AO26" s="118"/>
      <c r="AP26" s="118"/>
      <c r="AQ26" s="118"/>
      <c r="AR26" s="118"/>
      <c r="AS26" s="118"/>
      <c r="AT26" s="11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18"/>
    </row>
    <row r="27" spans="1:59" x14ac:dyDescent="0.2">
      <c r="A27" s="118"/>
      <c r="B27" s="118"/>
      <c r="C27" s="118"/>
      <c r="D27" s="118"/>
      <c r="E27" s="118"/>
      <c r="F27" s="188"/>
      <c r="G27" s="121"/>
      <c r="H27" s="127"/>
      <c r="I27" s="188"/>
      <c r="J27" s="118"/>
      <c r="K27" s="122"/>
      <c r="L27" s="126"/>
      <c r="M27" s="121"/>
      <c r="N27" s="122"/>
      <c r="O27" s="122"/>
      <c r="P27" s="118"/>
      <c r="Q27" s="124"/>
      <c r="R27" s="124"/>
      <c r="S27" s="124"/>
      <c r="T27" s="118"/>
      <c r="U27" s="23" t="s">
        <v>104</v>
      </c>
      <c r="V27" s="25">
        <v>44740</v>
      </c>
      <c r="W27" s="21" t="s">
        <v>242</v>
      </c>
      <c r="X27" s="22" t="s">
        <v>106</v>
      </c>
      <c r="Y27" s="23">
        <v>44563</v>
      </c>
      <c r="Z27" s="23">
        <v>44926</v>
      </c>
      <c r="AA27" s="23" t="s">
        <v>100</v>
      </c>
      <c r="AB27" s="23" t="s">
        <v>100</v>
      </c>
      <c r="AC27" s="108">
        <v>0</v>
      </c>
      <c r="AD27" s="108">
        <v>0</v>
      </c>
      <c r="AE27" s="23" t="s">
        <v>100</v>
      </c>
      <c r="AF27" s="23" t="s">
        <v>100</v>
      </c>
      <c r="AG27" s="108">
        <v>0</v>
      </c>
      <c r="AH27" s="46">
        <f t="shared" si="1"/>
        <v>1476187.92</v>
      </c>
      <c r="AI27" s="46">
        <v>1551435.75</v>
      </c>
      <c r="AJ27" s="109">
        <v>0</v>
      </c>
      <c r="AK27" s="123"/>
      <c r="AL27" s="118"/>
      <c r="AM27" s="139"/>
      <c r="AN27" s="118"/>
      <c r="AO27" s="118"/>
      <c r="AP27" s="118"/>
      <c r="AQ27" s="118"/>
      <c r="AR27" s="118"/>
      <c r="AS27" s="118"/>
      <c r="AT27" s="11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18"/>
    </row>
    <row r="28" spans="1:59" x14ac:dyDescent="0.2">
      <c r="A28" s="118"/>
      <c r="B28" s="118"/>
      <c r="C28" s="118"/>
      <c r="D28" s="118"/>
      <c r="E28" s="118"/>
      <c r="F28" s="188"/>
      <c r="G28" s="121"/>
      <c r="H28" s="127"/>
      <c r="I28" s="188"/>
      <c r="J28" s="118"/>
      <c r="K28" s="122"/>
      <c r="L28" s="126"/>
      <c r="M28" s="121"/>
      <c r="N28" s="122"/>
      <c r="O28" s="122"/>
      <c r="P28" s="118"/>
      <c r="Q28" s="124"/>
      <c r="R28" s="124"/>
      <c r="S28" s="124"/>
      <c r="T28" s="118"/>
      <c r="U28" s="23" t="s">
        <v>105</v>
      </c>
      <c r="V28" s="25">
        <v>44945</v>
      </c>
      <c r="W28" s="21" t="s">
        <v>332</v>
      </c>
      <c r="X28" s="23" t="s">
        <v>333</v>
      </c>
      <c r="Y28" s="23">
        <v>44958</v>
      </c>
      <c r="Z28" s="23">
        <v>45322</v>
      </c>
      <c r="AA28" s="23" t="s">
        <v>100</v>
      </c>
      <c r="AB28" s="23" t="s">
        <v>100</v>
      </c>
      <c r="AC28" s="108">
        <v>0</v>
      </c>
      <c r="AD28" s="108">
        <v>0</v>
      </c>
      <c r="AE28" s="23" t="s">
        <v>100</v>
      </c>
      <c r="AF28" s="23" t="s">
        <v>100</v>
      </c>
      <c r="AG28" s="108">
        <v>0</v>
      </c>
      <c r="AH28" s="46">
        <f t="shared" si="1"/>
        <v>1476187.92</v>
      </c>
      <c r="AI28" s="57">
        <f>978424.54+7425.18+2056.42+12002.55+31945.78+27461+87412.88+31945.78+86682.04+27461+36140.16+91897.65+27461+29055.39+16846.01+123300.37+36140.16+27461+91897.65+36140.16+27461+101447.5+12152.75+10602.57+2998.85+3851.6</f>
        <v>1967670.99</v>
      </c>
      <c r="AJ28" s="109">
        <v>0</v>
      </c>
      <c r="AK28" s="123"/>
      <c r="AL28" s="118"/>
      <c r="AM28" s="139"/>
      <c r="AN28" s="118"/>
      <c r="AO28" s="118"/>
      <c r="AP28" s="118"/>
      <c r="AQ28" s="118"/>
      <c r="AR28" s="118"/>
      <c r="AS28" s="118"/>
      <c r="AT28" s="11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18"/>
    </row>
    <row r="29" spans="1:59" x14ac:dyDescent="0.2">
      <c r="A29" s="118"/>
      <c r="B29" s="118"/>
      <c r="C29" s="118"/>
      <c r="D29" s="118"/>
      <c r="E29" s="118"/>
      <c r="F29" s="188"/>
      <c r="G29" s="121"/>
      <c r="H29" s="127"/>
      <c r="I29" s="188"/>
      <c r="J29" s="118"/>
      <c r="K29" s="122"/>
      <c r="L29" s="126"/>
      <c r="M29" s="121"/>
      <c r="N29" s="122"/>
      <c r="O29" s="122"/>
      <c r="P29" s="118"/>
      <c r="Q29" s="124"/>
      <c r="R29" s="124"/>
      <c r="S29" s="124"/>
      <c r="T29" s="118"/>
      <c r="U29" s="25" t="s">
        <v>192</v>
      </c>
      <c r="V29" s="26">
        <v>45001</v>
      </c>
      <c r="W29" s="27">
        <v>13494</v>
      </c>
      <c r="X29" s="24" t="s">
        <v>334</v>
      </c>
      <c r="Y29" s="28">
        <v>45001</v>
      </c>
      <c r="Z29" s="26">
        <v>45367</v>
      </c>
      <c r="AA29" s="25" t="s">
        <v>100</v>
      </c>
      <c r="AB29" s="25" t="s">
        <v>100</v>
      </c>
      <c r="AC29" s="208">
        <v>0</v>
      </c>
      <c r="AD29" s="208">
        <v>0</v>
      </c>
      <c r="AE29" s="25" t="s">
        <v>100</v>
      </c>
      <c r="AF29" s="25" t="s">
        <v>100</v>
      </c>
      <c r="AG29" s="208">
        <v>0</v>
      </c>
      <c r="AH29" s="46">
        <f t="shared" si="1"/>
        <v>1476187.92</v>
      </c>
      <c r="AI29" s="48">
        <v>0</v>
      </c>
      <c r="AJ29" s="109">
        <v>0</v>
      </c>
      <c r="AK29" s="123"/>
      <c r="AL29" s="118"/>
      <c r="AM29" s="139"/>
      <c r="AN29" s="118"/>
      <c r="AO29" s="118"/>
      <c r="AP29" s="118"/>
      <c r="AQ29" s="118"/>
      <c r="AR29" s="118"/>
      <c r="AS29" s="118"/>
      <c r="AT29" s="11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18"/>
    </row>
    <row r="30" spans="1:59" x14ac:dyDescent="0.2">
      <c r="A30" s="118"/>
      <c r="B30" s="118"/>
      <c r="C30" s="118"/>
      <c r="D30" s="118"/>
      <c r="E30" s="118"/>
      <c r="F30" s="188"/>
      <c r="G30" s="121"/>
      <c r="H30" s="127"/>
      <c r="I30" s="188"/>
      <c r="J30" s="118"/>
      <c r="K30" s="122"/>
      <c r="L30" s="126"/>
      <c r="M30" s="121"/>
      <c r="N30" s="122"/>
      <c r="O30" s="122"/>
      <c r="P30" s="118"/>
      <c r="Q30" s="124"/>
      <c r="R30" s="124"/>
      <c r="S30" s="124"/>
      <c r="T30" s="118"/>
      <c r="U30" s="25" t="s">
        <v>194</v>
      </c>
      <c r="V30" s="26">
        <v>45138</v>
      </c>
      <c r="W30" s="27">
        <v>13588</v>
      </c>
      <c r="X30" s="24" t="s">
        <v>355</v>
      </c>
      <c r="Y30" s="28">
        <v>44562</v>
      </c>
      <c r="Z30" s="26">
        <v>45322</v>
      </c>
      <c r="AA30" s="25" t="s">
        <v>100</v>
      </c>
      <c r="AB30" s="25" t="s">
        <v>100</v>
      </c>
      <c r="AC30" s="208">
        <v>0</v>
      </c>
      <c r="AD30" s="208">
        <v>0</v>
      </c>
      <c r="AE30" s="25" t="s">
        <v>100</v>
      </c>
      <c r="AF30" s="25" t="s">
        <v>100</v>
      </c>
      <c r="AG30" s="208">
        <v>0</v>
      </c>
      <c r="AH30" s="46">
        <f t="shared" si="1"/>
        <v>1476187.92</v>
      </c>
      <c r="AI30" s="48">
        <v>0</v>
      </c>
      <c r="AJ30" s="109">
        <v>0</v>
      </c>
      <c r="AK30" s="123"/>
      <c r="AL30" s="118"/>
      <c r="AM30" s="139"/>
      <c r="AN30" s="118"/>
      <c r="AO30" s="118"/>
      <c r="AP30" s="118"/>
      <c r="AQ30" s="118"/>
      <c r="AR30" s="118"/>
      <c r="AS30" s="118"/>
      <c r="AT30" s="11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18"/>
    </row>
    <row r="31" spans="1:59" x14ac:dyDescent="0.2">
      <c r="A31" s="118"/>
      <c r="B31" s="118"/>
      <c r="C31" s="118"/>
      <c r="D31" s="118"/>
      <c r="E31" s="118"/>
      <c r="F31" s="188"/>
      <c r="G31" s="121"/>
      <c r="H31" s="127"/>
      <c r="I31" s="188"/>
      <c r="J31" s="118"/>
      <c r="K31" s="122"/>
      <c r="L31" s="126"/>
      <c r="M31" s="121"/>
      <c r="N31" s="122"/>
      <c r="O31" s="122"/>
      <c r="P31" s="118"/>
      <c r="Q31" s="124"/>
      <c r="R31" s="124"/>
      <c r="S31" s="124"/>
      <c r="T31" s="118"/>
      <c r="U31" s="25" t="s">
        <v>224</v>
      </c>
      <c r="V31" s="26">
        <v>45321</v>
      </c>
      <c r="W31" s="27">
        <v>13703</v>
      </c>
      <c r="X31" s="23" t="s">
        <v>410</v>
      </c>
      <c r="Y31" s="28">
        <v>45323</v>
      </c>
      <c r="Z31" s="26">
        <v>45688</v>
      </c>
      <c r="AA31" s="25" t="s">
        <v>100</v>
      </c>
      <c r="AB31" s="25" t="s">
        <v>100</v>
      </c>
      <c r="AC31" s="208">
        <v>0</v>
      </c>
      <c r="AD31" s="208">
        <v>0</v>
      </c>
      <c r="AE31" s="25" t="s">
        <v>100</v>
      </c>
      <c r="AF31" s="25" t="s">
        <v>100</v>
      </c>
      <c r="AG31" s="208">
        <v>0</v>
      </c>
      <c r="AH31" s="46">
        <f t="shared" si="1"/>
        <v>1476187.92</v>
      </c>
      <c r="AI31" s="48">
        <v>0</v>
      </c>
      <c r="AJ31" s="109">
        <f>24361.65+36140.16+101447.5+101447.5+24361.65+36140.16+24361.65+101447.5+36140.16+742.84+11561.01+8858.01+26427.88+101447.5+36140.16</f>
        <v>671025.33000000007</v>
      </c>
      <c r="AK31" s="123"/>
      <c r="AL31" s="118"/>
      <c r="AM31" s="139"/>
      <c r="AN31" s="118"/>
      <c r="AO31" s="118"/>
      <c r="AP31" s="118"/>
      <c r="AQ31" s="118"/>
      <c r="AR31" s="118"/>
      <c r="AS31" s="118"/>
      <c r="AT31" s="11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18"/>
    </row>
    <row r="32" spans="1:59" x14ac:dyDescent="0.2">
      <c r="A32" s="118">
        <v>3</v>
      </c>
      <c r="B32" s="118" t="s">
        <v>417</v>
      </c>
      <c r="C32" s="118" t="s">
        <v>152</v>
      </c>
      <c r="D32" s="118" t="s">
        <v>97</v>
      </c>
      <c r="E32" s="118" t="s">
        <v>99</v>
      </c>
      <c r="F32" s="188" t="s">
        <v>396</v>
      </c>
      <c r="G32" s="121">
        <v>12653</v>
      </c>
      <c r="H32" s="127" t="s">
        <v>153</v>
      </c>
      <c r="I32" s="188" t="s">
        <v>150</v>
      </c>
      <c r="J32" s="118" t="s">
        <v>151</v>
      </c>
      <c r="K32" s="122">
        <v>44042</v>
      </c>
      <c r="L32" s="126">
        <v>96699.25</v>
      </c>
      <c r="M32" s="121">
        <v>12856</v>
      </c>
      <c r="N32" s="122">
        <v>44044</v>
      </c>
      <c r="O32" s="122">
        <v>44196</v>
      </c>
      <c r="P32" s="118" t="s">
        <v>289</v>
      </c>
      <c r="Q32" s="124" t="s">
        <v>100</v>
      </c>
      <c r="R32" s="124" t="s">
        <v>100</v>
      </c>
      <c r="S32" s="124" t="s">
        <v>100</v>
      </c>
      <c r="T32" s="118" t="s">
        <v>154</v>
      </c>
      <c r="U32" s="23" t="s">
        <v>100</v>
      </c>
      <c r="V32" s="25" t="s">
        <v>100</v>
      </c>
      <c r="W32" s="23" t="s">
        <v>100</v>
      </c>
      <c r="X32" s="23" t="s">
        <v>100</v>
      </c>
      <c r="Y32" s="23" t="s">
        <v>100</v>
      </c>
      <c r="Z32" s="23" t="s">
        <v>100</v>
      </c>
      <c r="AA32" s="23" t="s">
        <v>100</v>
      </c>
      <c r="AB32" s="23" t="s">
        <v>100</v>
      </c>
      <c r="AC32" s="108">
        <v>0</v>
      </c>
      <c r="AD32" s="108">
        <v>0</v>
      </c>
      <c r="AE32" s="23" t="s">
        <v>100</v>
      </c>
      <c r="AF32" s="23" t="s">
        <v>100</v>
      </c>
      <c r="AG32" s="108">
        <v>0</v>
      </c>
      <c r="AH32" s="46"/>
      <c r="AI32" s="46">
        <f>13537.9+19339.85+19339.85+19339.85+1932.87+1445.36+19339.85+1621.77+411.38+646.82+2033.15</f>
        <v>98988.650000000009</v>
      </c>
      <c r="AJ32" s="109">
        <v>0</v>
      </c>
      <c r="AK32" s="123">
        <f>SUM(AI32:AJ40)</f>
        <v>999337.58000000007</v>
      </c>
      <c r="AL32" s="118" t="s">
        <v>100</v>
      </c>
      <c r="AM32" s="139" t="s">
        <v>100</v>
      </c>
      <c r="AN32" s="118" t="s">
        <v>100</v>
      </c>
      <c r="AO32" s="118" t="s">
        <v>100</v>
      </c>
      <c r="AP32" s="118" t="s">
        <v>100</v>
      </c>
      <c r="AQ32" s="118" t="s">
        <v>100</v>
      </c>
      <c r="AR32" s="118" t="s">
        <v>100</v>
      </c>
      <c r="AS32" s="118" t="s">
        <v>100</v>
      </c>
      <c r="AT32" s="118" t="s">
        <v>100</v>
      </c>
      <c r="AU32" s="128" t="s">
        <v>100</v>
      </c>
      <c r="AV32" s="128" t="s">
        <v>100</v>
      </c>
      <c r="AW32" s="128" t="s">
        <v>100</v>
      </c>
      <c r="AX32" s="128" t="s">
        <v>100</v>
      </c>
      <c r="AY32" s="128" t="s">
        <v>100</v>
      </c>
      <c r="AZ32" s="128" t="s">
        <v>100</v>
      </c>
      <c r="BA32" s="128" t="s">
        <v>100</v>
      </c>
      <c r="BB32" s="128" t="s">
        <v>100</v>
      </c>
      <c r="BC32" s="128" t="s">
        <v>100</v>
      </c>
      <c r="BD32" s="128" t="s">
        <v>100</v>
      </c>
      <c r="BE32" s="128" t="s">
        <v>100</v>
      </c>
      <c r="BF32" s="128" t="s">
        <v>100</v>
      </c>
      <c r="BG32" s="118" t="s">
        <v>100</v>
      </c>
    </row>
    <row r="33" spans="1:59" x14ac:dyDescent="0.2">
      <c r="A33" s="118"/>
      <c r="B33" s="118"/>
      <c r="C33" s="118"/>
      <c r="D33" s="118"/>
      <c r="E33" s="118"/>
      <c r="F33" s="188"/>
      <c r="G33" s="121"/>
      <c r="H33" s="127"/>
      <c r="I33" s="188"/>
      <c r="J33" s="118"/>
      <c r="K33" s="122"/>
      <c r="L33" s="126"/>
      <c r="M33" s="121"/>
      <c r="N33" s="122"/>
      <c r="O33" s="122"/>
      <c r="P33" s="118"/>
      <c r="Q33" s="124"/>
      <c r="R33" s="124"/>
      <c r="S33" s="124"/>
      <c r="T33" s="118"/>
      <c r="U33" s="23" t="s">
        <v>101</v>
      </c>
      <c r="V33" s="25">
        <v>44188</v>
      </c>
      <c r="W33" s="21" t="s">
        <v>197</v>
      </c>
      <c r="X33" s="23" t="s">
        <v>177</v>
      </c>
      <c r="Y33" s="23">
        <v>44197</v>
      </c>
      <c r="Z33" s="23">
        <v>44347</v>
      </c>
      <c r="AA33" s="23" t="s">
        <v>100</v>
      </c>
      <c r="AB33" s="23" t="s">
        <v>100</v>
      </c>
      <c r="AC33" s="108">
        <v>0</v>
      </c>
      <c r="AD33" s="108">
        <v>0</v>
      </c>
      <c r="AE33" s="23" t="s">
        <v>100</v>
      </c>
      <c r="AF33" s="23" t="s">
        <v>100</v>
      </c>
      <c r="AG33" s="108">
        <v>0</v>
      </c>
      <c r="AH33" s="46">
        <f t="shared" ref="AH33:AH40" si="2">$L$32-AD33+AC33+AG33</f>
        <v>96699.25</v>
      </c>
      <c r="AI33" s="46">
        <v>0</v>
      </c>
      <c r="AJ33" s="109">
        <v>0</v>
      </c>
      <c r="AK33" s="123"/>
      <c r="AL33" s="118"/>
      <c r="AM33" s="139"/>
      <c r="AN33" s="118"/>
      <c r="AO33" s="118"/>
      <c r="AP33" s="118"/>
      <c r="AQ33" s="118"/>
      <c r="AR33" s="118"/>
      <c r="AS33" s="118"/>
      <c r="AT33" s="11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18"/>
    </row>
    <row r="34" spans="1:59" x14ac:dyDescent="0.2">
      <c r="A34" s="118"/>
      <c r="B34" s="118"/>
      <c r="C34" s="118"/>
      <c r="D34" s="118"/>
      <c r="E34" s="118"/>
      <c r="F34" s="188"/>
      <c r="G34" s="121"/>
      <c r="H34" s="127"/>
      <c r="I34" s="188"/>
      <c r="J34" s="118"/>
      <c r="K34" s="122"/>
      <c r="L34" s="126"/>
      <c r="M34" s="121"/>
      <c r="N34" s="122"/>
      <c r="O34" s="122"/>
      <c r="P34" s="118"/>
      <c r="Q34" s="124"/>
      <c r="R34" s="124"/>
      <c r="S34" s="124"/>
      <c r="T34" s="118"/>
      <c r="U34" s="23" t="s">
        <v>103</v>
      </c>
      <c r="V34" s="25">
        <v>44348</v>
      </c>
      <c r="W34" s="21" t="s">
        <v>229</v>
      </c>
      <c r="X34" s="23" t="s">
        <v>230</v>
      </c>
      <c r="Y34" s="23">
        <v>44348</v>
      </c>
      <c r="Z34" s="23">
        <v>44501</v>
      </c>
      <c r="AA34" s="23" t="s">
        <v>100</v>
      </c>
      <c r="AB34" s="23" t="s">
        <v>100</v>
      </c>
      <c r="AC34" s="108">
        <v>0</v>
      </c>
      <c r="AD34" s="108">
        <v>0</v>
      </c>
      <c r="AE34" s="23" t="s">
        <v>100</v>
      </c>
      <c r="AF34" s="23" t="s">
        <v>100</v>
      </c>
      <c r="AG34" s="108">
        <v>0</v>
      </c>
      <c r="AH34" s="46">
        <f t="shared" si="2"/>
        <v>96699.25</v>
      </c>
      <c r="AI34" s="46">
        <v>0</v>
      </c>
      <c r="AJ34" s="109">
        <v>0</v>
      </c>
      <c r="AK34" s="123"/>
      <c r="AL34" s="118"/>
      <c r="AM34" s="139"/>
      <c r="AN34" s="118"/>
      <c r="AO34" s="118"/>
      <c r="AP34" s="118"/>
      <c r="AQ34" s="118"/>
      <c r="AR34" s="118"/>
      <c r="AS34" s="118"/>
      <c r="AT34" s="11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18"/>
    </row>
    <row r="35" spans="1:59" x14ac:dyDescent="0.2">
      <c r="A35" s="118"/>
      <c r="B35" s="118"/>
      <c r="C35" s="118"/>
      <c r="D35" s="118"/>
      <c r="E35" s="118"/>
      <c r="F35" s="188"/>
      <c r="G35" s="121"/>
      <c r="H35" s="127"/>
      <c r="I35" s="188"/>
      <c r="J35" s="118"/>
      <c r="K35" s="122"/>
      <c r="L35" s="126"/>
      <c r="M35" s="121"/>
      <c r="N35" s="122"/>
      <c r="O35" s="122"/>
      <c r="P35" s="118"/>
      <c r="Q35" s="124"/>
      <c r="R35" s="124"/>
      <c r="S35" s="124"/>
      <c r="T35" s="118"/>
      <c r="U35" s="23" t="s">
        <v>104</v>
      </c>
      <c r="V35" s="25">
        <v>44490</v>
      </c>
      <c r="W35" s="21" t="s">
        <v>212</v>
      </c>
      <c r="X35" s="23" t="s">
        <v>231</v>
      </c>
      <c r="Y35" s="23">
        <v>44501</v>
      </c>
      <c r="Z35" s="23">
        <v>44681</v>
      </c>
      <c r="AA35" s="23" t="s">
        <v>100</v>
      </c>
      <c r="AB35" s="23" t="s">
        <v>100</v>
      </c>
      <c r="AC35" s="108">
        <v>0</v>
      </c>
      <c r="AD35" s="108">
        <v>0</v>
      </c>
      <c r="AE35" s="23" t="s">
        <v>100</v>
      </c>
      <c r="AF35" s="23" t="s">
        <v>100</v>
      </c>
      <c r="AG35" s="108">
        <v>0</v>
      </c>
      <c r="AH35" s="46">
        <f t="shared" si="2"/>
        <v>96699.25</v>
      </c>
      <c r="AI35" s="46">
        <v>252713.12</v>
      </c>
      <c r="AJ35" s="109">
        <v>0</v>
      </c>
      <c r="AK35" s="123"/>
      <c r="AL35" s="118"/>
      <c r="AM35" s="139"/>
      <c r="AN35" s="118"/>
      <c r="AO35" s="118"/>
      <c r="AP35" s="118"/>
      <c r="AQ35" s="118"/>
      <c r="AR35" s="118"/>
      <c r="AS35" s="118"/>
      <c r="AT35" s="11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18"/>
    </row>
    <row r="36" spans="1:59" x14ac:dyDescent="0.2">
      <c r="A36" s="118"/>
      <c r="B36" s="118"/>
      <c r="C36" s="118"/>
      <c r="D36" s="118"/>
      <c r="E36" s="118"/>
      <c r="F36" s="188"/>
      <c r="G36" s="121"/>
      <c r="H36" s="127"/>
      <c r="I36" s="188"/>
      <c r="J36" s="118"/>
      <c r="K36" s="122"/>
      <c r="L36" s="126"/>
      <c r="M36" s="121"/>
      <c r="N36" s="122"/>
      <c r="O36" s="122"/>
      <c r="P36" s="118"/>
      <c r="Q36" s="124"/>
      <c r="R36" s="124"/>
      <c r="S36" s="124"/>
      <c r="T36" s="118"/>
      <c r="U36" s="23" t="s">
        <v>105</v>
      </c>
      <c r="V36" s="25">
        <v>44678</v>
      </c>
      <c r="W36" s="21" t="s">
        <v>232</v>
      </c>
      <c r="X36" s="22" t="s">
        <v>193</v>
      </c>
      <c r="Y36" s="23">
        <v>44682</v>
      </c>
      <c r="Z36" s="23">
        <v>44865</v>
      </c>
      <c r="AA36" s="23" t="s">
        <v>100</v>
      </c>
      <c r="AB36" s="23" t="s">
        <v>100</v>
      </c>
      <c r="AC36" s="108">
        <v>0</v>
      </c>
      <c r="AD36" s="108">
        <v>0</v>
      </c>
      <c r="AE36" s="23" t="s">
        <v>100</v>
      </c>
      <c r="AF36" s="23" t="s">
        <v>100</v>
      </c>
      <c r="AG36" s="108">
        <v>0</v>
      </c>
      <c r="AH36" s="46">
        <f t="shared" si="2"/>
        <v>96699.25</v>
      </c>
      <c r="AI36" s="46">
        <v>270456.77</v>
      </c>
      <c r="AJ36" s="109">
        <v>0</v>
      </c>
      <c r="AK36" s="123"/>
      <c r="AL36" s="118"/>
      <c r="AM36" s="139"/>
      <c r="AN36" s="118"/>
      <c r="AO36" s="118"/>
      <c r="AP36" s="118"/>
      <c r="AQ36" s="118"/>
      <c r="AR36" s="118"/>
      <c r="AS36" s="118"/>
      <c r="AT36" s="11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18"/>
    </row>
    <row r="37" spans="1:59" x14ac:dyDescent="0.2">
      <c r="A37" s="118"/>
      <c r="B37" s="118"/>
      <c r="C37" s="118"/>
      <c r="D37" s="118"/>
      <c r="E37" s="118"/>
      <c r="F37" s="188"/>
      <c r="G37" s="121"/>
      <c r="H37" s="127"/>
      <c r="I37" s="188"/>
      <c r="J37" s="118"/>
      <c r="K37" s="122"/>
      <c r="L37" s="126"/>
      <c r="M37" s="121"/>
      <c r="N37" s="122"/>
      <c r="O37" s="122"/>
      <c r="P37" s="118"/>
      <c r="Q37" s="124"/>
      <c r="R37" s="124"/>
      <c r="S37" s="124"/>
      <c r="T37" s="118"/>
      <c r="U37" s="23" t="s">
        <v>192</v>
      </c>
      <c r="V37" s="25">
        <v>44895</v>
      </c>
      <c r="W37" s="21" t="s">
        <v>412</v>
      </c>
      <c r="X37" s="23" t="s">
        <v>248</v>
      </c>
      <c r="Y37" s="23">
        <v>44895</v>
      </c>
      <c r="Z37" s="23">
        <v>44926</v>
      </c>
      <c r="AA37" s="23" t="s">
        <v>100</v>
      </c>
      <c r="AB37" s="23" t="s">
        <v>100</v>
      </c>
      <c r="AC37" s="108">
        <v>0</v>
      </c>
      <c r="AD37" s="108">
        <v>0</v>
      </c>
      <c r="AE37" s="23" t="s">
        <v>100</v>
      </c>
      <c r="AF37" s="23" t="s">
        <v>100</v>
      </c>
      <c r="AG37" s="108">
        <v>0</v>
      </c>
      <c r="AH37" s="46">
        <f t="shared" si="2"/>
        <v>96699.25</v>
      </c>
      <c r="AI37" s="46">
        <v>285864.78999999998</v>
      </c>
      <c r="AJ37" s="109">
        <v>0</v>
      </c>
      <c r="AK37" s="123"/>
      <c r="AL37" s="118"/>
      <c r="AM37" s="139"/>
      <c r="AN37" s="118"/>
      <c r="AO37" s="118"/>
      <c r="AP37" s="118"/>
      <c r="AQ37" s="118"/>
      <c r="AR37" s="118"/>
      <c r="AS37" s="118"/>
      <c r="AT37" s="11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18"/>
    </row>
    <row r="38" spans="1:59" x14ac:dyDescent="0.2">
      <c r="A38" s="118"/>
      <c r="B38" s="118"/>
      <c r="C38" s="118"/>
      <c r="D38" s="118"/>
      <c r="E38" s="118"/>
      <c r="F38" s="188"/>
      <c r="G38" s="121"/>
      <c r="H38" s="127"/>
      <c r="I38" s="188"/>
      <c r="J38" s="118"/>
      <c r="K38" s="122"/>
      <c r="L38" s="126"/>
      <c r="M38" s="121"/>
      <c r="N38" s="122"/>
      <c r="O38" s="122"/>
      <c r="P38" s="118"/>
      <c r="Q38" s="124"/>
      <c r="R38" s="124"/>
      <c r="S38" s="124"/>
      <c r="T38" s="118"/>
      <c r="U38" s="23" t="s">
        <v>194</v>
      </c>
      <c r="V38" s="25">
        <v>44910</v>
      </c>
      <c r="W38" s="22" t="s">
        <v>371</v>
      </c>
      <c r="X38" s="22" t="s">
        <v>193</v>
      </c>
      <c r="Y38" s="23">
        <v>44927</v>
      </c>
      <c r="Z38" s="23">
        <v>45291</v>
      </c>
      <c r="AA38" s="23" t="s">
        <v>100</v>
      </c>
      <c r="AB38" s="23" t="s">
        <v>100</v>
      </c>
      <c r="AC38" s="108">
        <v>0</v>
      </c>
      <c r="AD38" s="108">
        <v>0</v>
      </c>
      <c r="AE38" s="23" t="s">
        <v>100</v>
      </c>
      <c r="AF38" s="23" t="s">
        <v>100</v>
      </c>
      <c r="AG38" s="108">
        <v>0</v>
      </c>
      <c r="AH38" s="46">
        <f t="shared" si="2"/>
        <v>96699.25</v>
      </c>
      <c r="AI38" s="46">
        <v>0</v>
      </c>
      <c r="AJ38" s="109">
        <v>0</v>
      </c>
      <c r="AK38" s="123"/>
      <c r="AL38" s="118"/>
      <c r="AM38" s="139"/>
      <c r="AN38" s="118"/>
      <c r="AO38" s="118"/>
      <c r="AP38" s="118"/>
      <c r="AQ38" s="118"/>
      <c r="AR38" s="118"/>
      <c r="AS38" s="118"/>
      <c r="AT38" s="11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18"/>
    </row>
    <row r="39" spans="1:59" x14ac:dyDescent="0.2">
      <c r="A39" s="118"/>
      <c r="B39" s="118"/>
      <c r="C39" s="118"/>
      <c r="D39" s="118"/>
      <c r="E39" s="118"/>
      <c r="F39" s="188"/>
      <c r="G39" s="121"/>
      <c r="H39" s="127"/>
      <c r="I39" s="188"/>
      <c r="J39" s="118"/>
      <c r="K39" s="122"/>
      <c r="L39" s="126"/>
      <c r="M39" s="121"/>
      <c r="N39" s="122"/>
      <c r="O39" s="122"/>
      <c r="P39" s="118"/>
      <c r="Q39" s="124"/>
      <c r="R39" s="124"/>
      <c r="S39" s="124"/>
      <c r="T39" s="118"/>
      <c r="U39" s="23" t="s">
        <v>224</v>
      </c>
      <c r="V39" s="25">
        <v>45138</v>
      </c>
      <c r="W39" s="21" t="s">
        <v>356</v>
      </c>
      <c r="X39" s="30" t="s">
        <v>355</v>
      </c>
      <c r="Y39" s="28">
        <v>44562</v>
      </c>
      <c r="Z39" s="26">
        <v>45291</v>
      </c>
      <c r="AA39" s="23" t="s">
        <v>100</v>
      </c>
      <c r="AB39" s="23" t="s">
        <v>100</v>
      </c>
      <c r="AC39" s="108">
        <v>0</v>
      </c>
      <c r="AD39" s="108">
        <v>0</v>
      </c>
      <c r="AE39" s="23" t="s">
        <v>100</v>
      </c>
      <c r="AF39" s="23" t="s">
        <v>100</v>
      </c>
      <c r="AG39" s="108">
        <v>0</v>
      </c>
      <c r="AH39" s="46">
        <f t="shared" si="2"/>
        <v>96699.25</v>
      </c>
      <c r="AI39" s="46">
        <v>0</v>
      </c>
      <c r="AJ39" s="109">
        <v>0</v>
      </c>
      <c r="AK39" s="123"/>
      <c r="AL39" s="118"/>
      <c r="AM39" s="139"/>
      <c r="AN39" s="118"/>
      <c r="AO39" s="118"/>
      <c r="AP39" s="118"/>
      <c r="AQ39" s="118"/>
      <c r="AR39" s="118"/>
      <c r="AS39" s="118"/>
      <c r="AT39" s="11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18"/>
    </row>
    <row r="40" spans="1:59" x14ac:dyDescent="0.2">
      <c r="A40" s="118"/>
      <c r="B40" s="118"/>
      <c r="C40" s="118"/>
      <c r="D40" s="118"/>
      <c r="E40" s="118"/>
      <c r="F40" s="188"/>
      <c r="G40" s="121"/>
      <c r="H40" s="127"/>
      <c r="I40" s="188"/>
      <c r="J40" s="118"/>
      <c r="K40" s="122"/>
      <c r="L40" s="126"/>
      <c r="M40" s="121"/>
      <c r="N40" s="122"/>
      <c r="O40" s="122"/>
      <c r="P40" s="118"/>
      <c r="Q40" s="124"/>
      <c r="R40" s="124"/>
      <c r="S40" s="124"/>
      <c r="T40" s="118"/>
      <c r="U40" s="23" t="s">
        <v>372</v>
      </c>
      <c r="V40" s="25">
        <v>45292</v>
      </c>
      <c r="W40" s="40">
        <v>13684</v>
      </c>
      <c r="X40" s="22" t="s">
        <v>193</v>
      </c>
      <c r="Y40" s="23">
        <v>45292</v>
      </c>
      <c r="Z40" s="23">
        <v>45657</v>
      </c>
      <c r="AA40" s="23" t="s">
        <v>100</v>
      </c>
      <c r="AB40" s="23" t="s">
        <v>100</v>
      </c>
      <c r="AC40" s="108">
        <v>0</v>
      </c>
      <c r="AD40" s="108">
        <v>0</v>
      </c>
      <c r="AE40" s="23" t="s">
        <v>100</v>
      </c>
      <c r="AF40" s="23" t="s">
        <v>100</v>
      </c>
      <c r="AG40" s="108">
        <v>0</v>
      </c>
      <c r="AH40" s="46">
        <f t="shared" si="2"/>
        <v>96699.25</v>
      </c>
      <c r="AI40" s="46">
        <v>0</v>
      </c>
      <c r="AJ40" s="109">
        <f>21685.13+21685.13+21685.13+4573.73+21685.13</f>
        <v>91314.25</v>
      </c>
      <c r="AK40" s="123"/>
      <c r="AL40" s="118"/>
      <c r="AM40" s="139"/>
      <c r="AN40" s="118"/>
      <c r="AO40" s="118"/>
      <c r="AP40" s="118"/>
      <c r="AQ40" s="118"/>
      <c r="AR40" s="118"/>
      <c r="AS40" s="118"/>
      <c r="AT40" s="11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18"/>
    </row>
    <row r="41" spans="1:59" x14ac:dyDescent="0.2">
      <c r="A41" s="118">
        <v>4</v>
      </c>
      <c r="B41" s="118" t="s">
        <v>418</v>
      </c>
      <c r="C41" s="118" t="s">
        <v>152</v>
      </c>
      <c r="D41" s="118" t="s">
        <v>97</v>
      </c>
      <c r="E41" s="118" t="s">
        <v>99</v>
      </c>
      <c r="F41" s="188" t="s">
        <v>395</v>
      </c>
      <c r="G41" s="121">
        <v>12653</v>
      </c>
      <c r="H41" s="127" t="s">
        <v>156</v>
      </c>
      <c r="I41" s="188" t="s">
        <v>150</v>
      </c>
      <c r="J41" s="118" t="s">
        <v>151</v>
      </c>
      <c r="K41" s="122">
        <v>44074</v>
      </c>
      <c r="L41" s="126">
        <v>72083.360000000001</v>
      </c>
      <c r="M41" s="121">
        <v>12873</v>
      </c>
      <c r="N41" s="122">
        <v>44075</v>
      </c>
      <c r="O41" s="122">
        <v>44196</v>
      </c>
      <c r="P41" s="118" t="s">
        <v>289</v>
      </c>
      <c r="Q41" s="124" t="s">
        <v>100</v>
      </c>
      <c r="R41" s="124" t="s">
        <v>100</v>
      </c>
      <c r="S41" s="124" t="s">
        <v>100</v>
      </c>
      <c r="T41" s="118" t="s">
        <v>154</v>
      </c>
      <c r="U41" s="23" t="s">
        <v>100</v>
      </c>
      <c r="V41" s="25" t="s">
        <v>100</v>
      </c>
      <c r="W41" s="23" t="s">
        <v>100</v>
      </c>
      <c r="X41" s="23" t="s">
        <v>100</v>
      </c>
      <c r="Y41" s="23" t="s">
        <v>100</v>
      </c>
      <c r="Z41" s="23" t="s">
        <v>100</v>
      </c>
      <c r="AA41" s="23" t="s">
        <v>100</v>
      </c>
      <c r="AB41" s="23" t="s">
        <v>100</v>
      </c>
      <c r="AC41" s="108">
        <v>0</v>
      </c>
      <c r="AD41" s="108">
        <v>0</v>
      </c>
      <c r="AE41" s="23" t="s">
        <v>100</v>
      </c>
      <c r="AF41" s="23" t="s">
        <v>100</v>
      </c>
      <c r="AG41" s="108">
        <v>0</v>
      </c>
      <c r="AH41" s="46"/>
      <c r="AI41" s="46">
        <f>18020.84+6398.95+18020.84+18020.84+18020.84</f>
        <v>78482.31</v>
      </c>
      <c r="AJ41" s="109">
        <v>0</v>
      </c>
      <c r="AK41" s="123">
        <f>SUM(AI41:AJ50)</f>
        <v>850106.47</v>
      </c>
      <c r="AL41" s="118" t="s">
        <v>100</v>
      </c>
      <c r="AM41" s="118" t="s">
        <v>100</v>
      </c>
      <c r="AN41" s="118" t="s">
        <v>100</v>
      </c>
      <c r="AO41" s="118" t="s">
        <v>100</v>
      </c>
      <c r="AP41" s="118" t="s">
        <v>100</v>
      </c>
      <c r="AQ41" s="118" t="s">
        <v>100</v>
      </c>
      <c r="AR41" s="118" t="s">
        <v>100</v>
      </c>
      <c r="AS41" s="118" t="s">
        <v>100</v>
      </c>
      <c r="AT41" s="118" t="s">
        <v>100</v>
      </c>
      <c r="AU41" s="128" t="s">
        <v>100</v>
      </c>
      <c r="AV41" s="128" t="s">
        <v>100</v>
      </c>
      <c r="AW41" s="128" t="s">
        <v>100</v>
      </c>
      <c r="AX41" s="128" t="s">
        <v>100</v>
      </c>
      <c r="AY41" s="128" t="s">
        <v>100</v>
      </c>
      <c r="AZ41" s="128" t="s">
        <v>100</v>
      </c>
      <c r="BA41" s="128" t="s">
        <v>100</v>
      </c>
      <c r="BB41" s="128" t="s">
        <v>100</v>
      </c>
      <c r="BC41" s="128" t="s">
        <v>100</v>
      </c>
      <c r="BD41" s="128" t="s">
        <v>100</v>
      </c>
      <c r="BE41" s="128" t="s">
        <v>100</v>
      </c>
      <c r="BF41" s="128" t="s">
        <v>100</v>
      </c>
      <c r="BG41" s="118" t="s">
        <v>100</v>
      </c>
    </row>
    <row r="42" spans="1:59" x14ac:dyDescent="0.2">
      <c r="A42" s="118"/>
      <c r="B42" s="118"/>
      <c r="C42" s="118"/>
      <c r="D42" s="118"/>
      <c r="E42" s="118"/>
      <c r="F42" s="188"/>
      <c r="G42" s="121"/>
      <c r="H42" s="127"/>
      <c r="I42" s="188"/>
      <c r="J42" s="118"/>
      <c r="K42" s="122"/>
      <c r="L42" s="126"/>
      <c r="M42" s="121"/>
      <c r="N42" s="122"/>
      <c r="O42" s="122"/>
      <c r="P42" s="118"/>
      <c r="Q42" s="124"/>
      <c r="R42" s="124"/>
      <c r="S42" s="124"/>
      <c r="T42" s="118"/>
      <c r="U42" s="23" t="s">
        <v>101</v>
      </c>
      <c r="V42" s="25">
        <v>44188</v>
      </c>
      <c r="W42" s="21" t="s">
        <v>197</v>
      </c>
      <c r="X42" s="23" t="s">
        <v>176</v>
      </c>
      <c r="Y42" s="23">
        <v>44197</v>
      </c>
      <c r="Z42" s="23">
        <v>44316</v>
      </c>
      <c r="AA42" s="23" t="s">
        <v>100</v>
      </c>
      <c r="AB42" s="23" t="s">
        <v>100</v>
      </c>
      <c r="AC42" s="108">
        <v>0</v>
      </c>
      <c r="AD42" s="108">
        <v>0</v>
      </c>
      <c r="AE42" s="23" t="s">
        <v>100</v>
      </c>
      <c r="AF42" s="23" t="s">
        <v>100</v>
      </c>
      <c r="AG42" s="108">
        <v>0</v>
      </c>
      <c r="AH42" s="46">
        <f t="shared" ref="AH42:AH50" si="3">$L$41-AD42+AC42+AG42</f>
        <v>72083.360000000001</v>
      </c>
      <c r="AI42" s="46">
        <v>0</v>
      </c>
      <c r="AJ42" s="109">
        <v>0</v>
      </c>
      <c r="AK42" s="123"/>
      <c r="AL42" s="118"/>
      <c r="AM42" s="118"/>
      <c r="AN42" s="118"/>
      <c r="AO42" s="118"/>
      <c r="AP42" s="118"/>
      <c r="AQ42" s="118"/>
      <c r="AR42" s="118"/>
      <c r="AS42" s="118"/>
      <c r="AT42" s="11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18"/>
    </row>
    <row r="43" spans="1:59" x14ac:dyDescent="0.2">
      <c r="A43" s="118"/>
      <c r="B43" s="118"/>
      <c r="C43" s="118"/>
      <c r="D43" s="118"/>
      <c r="E43" s="118"/>
      <c r="F43" s="188"/>
      <c r="G43" s="121"/>
      <c r="H43" s="127"/>
      <c r="I43" s="188"/>
      <c r="J43" s="118"/>
      <c r="K43" s="122"/>
      <c r="L43" s="126"/>
      <c r="M43" s="121"/>
      <c r="N43" s="122"/>
      <c r="O43" s="122"/>
      <c r="P43" s="118"/>
      <c r="Q43" s="124"/>
      <c r="R43" s="124"/>
      <c r="S43" s="124"/>
      <c r="T43" s="118"/>
      <c r="U43" s="23" t="s">
        <v>103</v>
      </c>
      <c r="V43" s="25">
        <v>44314</v>
      </c>
      <c r="W43" s="21" t="s">
        <v>199</v>
      </c>
      <c r="X43" s="23" t="s">
        <v>189</v>
      </c>
      <c r="Y43" s="23">
        <v>44317</v>
      </c>
      <c r="Z43" s="23">
        <v>44377</v>
      </c>
      <c r="AA43" s="23" t="s">
        <v>100</v>
      </c>
      <c r="AB43" s="23" t="s">
        <v>100</v>
      </c>
      <c r="AC43" s="108">
        <v>0</v>
      </c>
      <c r="AD43" s="108">
        <v>0</v>
      </c>
      <c r="AE43" s="23" t="s">
        <v>100</v>
      </c>
      <c r="AF43" s="23" t="s">
        <v>100</v>
      </c>
      <c r="AG43" s="108">
        <v>0</v>
      </c>
      <c r="AH43" s="46">
        <f t="shared" si="3"/>
        <v>72083.360000000001</v>
      </c>
      <c r="AI43" s="46">
        <v>0</v>
      </c>
      <c r="AJ43" s="109">
        <v>0</v>
      </c>
      <c r="AK43" s="123"/>
      <c r="AL43" s="118"/>
      <c r="AM43" s="118"/>
      <c r="AN43" s="118"/>
      <c r="AO43" s="118"/>
      <c r="AP43" s="118"/>
      <c r="AQ43" s="118"/>
      <c r="AR43" s="118"/>
      <c r="AS43" s="118"/>
      <c r="AT43" s="11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18"/>
    </row>
    <row r="44" spans="1:59" x14ac:dyDescent="0.2">
      <c r="A44" s="118"/>
      <c r="B44" s="118"/>
      <c r="C44" s="118"/>
      <c r="D44" s="118"/>
      <c r="E44" s="118"/>
      <c r="F44" s="188"/>
      <c r="G44" s="121"/>
      <c r="H44" s="127"/>
      <c r="I44" s="188"/>
      <c r="J44" s="118"/>
      <c r="K44" s="122"/>
      <c r="L44" s="126"/>
      <c r="M44" s="121"/>
      <c r="N44" s="122"/>
      <c r="O44" s="122"/>
      <c r="P44" s="118"/>
      <c r="Q44" s="124"/>
      <c r="R44" s="124"/>
      <c r="S44" s="124"/>
      <c r="T44" s="118"/>
      <c r="U44" s="23" t="s">
        <v>104</v>
      </c>
      <c r="V44" s="25">
        <v>44372</v>
      </c>
      <c r="W44" s="21" t="s">
        <v>201</v>
      </c>
      <c r="X44" s="23" t="s">
        <v>200</v>
      </c>
      <c r="Y44" s="23">
        <v>44378</v>
      </c>
      <c r="Z44" s="23">
        <v>44561</v>
      </c>
      <c r="AA44" s="23" t="s">
        <v>100</v>
      </c>
      <c r="AB44" s="23" t="s">
        <v>100</v>
      </c>
      <c r="AC44" s="108">
        <v>0</v>
      </c>
      <c r="AD44" s="108">
        <v>0</v>
      </c>
      <c r="AE44" s="23" t="s">
        <v>100</v>
      </c>
      <c r="AF44" s="23" t="s">
        <v>100</v>
      </c>
      <c r="AG44" s="108">
        <v>0</v>
      </c>
      <c r="AH44" s="46">
        <f t="shared" si="3"/>
        <v>72083.360000000001</v>
      </c>
      <c r="AI44" s="46">
        <v>215701.74</v>
      </c>
      <c r="AJ44" s="109">
        <v>0</v>
      </c>
      <c r="AK44" s="123"/>
      <c r="AL44" s="118"/>
      <c r="AM44" s="118"/>
      <c r="AN44" s="118"/>
      <c r="AO44" s="118"/>
      <c r="AP44" s="118"/>
      <c r="AQ44" s="118"/>
      <c r="AR44" s="118"/>
      <c r="AS44" s="118"/>
      <c r="AT44" s="11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18"/>
    </row>
    <row r="45" spans="1:59" x14ac:dyDescent="0.2">
      <c r="A45" s="118"/>
      <c r="B45" s="118"/>
      <c r="C45" s="118"/>
      <c r="D45" s="118"/>
      <c r="E45" s="118"/>
      <c r="F45" s="188"/>
      <c r="G45" s="121"/>
      <c r="H45" s="127"/>
      <c r="I45" s="188"/>
      <c r="J45" s="118"/>
      <c r="K45" s="122"/>
      <c r="L45" s="126"/>
      <c r="M45" s="121"/>
      <c r="N45" s="122"/>
      <c r="O45" s="122"/>
      <c r="P45" s="118"/>
      <c r="Q45" s="124"/>
      <c r="R45" s="124"/>
      <c r="S45" s="124"/>
      <c r="T45" s="118"/>
      <c r="U45" s="23" t="s">
        <v>105</v>
      </c>
      <c r="V45" s="25">
        <v>44551</v>
      </c>
      <c r="W45" s="21" t="s">
        <v>237</v>
      </c>
      <c r="X45" s="23" t="s">
        <v>225</v>
      </c>
      <c r="Y45" s="23">
        <v>44562</v>
      </c>
      <c r="Z45" s="23">
        <v>44742</v>
      </c>
      <c r="AA45" s="23" t="s">
        <v>100</v>
      </c>
      <c r="AB45" s="23" t="s">
        <v>100</v>
      </c>
      <c r="AC45" s="108">
        <v>0</v>
      </c>
      <c r="AD45" s="108">
        <v>0</v>
      </c>
      <c r="AE45" s="23" t="s">
        <v>100</v>
      </c>
      <c r="AF45" s="23" t="s">
        <v>100</v>
      </c>
      <c r="AG45" s="108">
        <v>0</v>
      </c>
      <c r="AH45" s="46">
        <f t="shared" si="3"/>
        <v>72083.360000000001</v>
      </c>
      <c r="AI45" s="46">
        <v>0</v>
      </c>
      <c r="AJ45" s="109">
        <v>0</v>
      </c>
      <c r="AK45" s="123"/>
      <c r="AL45" s="118"/>
      <c r="AM45" s="118"/>
      <c r="AN45" s="118"/>
      <c r="AO45" s="118"/>
      <c r="AP45" s="118"/>
      <c r="AQ45" s="118"/>
      <c r="AR45" s="118"/>
      <c r="AS45" s="118"/>
      <c r="AT45" s="11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18"/>
    </row>
    <row r="46" spans="1:59" x14ac:dyDescent="0.2">
      <c r="A46" s="118"/>
      <c r="B46" s="118"/>
      <c r="C46" s="118"/>
      <c r="D46" s="118"/>
      <c r="E46" s="118"/>
      <c r="F46" s="188"/>
      <c r="G46" s="121"/>
      <c r="H46" s="127"/>
      <c r="I46" s="188"/>
      <c r="J46" s="118"/>
      <c r="K46" s="122"/>
      <c r="L46" s="126"/>
      <c r="M46" s="121"/>
      <c r="N46" s="122"/>
      <c r="O46" s="122"/>
      <c r="P46" s="118"/>
      <c r="Q46" s="124"/>
      <c r="R46" s="124"/>
      <c r="S46" s="124"/>
      <c r="T46" s="118"/>
      <c r="U46" s="23" t="s">
        <v>192</v>
      </c>
      <c r="V46" s="25">
        <v>44736</v>
      </c>
      <c r="W46" s="21" t="s">
        <v>239</v>
      </c>
      <c r="X46" s="23" t="s">
        <v>234</v>
      </c>
      <c r="Y46" s="23">
        <v>44743</v>
      </c>
      <c r="Z46" s="23">
        <v>44926</v>
      </c>
      <c r="AA46" s="23" t="s">
        <v>100</v>
      </c>
      <c r="AB46" s="23" t="s">
        <v>100</v>
      </c>
      <c r="AC46" s="108">
        <v>0</v>
      </c>
      <c r="AD46" s="108">
        <v>0</v>
      </c>
      <c r="AE46" s="23" t="s">
        <v>100</v>
      </c>
      <c r="AF46" s="23" t="s">
        <v>100</v>
      </c>
      <c r="AG46" s="108">
        <v>0</v>
      </c>
      <c r="AH46" s="46">
        <f t="shared" si="3"/>
        <v>72083.360000000001</v>
      </c>
      <c r="AI46" s="46">
        <v>0</v>
      </c>
      <c r="AJ46" s="109">
        <v>0</v>
      </c>
      <c r="AK46" s="123"/>
      <c r="AL46" s="118"/>
      <c r="AM46" s="118"/>
      <c r="AN46" s="118"/>
      <c r="AO46" s="118"/>
      <c r="AP46" s="118"/>
      <c r="AQ46" s="118"/>
      <c r="AR46" s="118"/>
      <c r="AS46" s="118"/>
      <c r="AT46" s="11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18"/>
    </row>
    <row r="47" spans="1:59" x14ac:dyDescent="0.2">
      <c r="A47" s="118"/>
      <c r="B47" s="118"/>
      <c r="C47" s="118"/>
      <c r="D47" s="118"/>
      <c r="E47" s="118"/>
      <c r="F47" s="188"/>
      <c r="G47" s="121"/>
      <c r="H47" s="127"/>
      <c r="I47" s="188"/>
      <c r="J47" s="118"/>
      <c r="K47" s="122"/>
      <c r="L47" s="126"/>
      <c r="M47" s="121"/>
      <c r="N47" s="122"/>
      <c r="O47" s="122"/>
      <c r="P47" s="118"/>
      <c r="Q47" s="124"/>
      <c r="R47" s="124"/>
      <c r="S47" s="124"/>
      <c r="T47" s="118"/>
      <c r="U47" s="23" t="s">
        <v>194</v>
      </c>
      <c r="V47" s="25">
        <v>44895</v>
      </c>
      <c r="W47" s="21" t="s">
        <v>247</v>
      </c>
      <c r="X47" s="23" t="s">
        <v>248</v>
      </c>
      <c r="Y47" s="23">
        <v>44895</v>
      </c>
      <c r="Z47" s="23">
        <v>44926</v>
      </c>
      <c r="AA47" s="23" t="s">
        <v>100</v>
      </c>
      <c r="AB47" s="23" t="s">
        <v>100</v>
      </c>
      <c r="AC47" s="108">
        <v>0</v>
      </c>
      <c r="AD47" s="108">
        <v>0</v>
      </c>
      <c r="AE47" s="23" t="s">
        <v>100</v>
      </c>
      <c r="AF47" s="23" t="s">
        <v>100</v>
      </c>
      <c r="AG47" s="108">
        <v>0</v>
      </c>
      <c r="AH47" s="46">
        <f t="shared" si="3"/>
        <v>72083.360000000001</v>
      </c>
      <c r="AI47" s="46">
        <v>233168.06</v>
      </c>
      <c r="AJ47" s="109">
        <v>0</v>
      </c>
      <c r="AK47" s="123"/>
      <c r="AL47" s="118"/>
      <c r="AM47" s="118"/>
      <c r="AN47" s="118"/>
      <c r="AO47" s="118"/>
      <c r="AP47" s="118"/>
      <c r="AQ47" s="118"/>
      <c r="AR47" s="118"/>
      <c r="AS47" s="118"/>
      <c r="AT47" s="11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18"/>
    </row>
    <row r="48" spans="1:59" x14ac:dyDescent="0.2">
      <c r="A48" s="118"/>
      <c r="B48" s="118"/>
      <c r="C48" s="118"/>
      <c r="D48" s="118"/>
      <c r="E48" s="118"/>
      <c r="F48" s="188"/>
      <c r="G48" s="121"/>
      <c r="H48" s="127"/>
      <c r="I48" s="188"/>
      <c r="J48" s="118"/>
      <c r="K48" s="122"/>
      <c r="L48" s="126"/>
      <c r="M48" s="121"/>
      <c r="N48" s="122"/>
      <c r="O48" s="122"/>
      <c r="P48" s="118"/>
      <c r="Q48" s="124"/>
      <c r="R48" s="124"/>
      <c r="S48" s="124"/>
      <c r="T48" s="118"/>
      <c r="U48" s="23" t="s">
        <v>224</v>
      </c>
      <c r="V48" s="25">
        <v>45138</v>
      </c>
      <c r="W48" s="21" t="s">
        <v>356</v>
      </c>
      <c r="X48" s="22" t="s">
        <v>193</v>
      </c>
      <c r="Y48" s="23">
        <v>44927</v>
      </c>
      <c r="Z48" s="23">
        <v>45291</v>
      </c>
      <c r="AA48" s="23" t="s">
        <v>100</v>
      </c>
      <c r="AB48" s="23" t="s">
        <v>100</v>
      </c>
      <c r="AC48" s="108">
        <v>0</v>
      </c>
      <c r="AD48" s="108">
        <v>0</v>
      </c>
      <c r="AE48" s="23" t="s">
        <v>100</v>
      </c>
      <c r="AF48" s="23" t="s">
        <v>100</v>
      </c>
      <c r="AG48" s="108">
        <v>0</v>
      </c>
      <c r="AH48" s="46">
        <f t="shared" si="3"/>
        <v>72083.360000000001</v>
      </c>
      <c r="AI48" s="46">
        <v>0</v>
      </c>
      <c r="AJ48" s="109">
        <v>0</v>
      </c>
      <c r="AK48" s="123"/>
      <c r="AL48" s="118"/>
      <c r="AM48" s="118"/>
      <c r="AN48" s="118"/>
      <c r="AO48" s="118"/>
      <c r="AP48" s="118"/>
      <c r="AQ48" s="118"/>
      <c r="AR48" s="118"/>
      <c r="AS48" s="118"/>
      <c r="AT48" s="11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18"/>
    </row>
    <row r="49" spans="1:59" x14ac:dyDescent="0.2">
      <c r="A49" s="118"/>
      <c r="B49" s="118"/>
      <c r="C49" s="118"/>
      <c r="D49" s="118"/>
      <c r="E49" s="118"/>
      <c r="F49" s="188"/>
      <c r="G49" s="121"/>
      <c r="H49" s="127"/>
      <c r="I49" s="188"/>
      <c r="J49" s="118"/>
      <c r="K49" s="122"/>
      <c r="L49" s="126"/>
      <c r="M49" s="121"/>
      <c r="N49" s="122"/>
      <c r="O49" s="122"/>
      <c r="P49" s="118"/>
      <c r="Q49" s="124"/>
      <c r="R49" s="124"/>
      <c r="S49" s="124"/>
      <c r="T49" s="118"/>
      <c r="U49" s="23" t="s">
        <v>372</v>
      </c>
      <c r="V49" s="25">
        <v>45138</v>
      </c>
      <c r="W49" s="32" t="s">
        <v>412</v>
      </c>
      <c r="X49" s="23" t="s">
        <v>248</v>
      </c>
      <c r="Y49" s="23">
        <v>44562</v>
      </c>
      <c r="Z49" s="23">
        <v>45291</v>
      </c>
      <c r="AA49" s="23" t="s">
        <v>100</v>
      </c>
      <c r="AB49" s="23" t="s">
        <v>100</v>
      </c>
      <c r="AC49" s="108">
        <v>0</v>
      </c>
      <c r="AD49" s="108">
        <v>0</v>
      </c>
      <c r="AE49" s="23" t="s">
        <v>100</v>
      </c>
      <c r="AF49" s="23" t="s">
        <v>100</v>
      </c>
      <c r="AG49" s="108">
        <v>0</v>
      </c>
      <c r="AH49" s="46">
        <f t="shared" si="3"/>
        <v>72083.360000000001</v>
      </c>
      <c r="AI49" s="46">
        <v>241553.16</v>
      </c>
      <c r="AJ49" s="109">
        <v>0</v>
      </c>
      <c r="AK49" s="123"/>
      <c r="AL49" s="118"/>
      <c r="AM49" s="118"/>
      <c r="AN49" s="118"/>
      <c r="AO49" s="118"/>
      <c r="AP49" s="118"/>
      <c r="AQ49" s="118"/>
      <c r="AR49" s="118"/>
      <c r="AS49" s="118"/>
      <c r="AT49" s="11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18"/>
    </row>
    <row r="50" spans="1:59" x14ac:dyDescent="0.2">
      <c r="A50" s="118"/>
      <c r="B50" s="118"/>
      <c r="C50" s="118"/>
      <c r="D50" s="118"/>
      <c r="E50" s="118"/>
      <c r="F50" s="188"/>
      <c r="G50" s="121"/>
      <c r="H50" s="127"/>
      <c r="I50" s="188"/>
      <c r="J50" s="118"/>
      <c r="K50" s="122"/>
      <c r="L50" s="126"/>
      <c r="M50" s="121"/>
      <c r="N50" s="122"/>
      <c r="O50" s="122"/>
      <c r="P50" s="118"/>
      <c r="Q50" s="124"/>
      <c r="R50" s="124"/>
      <c r="S50" s="124"/>
      <c r="T50" s="118"/>
      <c r="U50" s="23" t="s">
        <v>227</v>
      </c>
      <c r="V50" s="25">
        <v>45286</v>
      </c>
      <c r="W50" s="21" t="s">
        <v>407</v>
      </c>
      <c r="X50" s="22" t="s">
        <v>193</v>
      </c>
      <c r="Y50" s="23">
        <v>45292</v>
      </c>
      <c r="Z50" s="23">
        <v>45657</v>
      </c>
      <c r="AA50" s="23" t="s">
        <v>100</v>
      </c>
      <c r="AB50" s="23" t="s">
        <v>100</v>
      </c>
      <c r="AC50" s="108">
        <v>0</v>
      </c>
      <c r="AD50" s="108">
        <v>0</v>
      </c>
      <c r="AE50" s="23" t="s">
        <v>100</v>
      </c>
      <c r="AF50" s="23" t="s">
        <v>100</v>
      </c>
      <c r="AG50" s="108">
        <v>0</v>
      </c>
      <c r="AH50" s="46">
        <f t="shared" si="3"/>
        <v>72083.360000000001</v>
      </c>
      <c r="AI50" s="46">
        <v>0</v>
      </c>
      <c r="AJ50" s="109">
        <f>20300.3+20300.3+20300.3+20300.3</f>
        <v>81201.2</v>
      </c>
      <c r="AK50" s="123"/>
      <c r="AL50" s="118"/>
      <c r="AM50" s="118"/>
      <c r="AN50" s="118"/>
      <c r="AO50" s="118"/>
      <c r="AP50" s="118"/>
      <c r="AQ50" s="118"/>
      <c r="AR50" s="118"/>
      <c r="AS50" s="118"/>
      <c r="AT50" s="11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18"/>
    </row>
    <row r="51" spans="1:59" s="53" customFormat="1" x14ac:dyDescent="0.2">
      <c r="A51" s="118">
        <v>5</v>
      </c>
      <c r="B51" s="118" t="s">
        <v>420</v>
      </c>
      <c r="C51" s="118" t="s">
        <v>152</v>
      </c>
      <c r="D51" s="118" t="s">
        <v>97</v>
      </c>
      <c r="E51" s="118" t="s">
        <v>99</v>
      </c>
      <c r="F51" s="188" t="s">
        <v>395</v>
      </c>
      <c r="G51" s="129">
        <v>12653</v>
      </c>
      <c r="H51" s="127" t="s">
        <v>155</v>
      </c>
      <c r="I51" s="188" t="s">
        <v>150</v>
      </c>
      <c r="J51" s="118" t="s">
        <v>151</v>
      </c>
      <c r="K51" s="122">
        <v>44097</v>
      </c>
      <c r="L51" s="126">
        <v>53338.05</v>
      </c>
      <c r="M51" s="121">
        <v>12892</v>
      </c>
      <c r="N51" s="122">
        <v>44105</v>
      </c>
      <c r="O51" s="122">
        <v>44196</v>
      </c>
      <c r="P51" s="118" t="s">
        <v>289</v>
      </c>
      <c r="Q51" s="124" t="s">
        <v>100</v>
      </c>
      <c r="R51" s="124" t="s">
        <v>100</v>
      </c>
      <c r="S51" s="124" t="s">
        <v>100</v>
      </c>
      <c r="T51" s="118" t="s">
        <v>154</v>
      </c>
      <c r="U51" s="23" t="s">
        <v>100</v>
      </c>
      <c r="V51" s="25" t="s">
        <v>100</v>
      </c>
      <c r="W51" s="23" t="s">
        <v>100</v>
      </c>
      <c r="X51" s="23" t="s">
        <v>100</v>
      </c>
      <c r="Y51" s="23" t="s">
        <v>100</v>
      </c>
      <c r="Z51" s="23" t="s">
        <v>100</v>
      </c>
      <c r="AA51" s="23" t="s">
        <v>100</v>
      </c>
      <c r="AB51" s="23" t="s">
        <v>100</v>
      </c>
      <c r="AC51" s="108">
        <v>0</v>
      </c>
      <c r="AD51" s="108">
        <v>0</v>
      </c>
      <c r="AE51" s="23" t="s">
        <v>100</v>
      </c>
      <c r="AF51" s="23" t="s">
        <v>100</v>
      </c>
      <c r="AG51" s="108">
        <v>0</v>
      </c>
      <c r="AH51" s="46"/>
      <c r="AI51" s="46">
        <v>26910.26</v>
      </c>
      <c r="AJ51" s="109">
        <v>0</v>
      </c>
      <c r="AK51" s="123">
        <f>SUM(AI51:AJ60)</f>
        <v>823431.14</v>
      </c>
      <c r="AL51" s="118" t="s">
        <v>100</v>
      </c>
      <c r="AM51" s="118" t="s">
        <v>100</v>
      </c>
      <c r="AN51" s="118" t="s">
        <v>100</v>
      </c>
      <c r="AO51" s="118" t="s">
        <v>100</v>
      </c>
      <c r="AP51" s="118" t="s">
        <v>100</v>
      </c>
      <c r="AQ51" s="118" t="s">
        <v>100</v>
      </c>
      <c r="AR51" s="118" t="s">
        <v>100</v>
      </c>
      <c r="AS51" s="118" t="s">
        <v>100</v>
      </c>
      <c r="AT51" s="118" t="s">
        <v>100</v>
      </c>
      <c r="AU51" s="118" t="s">
        <v>100</v>
      </c>
      <c r="AV51" s="118" t="s">
        <v>100</v>
      </c>
      <c r="AW51" s="118" t="s">
        <v>100</v>
      </c>
      <c r="AX51" s="118" t="s">
        <v>100</v>
      </c>
      <c r="AY51" s="118" t="s">
        <v>100</v>
      </c>
      <c r="AZ51" s="118" t="s">
        <v>100</v>
      </c>
      <c r="BA51" s="118" t="s">
        <v>100</v>
      </c>
      <c r="BB51" s="118" t="s">
        <v>100</v>
      </c>
      <c r="BC51" s="118" t="s">
        <v>100</v>
      </c>
      <c r="BD51" s="118" t="s">
        <v>100</v>
      </c>
      <c r="BE51" s="118" t="s">
        <v>100</v>
      </c>
      <c r="BF51" s="118" t="s">
        <v>100</v>
      </c>
      <c r="BG51" s="118" t="s">
        <v>100</v>
      </c>
    </row>
    <row r="52" spans="1:59" s="53" customFormat="1" x14ac:dyDescent="0.2">
      <c r="A52" s="118"/>
      <c r="B52" s="118"/>
      <c r="C52" s="118"/>
      <c r="D52" s="118"/>
      <c r="E52" s="118"/>
      <c r="F52" s="188"/>
      <c r="G52" s="129"/>
      <c r="H52" s="127"/>
      <c r="I52" s="188"/>
      <c r="J52" s="118"/>
      <c r="K52" s="122"/>
      <c r="L52" s="126"/>
      <c r="M52" s="121"/>
      <c r="N52" s="122"/>
      <c r="O52" s="122"/>
      <c r="P52" s="118"/>
      <c r="Q52" s="124"/>
      <c r="R52" s="124"/>
      <c r="S52" s="124"/>
      <c r="T52" s="118"/>
      <c r="U52" s="23" t="s">
        <v>101</v>
      </c>
      <c r="V52" s="25">
        <v>44188</v>
      </c>
      <c r="W52" s="21" t="s">
        <v>197</v>
      </c>
      <c r="X52" s="23" t="s">
        <v>198</v>
      </c>
      <c r="Y52" s="23">
        <v>44197</v>
      </c>
      <c r="Z52" s="23">
        <v>44286</v>
      </c>
      <c r="AA52" s="23" t="s">
        <v>100</v>
      </c>
      <c r="AB52" s="23" t="s">
        <v>100</v>
      </c>
      <c r="AC52" s="108">
        <v>0</v>
      </c>
      <c r="AD52" s="108">
        <v>0</v>
      </c>
      <c r="AE52" s="23" t="s">
        <v>100</v>
      </c>
      <c r="AF52" s="23" t="s">
        <v>100</v>
      </c>
      <c r="AG52" s="108">
        <v>0</v>
      </c>
      <c r="AH52" s="46">
        <f t="shared" ref="AH52:AH60" si="4">$L$51-AD52+AC52+AG52</f>
        <v>53338.05</v>
      </c>
      <c r="AI52" s="46">
        <v>0</v>
      </c>
      <c r="AJ52" s="109">
        <v>0</v>
      </c>
      <c r="AK52" s="123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</row>
    <row r="53" spans="1:59" s="53" customFormat="1" x14ac:dyDescent="0.2">
      <c r="A53" s="118"/>
      <c r="B53" s="118"/>
      <c r="C53" s="118"/>
      <c r="D53" s="118"/>
      <c r="E53" s="118"/>
      <c r="F53" s="188"/>
      <c r="G53" s="129"/>
      <c r="H53" s="127"/>
      <c r="I53" s="188"/>
      <c r="J53" s="118"/>
      <c r="K53" s="122"/>
      <c r="L53" s="126"/>
      <c r="M53" s="121"/>
      <c r="N53" s="122"/>
      <c r="O53" s="122"/>
      <c r="P53" s="118"/>
      <c r="Q53" s="124"/>
      <c r="R53" s="124"/>
      <c r="S53" s="124"/>
      <c r="T53" s="118"/>
      <c r="U53" s="23" t="s">
        <v>103</v>
      </c>
      <c r="V53" s="25">
        <v>44284</v>
      </c>
      <c r="W53" s="21" t="s">
        <v>202</v>
      </c>
      <c r="X53" s="23" t="s">
        <v>189</v>
      </c>
      <c r="Y53" s="23">
        <v>44287</v>
      </c>
      <c r="Z53" s="23">
        <v>44377</v>
      </c>
      <c r="AA53" s="23" t="s">
        <v>100</v>
      </c>
      <c r="AB53" s="23" t="s">
        <v>100</v>
      </c>
      <c r="AC53" s="108">
        <v>0</v>
      </c>
      <c r="AD53" s="108">
        <v>0</v>
      </c>
      <c r="AE53" s="23" t="s">
        <v>100</v>
      </c>
      <c r="AF53" s="23" t="s">
        <v>100</v>
      </c>
      <c r="AG53" s="108">
        <v>0</v>
      </c>
      <c r="AH53" s="46">
        <f t="shared" si="4"/>
        <v>53338.05</v>
      </c>
      <c r="AI53" s="46">
        <v>0</v>
      </c>
      <c r="AJ53" s="109">
        <v>0</v>
      </c>
      <c r="AK53" s="123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</row>
    <row r="54" spans="1:59" s="53" customFormat="1" x14ac:dyDescent="0.2">
      <c r="A54" s="118"/>
      <c r="B54" s="118"/>
      <c r="C54" s="118"/>
      <c r="D54" s="118"/>
      <c r="E54" s="118"/>
      <c r="F54" s="188"/>
      <c r="G54" s="129"/>
      <c r="H54" s="127"/>
      <c r="I54" s="188"/>
      <c r="J54" s="118"/>
      <c r="K54" s="122"/>
      <c r="L54" s="126"/>
      <c r="M54" s="121"/>
      <c r="N54" s="122"/>
      <c r="O54" s="122"/>
      <c r="P54" s="118"/>
      <c r="Q54" s="124"/>
      <c r="R54" s="124"/>
      <c r="S54" s="124"/>
      <c r="T54" s="118"/>
      <c r="U54" s="23" t="s">
        <v>104</v>
      </c>
      <c r="V54" s="25">
        <v>44369</v>
      </c>
      <c r="W54" s="21" t="s">
        <v>203</v>
      </c>
      <c r="X54" s="23" t="s">
        <v>200</v>
      </c>
      <c r="Y54" s="23">
        <v>44378</v>
      </c>
      <c r="Z54" s="23">
        <v>44561</v>
      </c>
      <c r="AA54" s="23" t="s">
        <v>100</v>
      </c>
      <c r="AB54" s="23" t="s">
        <v>100</v>
      </c>
      <c r="AC54" s="108">
        <v>0</v>
      </c>
      <c r="AD54" s="108">
        <v>0</v>
      </c>
      <c r="AE54" s="23" t="s">
        <v>100</v>
      </c>
      <c r="AF54" s="23" t="s">
        <v>100</v>
      </c>
      <c r="AG54" s="108">
        <v>0</v>
      </c>
      <c r="AH54" s="46">
        <f t="shared" si="4"/>
        <v>53338.05</v>
      </c>
      <c r="AI54" s="46">
        <v>227665.83</v>
      </c>
      <c r="AJ54" s="109">
        <v>0</v>
      </c>
      <c r="AK54" s="123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</row>
    <row r="55" spans="1:59" s="53" customFormat="1" x14ac:dyDescent="0.2">
      <c r="A55" s="118"/>
      <c r="B55" s="118"/>
      <c r="C55" s="118"/>
      <c r="D55" s="118"/>
      <c r="E55" s="118"/>
      <c r="F55" s="188"/>
      <c r="G55" s="129"/>
      <c r="H55" s="127"/>
      <c r="I55" s="188"/>
      <c r="J55" s="118"/>
      <c r="K55" s="122"/>
      <c r="L55" s="126"/>
      <c r="M55" s="121"/>
      <c r="N55" s="122"/>
      <c r="O55" s="122"/>
      <c r="P55" s="118"/>
      <c r="Q55" s="124"/>
      <c r="R55" s="124"/>
      <c r="S55" s="124"/>
      <c r="T55" s="118"/>
      <c r="U55" s="23" t="s">
        <v>105</v>
      </c>
      <c r="V55" s="25">
        <v>44559</v>
      </c>
      <c r="W55" s="21" t="s">
        <v>233</v>
      </c>
      <c r="X55" s="23" t="s">
        <v>225</v>
      </c>
      <c r="Y55" s="23">
        <v>44562</v>
      </c>
      <c r="Z55" s="23">
        <v>44742</v>
      </c>
      <c r="AA55" s="23" t="s">
        <v>100</v>
      </c>
      <c r="AB55" s="23" t="s">
        <v>100</v>
      </c>
      <c r="AC55" s="108">
        <v>0</v>
      </c>
      <c r="AD55" s="108">
        <v>0</v>
      </c>
      <c r="AE55" s="23" t="s">
        <v>100</v>
      </c>
      <c r="AF55" s="23" t="s">
        <v>100</v>
      </c>
      <c r="AG55" s="108">
        <v>0</v>
      </c>
      <c r="AH55" s="46">
        <f t="shared" si="4"/>
        <v>53338.05</v>
      </c>
      <c r="AI55" s="46">
        <v>0</v>
      </c>
      <c r="AJ55" s="109">
        <v>0</v>
      </c>
      <c r="AK55" s="123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</row>
    <row r="56" spans="1:59" s="53" customFormat="1" x14ac:dyDescent="0.2">
      <c r="A56" s="118"/>
      <c r="B56" s="118"/>
      <c r="C56" s="118"/>
      <c r="D56" s="118"/>
      <c r="E56" s="118"/>
      <c r="F56" s="188"/>
      <c r="G56" s="129"/>
      <c r="H56" s="127"/>
      <c r="I56" s="188"/>
      <c r="J56" s="118"/>
      <c r="K56" s="122"/>
      <c r="L56" s="126"/>
      <c r="M56" s="121"/>
      <c r="N56" s="122"/>
      <c r="O56" s="122"/>
      <c r="P56" s="118"/>
      <c r="Q56" s="124"/>
      <c r="R56" s="124"/>
      <c r="S56" s="124"/>
      <c r="T56" s="118"/>
      <c r="U56" s="23" t="s">
        <v>192</v>
      </c>
      <c r="V56" s="25">
        <v>44739</v>
      </c>
      <c r="W56" s="21" t="s">
        <v>249</v>
      </c>
      <c r="X56" s="23" t="s">
        <v>223</v>
      </c>
      <c r="Y56" s="23">
        <v>44743</v>
      </c>
      <c r="Z56" s="23">
        <v>44926</v>
      </c>
      <c r="AA56" s="23" t="s">
        <v>100</v>
      </c>
      <c r="AB56" s="23" t="s">
        <v>100</v>
      </c>
      <c r="AC56" s="108">
        <v>0</v>
      </c>
      <c r="AD56" s="108">
        <v>0</v>
      </c>
      <c r="AE56" s="23" t="s">
        <v>100</v>
      </c>
      <c r="AF56" s="23" t="s">
        <v>100</v>
      </c>
      <c r="AG56" s="108">
        <v>0</v>
      </c>
      <c r="AH56" s="46">
        <f t="shared" si="4"/>
        <v>53338.05</v>
      </c>
      <c r="AI56" s="46">
        <v>0</v>
      </c>
      <c r="AJ56" s="109">
        <v>0</v>
      </c>
      <c r="AK56" s="123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</row>
    <row r="57" spans="1:59" s="53" customFormat="1" x14ac:dyDescent="0.2">
      <c r="A57" s="118"/>
      <c r="B57" s="118"/>
      <c r="C57" s="118"/>
      <c r="D57" s="118"/>
      <c r="E57" s="118"/>
      <c r="F57" s="188"/>
      <c r="G57" s="129"/>
      <c r="H57" s="127"/>
      <c r="I57" s="188"/>
      <c r="J57" s="118"/>
      <c r="K57" s="122"/>
      <c r="L57" s="126"/>
      <c r="M57" s="121"/>
      <c r="N57" s="122"/>
      <c r="O57" s="122"/>
      <c r="P57" s="118"/>
      <c r="Q57" s="124"/>
      <c r="R57" s="124"/>
      <c r="S57" s="124"/>
      <c r="T57" s="118"/>
      <c r="U57" s="23" t="s">
        <v>194</v>
      </c>
      <c r="V57" s="25">
        <v>44895</v>
      </c>
      <c r="W57" s="21" t="s">
        <v>247</v>
      </c>
      <c r="X57" s="23" t="s">
        <v>248</v>
      </c>
      <c r="Y57" s="23">
        <v>44895</v>
      </c>
      <c r="Z57" s="23">
        <v>44926</v>
      </c>
      <c r="AA57" s="23" t="s">
        <v>100</v>
      </c>
      <c r="AB57" s="23" t="s">
        <v>100</v>
      </c>
      <c r="AC57" s="108">
        <v>0</v>
      </c>
      <c r="AD57" s="108">
        <v>0</v>
      </c>
      <c r="AE57" s="23" t="s">
        <v>100</v>
      </c>
      <c r="AF57" s="23" t="s">
        <v>100</v>
      </c>
      <c r="AG57" s="108">
        <v>0</v>
      </c>
      <c r="AH57" s="46">
        <f t="shared" si="4"/>
        <v>53338.05</v>
      </c>
      <c r="AI57" s="46">
        <v>237452.64</v>
      </c>
      <c r="AJ57" s="109">
        <v>0</v>
      </c>
      <c r="AK57" s="123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  <c r="BC57" s="118"/>
      <c r="BD57" s="118"/>
      <c r="BE57" s="118"/>
      <c r="BF57" s="118"/>
      <c r="BG57" s="118"/>
    </row>
    <row r="58" spans="1:59" s="53" customFormat="1" x14ac:dyDescent="0.2">
      <c r="A58" s="118"/>
      <c r="B58" s="118"/>
      <c r="C58" s="118"/>
      <c r="D58" s="118"/>
      <c r="E58" s="118"/>
      <c r="F58" s="188"/>
      <c r="G58" s="129"/>
      <c r="H58" s="127"/>
      <c r="I58" s="188"/>
      <c r="J58" s="118"/>
      <c r="K58" s="122"/>
      <c r="L58" s="126"/>
      <c r="M58" s="121"/>
      <c r="N58" s="122"/>
      <c r="O58" s="122"/>
      <c r="P58" s="118"/>
      <c r="Q58" s="124"/>
      <c r="R58" s="124"/>
      <c r="S58" s="124"/>
      <c r="T58" s="118"/>
      <c r="U58" s="23" t="s">
        <v>224</v>
      </c>
      <c r="V58" s="25">
        <v>45138</v>
      </c>
      <c r="W58" s="21" t="s">
        <v>356</v>
      </c>
      <c r="X58" s="22" t="s">
        <v>193</v>
      </c>
      <c r="Y58" s="23">
        <v>44927</v>
      </c>
      <c r="Z58" s="23">
        <v>45291</v>
      </c>
      <c r="AA58" s="23" t="s">
        <v>100</v>
      </c>
      <c r="AB58" s="23" t="s">
        <v>100</v>
      </c>
      <c r="AC58" s="108">
        <v>0</v>
      </c>
      <c r="AD58" s="108">
        <v>0</v>
      </c>
      <c r="AE58" s="23" t="s">
        <v>100</v>
      </c>
      <c r="AF58" s="23" t="s">
        <v>100</v>
      </c>
      <c r="AG58" s="108">
        <v>0</v>
      </c>
      <c r="AH58" s="46">
        <f t="shared" si="4"/>
        <v>53338.05</v>
      </c>
      <c r="AI58" s="46">
        <v>0</v>
      </c>
      <c r="AJ58" s="109">
        <v>0</v>
      </c>
      <c r="AK58" s="123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</row>
    <row r="59" spans="1:59" s="53" customFormat="1" x14ac:dyDescent="0.2">
      <c r="A59" s="118"/>
      <c r="B59" s="118"/>
      <c r="C59" s="118"/>
      <c r="D59" s="118"/>
      <c r="E59" s="118"/>
      <c r="F59" s="188"/>
      <c r="G59" s="129"/>
      <c r="H59" s="127"/>
      <c r="I59" s="188"/>
      <c r="J59" s="118"/>
      <c r="K59" s="122"/>
      <c r="L59" s="126"/>
      <c r="M59" s="121"/>
      <c r="N59" s="122"/>
      <c r="O59" s="122"/>
      <c r="P59" s="118"/>
      <c r="Q59" s="124"/>
      <c r="R59" s="124"/>
      <c r="S59" s="124"/>
      <c r="T59" s="118"/>
      <c r="U59" s="23" t="s">
        <v>372</v>
      </c>
      <c r="V59" s="25">
        <v>45138</v>
      </c>
      <c r="W59" s="21" t="s">
        <v>356</v>
      </c>
      <c r="X59" s="23" t="s">
        <v>248</v>
      </c>
      <c r="Y59" s="23">
        <v>44593</v>
      </c>
      <c r="Z59" s="23">
        <v>45291</v>
      </c>
      <c r="AA59" s="23" t="s">
        <v>100</v>
      </c>
      <c r="AB59" s="23" t="s">
        <v>100</v>
      </c>
      <c r="AC59" s="108">
        <v>0</v>
      </c>
      <c r="AD59" s="108">
        <v>0</v>
      </c>
      <c r="AE59" s="23" t="s">
        <v>100</v>
      </c>
      <c r="AF59" s="23" t="s">
        <v>100</v>
      </c>
      <c r="AG59" s="108">
        <v>0</v>
      </c>
      <c r="AH59" s="46">
        <f t="shared" si="4"/>
        <v>53338.05</v>
      </c>
      <c r="AI59" s="46">
        <v>248718.56</v>
      </c>
      <c r="AJ59" s="109">
        <v>0</v>
      </c>
      <c r="AK59" s="123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</row>
    <row r="60" spans="1:59" s="53" customFormat="1" x14ac:dyDescent="0.2">
      <c r="A60" s="118"/>
      <c r="B60" s="118"/>
      <c r="C60" s="118"/>
      <c r="D60" s="118"/>
      <c r="E60" s="118"/>
      <c r="F60" s="188"/>
      <c r="G60" s="129"/>
      <c r="H60" s="127"/>
      <c r="I60" s="188"/>
      <c r="J60" s="118"/>
      <c r="K60" s="122"/>
      <c r="L60" s="126"/>
      <c r="M60" s="121"/>
      <c r="N60" s="122"/>
      <c r="O60" s="122"/>
      <c r="P60" s="118"/>
      <c r="Q60" s="124"/>
      <c r="R60" s="124"/>
      <c r="S60" s="124"/>
      <c r="T60" s="118"/>
      <c r="U60" s="23" t="s">
        <v>227</v>
      </c>
      <c r="V60" s="25">
        <v>45286</v>
      </c>
      <c r="W60" s="21" t="s">
        <v>407</v>
      </c>
      <c r="X60" s="22" t="s">
        <v>193</v>
      </c>
      <c r="Y60" s="23">
        <v>45292</v>
      </c>
      <c r="Z60" s="23">
        <v>45657</v>
      </c>
      <c r="AA60" s="23" t="s">
        <v>100</v>
      </c>
      <c r="AB60" s="23" t="s">
        <v>100</v>
      </c>
      <c r="AC60" s="108">
        <v>0</v>
      </c>
      <c r="AD60" s="108">
        <v>0</v>
      </c>
      <c r="AE60" s="23" t="s">
        <v>100</v>
      </c>
      <c r="AF60" s="23" t="s">
        <v>100</v>
      </c>
      <c r="AG60" s="108">
        <v>0</v>
      </c>
      <c r="AH60" s="46">
        <f t="shared" si="4"/>
        <v>53338.05</v>
      </c>
      <c r="AI60" s="46">
        <v>0</v>
      </c>
      <c r="AJ60" s="109">
        <f>19913.51+19913.51+19913.51+3029.81+19913.51</f>
        <v>82683.849999999991</v>
      </c>
      <c r="AK60" s="123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</row>
    <row r="61" spans="1:59" x14ac:dyDescent="0.2">
      <c r="A61" s="118">
        <v>6</v>
      </c>
      <c r="B61" s="118" t="s">
        <v>419</v>
      </c>
      <c r="C61" s="118" t="s">
        <v>152</v>
      </c>
      <c r="D61" s="118" t="s">
        <v>97</v>
      </c>
      <c r="E61" s="118" t="s">
        <v>99</v>
      </c>
      <c r="F61" s="188" t="s">
        <v>395</v>
      </c>
      <c r="G61" s="121">
        <v>12653</v>
      </c>
      <c r="H61" s="127" t="s">
        <v>204</v>
      </c>
      <c r="I61" s="188" t="s">
        <v>150</v>
      </c>
      <c r="J61" s="118" t="s">
        <v>151</v>
      </c>
      <c r="K61" s="122">
        <v>44162</v>
      </c>
      <c r="L61" s="126">
        <v>45676.800000000003</v>
      </c>
      <c r="M61" s="121">
        <v>12939</v>
      </c>
      <c r="N61" s="122">
        <v>44166</v>
      </c>
      <c r="O61" s="122">
        <v>44530</v>
      </c>
      <c r="P61" s="118" t="s">
        <v>289</v>
      </c>
      <c r="Q61" s="124" t="s">
        <v>100</v>
      </c>
      <c r="R61" s="124" t="s">
        <v>100</v>
      </c>
      <c r="S61" s="124" t="s">
        <v>100</v>
      </c>
      <c r="T61" s="118" t="s">
        <v>154</v>
      </c>
      <c r="U61" s="23" t="s">
        <v>100</v>
      </c>
      <c r="V61" s="25" t="s">
        <v>100</v>
      </c>
      <c r="W61" s="21" t="s">
        <v>100</v>
      </c>
      <c r="X61" s="23" t="s">
        <v>100</v>
      </c>
      <c r="Y61" s="23" t="s">
        <v>100</v>
      </c>
      <c r="Z61" s="23" t="s">
        <v>100</v>
      </c>
      <c r="AA61" s="23" t="s">
        <v>100</v>
      </c>
      <c r="AB61" s="23" t="s">
        <v>100</v>
      </c>
      <c r="AC61" s="108">
        <v>0</v>
      </c>
      <c r="AD61" s="108">
        <v>0</v>
      </c>
      <c r="AE61" s="23" t="s">
        <v>100</v>
      </c>
      <c r="AF61" s="23" t="s">
        <v>100</v>
      </c>
      <c r="AG61" s="108">
        <v>0</v>
      </c>
      <c r="AH61" s="46"/>
      <c r="AI61" s="46">
        <v>56264.39</v>
      </c>
      <c r="AJ61" s="109">
        <v>0</v>
      </c>
      <c r="AK61" s="123">
        <f>SUM(AI61:AJ66)</f>
        <v>196676.12000000002</v>
      </c>
      <c r="AL61" s="118" t="s">
        <v>100</v>
      </c>
      <c r="AM61" s="118" t="s">
        <v>100</v>
      </c>
      <c r="AN61" s="118" t="s">
        <v>100</v>
      </c>
      <c r="AO61" s="118" t="s">
        <v>100</v>
      </c>
      <c r="AP61" s="118" t="s">
        <v>100</v>
      </c>
      <c r="AQ61" s="118" t="s">
        <v>100</v>
      </c>
      <c r="AR61" s="118" t="s">
        <v>100</v>
      </c>
      <c r="AS61" s="118" t="s">
        <v>100</v>
      </c>
      <c r="AT61" s="118" t="s">
        <v>100</v>
      </c>
      <c r="AU61" s="118" t="s">
        <v>100</v>
      </c>
      <c r="AV61" s="118" t="s">
        <v>100</v>
      </c>
      <c r="AW61" s="118" t="s">
        <v>100</v>
      </c>
      <c r="AX61" s="118" t="s">
        <v>100</v>
      </c>
      <c r="AY61" s="118" t="s">
        <v>100</v>
      </c>
      <c r="AZ61" s="118" t="s">
        <v>100</v>
      </c>
      <c r="BA61" s="118" t="s">
        <v>100</v>
      </c>
      <c r="BB61" s="118" t="s">
        <v>100</v>
      </c>
      <c r="BC61" s="118" t="s">
        <v>100</v>
      </c>
      <c r="BD61" s="118" t="s">
        <v>100</v>
      </c>
      <c r="BE61" s="118" t="s">
        <v>100</v>
      </c>
      <c r="BF61" s="118" t="s">
        <v>100</v>
      </c>
      <c r="BG61" s="118" t="s">
        <v>100</v>
      </c>
    </row>
    <row r="62" spans="1:59" x14ac:dyDescent="0.2">
      <c r="A62" s="118"/>
      <c r="B62" s="118"/>
      <c r="C62" s="118"/>
      <c r="D62" s="118"/>
      <c r="E62" s="118"/>
      <c r="F62" s="188"/>
      <c r="G62" s="121"/>
      <c r="H62" s="127"/>
      <c r="I62" s="188"/>
      <c r="J62" s="118"/>
      <c r="K62" s="122"/>
      <c r="L62" s="126"/>
      <c r="M62" s="121"/>
      <c r="N62" s="122"/>
      <c r="O62" s="122"/>
      <c r="P62" s="118"/>
      <c r="Q62" s="124"/>
      <c r="R62" s="124"/>
      <c r="S62" s="124"/>
      <c r="T62" s="118"/>
      <c r="U62" s="23" t="s">
        <v>101</v>
      </c>
      <c r="V62" s="25">
        <v>44490</v>
      </c>
      <c r="W62" s="21" t="s">
        <v>212</v>
      </c>
      <c r="X62" s="23" t="s">
        <v>213</v>
      </c>
      <c r="Y62" s="23">
        <v>44897</v>
      </c>
      <c r="Z62" s="23">
        <v>45262</v>
      </c>
      <c r="AA62" s="23" t="s">
        <v>100</v>
      </c>
      <c r="AB62" s="23" t="s">
        <v>100</v>
      </c>
      <c r="AC62" s="108">
        <v>0</v>
      </c>
      <c r="AD62" s="108">
        <v>0</v>
      </c>
      <c r="AE62" s="23" t="s">
        <v>100</v>
      </c>
      <c r="AF62" s="23" t="s">
        <v>100</v>
      </c>
      <c r="AG62" s="108">
        <v>0</v>
      </c>
      <c r="AH62" s="46">
        <f t="shared" ref="AH62:AH66" si="5">$L$61-AD62+AC62+AG62</f>
        <v>45676.800000000003</v>
      </c>
      <c r="AI62" s="46">
        <v>57513.46</v>
      </c>
      <c r="AJ62" s="109">
        <v>0</v>
      </c>
      <c r="AK62" s="123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</row>
    <row r="63" spans="1:59" x14ac:dyDescent="0.2">
      <c r="A63" s="118"/>
      <c r="B63" s="118"/>
      <c r="C63" s="118"/>
      <c r="D63" s="118"/>
      <c r="E63" s="118"/>
      <c r="F63" s="188"/>
      <c r="G63" s="121"/>
      <c r="H63" s="127"/>
      <c r="I63" s="188"/>
      <c r="J63" s="118"/>
      <c r="K63" s="122"/>
      <c r="L63" s="126"/>
      <c r="M63" s="121"/>
      <c r="N63" s="122"/>
      <c r="O63" s="122"/>
      <c r="P63" s="118"/>
      <c r="Q63" s="124"/>
      <c r="R63" s="124"/>
      <c r="S63" s="124"/>
      <c r="T63" s="118"/>
      <c r="U63" s="23" t="s">
        <v>103</v>
      </c>
      <c r="V63" s="25">
        <v>44925</v>
      </c>
      <c r="W63" s="21" t="s">
        <v>247</v>
      </c>
      <c r="X63" s="23" t="s">
        <v>357</v>
      </c>
      <c r="Y63" s="23">
        <v>44895</v>
      </c>
      <c r="Z63" s="23">
        <v>44897</v>
      </c>
      <c r="AA63" s="23" t="s">
        <v>100</v>
      </c>
      <c r="AB63" s="23" t="s">
        <v>100</v>
      </c>
      <c r="AC63" s="108">
        <v>0</v>
      </c>
      <c r="AD63" s="108">
        <v>0</v>
      </c>
      <c r="AE63" s="23" t="s">
        <v>100</v>
      </c>
      <c r="AF63" s="23" t="s">
        <v>100</v>
      </c>
      <c r="AG63" s="108">
        <v>0</v>
      </c>
      <c r="AH63" s="46">
        <f t="shared" si="5"/>
        <v>45676.800000000003</v>
      </c>
      <c r="AI63" s="46">
        <v>0</v>
      </c>
      <c r="AJ63" s="109">
        <v>0</v>
      </c>
      <c r="AK63" s="123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</row>
    <row r="64" spans="1:59" x14ac:dyDescent="0.2">
      <c r="A64" s="118"/>
      <c r="B64" s="118"/>
      <c r="C64" s="118"/>
      <c r="D64" s="118"/>
      <c r="E64" s="118"/>
      <c r="F64" s="188"/>
      <c r="G64" s="121"/>
      <c r="H64" s="127"/>
      <c r="I64" s="188"/>
      <c r="J64" s="118"/>
      <c r="K64" s="122"/>
      <c r="L64" s="126"/>
      <c r="M64" s="121"/>
      <c r="N64" s="122"/>
      <c r="O64" s="122"/>
      <c r="P64" s="118"/>
      <c r="Q64" s="124"/>
      <c r="R64" s="124"/>
      <c r="S64" s="124"/>
      <c r="T64" s="118"/>
      <c r="U64" s="23" t="s">
        <v>104</v>
      </c>
      <c r="V64" s="25">
        <v>44897</v>
      </c>
      <c r="W64" s="21" t="s">
        <v>393</v>
      </c>
      <c r="X64" s="23" t="s">
        <v>358</v>
      </c>
      <c r="Y64" s="23">
        <v>44897</v>
      </c>
      <c r="Z64" s="23">
        <v>45262</v>
      </c>
      <c r="AA64" s="23" t="s">
        <v>100</v>
      </c>
      <c r="AB64" s="23" t="s">
        <v>100</v>
      </c>
      <c r="AC64" s="108">
        <v>0</v>
      </c>
      <c r="AD64" s="108">
        <v>0</v>
      </c>
      <c r="AE64" s="23" t="s">
        <v>100</v>
      </c>
      <c r="AF64" s="23" t="s">
        <v>100</v>
      </c>
      <c r="AG64" s="108">
        <v>0</v>
      </c>
      <c r="AH64" s="46">
        <f t="shared" si="5"/>
        <v>45676.800000000003</v>
      </c>
      <c r="AI64" s="46">
        <v>0</v>
      </c>
      <c r="AJ64" s="109">
        <v>0</v>
      </c>
      <c r="AK64" s="123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</row>
    <row r="65" spans="1:59" x14ac:dyDescent="0.2">
      <c r="A65" s="118"/>
      <c r="B65" s="118"/>
      <c r="C65" s="118"/>
      <c r="D65" s="118"/>
      <c r="E65" s="118"/>
      <c r="F65" s="188"/>
      <c r="G65" s="121"/>
      <c r="H65" s="127"/>
      <c r="I65" s="188"/>
      <c r="J65" s="118"/>
      <c r="K65" s="122"/>
      <c r="L65" s="126"/>
      <c r="M65" s="121"/>
      <c r="N65" s="122"/>
      <c r="O65" s="122"/>
      <c r="P65" s="118"/>
      <c r="Q65" s="124"/>
      <c r="R65" s="124"/>
      <c r="S65" s="124"/>
      <c r="T65" s="118"/>
      <c r="U65" s="23" t="s">
        <v>105</v>
      </c>
      <c r="V65" s="25">
        <v>45138</v>
      </c>
      <c r="W65" s="21" t="s">
        <v>356</v>
      </c>
      <c r="X65" s="30" t="s">
        <v>357</v>
      </c>
      <c r="Y65" s="23">
        <v>44562</v>
      </c>
      <c r="Z65" s="23">
        <v>45262</v>
      </c>
      <c r="AA65" s="23" t="s">
        <v>100</v>
      </c>
      <c r="AB65" s="23" t="s">
        <v>100</v>
      </c>
      <c r="AC65" s="108">
        <v>0</v>
      </c>
      <c r="AD65" s="108">
        <v>0</v>
      </c>
      <c r="AE65" s="23" t="s">
        <v>100</v>
      </c>
      <c r="AF65" s="23" t="s">
        <v>100</v>
      </c>
      <c r="AG65" s="108">
        <v>0</v>
      </c>
      <c r="AH65" s="46">
        <f t="shared" si="5"/>
        <v>45676.800000000003</v>
      </c>
      <c r="AI65" s="46">
        <v>63866.04</v>
      </c>
      <c r="AJ65" s="109">
        <v>0</v>
      </c>
      <c r="AK65" s="123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</row>
    <row r="66" spans="1:59" x14ac:dyDescent="0.2">
      <c r="A66" s="118"/>
      <c r="B66" s="118"/>
      <c r="C66" s="118"/>
      <c r="D66" s="118"/>
      <c r="E66" s="118"/>
      <c r="F66" s="188"/>
      <c r="G66" s="121"/>
      <c r="H66" s="127"/>
      <c r="I66" s="188"/>
      <c r="J66" s="118"/>
      <c r="K66" s="122"/>
      <c r="L66" s="126"/>
      <c r="M66" s="121"/>
      <c r="N66" s="122"/>
      <c r="O66" s="122"/>
      <c r="P66" s="118"/>
      <c r="Q66" s="124"/>
      <c r="R66" s="124"/>
      <c r="S66" s="124"/>
      <c r="T66" s="118"/>
      <c r="U66" s="23" t="s">
        <v>192</v>
      </c>
      <c r="V66" s="25">
        <v>45261</v>
      </c>
      <c r="W66" s="21" t="s">
        <v>413</v>
      </c>
      <c r="X66" s="23" t="s">
        <v>388</v>
      </c>
      <c r="Y66" s="23">
        <v>45263</v>
      </c>
      <c r="Z66" s="23">
        <v>45628</v>
      </c>
      <c r="AA66" s="23" t="s">
        <v>100</v>
      </c>
      <c r="AB66" s="23" t="s">
        <v>100</v>
      </c>
      <c r="AC66" s="108">
        <v>0</v>
      </c>
      <c r="AD66" s="108">
        <v>0</v>
      </c>
      <c r="AE66" s="23" t="s">
        <v>100</v>
      </c>
      <c r="AF66" s="23" t="s">
        <v>100</v>
      </c>
      <c r="AG66" s="108">
        <v>0</v>
      </c>
      <c r="AH66" s="46">
        <f t="shared" si="5"/>
        <v>45676.800000000003</v>
      </c>
      <c r="AI66" s="46">
        <v>0</v>
      </c>
      <c r="AJ66" s="109">
        <f>4194.38+4194.38+4194.38+4194.38+1437.26+817.45</f>
        <v>19032.23</v>
      </c>
      <c r="AK66" s="123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8"/>
    </row>
    <row r="67" spans="1:59" x14ac:dyDescent="0.2">
      <c r="A67" s="118">
        <v>7</v>
      </c>
      <c r="B67" s="118" t="s">
        <v>421</v>
      </c>
      <c r="C67" s="118" t="s">
        <v>152</v>
      </c>
      <c r="D67" s="118" t="s">
        <v>97</v>
      </c>
      <c r="E67" s="118" t="s">
        <v>99</v>
      </c>
      <c r="F67" s="188" t="s">
        <v>395</v>
      </c>
      <c r="G67" s="121">
        <v>12953</v>
      </c>
      <c r="H67" s="127" t="s">
        <v>188</v>
      </c>
      <c r="I67" s="188" t="s">
        <v>150</v>
      </c>
      <c r="J67" s="118" t="s">
        <v>151</v>
      </c>
      <c r="K67" s="122">
        <v>44194</v>
      </c>
      <c r="L67" s="126">
        <v>48688.56</v>
      </c>
      <c r="M67" s="121">
        <v>12953</v>
      </c>
      <c r="N67" s="122">
        <v>44197</v>
      </c>
      <c r="O67" s="122">
        <v>44561</v>
      </c>
      <c r="P67" s="118" t="s">
        <v>289</v>
      </c>
      <c r="Q67" s="124" t="s">
        <v>100</v>
      </c>
      <c r="R67" s="124" t="s">
        <v>100</v>
      </c>
      <c r="S67" s="124" t="s">
        <v>100</v>
      </c>
      <c r="T67" s="118" t="s">
        <v>154</v>
      </c>
      <c r="U67" s="23" t="s">
        <v>100</v>
      </c>
      <c r="V67" s="25" t="s">
        <v>100</v>
      </c>
      <c r="W67" s="23" t="s">
        <v>100</v>
      </c>
      <c r="X67" s="23" t="s">
        <v>100</v>
      </c>
      <c r="Y67" s="23" t="s">
        <v>100</v>
      </c>
      <c r="Z67" s="23" t="s">
        <v>100</v>
      </c>
      <c r="AA67" s="23" t="s">
        <v>100</v>
      </c>
      <c r="AB67" s="23" t="s">
        <v>100</v>
      </c>
      <c r="AC67" s="108">
        <v>0</v>
      </c>
      <c r="AD67" s="108">
        <v>0</v>
      </c>
      <c r="AE67" s="23" t="s">
        <v>100</v>
      </c>
      <c r="AF67" s="23" t="s">
        <v>100</v>
      </c>
      <c r="AG67" s="108">
        <v>0</v>
      </c>
      <c r="AH67" s="46"/>
      <c r="AI67" s="46">
        <v>0</v>
      </c>
      <c r="AJ67" s="109">
        <v>0</v>
      </c>
      <c r="AK67" s="123">
        <f>SUM(AI67:AJ72)</f>
        <v>314988.76999999996</v>
      </c>
      <c r="AL67" s="118" t="s">
        <v>100</v>
      </c>
      <c r="AM67" s="118" t="s">
        <v>100</v>
      </c>
      <c r="AN67" s="118" t="s">
        <v>100</v>
      </c>
      <c r="AO67" s="118" t="s">
        <v>100</v>
      </c>
      <c r="AP67" s="118" t="s">
        <v>100</v>
      </c>
      <c r="AQ67" s="118" t="s">
        <v>100</v>
      </c>
      <c r="AR67" s="118" t="s">
        <v>100</v>
      </c>
      <c r="AS67" s="118" t="s">
        <v>100</v>
      </c>
      <c r="AT67" s="118" t="s">
        <v>100</v>
      </c>
      <c r="AU67" s="128" t="s">
        <v>100</v>
      </c>
      <c r="AV67" s="128" t="s">
        <v>100</v>
      </c>
      <c r="AW67" s="128" t="s">
        <v>100</v>
      </c>
      <c r="AX67" s="128" t="s">
        <v>100</v>
      </c>
      <c r="AY67" s="128" t="s">
        <v>100</v>
      </c>
      <c r="AZ67" s="128" t="s">
        <v>100</v>
      </c>
      <c r="BA67" s="128" t="s">
        <v>100</v>
      </c>
      <c r="BB67" s="128" t="s">
        <v>100</v>
      </c>
      <c r="BC67" s="128" t="s">
        <v>100</v>
      </c>
      <c r="BD67" s="128" t="s">
        <v>100</v>
      </c>
      <c r="BE67" s="128" t="s">
        <v>100</v>
      </c>
      <c r="BF67" s="128" t="s">
        <v>100</v>
      </c>
      <c r="BG67" s="118" t="s">
        <v>100</v>
      </c>
    </row>
    <row r="68" spans="1:59" x14ac:dyDescent="0.2">
      <c r="A68" s="118"/>
      <c r="B68" s="118"/>
      <c r="C68" s="118"/>
      <c r="D68" s="118"/>
      <c r="E68" s="118"/>
      <c r="F68" s="188"/>
      <c r="G68" s="121"/>
      <c r="H68" s="127"/>
      <c r="I68" s="188"/>
      <c r="J68" s="118"/>
      <c r="K68" s="122"/>
      <c r="L68" s="126"/>
      <c r="M68" s="121"/>
      <c r="N68" s="122"/>
      <c r="O68" s="122"/>
      <c r="P68" s="118"/>
      <c r="Q68" s="124"/>
      <c r="R68" s="124"/>
      <c r="S68" s="124"/>
      <c r="T68" s="118"/>
      <c r="U68" s="23" t="s">
        <v>101</v>
      </c>
      <c r="V68" s="25">
        <v>44559</v>
      </c>
      <c r="W68" s="21" t="s">
        <v>233</v>
      </c>
      <c r="X68" s="23" t="s">
        <v>246</v>
      </c>
      <c r="Y68" s="23">
        <v>44562</v>
      </c>
      <c r="Z68" s="23">
        <v>44926</v>
      </c>
      <c r="AA68" s="23" t="s">
        <v>100</v>
      </c>
      <c r="AB68" s="23" t="s">
        <v>100</v>
      </c>
      <c r="AC68" s="108">
        <v>0</v>
      </c>
      <c r="AD68" s="108">
        <v>0</v>
      </c>
      <c r="AE68" s="23" t="s">
        <v>100</v>
      </c>
      <c r="AF68" s="23" t="s">
        <v>100</v>
      </c>
      <c r="AG68" s="108">
        <v>0</v>
      </c>
      <c r="AH68" s="46">
        <f t="shared" ref="AH68:AH72" si="6">$L$67-AD68+AC68+AG68</f>
        <v>48688.56</v>
      </c>
      <c r="AI68" s="46">
        <v>60084.56</v>
      </c>
      <c r="AJ68" s="109">
        <v>0</v>
      </c>
      <c r="AK68" s="123"/>
      <c r="AL68" s="118"/>
      <c r="AM68" s="118"/>
      <c r="AN68" s="118"/>
      <c r="AO68" s="118"/>
      <c r="AP68" s="118"/>
      <c r="AQ68" s="118"/>
      <c r="AR68" s="118"/>
      <c r="AS68" s="118"/>
      <c r="AT68" s="118"/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18"/>
    </row>
    <row r="69" spans="1:59" x14ac:dyDescent="0.2">
      <c r="A69" s="118"/>
      <c r="B69" s="118"/>
      <c r="C69" s="118"/>
      <c r="D69" s="118"/>
      <c r="E69" s="118"/>
      <c r="F69" s="188"/>
      <c r="G69" s="121"/>
      <c r="H69" s="127"/>
      <c r="I69" s="188"/>
      <c r="J69" s="118"/>
      <c r="K69" s="122"/>
      <c r="L69" s="126"/>
      <c r="M69" s="121"/>
      <c r="N69" s="122"/>
      <c r="O69" s="122"/>
      <c r="P69" s="118"/>
      <c r="Q69" s="124"/>
      <c r="R69" s="124"/>
      <c r="S69" s="124"/>
      <c r="T69" s="118"/>
      <c r="U69" s="23" t="s">
        <v>103</v>
      </c>
      <c r="V69" s="25">
        <v>44895</v>
      </c>
      <c r="W69" s="21" t="s">
        <v>247</v>
      </c>
      <c r="X69" s="23" t="s">
        <v>248</v>
      </c>
      <c r="Y69" s="23">
        <v>44895</v>
      </c>
      <c r="Z69" s="23">
        <v>44926</v>
      </c>
      <c r="AA69" s="23" t="s">
        <v>100</v>
      </c>
      <c r="AB69" s="23" t="s">
        <v>100</v>
      </c>
      <c r="AC69" s="108">
        <v>0</v>
      </c>
      <c r="AD69" s="108">
        <v>0</v>
      </c>
      <c r="AE69" s="23" t="s">
        <v>100</v>
      </c>
      <c r="AF69" s="23" t="s">
        <v>100</v>
      </c>
      <c r="AG69" s="108">
        <v>0</v>
      </c>
      <c r="AH69" s="46">
        <f t="shared" si="6"/>
        <v>48688.56</v>
      </c>
      <c r="AI69" s="46">
        <v>185720.78</v>
      </c>
      <c r="AJ69" s="109">
        <v>0</v>
      </c>
      <c r="AK69" s="123"/>
      <c r="AL69" s="118"/>
      <c r="AM69" s="118"/>
      <c r="AN69" s="118"/>
      <c r="AO69" s="118"/>
      <c r="AP69" s="118"/>
      <c r="AQ69" s="118"/>
      <c r="AR69" s="118"/>
      <c r="AS69" s="118"/>
      <c r="AT69" s="11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18"/>
    </row>
    <row r="70" spans="1:59" x14ac:dyDescent="0.2">
      <c r="A70" s="118"/>
      <c r="B70" s="118"/>
      <c r="C70" s="118"/>
      <c r="D70" s="118"/>
      <c r="E70" s="118"/>
      <c r="F70" s="188"/>
      <c r="G70" s="121"/>
      <c r="H70" s="127"/>
      <c r="I70" s="188"/>
      <c r="J70" s="118"/>
      <c r="K70" s="122"/>
      <c r="L70" s="126"/>
      <c r="M70" s="121"/>
      <c r="N70" s="122"/>
      <c r="O70" s="122"/>
      <c r="P70" s="118"/>
      <c r="Q70" s="124"/>
      <c r="R70" s="124"/>
      <c r="S70" s="124"/>
      <c r="T70" s="118"/>
      <c r="U70" s="23" t="s">
        <v>104</v>
      </c>
      <c r="V70" s="25">
        <v>44910</v>
      </c>
      <c r="W70" s="21" t="s">
        <v>371</v>
      </c>
      <c r="X70" s="23" t="s">
        <v>373</v>
      </c>
      <c r="Y70" s="23">
        <v>45261</v>
      </c>
      <c r="Z70" s="23">
        <v>45291</v>
      </c>
      <c r="AA70" s="23" t="s">
        <v>100</v>
      </c>
      <c r="AB70" s="23" t="s">
        <v>100</v>
      </c>
      <c r="AC70" s="108">
        <v>0</v>
      </c>
      <c r="AD70" s="108">
        <v>0</v>
      </c>
      <c r="AE70" s="23" t="s">
        <v>100</v>
      </c>
      <c r="AF70" s="23" t="s">
        <v>100</v>
      </c>
      <c r="AG70" s="108">
        <v>0</v>
      </c>
      <c r="AH70" s="46">
        <f t="shared" si="6"/>
        <v>48688.56</v>
      </c>
      <c r="AI70" s="46">
        <v>0</v>
      </c>
      <c r="AJ70" s="109">
        <v>0</v>
      </c>
      <c r="AK70" s="123"/>
      <c r="AL70" s="118"/>
      <c r="AM70" s="118"/>
      <c r="AN70" s="118"/>
      <c r="AO70" s="118"/>
      <c r="AP70" s="118"/>
      <c r="AQ70" s="118"/>
      <c r="AR70" s="118"/>
      <c r="AS70" s="118"/>
      <c r="AT70" s="118"/>
      <c r="AU70" s="128"/>
      <c r="AV70" s="128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18"/>
    </row>
    <row r="71" spans="1:59" x14ac:dyDescent="0.2">
      <c r="A71" s="118"/>
      <c r="B71" s="118"/>
      <c r="C71" s="118"/>
      <c r="D71" s="118"/>
      <c r="E71" s="118"/>
      <c r="F71" s="188"/>
      <c r="G71" s="121"/>
      <c r="H71" s="127"/>
      <c r="I71" s="188"/>
      <c r="J71" s="118"/>
      <c r="K71" s="122"/>
      <c r="L71" s="126"/>
      <c r="M71" s="121"/>
      <c r="N71" s="122"/>
      <c r="O71" s="122"/>
      <c r="P71" s="118"/>
      <c r="Q71" s="124"/>
      <c r="R71" s="124"/>
      <c r="S71" s="124"/>
      <c r="T71" s="118"/>
      <c r="U71" s="23" t="s">
        <v>105</v>
      </c>
      <c r="V71" s="25">
        <v>45138</v>
      </c>
      <c r="W71" s="21" t="s">
        <v>356</v>
      </c>
      <c r="X71" s="23" t="s">
        <v>355</v>
      </c>
      <c r="Y71" s="23">
        <v>44562</v>
      </c>
      <c r="Z71" s="23">
        <v>45291</v>
      </c>
      <c r="AA71" s="23" t="s">
        <v>100</v>
      </c>
      <c r="AB71" s="23" t="s">
        <v>100</v>
      </c>
      <c r="AC71" s="108">
        <v>0</v>
      </c>
      <c r="AD71" s="108">
        <v>0</v>
      </c>
      <c r="AE71" s="23" t="s">
        <v>100</v>
      </c>
      <c r="AF71" s="23" t="s">
        <v>100</v>
      </c>
      <c r="AG71" s="108">
        <v>0</v>
      </c>
      <c r="AH71" s="46">
        <f t="shared" si="6"/>
        <v>48688.56</v>
      </c>
      <c r="AI71" s="46">
        <v>51244.33</v>
      </c>
      <c r="AJ71" s="109">
        <v>0</v>
      </c>
      <c r="AK71" s="123"/>
      <c r="AL71" s="118"/>
      <c r="AM71" s="118"/>
      <c r="AN71" s="118"/>
      <c r="AO71" s="118"/>
      <c r="AP71" s="118"/>
      <c r="AQ71" s="118"/>
      <c r="AR71" s="118"/>
      <c r="AS71" s="118"/>
      <c r="AT71" s="118"/>
      <c r="AU71" s="128"/>
      <c r="AV71" s="128"/>
      <c r="AW71" s="128"/>
      <c r="AX71" s="128"/>
      <c r="AY71" s="128"/>
      <c r="AZ71" s="128"/>
      <c r="BA71" s="128"/>
      <c r="BB71" s="128"/>
      <c r="BC71" s="128"/>
      <c r="BD71" s="128"/>
      <c r="BE71" s="128"/>
      <c r="BF71" s="128"/>
      <c r="BG71" s="118"/>
    </row>
    <row r="72" spans="1:59" x14ac:dyDescent="0.2">
      <c r="A72" s="118"/>
      <c r="B72" s="118"/>
      <c r="C72" s="118"/>
      <c r="D72" s="118"/>
      <c r="E72" s="118"/>
      <c r="F72" s="188"/>
      <c r="G72" s="121"/>
      <c r="H72" s="127"/>
      <c r="I72" s="188"/>
      <c r="J72" s="118"/>
      <c r="K72" s="122"/>
      <c r="L72" s="126"/>
      <c r="M72" s="121"/>
      <c r="N72" s="122"/>
      <c r="O72" s="122"/>
      <c r="P72" s="118"/>
      <c r="Q72" s="124"/>
      <c r="R72" s="124"/>
      <c r="S72" s="124"/>
      <c r="T72" s="118"/>
      <c r="U72" s="23" t="s">
        <v>192</v>
      </c>
      <c r="V72" s="25">
        <v>45286</v>
      </c>
      <c r="W72" s="21" t="s">
        <v>411</v>
      </c>
      <c r="X72" s="23" t="s">
        <v>387</v>
      </c>
      <c r="Y72" s="23">
        <v>45292</v>
      </c>
      <c r="Z72" s="23">
        <v>45657</v>
      </c>
      <c r="AA72" s="23" t="s">
        <v>100</v>
      </c>
      <c r="AB72" s="23" t="s">
        <v>100</v>
      </c>
      <c r="AC72" s="108">
        <v>0</v>
      </c>
      <c r="AD72" s="108">
        <v>0</v>
      </c>
      <c r="AE72" s="23" t="s">
        <v>100</v>
      </c>
      <c r="AF72" s="23" t="s">
        <v>100</v>
      </c>
      <c r="AG72" s="108">
        <v>0</v>
      </c>
      <c r="AH72" s="46">
        <f t="shared" si="6"/>
        <v>48688.56</v>
      </c>
      <c r="AI72" s="46">
        <v>0</v>
      </c>
      <c r="AJ72" s="109">
        <f>4484.78+4484.78+4484.76+4484.78</f>
        <v>17939.099999999999</v>
      </c>
      <c r="AK72" s="123"/>
      <c r="AL72" s="118"/>
      <c r="AM72" s="118"/>
      <c r="AN72" s="118"/>
      <c r="AO72" s="118"/>
      <c r="AP72" s="118"/>
      <c r="AQ72" s="118"/>
      <c r="AR72" s="118"/>
      <c r="AS72" s="118"/>
      <c r="AT72" s="118"/>
      <c r="AU72" s="128"/>
      <c r="AV72" s="128"/>
      <c r="AW72" s="128"/>
      <c r="AX72" s="128"/>
      <c r="AY72" s="128"/>
      <c r="AZ72" s="128"/>
      <c r="BA72" s="128"/>
      <c r="BB72" s="128"/>
      <c r="BC72" s="128"/>
      <c r="BD72" s="128"/>
      <c r="BE72" s="128"/>
      <c r="BF72" s="128"/>
      <c r="BG72" s="118"/>
    </row>
    <row r="73" spans="1:59" x14ac:dyDescent="0.2">
      <c r="A73" s="118">
        <v>8</v>
      </c>
      <c r="B73" s="118" t="s">
        <v>422</v>
      </c>
      <c r="C73" s="118" t="s">
        <v>152</v>
      </c>
      <c r="D73" s="118" t="s">
        <v>97</v>
      </c>
      <c r="E73" s="118" t="s">
        <v>99</v>
      </c>
      <c r="F73" s="188" t="s">
        <v>395</v>
      </c>
      <c r="G73" s="121">
        <v>12971</v>
      </c>
      <c r="H73" s="127" t="s">
        <v>178</v>
      </c>
      <c r="I73" s="188" t="s">
        <v>150</v>
      </c>
      <c r="J73" s="118" t="s">
        <v>151</v>
      </c>
      <c r="K73" s="122">
        <v>44221</v>
      </c>
      <c r="L73" s="126">
        <v>161062.32</v>
      </c>
      <c r="M73" s="121">
        <v>12971</v>
      </c>
      <c r="N73" s="122">
        <v>44221</v>
      </c>
      <c r="O73" s="122">
        <v>44585</v>
      </c>
      <c r="P73" s="118" t="s">
        <v>289</v>
      </c>
      <c r="Q73" s="124" t="s">
        <v>100</v>
      </c>
      <c r="R73" s="124" t="s">
        <v>100</v>
      </c>
      <c r="S73" s="124" t="s">
        <v>100</v>
      </c>
      <c r="T73" s="118" t="s">
        <v>154</v>
      </c>
      <c r="U73" s="23" t="s">
        <v>100</v>
      </c>
      <c r="V73" s="25" t="s">
        <v>100</v>
      </c>
      <c r="W73" s="23" t="s">
        <v>100</v>
      </c>
      <c r="X73" s="23" t="s">
        <v>100</v>
      </c>
      <c r="Y73" s="23" t="s">
        <v>100</v>
      </c>
      <c r="Z73" s="23" t="s">
        <v>100</v>
      </c>
      <c r="AA73" s="23" t="s">
        <v>100</v>
      </c>
      <c r="AB73" s="23" t="s">
        <v>100</v>
      </c>
      <c r="AC73" s="108">
        <v>0</v>
      </c>
      <c r="AD73" s="108">
        <v>0</v>
      </c>
      <c r="AE73" s="23" t="s">
        <v>100</v>
      </c>
      <c r="AF73" s="23" t="s">
        <v>100</v>
      </c>
      <c r="AG73" s="108">
        <v>0</v>
      </c>
      <c r="AH73" s="46"/>
      <c r="AI73" s="46">
        <v>167509.91</v>
      </c>
      <c r="AJ73" s="109">
        <v>0</v>
      </c>
      <c r="AK73" s="123">
        <f>SUM(AI73:AJ78)</f>
        <v>459207.59</v>
      </c>
      <c r="AL73" s="118" t="s">
        <v>100</v>
      </c>
      <c r="AM73" s="118" t="s">
        <v>100</v>
      </c>
      <c r="AN73" s="118" t="s">
        <v>100</v>
      </c>
      <c r="AO73" s="118" t="s">
        <v>100</v>
      </c>
      <c r="AP73" s="118" t="s">
        <v>100</v>
      </c>
      <c r="AQ73" s="118" t="s">
        <v>100</v>
      </c>
      <c r="AR73" s="118" t="s">
        <v>100</v>
      </c>
      <c r="AS73" s="118" t="s">
        <v>100</v>
      </c>
      <c r="AT73" s="118" t="s">
        <v>100</v>
      </c>
      <c r="AU73" s="128" t="s">
        <v>100</v>
      </c>
      <c r="AV73" s="128" t="s">
        <v>100</v>
      </c>
      <c r="AW73" s="128" t="s">
        <v>100</v>
      </c>
      <c r="AX73" s="128" t="s">
        <v>100</v>
      </c>
      <c r="AY73" s="128" t="s">
        <v>100</v>
      </c>
      <c r="AZ73" s="128" t="s">
        <v>100</v>
      </c>
      <c r="BA73" s="128" t="s">
        <v>100</v>
      </c>
      <c r="BB73" s="128" t="s">
        <v>100</v>
      </c>
      <c r="BC73" s="128" t="s">
        <v>100</v>
      </c>
      <c r="BD73" s="128" t="s">
        <v>100</v>
      </c>
      <c r="BE73" s="128" t="s">
        <v>100</v>
      </c>
      <c r="BF73" s="128" t="s">
        <v>100</v>
      </c>
      <c r="BG73" s="118" t="s">
        <v>100</v>
      </c>
    </row>
    <row r="74" spans="1:59" x14ac:dyDescent="0.2">
      <c r="A74" s="118"/>
      <c r="B74" s="118"/>
      <c r="C74" s="118"/>
      <c r="D74" s="118"/>
      <c r="E74" s="118"/>
      <c r="F74" s="188"/>
      <c r="G74" s="121"/>
      <c r="H74" s="127"/>
      <c r="I74" s="188"/>
      <c r="J74" s="118"/>
      <c r="K74" s="122"/>
      <c r="L74" s="126"/>
      <c r="M74" s="121"/>
      <c r="N74" s="122"/>
      <c r="O74" s="122"/>
      <c r="P74" s="118"/>
      <c r="Q74" s="124"/>
      <c r="R74" s="124"/>
      <c r="S74" s="124"/>
      <c r="T74" s="118"/>
      <c r="U74" s="23" t="s">
        <v>101</v>
      </c>
      <c r="V74" s="25">
        <v>44579</v>
      </c>
      <c r="W74" s="34" t="s">
        <v>243</v>
      </c>
      <c r="X74" s="23" t="s">
        <v>244</v>
      </c>
      <c r="Y74" s="28">
        <v>44586</v>
      </c>
      <c r="Z74" s="23">
        <v>44950</v>
      </c>
      <c r="AA74" s="23" t="s">
        <v>100</v>
      </c>
      <c r="AB74" s="23" t="s">
        <v>100</v>
      </c>
      <c r="AC74" s="108">
        <v>0</v>
      </c>
      <c r="AD74" s="108">
        <v>0</v>
      </c>
      <c r="AE74" s="38" t="s">
        <v>100</v>
      </c>
      <c r="AF74" s="35" t="s">
        <v>100</v>
      </c>
      <c r="AG74" s="209">
        <v>0</v>
      </c>
      <c r="AH74" s="46">
        <f t="shared" ref="AH74:AH77" si="7">$L$73-AD74+AC74+AG74</f>
        <v>161062.32</v>
      </c>
      <c r="AI74" s="46">
        <v>54483.24</v>
      </c>
      <c r="AJ74" s="109">
        <v>0</v>
      </c>
      <c r="AK74" s="123"/>
      <c r="AL74" s="118"/>
      <c r="AM74" s="118"/>
      <c r="AN74" s="118"/>
      <c r="AO74" s="118"/>
      <c r="AP74" s="118"/>
      <c r="AQ74" s="118"/>
      <c r="AR74" s="118"/>
      <c r="AS74" s="118"/>
      <c r="AT74" s="118"/>
      <c r="AU74" s="128"/>
      <c r="AV74" s="128"/>
      <c r="AW74" s="128"/>
      <c r="AX74" s="128"/>
      <c r="AY74" s="128"/>
      <c r="AZ74" s="128"/>
      <c r="BA74" s="128"/>
      <c r="BB74" s="128"/>
      <c r="BC74" s="128"/>
      <c r="BD74" s="128"/>
      <c r="BE74" s="128"/>
      <c r="BF74" s="128"/>
      <c r="BG74" s="118"/>
    </row>
    <row r="75" spans="1:59" x14ac:dyDescent="0.2">
      <c r="A75" s="118"/>
      <c r="B75" s="118"/>
      <c r="C75" s="118"/>
      <c r="D75" s="118"/>
      <c r="E75" s="118"/>
      <c r="F75" s="188"/>
      <c r="G75" s="121"/>
      <c r="H75" s="127"/>
      <c r="I75" s="188"/>
      <c r="J75" s="118"/>
      <c r="K75" s="122"/>
      <c r="L75" s="126"/>
      <c r="M75" s="121"/>
      <c r="N75" s="122"/>
      <c r="O75" s="122"/>
      <c r="P75" s="118"/>
      <c r="Q75" s="124"/>
      <c r="R75" s="124"/>
      <c r="S75" s="124"/>
      <c r="T75" s="118"/>
      <c r="U75" s="23" t="s">
        <v>103</v>
      </c>
      <c r="V75" s="25">
        <v>44895</v>
      </c>
      <c r="W75" s="34" t="s">
        <v>412</v>
      </c>
      <c r="X75" s="23" t="s">
        <v>248</v>
      </c>
      <c r="Y75" s="23">
        <v>44895</v>
      </c>
      <c r="Z75" s="23">
        <v>44950</v>
      </c>
      <c r="AA75" s="23" t="s">
        <v>100</v>
      </c>
      <c r="AB75" s="23" t="s">
        <v>100</v>
      </c>
      <c r="AC75" s="108">
        <v>0</v>
      </c>
      <c r="AD75" s="108">
        <v>0</v>
      </c>
      <c r="AE75" s="38" t="s">
        <v>100</v>
      </c>
      <c r="AF75" s="35" t="s">
        <v>100</v>
      </c>
      <c r="AG75" s="209">
        <v>0</v>
      </c>
      <c r="AH75" s="46">
        <f t="shared" si="7"/>
        <v>161062.32</v>
      </c>
      <c r="AI75" s="46">
        <v>0</v>
      </c>
      <c r="AJ75" s="109">
        <v>0</v>
      </c>
      <c r="AK75" s="123"/>
      <c r="AL75" s="118"/>
      <c r="AM75" s="118"/>
      <c r="AN75" s="118"/>
      <c r="AO75" s="118"/>
      <c r="AP75" s="118"/>
      <c r="AQ75" s="118"/>
      <c r="AR75" s="118"/>
      <c r="AS75" s="118"/>
      <c r="AT75" s="118"/>
      <c r="AU75" s="128"/>
      <c r="AV75" s="128"/>
      <c r="AW75" s="128"/>
      <c r="AX75" s="128"/>
      <c r="AY75" s="128"/>
      <c r="AZ75" s="128"/>
      <c r="BA75" s="128"/>
      <c r="BB75" s="128"/>
      <c r="BC75" s="128"/>
      <c r="BD75" s="128"/>
      <c r="BE75" s="128"/>
      <c r="BF75" s="128"/>
      <c r="BG75" s="118"/>
    </row>
    <row r="76" spans="1:59" x14ac:dyDescent="0.2">
      <c r="A76" s="118"/>
      <c r="B76" s="118"/>
      <c r="C76" s="118"/>
      <c r="D76" s="118"/>
      <c r="E76" s="118"/>
      <c r="F76" s="188"/>
      <c r="G76" s="121"/>
      <c r="H76" s="127"/>
      <c r="I76" s="188"/>
      <c r="J76" s="118"/>
      <c r="K76" s="122"/>
      <c r="L76" s="126"/>
      <c r="M76" s="121"/>
      <c r="N76" s="122"/>
      <c r="O76" s="122"/>
      <c r="P76" s="118"/>
      <c r="Q76" s="124"/>
      <c r="R76" s="124"/>
      <c r="S76" s="124"/>
      <c r="T76" s="118"/>
      <c r="U76" s="23" t="s">
        <v>104</v>
      </c>
      <c r="V76" s="25">
        <v>44910</v>
      </c>
      <c r="W76" s="34">
        <v>13433</v>
      </c>
      <c r="X76" s="22" t="s">
        <v>193</v>
      </c>
      <c r="Y76" s="23">
        <v>44951</v>
      </c>
      <c r="Z76" s="23">
        <v>45315</v>
      </c>
      <c r="AA76" s="23" t="s">
        <v>100</v>
      </c>
      <c r="AB76" s="23" t="s">
        <v>100</v>
      </c>
      <c r="AC76" s="108">
        <v>0</v>
      </c>
      <c r="AD76" s="108">
        <v>0</v>
      </c>
      <c r="AE76" s="38" t="s">
        <v>100</v>
      </c>
      <c r="AF76" s="35" t="s">
        <v>100</v>
      </c>
      <c r="AG76" s="209">
        <v>0</v>
      </c>
      <c r="AH76" s="46">
        <f t="shared" si="7"/>
        <v>161062.32</v>
      </c>
      <c r="AI76" s="46">
        <v>190493.88</v>
      </c>
      <c r="AJ76" s="109">
        <v>0</v>
      </c>
      <c r="AK76" s="123"/>
      <c r="AL76" s="118"/>
      <c r="AM76" s="118"/>
      <c r="AN76" s="118"/>
      <c r="AO76" s="118"/>
      <c r="AP76" s="118"/>
      <c r="AQ76" s="118"/>
      <c r="AR76" s="118"/>
      <c r="AS76" s="118"/>
      <c r="AT76" s="11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18"/>
    </row>
    <row r="77" spans="1:59" x14ac:dyDescent="0.2">
      <c r="A77" s="118"/>
      <c r="B77" s="118"/>
      <c r="C77" s="118"/>
      <c r="D77" s="118"/>
      <c r="E77" s="118"/>
      <c r="F77" s="188"/>
      <c r="G77" s="121"/>
      <c r="H77" s="127"/>
      <c r="I77" s="188"/>
      <c r="J77" s="118"/>
      <c r="K77" s="122"/>
      <c r="L77" s="126"/>
      <c r="M77" s="121"/>
      <c r="N77" s="122"/>
      <c r="O77" s="122"/>
      <c r="P77" s="118"/>
      <c r="Q77" s="124"/>
      <c r="R77" s="124"/>
      <c r="S77" s="124"/>
      <c r="T77" s="118"/>
      <c r="U77" s="23" t="s">
        <v>105</v>
      </c>
      <c r="V77" s="25">
        <v>45138</v>
      </c>
      <c r="W77" s="34">
        <v>13590</v>
      </c>
      <c r="X77" s="23" t="s">
        <v>357</v>
      </c>
      <c r="Y77" s="23">
        <v>44593</v>
      </c>
      <c r="Z77" s="23">
        <v>45315</v>
      </c>
      <c r="AA77" s="23" t="s">
        <v>100</v>
      </c>
      <c r="AB77" s="23" t="s">
        <v>100</v>
      </c>
      <c r="AC77" s="108">
        <v>0</v>
      </c>
      <c r="AD77" s="108">
        <v>0</v>
      </c>
      <c r="AE77" s="38" t="s">
        <v>100</v>
      </c>
      <c r="AF77" s="35" t="s">
        <v>100</v>
      </c>
      <c r="AG77" s="209">
        <v>0</v>
      </c>
      <c r="AH77" s="46">
        <f t="shared" si="7"/>
        <v>161062.32</v>
      </c>
      <c r="AI77" s="46">
        <v>0</v>
      </c>
      <c r="AJ77" s="109">
        <f>14809.84+14809.84+14809.84+2291.04</f>
        <v>46720.560000000005</v>
      </c>
      <c r="AK77" s="123"/>
      <c r="AL77" s="118"/>
      <c r="AM77" s="118"/>
      <c r="AN77" s="118"/>
      <c r="AO77" s="118"/>
      <c r="AP77" s="118"/>
      <c r="AQ77" s="118"/>
      <c r="AR77" s="118"/>
      <c r="AS77" s="118"/>
      <c r="AT77" s="118"/>
      <c r="AU77" s="128"/>
      <c r="AV77" s="128"/>
      <c r="AW77" s="128"/>
      <c r="AX77" s="128"/>
      <c r="AY77" s="128"/>
      <c r="AZ77" s="128"/>
      <c r="BA77" s="128"/>
      <c r="BB77" s="128"/>
      <c r="BC77" s="128"/>
      <c r="BD77" s="128"/>
      <c r="BE77" s="128"/>
      <c r="BF77" s="128"/>
      <c r="BG77" s="118"/>
    </row>
    <row r="78" spans="1:59" x14ac:dyDescent="0.2">
      <c r="A78" s="118"/>
      <c r="B78" s="118"/>
      <c r="C78" s="118"/>
      <c r="D78" s="118"/>
      <c r="E78" s="118"/>
      <c r="F78" s="188"/>
      <c r="G78" s="121"/>
      <c r="H78" s="127"/>
      <c r="I78" s="188"/>
      <c r="J78" s="118"/>
      <c r="K78" s="122"/>
      <c r="L78" s="126"/>
      <c r="M78" s="121"/>
      <c r="N78" s="122"/>
      <c r="O78" s="122"/>
      <c r="P78" s="118"/>
      <c r="Q78" s="124"/>
      <c r="R78" s="124"/>
      <c r="S78" s="124"/>
      <c r="T78" s="118"/>
      <c r="U78" s="23" t="s">
        <v>192</v>
      </c>
      <c r="V78" s="25">
        <v>45315</v>
      </c>
      <c r="W78" s="34">
        <v>13700</v>
      </c>
      <c r="X78" s="23" t="s">
        <v>193</v>
      </c>
      <c r="Y78" s="23">
        <v>45316</v>
      </c>
      <c r="Z78" s="23">
        <v>45681</v>
      </c>
      <c r="AA78" s="23" t="s">
        <v>100</v>
      </c>
      <c r="AB78" s="23" t="s">
        <v>100</v>
      </c>
      <c r="AC78" s="108">
        <v>0</v>
      </c>
      <c r="AD78" s="108">
        <v>0</v>
      </c>
      <c r="AE78" s="38" t="s">
        <v>100</v>
      </c>
      <c r="AF78" s="35" t="s">
        <v>100</v>
      </c>
      <c r="AG78" s="209">
        <v>0</v>
      </c>
      <c r="AH78" s="46"/>
      <c r="AI78" s="46"/>
      <c r="AJ78" s="109"/>
      <c r="AK78" s="123"/>
      <c r="AL78" s="118"/>
      <c r="AM78" s="118"/>
      <c r="AN78" s="118"/>
      <c r="AO78" s="118"/>
      <c r="AP78" s="118"/>
      <c r="AQ78" s="118"/>
      <c r="AR78" s="118"/>
      <c r="AS78" s="118"/>
      <c r="AT78" s="11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18"/>
    </row>
    <row r="79" spans="1:59" x14ac:dyDescent="0.2">
      <c r="A79" s="118">
        <v>9</v>
      </c>
      <c r="B79" s="118" t="s">
        <v>423</v>
      </c>
      <c r="C79" s="118" t="s">
        <v>256</v>
      </c>
      <c r="D79" s="118" t="s">
        <v>133</v>
      </c>
      <c r="E79" s="118" t="s">
        <v>262</v>
      </c>
      <c r="F79" s="188" t="s">
        <v>397</v>
      </c>
      <c r="G79" s="121">
        <v>13123</v>
      </c>
      <c r="H79" s="127" t="s">
        <v>263</v>
      </c>
      <c r="I79" s="188" t="s">
        <v>150</v>
      </c>
      <c r="J79" s="118" t="s">
        <v>151</v>
      </c>
      <c r="K79" s="122">
        <v>44743</v>
      </c>
      <c r="L79" s="126">
        <v>938629.68</v>
      </c>
      <c r="M79" s="121">
        <v>13318</v>
      </c>
      <c r="N79" s="122">
        <v>44743</v>
      </c>
      <c r="O79" s="122">
        <v>45108</v>
      </c>
      <c r="P79" s="118" t="s">
        <v>291</v>
      </c>
      <c r="Q79" s="124" t="s">
        <v>100</v>
      </c>
      <c r="R79" s="124" t="s">
        <v>100</v>
      </c>
      <c r="S79" s="124" t="s">
        <v>100</v>
      </c>
      <c r="T79" s="118" t="s">
        <v>154</v>
      </c>
      <c r="U79" s="23" t="s">
        <v>100</v>
      </c>
      <c r="V79" s="25" t="s">
        <v>100</v>
      </c>
      <c r="W79" s="23" t="s">
        <v>100</v>
      </c>
      <c r="X79" s="23" t="s">
        <v>100</v>
      </c>
      <c r="Y79" s="23" t="s">
        <v>100</v>
      </c>
      <c r="Z79" s="23" t="s">
        <v>100</v>
      </c>
      <c r="AA79" s="23" t="s">
        <v>100</v>
      </c>
      <c r="AB79" s="23" t="s">
        <v>100</v>
      </c>
      <c r="AC79" s="108">
        <v>0</v>
      </c>
      <c r="AD79" s="108">
        <v>0</v>
      </c>
      <c r="AE79" s="23" t="s">
        <v>100</v>
      </c>
      <c r="AF79" s="23" t="s">
        <v>100</v>
      </c>
      <c r="AG79" s="108">
        <v>0</v>
      </c>
      <c r="AH79" s="46"/>
      <c r="AI79" s="46">
        <v>0</v>
      </c>
      <c r="AJ79" s="109">
        <v>0</v>
      </c>
      <c r="AK79" s="123">
        <f>SUM(AI79:AJ82)</f>
        <v>1779080.27</v>
      </c>
      <c r="AL79" s="118" t="s">
        <v>214</v>
      </c>
      <c r="AM79" s="128">
        <v>13157</v>
      </c>
      <c r="AN79" s="118" t="s">
        <v>264</v>
      </c>
      <c r="AO79" s="128">
        <v>13157</v>
      </c>
      <c r="AP79" s="118" t="s">
        <v>100</v>
      </c>
      <c r="AQ79" s="118" t="s">
        <v>100</v>
      </c>
      <c r="AR79" s="118" t="s">
        <v>100</v>
      </c>
      <c r="AS79" s="118" t="s">
        <v>100</v>
      </c>
      <c r="AT79" s="118" t="s">
        <v>100</v>
      </c>
      <c r="AU79" s="118" t="s">
        <v>100</v>
      </c>
      <c r="AV79" s="118" t="s">
        <v>100</v>
      </c>
      <c r="AW79" s="118" t="s">
        <v>100</v>
      </c>
      <c r="AX79" s="118" t="s">
        <v>100</v>
      </c>
      <c r="AY79" s="118" t="s">
        <v>100</v>
      </c>
      <c r="AZ79" s="118" t="s">
        <v>100</v>
      </c>
      <c r="BA79" s="118" t="s">
        <v>100</v>
      </c>
      <c r="BB79" s="118" t="s">
        <v>100</v>
      </c>
      <c r="BC79" s="118" t="s">
        <v>100</v>
      </c>
      <c r="BD79" s="118" t="s">
        <v>100</v>
      </c>
      <c r="BE79" s="118" t="s">
        <v>100</v>
      </c>
      <c r="BF79" s="118" t="s">
        <v>100</v>
      </c>
      <c r="BG79" s="118" t="s">
        <v>100</v>
      </c>
    </row>
    <row r="80" spans="1:59" x14ac:dyDescent="0.2">
      <c r="A80" s="118"/>
      <c r="B80" s="118"/>
      <c r="C80" s="118"/>
      <c r="D80" s="118"/>
      <c r="E80" s="118"/>
      <c r="F80" s="188"/>
      <c r="G80" s="121"/>
      <c r="H80" s="127"/>
      <c r="I80" s="188"/>
      <c r="J80" s="118"/>
      <c r="K80" s="122"/>
      <c r="L80" s="126"/>
      <c r="M80" s="121"/>
      <c r="N80" s="122"/>
      <c r="O80" s="122"/>
      <c r="P80" s="118"/>
      <c r="Q80" s="124"/>
      <c r="R80" s="124"/>
      <c r="S80" s="124"/>
      <c r="T80" s="118"/>
      <c r="U80" s="23" t="s">
        <v>101</v>
      </c>
      <c r="V80" s="25">
        <v>44868</v>
      </c>
      <c r="W80" s="34" t="s">
        <v>265</v>
      </c>
      <c r="X80" s="23" t="s">
        <v>248</v>
      </c>
      <c r="Y80" s="28">
        <v>44868</v>
      </c>
      <c r="Z80" s="23">
        <v>45108</v>
      </c>
      <c r="AA80" s="38" t="s">
        <v>100</v>
      </c>
      <c r="AB80" s="38" t="s">
        <v>100</v>
      </c>
      <c r="AC80" s="209">
        <v>283196.15999999997</v>
      </c>
      <c r="AD80" s="209">
        <v>0</v>
      </c>
      <c r="AE80" s="38" t="s">
        <v>100</v>
      </c>
      <c r="AF80" s="35" t="s">
        <v>100</v>
      </c>
      <c r="AG80" s="209">
        <v>0</v>
      </c>
      <c r="AH80" s="46">
        <f t="shared" ref="AH80:AH81" si="8">$L$79-AD80+AC80+AG80</f>
        <v>1221825.8400000001</v>
      </c>
      <c r="AI80" s="46">
        <v>480991.68</v>
      </c>
      <c r="AJ80" s="109">
        <v>0</v>
      </c>
      <c r="AK80" s="123"/>
      <c r="AL80" s="118"/>
      <c r="AM80" s="128"/>
      <c r="AN80" s="118"/>
      <c r="AO80" s="12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</row>
    <row r="81" spans="1:565" x14ac:dyDescent="0.2">
      <c r="A81" s="118"/>
      <c r="B81" s="118"/>
      <c r="C81" s="118"/>
      <c r="D81" s="118"/>
      <c r="E81" s="118"/>
      <c r="F81" s="188"/>
      <c r="G81" s="121"/>
      <c r="H81" s="127"/>
      <c r="I81" s="188"/>
      <c r="J81" s="118"/>
      <c r="K81" s="122"/>
      <c r="L81" s="126"/>
      <c r="M81" s="121"/>
      <c r="N81" s="122"/>
      <c r="O81" s="122"/>
      <c r="P81" s="118"/>
      <c r="Q81" s="124"/>
      <c r="R81" s="124"/>
      <c r="S81" s="124"/>
      <c r="T81" s="118"/>
      <c r="U81" s="23" t="s">
        <v>103</v>
      </c>
      <c r="V81" s="25">
        <v>45098</v>
      </c>
      <c r="W81" s="21" t="s">
        <v>406</v>
      </c>
      <c r="X81" s="23" t="s">
        <v>331</v>
      </c>
      <c r="Y81" s="23">
        <v>45109</v>
      </c>
      <c r="Z81" s="23">
        <v>45474</v>
      </c>
      <c r="AA81" s="58" t="s">
        <v>100</v>
      </c>
      <c r="AB81" s="23" t="s">
        <v>100</v>
      </c>
      <c r="AC81" s="209">
        <v>0</v>
      </c>
      <c r="AD81" s="108">
        <v>0</v>
      </c>
      <c r="AE81" s="38" t="s">
        <v>100</v>
      </c>
      <c r="AF81" s="35" t="s">
        <v>100</v>
      </c>
      <c r="AG81" s="209">
        <v>0</v>
      </c>
      <c r="AH81" s="46">
        <f t="shared" si="8"/>
        <v>938629.68</v>
      </c>
      <c r="AI81" s="46">
        <v>945835.48</v>
      </c>
      <c r="AJ81" s="109">
        <v>0</v>
      </c>
      <c r="AK81" s="123"/>
      <c r="AL81" s="118"/>
      <c r="AM81" s="128"/>
      <c r="AN81" s="118"/>
      <c r="AO81" s="12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118"/>
    </row>
    <row r="82" spans="1:565" x14ac:dyDescent="0.2">
      <c r="A82" s="118"/>
      <c r="B82" s="118"/>
      <c r="C82" s="118"/>
      <c r="D82" s="118"/>
      <c r="E82" s="118"/>
      <c r="F82" s="188"/>
      <c r="G82" s="121"/>
      <c r="H82" s="127"/>
      <c r="I82" s="188"/>
      <c r="J82" s="118"/>
      <c r="K82" s="122"/>
      <c r="L82" s="126"/>
      <c r="M82" s="121"/>
      <c r="N82" s="122"/>
      <c r="O82" s="122"/>
      <c r="P82" s="118"/>
      <c r="Q82" s="124"/>
      <c r="R82" s="124"/>
      <c r="S82" s="124"/>
      <c r="T82" s="118"/>
      <c r="U82" s="23"/>
      <c r="V82" s="25"/>
      <c r="W82" s="34"/>
      <c r="X82" s="23"/>
      <c r="Y82" s="28"/>
      <c r="Z82" s="23"/>
      <c r="AA82" s="58" t="s">
        <v>100</v>
      </c>
      <c r="AB82" s="23" t="s">
        <v>100</v>
      </c>
      <c r="AC82" s="209">
        <v>0</v>
      </c>
      <c r="AD82" s="108">
        <v>0</v>
      </c>
      <c r="AE82" s="38" t="s">
        <v>100</v>
      </c>
      <c r="AF82" s="35" t="s">
        <v>100</v>
      </c>
      <c r="AG82" s="209">
        <v>0</v>
      </c>
      <c r="AH82" s="46"/>
      <c r="AI82" s="46"/>
      <c r="AJ82" s="109">
        <f>88267.1+88267.1+87451.81+88267.1</f>
        <v>352253.11</v>
      </c>
      <c r="AK82" s="123"/>
      <c r="AL82" s="118"/>
      <c r="AM82" s="128"/>
      <c r="AN82" s="118"/>
      <c r="AO82" s="128"/>
      <c r="AP82" s="118"/>
      <c r="AQ82" s="118"/>
      <c r="AR82" s="118"/>
      <c r="AS82" s="118"/>
      <c r="AT82" s="118"/>
      <c r="AU82" s="118"/>
      <c r="AV82" s="118"/>
      <c r="AW82" s="118"/>
      <c r="AX82" s="118"/>
      <c r="AY82" s="118"/>
      <c r="AZ82" s="118"/>
      <c r="BA82" s="118"/>
      <c r="BB82" s="118"/>
      <c r="BC82" s="118"/>
      <c r="BD82" s="118"/>
      <c r="BE82" s="118"/>
      <c r="BF82" s="118"/>
      <c r="BG82" s="118"/>
    </row>
    <row r="83" spans="1:565" x14ac:dyDescent="0.2">
      <c r="A83" s="118">
        <v>10</v>
      </c>
      <c r="B83" s="118" t="s">
        <v>424</v>
      </c>
      <c r="C83" s="118" t="s">
        <v>191</v>
      </c>
      <c r="D83" s="118" t="s">
        <v>133</v>
      </c>
      <c r="E83" s="118" t="s">
        <v>99</v>
      </c>
      <c r="F83" s="188" t="s">
        <v>130</v>
      </c>
      <c r="G83" s="121">
        <v>12486</v>
      </c>
      <c r="H83" s="127" t="s">
        <v>128</v>
      </c>
      <c r="I83" s="188" t="s">
        <v>131</v>
      </c>
      <c r="J83" s="118" t="s">
        <v>132</v>
      </c>
      <c r="K83" s="122">
        <v>43525</v>
      </c>
      <c r="L83" s="126">
        <v>268147.20000000001</v>
      </c>
      <c r="M83" s="121">
        <v>12505</v>
      </c>
      <c r="N83" s="122">
        <v>43525</v>
      </c>
      <c r="O83" s="122">
        <v>43891</v>
      </c>
      <c r="P83" s="118" t="s">
        <v>292</v>
      </c>
      <c r="Q83" s="124" t="s">
        <v>100</v>
      </c>
      <c r="R83" s="124" t="s">
        <v>100</v>
      </c>
      <c r="S83" s="124" t="s">
        <v>100</v>
      </c>
      <c r="T83" s="118" t="s">
        <v>98</v>
      </c>
      <c r="U83" s="23" t="s">
        <v>100</v>
      </c>
      <c r="V83" s="25" t="s">
        <v>100</v>
      </c>
      <c r="W83" s="38" t="s">
        <v>100</v>
      </c>
      <c r="X83" s="23" t="s">
        <v>100</v>
      </c>
      <c r="Y83" s="38" t="s">
        <v>100</v>
      </c>
      <c r="Z83" s="23" t="s">
        <v>100</v>
      </c>
      <c r="AA83" s="38" t="s">
        <v>100</v>
      </c>
      <c r="AB83" s="38" t="s">
        <v>100</v>
      </c>
      <c r="AC83" s="209">
        <v>0</v>
      </c>
      <c r="AD83" s="209">
        <v>0</v>
      </c>
      <c r="AE83" s="38" t="s">
        <v>100</v>
      </c>
      <c r="AF83" s="35" t="s">
        <v>100</v>
      </c>
      <c r="AG83" s="209">
        <v>0</v>
      </c>
      <c r="AH83" s="109"/>
      <c r="AI83" s="109">
        <f>136022.9+23209.08</f>
        <v>159231.97999999998</v>
      </c>
      <c r="AJ83" s="109">
        <v>0</v>
      </c>
      <c r="AK83" s="123">
        <f>SUM(AI83:AJ88)</f>
        <v>1152311.05</v>
      </c>
      <c r="AL83" s="113" t="s">
        <v>127</v>
      </c>
      <c r="AM83" s="113" t="s">
        <v>163</v>
      </c>
      <c r="AN83" s="113" t="s">
        <v>164</v>
      </c>
      <c r="AO83" s="113" t="s">
        <v>100</v>
      </c>
      <c r="AP83" s="113" t="s">
        <v>100</v>
      </c>
      <c r="AQ83" s="113" t="s">
        <v>100</v>
      </c>
      <c r="AR83" s="113" t="s">
        <v>100</v>
      </c>
      <c r="AS83" s="113" t="s">
        <v>100</v>
      </c>
      <c r="AT83" s="113" t="s">
        <v>100</v>
      </c>
      <c r="AU83" s="113" t="s">
        <v>100</v>
      </c>
      <c r="AV83" s="113" t="s">
        <v>100</v>
      </c>
      <c r="AW83" s="113" t="s">
        <v>100</v>
      </c>
      <c r="AX83" s="113" t="s">
        <v>100</v>
      </c>
      <c r="AY83" s="113" t="s">
        <v>100</v>
      </c>
      <c r="AZ83" s="113" t="s">
        <v>100</v>
      </c>
      <c r="BA83" s="113" t="s">
        <v>100</v>
      </c>
      <c r="BB83" s="113" t="s">
        <v>100</v>
      </c>
      <c r="BC83" s="113" t="s">
        <v>100</v>
      </c>
      <c r="BD83" s="113" t="s">
        <v>100</v>
      </c>
      <c r="BE83" s="113" t="s">
        <v>100</v>
      </c>
      <c r="BF83" s="113" t="s">
        <v>100</v>
      </c>
      <c r="BG83" s="113" t="s">
        <v>100</v>
      </c>
    </row>
    <row r="84" spans="1:565" x14ac:dyDescent="0.2">
      <c r="A84" s="118"/>
      <c r="B84" s="118"/>
      <c r="C84" s="118"/>
      <c r="D84" s="118"/>
      <c r="E84" s="118"/>
      <c r="F84" s="188"/>
      <c r="G84" s="121"/>
      <c r="H84" s="127"/>
      <c r="I84" s="188"/>
      <c r="J84" s="118"/>
      <c r="K84" s="122"/>
      <c r="L84" s="126"/>
      <c r="M84" s="121"/>
      <c r="N84" s="122"/>
      <c r="O84" s="122"/>
      <c r="P84" s="118"/>
      <c r="Q84" s="124"/>
      <c r="R84" s="124"/>
      <c r="S84" s="124"/>
      <c r="T84" s="118"/>
      <c r="U84" s="23" t="s">
        <v>101</v>
      </c>
      <c r="V84" s="25">
        <v>43888</v>
      </c>
      <c r="W84" s="34">
        <v>12749</v>
      </c>
      <c r="X84" s="23" t="s">
        <v>165</v>
      </c>
      <c r="Y84" s="28">
        <v>43892</v>
      </c>
      <c r="Z84" s="23">
        <v>44257</v>
      </c>
      <c r="AA84" s="38" t="s">
        <v>100</v>
      </c>
      <c r="AB84" s="38" t="s">
        <v>100</v>
      </c>
      <c r="AC84" s="209">
        <v>0</v>
      </c>
      <c r="AD84" s="209">
        <v>0</v>
      </c>
      <c r="AE84" s="38" t="s">
        <v>100</v>
      </c>
      <c r="AF84" s="35" t="s">
        <v>100</v>
      </c>
      <c r="AG84" s="209">
        <v>0</v>
      </c>
      <c r="AH84" s="109">
        <f t="shared" ref="AH84:AH88" si="9">$L$83-AD84+AC84+AG84</f>
        <v>268147.20000000001</v>
      </c>
      <c r="AI84" s="109">
        <v>125879.96</v>
      </c>
      <c r="AJ84" s="109">
        <v>0</v>
      </c>
      <c r="AK84" s="12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</row>
    <row r="85" spans="1:565" x14ac:dyDescent="0.2">
      <c r="A85" s="118"/>
      <c r="B85" s="118"/>
      <c r="C85" s="118"/>
      <c r="D85" s="118"/>
      <c r="E85" s="118"/>
      <c r="F85" s="188"/>
      <c r="G85" s="121"/>
      <c r="H85" s="127"/>
      <c r="I85" s="188"/>
      <c r="J85" s="118"/>
      <c r="K85" s="122"/>
      <c r="L85" s="126"/>
      <c r="M85" s="121"/>
      <c r="N85" s="122"/>
      <c r="O85" s="122"/>
      <c r="P85" s="118"/>
      <c r="Q85" s="124"/>
      <c r="R85" s="124"/>
      <c r="S85" s="124"/>
      <c r="T85" s="118"/>
      <c r="U85" s="23" t="s">
        <v>103</v>
      </c>
      <c r="V85" s="25">
        <v>44251</v>
      </c>
      <c r="W85" s="34">
        <v>12990</v>
      </c>
      <c r="X85" s="23" t="s">
        <v>190</v>
      </c>
      <c r="Y85" s="28">
        <v>44258</v>
      </c>
      <c r="Z85" s="23">
        <v>44622</v>
      </c>
      <c r="AA85" s="39" t="s">
        <v>100</v>
      </c>
      <c r="AB85" s="38" t="s">
        <v>100</v>
      </c>
      <c r="AC85" s="209">
        <v>0</v>
      </c>
      <c r="AD85" s="209">
        <v>0</v>
      </c>
      <c r="AE85" s="38" t="s">
        <v>100</v>
      </c>
      <c r="AF85" s="35" t="s">
        <v>100</v>
      </c>
      <c r="AG85" s="209">
        <v>0</v>
      </c>
      <c r="AH85" s="109">
        <f t="shared" si="9"/>
        <v>268147.20000000001</v>
      </c>
      <c r="AI85" s="109">
        <f>17220.09+198401.81</f>
        <v>215621.9</v>
      </c>
      <c r="AJ85" s="109">
        <v>0</v>
      </c>
      <c r="AK85" s="12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</row>
    <row r="86" spans="1:565" x14ac:dyDescent="0.2">
      <c r="A86" s="118"/>
      <c r="B86" s="118"/>
      <c r="C86" s="118"/>
      <c r="D86" s="118"/>
      <c r="E86" s="118"/>
      <c r="F86" s="188"/>
      <c r="G86" s="121"/>
      <c r="H86" s="127"/>
      <c r="I86" s="188"/>
      <c r="J86" s="118"/>
      <c r="K86" s="122"/>
      <c r="L86" s="126"/>
      <c r="M86" s="121"/>
      <c r="N86" s="122"/>
      <c r="O86" s="122"/>
      <c r="P86" s="118"/>
      <c r="Q86" s="124"/>
      <c r="R86" s="124"/>
      <c r="S86" s="124"/>
      <c r="T86" s="118"/>
      <c r="U86" s="23" t="s">
        <v>104</v>
      </c>
      <c r="V86" s="25">
        <v>44614</v>
      </c>
      <c r="W86" s="34">
        <v>13231</v>
      </c>
      <c r="X86" s="23" t="s">
        <v>313</v>
      </c>
      <c r="Y86" s="28">
        <v>44623</v>
      </c>
      <c r="Z86" s="23">
        <v>44987</v>
      </c>
      <c r="AA86" s="39" t="s">
        <v>100</v>
      </c>
      <c r="AB86" s="38" t="s">
        <v>100</v>
      </c>
      <c r="AC86" s="209">
        <v>0</v>
      </c>
      <c r="AD86" s="209">
        <v>0</v>
      </c>
      <c r="AE86" s="38" t="s">
        <v>100</v>
      </c>
      <c r="AF86" s="35" t="s">
        <v>100</v>
      </c>
      <c r="AG86" s="209">
        <v>0</v>
      </c>
      <c r="AH86" s="109">
        <f t="shared" si="9"/>
        <v>268147.20000000001</v>
      </c>
      <c r="AI86" s="109">
        <f>23517.7+288510.9</f>
        <v>312028.60000000003</v>
      </c>
      <c r="AJ86" s="109">
        <v>0</v>
      </c>
      <c r="AK86" s="12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</row>
    <row r="87" spans="1:565" x14ac:dyDescent="0.2">
      <c r="A87" s="118"/>
      <c r="B87" s="118"/>
      <c r="C87" s="118"/>
      <c r="D87" s="118"/>
      <c r="E87" s="118"/>
      <c r="F87" s="188"/>
      <c r="G87" s="121"/>
      <c r="H87" s="127"/>
      <c r="I87" s="188"/>
      <c r="J87" s="118"/>
      <c r="K87" s="122"/>
      <c r="L87" s="126"/>
      <c r="M87" s="121"/>
      <c r="N87" s="122"/>
      <c r="O87" s="122"/>
      <c r="P87" s="118"/>
      <c r="Q87" s="124"/>
      <c r="R87" s="124"/>
      <c r="S87" s="124"/>
      <c r="T87" s="118"/>
      <c r="U87" s="23" t="s">
        <v>105</v>
      </c>
      <c r="V87" s="25">
        <v>44859</v>
      </c>
      <c r="W87" s="34">
        <v>13399</v>
      </c>
      <c r="X87" s="23" t="s">
        <v>313</v>
      </c>
      <c r="Y87" s="28">
        <v>44623</v>
      </c>
      <c r="Z87" s="23">
        <v>44987</v>
      </c>
      <c r="AA87" s="39" t="s">
        <v>100</v>
      </c>
      <c r="AB87" s="38" t="s">
        <v>100</v>
      </c>
      <c r="AC87" s="209">
        <v>0</v>
      </c>
      <c r="AD87" s="209">
        <v>0</v>
      </c>
      <c r="AE87" s="38" t="s">
        <v>100</v>
      </c>
      <c r="AF87" s="35" t="s">
        <v>100</v>
      </c>
      <c r="AG87" s="209">
        <v>0</v>
      </c>
      <c r="AH87" s="109">
        <f t="shared" si="9"/>
        <v>268147.20000000001</v>
      </c>
      <c r="AI87" s="109">
        <v>0</v>
      </c>
      <c r="AJ87" s="109">
        <v>0</v>
      </c>
      <c r="AK87" s="12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</row>
    <row r="88" spans="1:565" x14ac:dyDescent="0.2">
      <c r="A88" s="118"/>
      <c r="B88" s="118"/>
      <c r="C88" s="118"/>
      <c r="D88" s="118"/>
      <c r="E88" s="118"/>
      <c r="F88" s="188"/>
      <c r="G88" s="121"/>
      <c r="H88" s="127"/>
      <c r="I88" s="188"/>
      <c r="J88" s="118"/>
      <c r="K88" s="122"/>
      <c r="L88" s="126"/>
      <c r="M88" s="121"/>
      <c r="N88" s="122"/>
      <c r="O88" s="122"/>
      <c r="P88" s="118"/>
      <c r="Q88" s="124"/>
      <c r="R88" s="124"/>
      <c r="S88" s="124"/>
      <c r="T88" s="118"/>
      <c r="U88" s="23" t="s">
        <v>192</v>
      </c>
      <c r="V88" s="25">
        <v>44985</v>
      </c>
      <c r="W88" s="34">
        <v>13485</v>
      </c>
      <c r="X88" s="23" t="s">
        <v>320</v>
      </c>
      <c r="Y88" s="28">
        <v>44988</v>
      </c>
      <c r="Z88" s="23">
        <v>45353</v>
      </c>
      <c r="AA88" s="39" t="s">
        <v>100</v>
      </c>
      <c r="AB88" s="38" t="s">
        <v>100</v>
      </c>
      <c r="AC88" s="209">
        <v>0</v>
      </c>
      <c r="AD88" s="209">
        <v>0</v>
      </c>
      <c r="AE88" s="38" t="s">
        <v>100</v>
      </c>
      <c r="AF88" s="35" t="s">
        <v>100</v>
      </c>
      <c r="AG88" s="209">
        <v>0</v>
      </c>
      <c r="AH88" s="109">
        <f t="shared" si="9"/>
        <v>268147.20000000001</v>
      </c>
      <c r="AI88" s="109">
        <v>306639.83</v>
      </c>
      <c r="AJ88" s="109">
        <f>31236.72+1672.06</f>
        <v>32908.78</v>
      </c>
      <c r="AK88" s="12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</row>
    <row r="89" spans="1:565" x14ac:dyDescent="0.2">
      <c r="A89" s="118">
        <v>11</v>
      </c>
      <c r="B89" s="118" t="s">
        <v>425</v>
      </c>
      <c r="C89" s="118" t="s">
        <v>146</v>
      </c>
      <c r="D89" s="118" t="s">
        <v>97</v>
      </c>
      <c r="E89" s="118" t="s">
        <v>99</v>
      </c>
      <c r="F89" s="188" t="s">
        <v>398</v>
      </c>
      <c r="G89" s="128">
        <v>12711</v>
      </c>
      <c r="H89" s="127" t="s">
        <v>135</v>
      </c>
      <c r="I89" s="188" t="s">
        <v>147</v>
      </c>
      <c r="J89" s="118" t="s">
        <v>148</v>
      </c>
      <c r="K89" s="122">
        <v>43818</v>
      </c>
      <c r="L89" s="126">
        <v>61320</v>
      </c>
      <c r="M89" s="121">
        <v>12711</v>
      </c>
      <c r="N89" s="122">
        <v>44197</v>
      </c>
      <c r="O89" s="122">
        <v>44561</v>
      </c>
      <c r="P89" s="118" t="s">
        <v>534</v>
      </c>
      <c r="Q89" s="124" t="s">
        <v>100</v>
      </c>
      <c r="R89" s="124" t="s">
        <v>100</v>
      </c>
      <c r="S89" s="124" t="s">
        <v>100</v>
      </c>
      <c r="T89" s="118" t="s">
        <v>304</v>
      </c>
      <c r="U89" s="22" t="s">
        <v>100</v>
      </c>
      <c r="V89" s="24" t="s">
        <v>100</v>
      </c>
      <c r="W89" s="22" t="s">
        <v>100</v>
      </c>
      <c r="X89" s="22" t="s">
        <v>100</v>
      </c>
      <c r="Y89" s="22" t="s">
        <v>100</v>
      </c>
      <c r="Z89" s="22" t="s">
        <v>100</v>
      </c>
      <c r="AA89" s="22" t="s">
        <v>100</v>
      </c>
      <c r="AB89" s="22" t="s">
        <v>100</v>
      </c>
      <c r="AC89" s="209">
        <v>0</v>
      </c>
      <c r="AD89" s="209">
        <v>0</v>
      </c>
      <c r="AE89" s="38" t="s">
        <v>100</v>
      </c>
      <c r="AF89" s="38" t="s">
        <v>100</v>
      </c>
      <c r="AG89" s="209">
        <v>0</v>
      </c>
      <c r="AH89" s="109"/>
      <c r="AI89" s="109">
        <v>56210</v>
      </c>
      <c r="AJ89" s="109">
        <v>0</v>
      </c>
      <c r="AK89" s="123">
        <f>SUM(AI89:AJ94)</f>
        <v>208130.3</v>
      </c>
      <c r="AL89" s="113" t="s">
        <v>100</v>
      </c>
      <c r="AM89" s="113" t="s">
        <v>100</v>
      </c>
      <c r="AN89" s="113" t="s">
        <v>100</v>
      </c>
      <c r="AO89" s="113" t="s">
        <v>100</v>
      </c>
      <c r="AP89" s="113" t="s">
        <v>100</v>
      </c>
      <c r="AQ89" s="113" t="s">
        <v>100</v>
      </c>
      <c r="AR89" s="113" t="s">
        <v>100</v>
      </c>
      <c r="AS89" s="113" t="s">
        <v>100</v>
      </c>
      <c r="AT89" s="113" t="s">
        <v>100</v>
      </c>
      <c r="AU89" s="113" t="s">
        <v>100</v>
      </c>
      <c r="AV89" s="113" t="s">
        <v>100</v>
      </c>
      <c r="AW89" s="113" t="s">
        <v>100</v>
      </c>
      <c r="AX89" s="113" t="s">
        <v>100</v>
      </c>
      <c r="AY89" s="113" t="s">
        <v>100</v>
      </c>
      <c r="AZ89" s="113" t="s">
        <v>100</v>
      </c>
      <c r="BA89" s="113" t="s">
        <v>100</v>
      </c>
      <c r="BB89" s="113" t="s">
        <v>100</v>
      </c>
      <c r="BC89" s="113" t="s">
        <v>100</v>
      </c>
      <c r="BD89" s="113" t="s">
        <v>100</v>
      </c>
      <c r="BE89" s="113" t="s">
        <v>100</v>
      </c>
      <c r="BF89" s="113" t="s">
        <v>100</v>
      </c>
      <c r="BG89" s="118" t="s">
        <v>100</v>
      </c>
    </row>
    <row r="90" spans="1:565" x14ac:dyDescent="0.2">
      <c r="A90" s="118"/>
      <c r="B90" s="118"/>
      <c r="C90" s="118"/>
      <c r="D90" s="118"/>
      <c r="E90" s="118"/>
      <c r="F90" s="188"/>
      <c r="G90" s="128"/>
      <c r="H90" s="127"/>
      <c r="I90" s="188"/>
      <c r="J90" s="118"/>
      <c r="K90" s="122"/>
      <c r="L90" s="126"/>
      <c r="M90" s="121"/>
      <c r="N90" s="122"/>
      <c r="O90" s="122"/>
      <c r="P90" s="118"/>
      <c r="Q90" s="124"/>
      <c r="R90" s="124"/>
      <c r="S90" s="124"/>
      <c r="T90" s="118"/>
      <c r="U90" s="23" t="s">
        <v>101</v>
      </c>
      <c r="V90" s="25">
        <v>44172</v>
      </c>
      <c r="W90" s="34">
        <v>12943</v>
      </c>
      <c r="X90" s="23" t="s">
        <v>200</v>
      </c>
      <c r="Y90" s="28">
        <v>44197</v>
      </c>
      <c r="Z90" s="23">
        <v>44561</v>
      </c>
      <c r="AA90" s="38" t="s">
        <v>100</v>
      </c>
      <c r="AB90" s="38" t="s">
        <v>100</v>
      </c>
      <c r="AC90" s="209">
        <v>0</v>
      </c>
      <c r="AD90" s="209">
        <v>0</v>
      </c>
      <c r="AE90" s="38" t="s">
        <v>100</v>
      </c>
      <c r="AF90" s="38" t="s">
        <v>100</v>
      </c>
      <c r="AG90" s="209">
        <v>0</v>
      </c>
      <c r="AH90" s="109">
        <f t="shared" ref="AH90:AH94" si="10">$L$89-AD90+AC90+AG90</f>
        <v>61320</v>
      </c>
      <c r="AI90" s="109">
        <v>0</v>
      </c>
      <c r="AJ90" s="109">
        <v>0</v>
      </c>
      <c r="AK90" s="12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8"/>
    </row>
    <row r="91" spans="1:565" x14ac:dyDescent="0.2">
      <c r="A91" s="118"/>
      <c r="B91" s="118"/>
      <c r="C91" s="118"/>
      <c r="D91" s="118"/>
      <c r="E91" s="118"/>
      <c r="F91" s="188"/>
      <c r="G91" s="128"/>
      <c r="H91" s="127"/>
      <c r="I91" s="188"/>
      <c r="J91" s="118"/>
      <c r="K91" s="122"/>
      <c r="L91" s="126"/>
      <c r="M91" s="121"/>
      <c r="N91" s="122"/>
      <c r="O91" s="122"/>
      <c r="P91" s="118"/>
      <c r="Q91" s="124"/>
      <c r="R91" s="124"/>
      <c r="S91" s="124"/>
      <c r="T91" s="118"/>
      <c r="U91" s="23" t="s">
        <v>103</v>
      </c>
      <c r="V91" s="25">
        <v>44536</v>
      </c>
      <c r="W91" s="34">
        <v>13187</v>
      </c>
      <c r="X91" s="23" t="s">
        <v>223</v>
      </c>
      <c r="Y91" s="28">
        <v>44562</v>
      </c>
      <c r="Z91" s="23">
        <v>44926</v>
      </c>
      <c r="AA91" s="38" t="s">
        <v>100</v>
      </c>
      <c r="AB91" s="38" t="s">
        <v>100</v>
      </c>
      <c r="AC91" s="209">
        <v>0</v>
      </c>
      <c r="AD91" s="209">
        <v>0</v>
      </c>
      <c r="AE91" s="38" t="s">
        <v>100</v>
      </c>
      <c r="AF91" s="38" t="s">
        <v>100</v>
      </c>
      <c r="AG91" s="209">
        <v>0</v>
      </c>
      <c r="AH91" s="109">
        <f t="shared" si="10"/>
        <v>61320</v>
      </c>
      <c r="AI91" s="109">
        <v>61320</v>
      </c>
      <c r="AJ91" s="109">
        <v>0</v>
      </c>
      <c r="AK91" s="12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8"/>
    </row>
    <row r="92" spans="1:565" x14ac:dyDescent="0.2">
      <c r="A92" s="118"/>
      <c r="B92" s="118"/>
      <c r="C92" s="118"/>
      <c r="D92" s="118"/>
      <c r="E92" s="118"/>
      <c r="F92" s="188"/>
      <c r="G92" s="128"/>
      <c r="H92" s="127"/>
      <c r="I92" s="188"/>
      <c r="J92" s="118"/>
      <c r="K92" s="122"/>
      <c r="L92" s="126"/>
      <c r="M92" s="121"/>
      <c r="N92" s="122"/>
      <c r="O92" s="122"/>
      <c r="P92" s="118"/>
      <c r="Q92" s="124"/>
      <c r="R92" s="124"/>
      <c r="S92" s="124"/>
      <c r="T92" s="118"/>
      <c r="U92" s="23" t="s">
        <v>104</v>
      </c>
      <c r="V92" s="25">
        <v>44901</v>
      </c>
      <c r="W92" s="34">
        <v>13427</v>
      </c>
      <c r="X92" s="23" t="s">
        <v>305</v>
      </c>
      <c r="Y92" s="28">
        <v>44927</v>
      </c>
      <c r="Z92" s="23">
        <v>45291</v>
      </c>
      <c r="AA92" s="38" t="s">
        <v>100</v>
      </c>
      <c r="AB92" s="38" t="s">
        <v>100</v>
      </c>
      <c r="AC92" s="209">
        <v>0</v>
      </c>
      <c r="AD92" s="209">
        <v>0</v>
      </c>
      <c r="AE92" s="38" t="s">
        <v>100</v>
      </c>
      <c r="AF92" s="38" t="s">
        <v>100</v>
      </c>
      <c r="AG92" s="209">
        <v>0</v>
      </c>
      <c r="AH92" s="109">
        <f t="shared" si="10"/>
        <v>61320</v>
      </c>
      <c r="AI92" s="109">
        <v>0</v>
      </c>
      <c r="AJ92" s="109">
        <v>0</v>
      </c>
      <c r="AK92" s="12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8"/>
    </row>
    <row r="93" spans="1:565" x14ac:dyDescent="0.2">
      <c r="A93" s="118"/>
      <c r="B93" s="118"/>
      <c r="C93" s="118"/>
      <c r="D93" s="118"/>
      <c r="E93" s="118"/>
      <c r="F93" s="188"/>
      <c r="G93" s="128"/>
      <c r="H93" s="127"/>
      <c r="I93" s="188"/>
      <c r="J93" s="118"/>
      <c r="K93" s="122"/>
      <c r="L93" s="126"/>
      <c r="M93" s="121"/>
      <c r="N93" s="122"/>
      <c r="O93" s="122"/>
      <c r="P93" s="118"/>
      <c r="Q93" s="124"/>
      <c r="R93" s="124"/>
      <c r="S93" s="124"/>
      <c r="T93" s="118"/>
      <c r="U93" s="23" t="s">
        <v>105</v>
      </c>
      <c r="V93" s="25">
        <v>45135</v>
      </c>
      <c r="W93" s="34">
        <v>13585</v>
      </c>
      <c r="X93" s="23" t="s">
        <v>306</v>
      </c>
      <c r="Y93" s="28">
        <v>44986</v>
      </c>
      <c r="Z93" s="23">
        <v>45291</v>
      </c>
      <c r="AA93" s="38" t="s">
        <v>100</v>
      </c>
      <c r="AB93" s="38" t="s">
        <v>100</v>
      </c>
      <c r="AC93" s="209">
        <v>0</v>
      </c>
      <c r="AD93" s="209">
        <v>0</v>
      </c>
      <c r="AE93" s="38" t="s">
        <v>100</v>
      </c>
      <c r="AF93" s="38" t="s">
        <v>100</v>
      </c>
      <c r="AG93" s="209">
        <v>0</v>
      </c>
      <c r="AH93" s="109">
        <f t="shared" si="10"/>
        <v>61320</v>
      </c>
      <c r="AI93" s="109">
        <v>72051</v>
      </c>
      <c r="AJ93" s="109">
        <v>0</v>
      </c>
      <c r="AK93" s="12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8"/>
    </row>
    <row r="94" spans="1:565" x14ac:dyDescent="0.2">
      <c r="A94" s="118"/>
      <c r="B94" s="118"/>
      <c r="C94" s="118"/>
      <c r="D94" s="118"/>
      <c r="E94" s="118"/>
      <c r="F94" s="188"/>
      <c r="G94" s="128"/>
      <c r="H94" s="127"/>
      <c r="I94" s="188"/>
      <c r="J94" s="118"/>
      <c r="K94" s="122"/>
      <c r="L94" s="126"/>
      <c r="M94" s="121"/>
      <c r="N94" s="122"/>
      <c r="O94" s="122"/>
      <c r="P94" s="118"/>
      <c r="Q94" s="124"/>
      <c r="R94" s="124"/>
      <c r="S94" s="124"/>
      <c r="T94" s="118"/>
      <c r="U94" s="23" t="s">
        <v>192</v>
      </c>
      <c r="V94" s="26">
        <v>45287</v>
      </c>
      <c r="W94" s="27">
        <v>13684</v>
      </c>
      <c r="X94" s="22" t="s">
        <v>193</v>
      </c>
      <c r="Y94" s="28">
        <v>45292</v>
      </c>
      <c r="Z94" s="26">
        <v>45657</v>
      </c>
      <c r="AA94" s="38" t="s">
        <v>100</v>
      </c>
      <c r="AB94" s="38" t="s">
        <v>100</v>
      </c>
      <c r="AC94" s="209">
        <v>0</v>
      </c>
      <c r="AD94" s="209">
        <v>0</v>
      </c>
      <c r="AE94" s="38" t="s">
        <v>100</v>
      </c>
      <c r="AF94" s="38" t="s">
        <v>100</v>
      </c>
      <c r="AG94" s="209">
        <v>0</v>
      </c>
      <c r="AH94" s="109">
        <f t="shared" si="10"/>
        <v>61320</v>
      </c>
      <c r="AI94" s="109">
        <v>0</v>
      </c>
      <c r="AJ94" s="109">
        <f>6183.1+6183.1+6183.1</f>
        <v>18549.300000000003</v>
      </c>
      <c r="AK94" s="12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8"/>
    </row>
    <row r="95" spans="1:565" s="60" customFormat="1" x14ac:dyDescent="0.2">
      <c r="A95" s="118">
        <v>12</v>
      </c>
      <c r="B95" s="118" t="s">
        <v>426</v>
      </c>
      <c r="C95" s="118" t="s">
        <v>136</v>
      </c>
      <c r="D95" s="118" t="s">
        <v>133</v>
      </c>
      <c r="E95" s="118" t="s">
        <v>99</v>
      </c>
      <c r="F95" s="188" t="s">
        <v>399</v>
      </c>
      <c r="G95" s="121">
        <v>12437</v>
      </c>
      <c r="H95" s="127" t="s">
        <v>134</v>
      </c>
      <c r="I95" s="188" t="s">
        <v>139</v>
      </c>
      <c r="J95" s="118" t="s">
        <v>140</v>
      </c>
      <c r="K95" s="122">
        <v>43642</v>
      </c>
      <c r="L95" s="126">
        <v>528229.62</v>
      </c>
      <c r="M95" s="121">
        <v>12589</v>
      </c>
      <c r="N95" s="122">
        <v>43647</v>
      </c>
      <c r="O95" s="122">
        <v>43830</v>
      </c>
      <c r="P95" s="118" t="s">
        <v>291</v>
      </c>
      <c r="Q95" s="124" t="s">
        <v>100</v>
      </c>
      <c r="R95" s="124" t="s">
        <v>100</v>
      </c>
      <c r="S95" s="124" t="s">
        <v>100</v>
      </c>
      <c r="T95" s="118" t="s">
        <v>154</v>
      </c>
      <c r="U95" s="22" t="s">
        <v>100</v>
      </c>
      <c r="V95" s="24" t="s">
        <v>100</v>
      </c>
      <c r="W95" s="22" t="s">
        <v>100</v>
      </c>
      <c r="X95" s="22" t="s">
        <v>100</v>
      </c>
      <c r="Y95" s="22" t="s">
        <v>100</v>
      </c>
      <c r="Z95" s="22" t="s">
        <v>100</v>
      </c>
      <c r="AA95" s="22" t="s">
        <v>100</v>
      </c>
      <c r="AB95" s="22" t="s">
        <v>100</v>
      </c>
      <c r="AC95" s="209">
        <v>0</v>
      </c>
      <c r="AD95" s="209">
        <v>0</v>
      </c>
      <c r="AE95" s="38" t="s">
        <v>100</v>
      </c>
      <c r="AF95" s="38" t="s">
        <v>100</v>
      </c>
      <c r="AG95" s="209">
        <v>0</v>
      </c>
      <c r="AH95" s="109"/>
      <c r="AI95" s="109">
        <v>528229.62</v>
      </c>
      <c r="AJ95" s="109">
        <v>0</v>
      </c>
      <c r="AK95" s="123">
        <f>SUM(AI95:AJ107)</f>
        <v>6474333.2699999996</v>
      </c>
      <c r="AL95" s="113" t="s">
        <v>129</v>
      </c>
      <c r="AM95" s="113" t="s">
        <v>137</v>
      </c>
      <c r="AN95" s="119" t="s">
        <v>138</v>
      </c>
      <c r="AO95" s="113" t="s">
        <v>137</v>
      </c>
      <c r="AP95" s="113" t="s">
        <v>100</v>
      </c>
      <c r="AQ95" s="113" t="s">
        <v>100</v>
      </c>
      <c r="AR95" s="113" t="s">
        <v>100</v>
      </c>
      <c r="AS95" s="113" t="s">
        <v>100</v>
      </c>
      <c r="AT95" s="113" t="s">
        <v>100</v>
      </c>
      <c r="AU95" s="113" t="s">
        <v>100</v>
      </c>
      <c r="AV95" s="113" t="s">
        <v>100</v>
      </c>
      <c r="AW95" s="113" t="s">
        <v>100</v>
      </c>
      <c r="AX95" s="113" t="s">
        <v>100</v>
      </c>
      <c r="AY95" s="113" t="s">
        <v>100</v>
      </c>
      <c r="AZ95" s="113" t="s">
        <v>100</v>
      </c>
      <c r="BA95" s="113" t="s">
        <v>100</v>
      </c>
      <c r="BB95" s="113" t="s">
        <v>100</v>
      </c>
      <c r="BC95" s="113" t="s">
        <v>100</v>
      </c>
      <c r="BD95" s="113" t="s">
        <v>100</v>
      </c>
      <c r="BE95" s="113" t="s">
        <v>100</v>
      </c>
      <c r="BF95" s="113" t="s">
        <v>100</v>
      </c>
      <c r="BG95" s="118" t="s">
        <v>100</v>
      </c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</row>
    <row r="96" spans="1:565" s="60" customFormat="1" x14ac:dyDescent="0.2">
      <c r="A96" s="118"/>
      <c r="B96" s="118"/>
      <c r="C96" s="118"/>
      <c r="D96" s="118"/>
      <c r="E96" s="118"/>
      <c r="F96" s="188"/>
      <c r="G96" s="121"/>
      <c r="H96" s="127"/>
      <c r="I96" s="188"/>
      <c r="J96" s="118"/>
      <c r="K96" s="122"/>
      <c r="L96" s="126"/>
      <c r="M96" s="121"/>
      <c r="N96" s="122"/>
      <c r="O96" s="122"/>
      <c r="P96" s="118"/>
      <c r="Q96" s="124"/>
      <c r="R96" s="124"/>
      <c r="S96" s="124"/>
      <c r="T96" s="118"/>
      <c r="U96" s="22" t="s">
        <v>101</v>
      </c>
      <c r="V96" s="25">
        <v>43829</v>
      </c>
      <c r="W96" s="40">
        <v>12713</v>
      </c>
      <c r="X96" s="22" t="s">
        <v>158</v>
      </c>
      <c r="Y96" s="23">
        <v>43831</v>
      </c>
      <c r="Z96" s="23">
        <v>44012</v>
      </c>
      <c r="AA96" s="22" t="s">
        <v>100</v>
      </c>
      <c r="AB96" s="22" t="s">
        <v>100</v>
      </c>
      <c r="AC96" s="209">
        <v>0</v>
      </c>
      <c r="AD96" s="209">
        <v>0</v>
      </c>
      <c r="AE96" s="38" t="s">
        <v>100</v>
      </c>
      <c r="AF96" s="38" t="s">
        <v>100</v>
      </c>
      <c r="AG96" s="209">
        <v>0</v>
      </c>
      <c r="AH96" s="109">
        <f t="shared" ref="AH96:AH107" si="11">$L$95-AD96+AC96+AG96</f>
        <v>528229.62</v>
      </c>
      <c r="AI96" s="109">
        <v>0</v>
      </c>
      <c r="AJ96" s="109">
        <v>0</v>
      </c>
      <c r="AK96" s="123"/>
      <c r="AL96" s="113"/>
      <c r="AM96" s="113"/>
      <c r="AN96" s="119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8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</row>
    <row r="97" spans="1:565" s="60" customFormat="1" x14ac:dyDescent="0.2">
      <c r="A97" s="118"/>
      <c r="B97" s="118"/>
      <c r="C97" s="118"/>
      <c r="D97" s="118"/>
      <c r="E97" s="118"/>
      <c r="F97" s="188"/>
      <c r="G97" s="121"/>
      <c r="H97" s="127"/>
      <c r="I97" s="188"/>
      <c r="J97" s="118"/>
      <c r="K97" s="122"/>
      <c r="L97" s="126"/>
      <c r="M97" s="121"/>
      <c r="N97" s="122"/>
      <c r="O97" s="122"/>
      <c r="P97" s="118"/>
      <c r="Q97" s="124"/>
      <c r="R97" s="124"/>
      <c r="S97" s="124"/>
      <c r="T97" s="118"/>
      <c r="U97" s="22" t="s">
        <v>103</v>
      </c>
      <c r="V97" s="25">
        <v>44011</v>
      </c>
      <c r="W97" s="40">
        <v>12831</v>
      </c>
      <c r="X97" s="22" t="s">
        <v>159</v>
      </c>
      <c r="Y97" s="23">
        <v>44013</v>
      </c>
      <c r="Z97" s="23">
        <v>44196</v>
      </c>
      <c r="AA97" s="22" t="s">
        <v>100</v>
      </c>
      <c r="AB97" s="22" t="s">
        <v>100</v>
      </c>
      <c r="AC97" s="209">
        <v>0</v>
      </c>
      <c r="AD97" s="209">
        <v>0</v>
      </c>
      <c r="AE97" s="38" t="s">
        <v>100</v>
      </c>
      <c r="AF97" s="38" t="s">
        <v>100</v>
      </c>
      <c r="AG97" s="209">
        <v>0</v>
      </c>
      <c r="AH97" s="109">
        <f t="shared" si="11"/>
        <v>528229.62</v>
      </c>
      <c r="AI97" s="109">
        <v>0</v>
      </c>
      <c r="AJ97" s="109">
        <v>0</v>
      </c>
      <c r="AK97" s="123"/>
      <c r="AL97" s="113"/>
      <c r="AM97" s="113"/>
      <c r="AN97" s="119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8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</row>
    <row r="98" spans="1:565" s="60" customFormat="1" x14ac:dyDescent="0.2">
      <c r="A98" s="118"/>
      <c r="B98" s="118"/>
      <c r="C98" s="118"/>
      <c r="D98" s="118"/>
      <c r="E98" s="118"/>
      <c r="F98" s="188"/>
      <c r="G98" s="121"/>
      <c r="H98" s="127"/>
      <c r="I98" s="188"/>
      <c r="J98" s="118"/>
      <c r="K98" s="122"/>
      <c r="L98" s="126"/>
      <c r="M98" s="121"/>
      <c r="N98" s="122"/>
      <c r="O98" s="122"/>
      <c r="P98" s="118"/>
      <c r="Q98" s="124"/>
      <c r="R98" s="124"/>
      <c r="S98" s="124"/>
      <c r="T98" s="118"/>
      <c r="U98" s="22" t="s">
        <v>104</v>
      </c>
      <c r="V98" s="25">
        <v>44091</v>
      </c>
      <c r="W98" s="40">
        <v>12887</v>
      </c>
      <c r="X98" s="22" t="s">
        <v>106</v>
      </c>
      <c r="Y98" s="23">
        <v>44105</v>
      </c>
      <c r="Z98" s="23">
        <v>44196</v>
      </c>
      <c r="AA98" s="21" t="s">
        <v>160</v>
      </c>
      <c r="AB98" s="22" t="s">
        <v>100</v>
      </c>
      <c r="AC98" s="209">
        <v>4264.8</v>
      </c>
      <c r="AD98" s="209">
        <v>0</v>
      </c>
      <c r="AE98" s="38" t="s">
        <v>100</v>
      </c>
      <c r="AF98" s="38" t="s">
        <v>100</v>
      </c>
      <c r="AG98" s="209">
        <v>0</v>
      </c>
      <c r="AH98" s="109">
        <f t="shared" si="11"/>
        <v>532494.42000000004</v>
      </c>
      <c r="AI98" s="109">
        <v>0</v>
      </c>
      <c r="AJ98" s="109">
        <v>0</v>
      </c>
      <c r="AK98" s="123"/>
      <c r="AL98" s="113"/>
      <c r="AM98" s="113"/>
      <c r="AN98" s="119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8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</row>
    <row r="99" spans="1:565" s="60" customFormat="1" x14ac:dyDescent="0.2">
      <c r="A99" s="118"/>
      <c r="B99" s="118"/>
      <c r="C99" s="118"/>
      <c r="D99" s="118"/>
      <c r="E99" s="118"/>
      <c r="F99" s="188"/>
      <c r="G99" s="121"/>
      <c r="H99" s="127"/>
      <c r="I99" s="188"/>
      <c r="J99" s="118"/>
      <c r="K99" s="122"/>
      <c r="L99" s="126"/>
      <c r="M99" s="121"/>
      <c r="N99" s="122"/>
      <c r="O99" s="122"/>
      <c r="P99" s="118"/>
      <c r="Q99" s="124"/>
      <c r="R99" s="124"/>
      <c r="S99" s="124"/>
      <c r="T99" s="118"/>
      <c r="U99" s="22" t="s">
        <v>105</v>
      </c>
      <c r="V99" s="25">
        <v>44095</v>
      </c>
      <c r="W99" s="40">
        <v>12894</v>
      </c>
      <c r="X99" s="22" t="s">
        <v>161</v>
      </c>
      <c r="Y99" s="23">
        <v>44013</v>
      </c>
      <c r="Z99" s="23">
        <v>44196</v>
      </c>
      <c r="AA99" s="21" t="s">
        <v>162</v>
      </c>
      <c r="AB99" s="22" t="s">
        <v>100</v>
      </c>
      <c r="AC99" s="209">
        <v>15622.06</v>
      </c>
      <c r="AD99" s="209">
        <v>0</v>
      </c>
      <c r="AE99" s="28">
        <v>44169</v>
      </c>
      <c r="AF99" s="38" t="s">
        <v>100</v>
      </c>
      <c r="AG99" s="209">
        <v>64418.27</v>
      </c>
      <c r="AH99" s="109">
        <f t="shared" si="11"/>
        <v>608269.95000000007</v>
      </c>
      <c r="AI99" s="109">
        <v>1223608.0900000001</v>
      </c>
      <c r="AJ99" s="109">
        <v>0</v>
      </c>
      <c r="AK99" s="123"/>
      <c r="AL99" s="113"/>
      <c r="AM99" s="113"/>
      <c r="AN99" s="119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8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</row>
    <row r="100" spans="1:565" s="60" customFormat="1" x14ac:dyDescent="0.2">
      <c r="A100" s="118"/>
      <c r="B100" s="118"/>
      <c r="C100" s="118"/>
      <c r="D100" s="118"/>
      <c r="E100" s="118"/>
      <c r="F100" s="188"/>
      <c r="G100" s="121"/>
      <c r="H100" s="127"/>
      <c r="I100" s="188"/>
      <c r="J100" s="118"/>
      <c r="K100" s="122"/>
      <c r="L100" s="126"/>
      <c r="M100" s="121"/>
      <c r="N100" s="122"/>
      <c r="O100" s="122"/>
      <c r="P100" s="118"/>
      <c r="Q100" s="124"/>
      <c r="R100" s="124"/>
      <c r="S100" s="124"/>
      <c r="T100" s="118"/>
      <c r="U100" s="22" t="s">
        <v>192</v>
      </c>
      <c r="V100" s="25">
        <v>44197</v>
      </c>
      <c r="W100" s="40">
        <v>12954</v>
      </c>
      <c r="X100" s="22" t="s">
        <v>193</v>
      </c>
      <c r="Y100" s="23">
        <v>44197</v>
      </c>
      <c r="Z100" s="23">
        <v>44377</v>
      </c>
      <c r="AA100" s="21" t="s">
        <v>100</v>
      </c>
      <c r="AB100" s="22" t="s">
        <v>100</v>
      </c>
      <c r="AC100" s="209">
        <v>0</v>
      </c>
      <c r="AD100" s="209">
        <v>0</v>
      </c>
      <c r="AE100" s="28" t="s">
        <v>100</v>
      </c>
      <c r="AF100" s="38" t="s">
        <v>100</v>
      </c>
      <c r="AG100" s="209">
        <v>0</v>
      </c>
      <c r="AH100" s="109">
        <f t="shared" si="11"/>
        <v>528229.62</v>
      </c>
      <c r="AI100" s="109">
        <v>536475.65</v>
      </c>
      <c r="AJ100" s="109">
        <v>0</v>
      </c>
      <c r="AK100" s="123"/>
      <c r="AL100" s="113"/>
      <c r="AM100" s="113"/>
      <c r="AN100" s="119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8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</row>
    <row r="101" spans="1:565" s="60" customFormat="1" x14ac:dyDescent="0.2">
      <c r="A101" s="118"/>
      <c r="B101" s="118"/>
      <c r="C101" s="118"/>
      <c r="D101" s="118"/>
      <c r="E101" s="118"/>
      <c r="F101" s="188"/>
      <c r="G101" s="121"/>
      <c r="H101" s="127"/>
      <c r="I101" s="188"/>
      <c r="J101" s="118"/>
      <c r="K101" s="122"/>
      <c r="L101" s="126"/>
      <c r="M101" s="121"/>
      <c r="N101" s="122"/>
      <c r="O101" s="122"/>
      <c r="P101" s="118"/>
      <c r="Q101" s="124"/>
      <c r="R101" s="124"/>
      <c r="S101" s="124"/>
      <c r="T101" s="118"/>
      <c r="U101" s="22" t="s">
        <v>194</v>
      </c>
      <c r="V101" s="25">
        <v>44369</v>
      </c>
      <c r="W101" s="40">
        <v>13071</v>
      </c>
      <c r="X101" s="22" t="s">
        <v>193</v>
      </c>
      <c r="Y101" s="23">
        <v>44378</v>
      </c>
      <c r="Z101" s="23">
        <v>44561</v>
      </c>
      <c r="AA101" s="21" t="s">
        <v>100</v>
      </c>
      <c r="AB101" s="22" t="s">
        <v>100</v>
      </c>
      <c r="AC101" s="209">
        <v>0</v>
      </c>
      <c r="AD101" s="209">
        <v>0</v>
      </c>
      <c r="AE101" s="38" t="s">
        <v>100</v>
      </c>
      <c r="AF101" s="38" t="s">
        <v>100</v>
      </c>
      <c r="AG101" s="209">
        <v>0</v>
      </c>
      <c r="AH101" s="109">
        <f t="shared" si="11"/>
        <v>528229.62</v>
      </c>
      <c r="AI101" s="109">
        <v>751065.91</v>
      </c>
      <c r="AJ101" s="109">
        <v>0</v>
      </c>
      <c r="AK101" s="123"/>
      <c r="AL101" s="113"/>
      <c r="AM101" s="113"/>
      <c r="AN101" s="119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8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</row>
    <row r="102" spans="1:565" s="60" customFormat="1" x14ac:dyDescent="0.2">
      <c r="A102" s="118"/>
      <c r="B102" s="118"/>
      <c r="C102" s="118"/>
      <c r="D102" s="118"/>
      <c r="E102" s="118"/>
      <c r="F102" s="188"/>
      <c r="G102" s="121"/>
      <c r="H102" s="127"/>
      <c r="I102" s="188"/>
      <c r="J102" s="118"/>
      <c r="K102" s="122"/>
      <c r="L102" s="126"/>
      <c r="M102" s="121"/>
      <c r="N102" s="122"/>
      <c r="O102" s="122"/>
      <c r="P102" s="118"/>
      <c r="Q102" s="124"/>
      <c r="R102" s="124"/>
      <c r="S102" s="124"/>
      <c r="T102" s="118"/>
      <c r="U102" s="22" t="s">
        <v>224</v>
      </c>
      <c r="V102" s="25">
        <v>44559</v>
      </c>
      <c r="W102" s="40">
        <v>13195</v>
      </c>
      <c r="X102" s="22" t="s">
        <v>225</v>
      </c>
      <c r="Y102" s="23">
        <v>44562</v>
      </c>
      <c r="Z102" s="23">
        <v>44742</v>
      </c>
      <c r="AA102" s="21" t="s">
        <v>100</v>
      </c>
      <c r="AB102" s="22" t="s">
        <v>100</v>
      </c>
      <c r="AC102" s="209">
        <v>0</v>
      </c>
      <c r="AD102" s="209">
        <v>0</v>
      </c>
      <c r="AE102" s="38" t="s">
        <v>100</v>
      </c>
      <c r="AF102" s="38" t="s">
        <v>100</v>
      </c>
      <c r="AG102" s="209">
        <v>0</v>
      </c>
      <c r="AH102" s="109">
        <f t="shared" si="11"/>
        <v>528229.62</v>
      </c>
      <c r="AI102" s="109">
        <v>579002.68000000005</v>
      </c>
      <c r="AJ102" s="109">
        <v>0</v>
      </c>
      <c r="AK102" s="123"/>
      <c r="AL102" s="113"/>
      <c r="AM102" s="113"/>
      <c r="AN102" s="119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8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</row>
    <row r="103" spans="1:565" s="60" customFormat="1" x14ac:dyDescent="0.2">
      <c r="A103" s="118"/>
      <c r="B103" s="118"/>
      <c r="C103" s="118"/>
      <c r="D103" s="118"/>
      <c r="E103" s="118"/>
      <c r="F103" s="188"/>
      <c r="G103" s="121"/>
      <c r="H103" s="127"/>
      <c r="I103" s="188"/>
      <c r="J103" s="118"/>
      <c r="K103" s="122"/>
      <c r="L103" s="126"/>
      <c r="M103" s="121"/>
      <c r="N103" s="122"/>
      <c r="O103" s="122"/>
      <c r="P103" s="118"/>
      <c r="Q103" s="124"/>
      <c r="R103" s="124"/>
      <c r="S103" s="124"/>
      <c r="T103" s="118"/>
      <c r="U103" s="22" t="s">
        <v>226</v>
      </c>
      <c r="V103" s="25">
        <v>44650</v>
      </c>
      <c r="W103" s="40">
        <v>13272</v>
      </c>
      <c r="X103" s="22" t="s">
        <v>106</v>
      </c>
      <c r="Y103" s="23">
        <v>44562</v>
      </c>
      <c r="Z103" s="23">
        <v>44742</v>
      </c>
      <c r="AA103" s="21" t="s">
        <v>228</v>
      </c>
      <c r="AB103" s="22" t="s">
        <v>100</v>
      </c>
      <c r="AC103" s="209">
        <v>6858.87</v>
      </c>
      <c r="AD103" s="209">
        <v>0</v>
      </c>
      <c r="AE103" s="38" t="s">
        <v>100</v>
      </c>
      <c r="AF103" s="38" t="s">
        <v>100</v>
      </c>
      <c r="AG103" s="209">
        <v>0</v>
      </c>
      <c r="AH103" s="109">
        <f t="shared" si="11"/>
        <v>535088.49</v>
      </c>
      <c r="AI103" s="109">
        <v>212900.92</v>
      </c>
      <c r="AJ103" s="109">
        <v>0</v>
      </c>
      <c r="AK103" s="123"/>
      <c r="AL103" s="113"/>
      <c r="AM103" s="113"/>
      <c r="AN103" s="119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8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</row>
    <row r="104" spans="1:565" s="60" customFormat="1" x14ac:dyDescent="0.2">
      <c r="A104" s="118"/>
      <c r="B104" s="118"/>
      <c r="C104" s="118"/>
      <c r="D104" s="118"/>
      <c r="E104" s="118"/>
      <c r="F104" s="188"/>
      <c r="G104" s="121"/>
      <c r="H104" s="127"/>
      <c r="I104" s="188"/>
      <c r="J104" s="118"/>
      <c r="K104" s="122"/>
      <c r="L104" s="126"/>
      <c r="M104" s="121"/>
      <c r="N104" s="122"/>
      <c r="O104" s="122"/>
      <c r="P104" s="118"/>
      <c r="Q104" s="124"/>
      <c r="R104" s="124"/>
      <c r="S104" s="124"/>
      <c r="T104" s="118"/>
      <c r="U104" s="22" t="s">
        <v>227</v>
      </c>
      <c r="V104" s="25">
        <v>44739</v>
      </c>
      <c r="W104" s="40">
        <v>13317</v>
      </c>
      <c r="X104" s="22" t="s">
        <v>193</v>
      </c>
      <c r="Y104" s="23">
        <v>44743</v>
      </c>
      <c r="Z104" s="23">
        <v>44926</v>
      </c>
      <c r="AA104" s="21" t="s">
        <v>100</v>
      </c>
      <c r="AB104" s="22" t="s">
        <v>100</v>
      </c>
      <c r="AC104" s="209">
        <v>0</v>
      </c>
      <c r="AD104" s="209">
        <v>0</v>
      </c>
      <c r="AE104" s="38" t="s">
        <v>100</v>
      </c>
      <c r="AF104" s="38" t="s">
        <v>100</v>
      </c>
      <c r="AG104" s="209">
        <v>0</v>
      </c>
      <c r="AH104" s="109">
        <f t="shared" si="11"/>
        <v>528229.62</v>
      </c>
      <c r="AI104" s="109">
        <v>684924</v>
      </c>
      <c r="AJ104" s="109">
        <v>0</v>
      </c>
      <c r="AK104" s="123"/>
      <c r="AL104" s="113"/>
      <c r="AM104" s="113"/>
      <c r="AN104" s="119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8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</row>
    <row r="105" spans="1:565" s="60" customFormat="1" x14ac:dyDescent="0.2">
      <c r="A105" s="118"/>
      <c r="B105" s="118"/>
      <c r="C105" s="118"/>
      <c r="D105" s="118"/>
      <c r="E105" s="118"/>
      <c r="F105" s="188"/>
      <c r="G105" s="121"/>
      <c r="H105" s="127"/>
      <c r="I105" s="188"/>
      <c r="J105" s="118"/>
      <c r="K105" s="122"/>
      <c r="L105" s="126"/>
      <c r="M105" s="121"/>
      <c r="N105" s="122"/>
      <c r="O105" s="122"/>
      <c r="P105" s="118"/>
      <c r="Q105" s="124"/>
      <c r="R105" s="124"/>
      <c r="S105" s="124"/>
      <c r="T105" s="118"/>
      <c r="U105" s="22" t="s">
        <v>374</v>
      </c>
      <c r="V105" s="25">
        <v>44861</v>
      </c>
      <c r="W105" s="40">
        <v>13403</v>
      </c>
      <c r="X105" s="22" t="s">
        <v>106</v>
      </c>
      <c r="Y105" s="23">
        <v>44743</v>
      </c>
      <c r="Z105" s="23">
        <v>44926</v>
      </c>
      <c r="AA105" s="21" t="s">
        <v>100</v>
      </c>
      <c r="AB105" s="22" t="s">
        <v>100</v>
      </c>
      <c r="AC105" s="209">
        <v>0</v>
      </c>
      <c r="AD105" s="209">
        <v>0</v>
      </c>
      <c r="AE105" s="38" t="s">
        <v>100</v>
      </c>
      <c r="AF105" s="38" t="s">
        <v>100</v>
      </c>
      <c r="AG105" s="209">
        <v>0</v>
      </c>
      <c r="AH105" s="109">
        <f t="shared" si="11"/>
        <v>528229.62</v>
      </c>
      <c r="AI105" s="109">
        <v>0</v>
      </c>
      <c r="AJ105" s="109">
        <v>0</v>
      </c>
      <c r="AK105" s="123"/>
      <c r="AL105" s="113"/>
      <c r="AM105" s="113"/>
      <c r="AN105" s="119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8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</row>
    <row r="106" spans="1:565" s="60" customFormat="1" x14ac:dyDescent="0.2">
      <c r="A106" s="118"/>
      <c r="B106" s="118"/>
      <c r="C106" s="118"/>
      <c r="D106" s="118"/>
      <c r="E106" s="118"/>
      <c r="F106" s="188"/>
      <c r="G106" s="121"/>
      <c r="H106" s="127"/>
      <c r="I106" s="188"/>
      <c r="J106" s="118"/>
      <c r="K106" s="122"/>
      <c r="L106" s="126"/>
      <c r="M106" s="121"/>
      <c r="N106" s="122"/>
      <c r="O106" s="122"/>
      <c r="P106" s="118"/>
      <c r="Q106" s="124"/>
      <c r="R106" s="124"/>
      <c r="S106" s="124"/>
      <c r="T106" s="118"/>
      <c r="U106" s="22" t="s">
        <v>375</v>
      </c>
      <c r="V106" s="25">
        <v>44911</v>
      </c>
      <c r="W106" s="40">
        <v>13435</v>
      </c>
      <c r="X106" s="22" t="s">
        <v>193</v>
      </c>
      <c r="Y106" s="23">
        <v>44927</v>
      </c>
      <c r="Z106" s="23">
        <v>45291</v>
      </c>
      <c r="AA106" s="21" t="s">
        <v>100</v>
      </c>
      <c r="AB106" s="22" t="s">
        <v>100</v>
      </c>
      <c r="AC106" s="209">
        <v>0</v>
      </c>
      <c r="AD106" s="209">
        <v>0</v>
      </c>
      <c r="AE106" s="38" t="s">
        <v>100</v>
      </c>
      <c r="AF106" s="38" t="s">
        <v>100</v>
      </c>
      <c r="AG106" s="209">
        <v>0</v>
      </c>
      <c r="AH106" s="109">
        <f t="shared" si="11"/>
        <v>528229.62</v>
      </c>
      <c r="AI106" s="109">
        <v>1468594.8</v>
      </c>
      <c r="AJ106" s="109">
        <v>0</v>
      </c>
      <c r="AK106" s="123"/>
      <c r="AL106" s="113"/>
      <c r="AM106" s="113"/>
      <c r="AN106" s="119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8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</row>
    <row r="107" spans="1:565" s="60" customFormat="1" x14ac:dyDescent="0.2">
      <c r="A107" s="118"/>
      <c r="B107" s="118"/>
      <c r="C107" s="118"/>
      <c r="D107" s="118"/>
      <c r="E107" s="118"/>
      <c r="F107" s="188"/>
      <c r="G107" s="121"/>
      <c r="H107" s="127"/>
      <c r="I107" s="188"/>
      <c r="J107" s="118"/>
      <c r="K107" s="122"/>
      <c r="L107" s="126"/>
      <c r="M107" s="121"/>
      <c r="N107" s="122"/>
      <c r="O107" s="122"/>
      <c r="P107" s="118"/>
      <c r="Q107" s="124"/>
      <c r="R107" s="124"/>
      <c r="S107" s="124"/>
      <c r="T107" s="118"/>
      <c r="U107" s="22" t="s">
        <v>376</v>
      </c>
      <c r="V107" s="25">
        <v>45287</v>
      </c>
      <c r="W107" s="40">
        <v>13684</v>
      </c>
      <c r="X107" s="22" t="s">
        <v>389</v>
      </c>
      <c r="Y107" s="23">
        <v>45292</v>
      </c>
      <c r="Z107" s="23">
        <v>45473</v>
      </c>
      <c r="AA107" s="21" t="s">
        <v>100</v>
      </c>
      <c r="AB107" s="22" t="s">
        <v>100</v>
      </c>
      <c r="AC107" s="209">
        <v>0</v>
      </c>
      <c r="AD107" s="209">
        <v>0</v>
      </c>
      <c r="AE107" s="38" t="s">
        <v>100</v>
      </c>
      <c r="AF107" s="38" t="s">
        <v>100</v>
      </c>
      <c r="AG107" s="209">
        <v>0</v>
      </c>
      <c r="AH107" s="109">
        <f t="shared" si="11"/>
        <v>528229.62</v>
      </c>
      <c r="AI107" s="109">
        <v>0</v>
      </c>
      <c r="AJ107" s="109">
        <f>122382.9+122382.9+122382.9+122382.9</f>
        <v>489531.6</v>
      </c>
      <c r="AK107" s="123"/>
      <c r="AL107" s="113"/>
      <c r="AM107" s="113"/>
      <c r="AN107" s="119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8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</row>
    <row r="108" spans="1:565" x14ac:dyDescent="0.2">
      <c r="A108" s="118">
        <v>13</v>
      </c>
      <c r="B108" s="118" t="s">
        <v>427</v>
      </c>
      <c r="C108" s="118" t="s">
        <v>257</v>
      </c>
      <c r="D108" s="118" t="s">
        <v>133</v>
      </c>
      <c r="E108" s="118" t="s">
        <v>99</v>
      </c>
      <c r="F108" s="188" t="s">
        <v>400</v>
      </c>
      <c r="G108" s="121">
        <v>12935</v>
      </c>
      <c r="H108" s="127" t="s">
        <v>258</v>
      </c>
      <c r="I108" s="188" t="s">
        <v>139</v>
      </c>
      <c r="J108" s="118" t="s">
        <v>140</v>
      </c>
      <c r="K108" s="122">
        <v>44725</v>
      </c>
      <c r="L108" s="126">
        <v>296849.09999999998</v>
      </c>
      <c r="M108" s="121">
        <v>13309</v>
      </c>
      <c r="N108" s="122">
        <v>44725</v>
      </c>
      <c r="O108" s="122">
        <v>44847</v>
      </c>
      <c r="P108" s="118" t="s">
        <v>291</v>
      </c>
      <c r="Q108" s="124" t="s">
        <v>100</v>
      </c>
      <c r="R108" s="124" t="s">
        <v>100</v>
      </c>
      <c r="S108" s="124" t="s">
        <v>100</v>
      </c>
      <c r="T108" s="118" t="s">
        <v>154</v>
      </c>
      <c r="U108" s="22" t="s">
        <v>100</v>
      </c>
      <c r="V108" s="25" t="s">
        <v>100</v>
      </c>
      <c r="W108" s="23" t="s">
        <v>100</v>
      </c>
      <c r="X108" s="23" t="s">
        <v>100</v>
      </c>
      <c r="Y108" s="23" t="s">
        <v>100</v>
      </c>
      <c r="Z108" s="23" t="s">
        <v>100</v>
      </c>
      <c r="AA108" s="23" t="s">
        <v>100</v>
      </c>
      <c r="AB108" s="23" t="s">
        <v>100</v>
      </c>
      <c r="AC108" s="209">
        <v>0</v>
      </c>
      <c r="AD108" s="209">
        <v>0</v>
      </c>
      <c r="AE108" s="23" t="s">
        <v>100</v>
      </c>
      <c r="AF108" s="23" t="s">
        <v>100</v>
      </c>
      <c r="AG108" s="209">
        <v>0</v>
      </c>
      <c r="AH108" s="109"/>
      <c r="AI108" s="109">
        <v>257269.22</v>
      </c>
      <c r="AJ108" s="109">
        <v>0</v>
      </c>
      <c r="AK108" s="123">
        <f>SUM(AI108:AJ111)</f>
        <v>2111998.46</v>
      </c>
      <c r="AL108" s="113" t="s">
        <v>245</v>
      </c>
      <c r="AM108" s="113" t="s">
        <v>260</v>
      </c>
      <c r="AN108" s="119" t="s">
        <v>259</v>
      </c>
      <c r="AO108" s="113" t="s">
        <v>260</v>
      </c>
      <c r="AP108" s="113" t="s">
        <v>100</v>
      </c>
      <c r="AQ108" s="113" t="s">
        <v>100</v>
      </c>
      <c r="AR108" s="113" t="s">
        <v>100</v>
      </c>
      <c r="AS108" s="113" t="s">
        <v>100</v>
      </c>
      <c r="AT108" s="113" t="s">
        <v>100</v>
      </c>
      <c r="AU108" s="113" t="s">
        <v>100</v>
      </c>
      <c r="AV108" s="113" t="s">
        <v>100</v>
      </c>
      <c r="AW108" s="113" t="s">
        <v>100</v>
      </c>
      <c r="AX108" s="113" t="s">
        <v>100</v>
      </c>
      <c r="AY108" s="113" t="s">
        <v>100</v>
      </c>
      <c r="AZ108" s="113" t="s">
        <v>100</v>
      </c>
      <c r="BA108" s="113" t="s">
        <v>100</v>
      </c>
      <c r="BB108" s="113" t="s">
        <v>100</v>
      </c>
      <c r="BC108" s="113" t="s">
        <v>100</v>
      </c>
      <c r="BD108" s="113" t="s">
        <v>100</v>
      </c>
      <c r="BE108" s="113" t="s">
        <v>100</v>
      </c>
      <c r="BF108" s="113" t="s">
        <v>100</v>
      </c>
      <c r="BG108" s="118" t="s">
        <v>100</v>
      </c>
    </row>
    <row r="109" spans="1:565" x14ac:dyDescent="0.2">
      <c r="A109" s="118"/>
      <c r="B109" s="118"/>
      <c r="C109" s="118"/>
      <c r="D109" s="118"/>
      <c r="E109" s="118"/>
      <c r="F109" s="188"/>
      <c r="G109" s="121"/>
      <c r="H109" s="127"/>
      <c r="I109" s="188"/>
      <c r="J109" s="118"/>
      <c r="K109" s="122"/>
      <c r="L109" s="126"/>
      <c r="M109" s="121"/>
      <c r="N109" s="122"/>
      <c r="O109" s="122"/>
      <c r="P109" s="118"/>
      <c r="Q109" s="124"/>
      <c r="R109" s="124"/>
      <c r="S109" s="124"/>
      <c r="T109" s="118"/>
      <c r="U109" s="59" t="s">
        <v>101</v>
      </c>
      <c r="V109" s="25">
        <v>44847</v>
      </c>
      <c r="W109" s="40">
        <v>13390</v>
      </c>
      <c r="X109" s="22" t="s">
        <v>261</v>
      </c>
      <c r="Y109" s="23">
        <v>44848</v>
      </c>
      <c r="Z109" s="23">
        <v>44909</v>
      </c>
      <c r="AA109" s="21" t="s">
        <v>100</v>
      </c>
      <c r="AB109" s="22" t="s">
        <v>100</v>
      </c>
      <c r="AC109" s="209">
        <v>0</v>
      </c>
      <c r="AD109" s="209">
        <v>0</v>
      </c>
      <c r="AE109" s="23" t="s">
        <v>100</v>
      </c>
      <c r="AF109" s="23" t="s">
        <v>100</v>
      </c>
      <c r="AG109" s="209">
        <v>0</v>
      </c>
      <c r="AH109" s="109">
        <f t="shared" ref="AH109:AH111" si="12">$L$108-AD109+AC109+AG109</f>
        <v>296849.09999999998</v>
      </c>
      <c r="AI109" s="109">
        <v>289174.8</v>
      </c>
      <c r="AJ109" s="109">
        <v>0</v>
      </c>
      <c r="AK109" s="123"/>
      <c r="AL109" s="113"/>
      <c r="AM109" s="113"/>
      <c r="AN109" s="119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8"/>
    </row>
    <row r="110" spans="1:565" x14ac:dyDescent="0.2">
      <c r="A110" s="118"/>
      <c r="B110" s="118"/>
      <c r="C110" s="118"/>
      <c r="D110" s="118"/>
      <c r="E110" s="118"/>
      <c r="F110" s="188"/>
      <c r="G110" s="121"/>
      <c r="H110" s="127"/>
      <c r="I110" s="188"/>
      <c r="J110" s="118"/>
      <c r="K110" s="122"/>
      <c r="L110" s="126"/>
      <c r="M110" s="121"/>
      <c r="N110" s="122"/>
      <c r="O110" s="122"/>
      <c r="P110" s="118"/>
      <c r="Q110" s="124"/>
      <c r="R110" s="124"/>
      <c r="S110" s="124"/>
      <c r="T110" s="118"/>
      <c r="U110" s="59" t="s">
        <v>103</v>
      </c>
      <c r="V110" s="26">
        <v>44903</v>
      </c>
      <c r="W110" s="40">
        <v>13427</v>
      </c>
      <c r="X110" s="22" t="s">
        <v>330</v>
      </c>
      <c r="Y110" s="23">
        <v>44909</v>
      </c>
      <c r="Z110" s="23">
        <v>45273</v>
      </c>
      <c r="AA110" s="21" t="s">
        <v>100</v>
      </c>
      <c r="AB110" s="22" t="s">
        <v>100</v>
      </c>
      <c r="AC110" s="209">
        <v>0</v>
      </c>
      <c r="AD110" s="209">
        <v>0</v>
      </c>
      <c r="AE110" s="23" t="s">
        <v>100</v>
      </c>
      <c r="AF110" s="23" t="s">
        <v>100</v>
      </c>
      <c r="AG110" s="209">
        <v>0</v>
      </c>
      <c r="AH110" s="109">
        <f t="shared" si="12"/>
        <v>296849.09999999998</v>
      </c>
      <c r="AI110" s="109">
        <v>1169755.6399999999</v>
      </c>
      <c r="AJ110" s="109">
        <v>0</v>
      </c>
      <c r="AK110" s="123"/>
      <c r="AL110" s="113"/>
      <c r="AM110" s="113"/>
      <c r="AN110" s="119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8"/>
    </row>
    <row r="111" spans="1:565" x14ac:dyDescent="0.2">
      <c r="A111" s="118"/>
      <c r="B111" s="118"/>
      <c r="C111" s="118"/>
      <c r="D111" s="118"/>
      <c r="E111" s="118"/>
      <c r="F111" s="188"/>
      <c r="G111" s="121"/>
      <c r="H111" s="127"/>
      <c r="I111" s="188"/>
      <c r="J111" s="118"/>
      <c r="K111" s="122"/>
      <c r="L111" s="126"/>
      <c r="M111" s="121"/>
      <c r="N111" s="122"/>
      <c r="O111" s="122"/>
      <c r="P111" s="118"/>
      <c r="Q111" s="124"/>
      <c r="R111" s="124"/>
      <c r="S111" s="124"/>
      <c r="T111" s="118"/>
      <c r="U111" s="59" t="s">
        <v>104</v>
      </c>
      <c r="V111" s="26">
        <v>45287</v>
      </c>
      <c r="W111" s="40">
        <v>13673</v>
      </c>
      <c r="X111" s="22" t="s">
        <v>261</v>
      </c>
      <c r="Y111" s="23">
        <v>45292</v>
      </c>
      <c r="Z111" s="23">
        <v>45657</v>
      </c>
      <c r="AA111" s="21" t="s">
        <v>100</v>
      </c>
      <c r="AB111" s="22" t="s">
        <v>100</v>
      </c>
      <c r="AC111" s="209">
        <v>0</v>
      </c>
      <c r="AD111" s="209">
        <v>0</v>
      </c>
      <c r="AE111" s="23" t="s">
        <v>100</v>
      </c>
      <c r="AF111" s="23" t="s">
        <v>100</v>
      </c>
      <c r="AG111" s="209">
        <v>0</v>
      </c>
      <c r="AH111" s="109">
        <f t="shared" si="12"/>
        <v>296849.09999999998</v>
      </c>
      <c r="AI111" s="109">
        <v>0</v>
      </c>
      <c r="AJ111" s="109">
        <f>98949.7+98949.7+98949.7+98949.7</f>
        <v>395798.8</v>
      </c>
      <c r="AK111" s="123"/>
      <c r="AL111" s="113"/>
      <c r="AM111" s="113"/>
      <c r="AN111" s="119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8"/>
    </row>
    <row r="112" spans="1:565" x14ac:dyDescent="0.2">
      <c r="A112" s="118">
        <v>14</v>
      </c>
      <c r="B112" s="118" t="s">
        <v>428</v>
      </c>
      <c r="C112" s="118" t="s">
        <v>166</v>
      </c>
      <c r="D112" s="118" t="s">
        <v>97</v>
      </c>
      <c r="E112" s="118" t="s">
        <v>99</v>
      </c>
      <c r="F112" s="188" t="s">
        <v>311</v>
      </c>
      <c r="G112" s="121">
        <v>12639</v>
      </c>
      <c r="H112" s="127" t="s">
        <v>312</v>
      </c>
      <c r="I112" s="188" t="s">
        <v>144</v>
      </c>
      <c r="J112" s="118" t="s">
        <v>145</v>
      </c>
      <c r="K112" s="122">
        <v>43731</v>
      </c>
      <c r="L112" s="126">
        <v>489840</v>
      </c>
      <c r="M112" s="121">
        <v>12645</v>
      </c>
      <c r="N112" s="122">
        <v>43731</v>
      </c>
      <c r="O112" s="122">
        <v>44097</v>
      </c>
      <c r="P112" s="118" t="s">
        <v>533</v>
      </c>
      <c r="Q112" s="124" t="s">
        <v>100</v>
      </c>
      <c r="R112" s="124" t="s">
        <v>100</v>
      </c>
      <c r="S112" s="124" t="s">
        <v>100</v>
      </c>
      <c r="T112" s="118" t="s">
        <v>98</v>
      </c>
      <c r="U112" s="22" t="s">
        <v>100</v>
      </c>
      <c r="V112" s="24" t="s">
        <v>100</v>
      </c>
      <c r="W112" s="22" t="s">
        <v>100</v>
      </c>
      <c r="X112" s="22" t="s">
        <v>100</v>
      </c>
      <c r="Y112" s="22" t="s">
        <v>100</v>
      </c>
      <c r="Z112" s="22" t="s">
        <v>100</v>
      </c>
      <c r="AA112" s="22" t="s">
        <v>100</v>
      </c>
      <c r="AB112" s="22" t="s">
        <v>100</v>
      </c>
      <c r="AC112" s="209">
        <v>0</v>
      </c>
      <c r="AD112" s="209">
        <v>0</v>
      </c>
      <c r="AE112" s="38" t="s">
        <v>100</v>
      </c>
      <c r="AF112" s="38" t="s">
        <v>100</v>
      </c>
      <c r="AG112" s="209">
        <v>0</v>
      </c>
      <c r="AH112" s="109"/>
      <c r="AI112" s="109">
        <v>44836.55</v>
      </c>
      <c r="AJ112" s="109">
        <v>0</v>
      </c>
      <c r="AK112" s="123">
        <f>SUM(AI112:AJ117)</f>
        <v>559531.25</v>
      </c>
      <c r="AL112" s="113" t="s">
        <v>100</v>
      </c>
      <c r="AM112" s="113" t="s">
        <v>100</v>
      </c>
      <c r="AN112" s="113" t="s">
        <v>100</v>
      </c>
      <c r="AO112" s="113" t="s">
        <v>100</v>
      </c>
      <c r="AP112" s="113" t="s">
        <v>100</v>
      </c>
      <c r="AQ112" s="113" t="s">
        <v>100</v>
      </c>
      <c r="AR112" s="113" t="s">
        <v>100</v>
      </c>
      <c r="AS112" s="113" t="s">
        <v>100</v>
      </c>
      <c r="AT112" s="113" t="s">
        <v>100</v>
      </c>
      <c r="AU112" s="113" t="s">
        <v>100</v>
      </c>
      <c r="AV112" s="113" t="s">
        <v>100</v>
      </c>
      <c r="AW112" s="113" t="s">
        <v>100</v>
      </c>
      <c r="AX112" s="113" t="s">
        <v>100</v>
      </c>
      <c r="AY112" s="113" t="s">
        <v>100</v>
      </c>
      <c r="AZ112" s="113" t="s">
        <v>100</v>
      </c>
      <c r="BA112" s="113" t="s">
        <v>100</v>
      </c>
      <c r="BB112" s="113" t="s">
        <v>100</v>
      </c>
      <c r="BC112" s="113" t="s">
        <v>100</v>
      </c>
      <c r="BD112" s="113" t="s">
        <v>100</v>
      </c>
      <c r="BE112" s="113" t="s">
        <v>100</v>
      </c>
      <c r="BF112" s="113" t="s">
        <v>100</v>
      </c>
      <c r="BG112" s="118" t="s">
        <v>100</v>
      </c>
    </row>
    <row r="113" spans="1:59" x14ac:dyDescent="0.2">
      <c r="A113" s="118"/>
      <c r="B113" s="118"/>
      <c r="C113" s="118"/>
      <c r="D113" s="118"/>
      <c r="E113" s="118"/>
      <c r="F113" s="188"/>
      <c r="G113" s="121"/>
      <c r="H113" s="127"/>
      <c r="I113" s="188"/>
      <c r="J113" s="118"/>
      <c r="K113" s="122"/>
      <c r="L113" s="126"/>
      <c r="M113" s="121"/>
      <c r="N113" s="122"/>
      <c r="O113" s="122"/>
      <c r="P113" s="118"/>
      <c r="Q113" s="124"/>
      <c r="R113" s="124"/>
      <c r="S113" s="124"/>
      <c r="T113" s="118"/>
      <c r="U113" s="22" t="s">
        <v>101</v>
      </c>
      <c r="V113" s="25">
        <v>44098</v>
      </c>
      <c r="W113" s="40">
        <v>12894</v>
      </c>
      <c r="X113" s="22" t="s">
        <v>167</v>
      </c>
      <c r="Y113" s="23">
        <v>44098</v>
      </c>
      <c r="Z113" s="23">
        <v>44463</v>
      </c>
      <c r="AA113" s="22" t="s">
        <v>100</v>
      </c>
      <c r="AB113" s="22" t="s">
        <v>100</v>
      </c>
      <c r="AC113" s="209">
        <v>0</v>
      </c>
      <c r="AD113" s="209">
        <v>0</v>
      </c>
      <c r="AE113" s="38" t="s">
        <v>100</v>
      </c>
      <c r="AF113" s="38" t="s">
        <v>100</v>
      </c>
      <c r="AG113" s="209">
        <v>0</v>
      </c>
      <c r="AH113" s="109">
        <f t="shared" ref="AH113:AH116" si="13">$L$112-AD113+AC113+AG113</f>
        <v>489840</v>
      </c>
      <c r="AI113" s="109">
        <v>123142.49</v>
      </c>
      <c r="AJ113" s="109">
        <v>0</v>
      </c>
      <c r="AK113" s="12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8"/>
    </row>
    <row r="114" spans="1:59" x14ac:dyDescent="0.2">
      <c r="A114" s="118"/>
      <c r="B114" s="118"/>
      <c r="C114" s="118"/>
      <c r="D114" s="118"/>
      <c r="E114" s="118"/>
      <c r="F114" s="188"/>
      <c r="G114" s="121"/>
      <c r="H114" s="127"/>
      <c r="I114" s="188"/>
      <c r="J114" s="118"/>
      <c r="K114" s="122"/>
      <c r="L114" s="126"/>
      <c r="M114" s="121"/>
      <c r="N114" s="122"/>
      <c r="O114" s="122"/>
      <c r="P114" s="118"/>
      <c r="Q114" s="124"/>
      <c r="R114" s="124"/>
      <c r="S114" s="124"/>
      <c r="T114" s="118"/>
      <c r="U114" s="22" t="s">
        <v>103</v>
      </c>
      <c r="V114" s="25">
        <v>44441</v>
      </c>
      <c r="W114" s="40">
        <v>13124</v>
      </c>
      <c r="X114" s="22" t="s">
        <v>218</v>
      </c>
      <c r="Y114" s="23">
        <v>44464</v>
      </c>
      <c r="Z114" s="23">
        <v>44829</v>
      </c>
      <c r="AA114" s="22" t="s">
        <v>100</v>
      </c>
      <c r="AB114" s="22" t="s">
        <v>100</v>
      </c>
      <c r="AC114" s="209">
        <v>0</v>
      </c>
      <c r="AD114" s="209">
        <v>0</v>
      </c>
      <c r="AE114" s="38" t="s">
        <v>100</v>
      </c>
      <c r="AF114" s="38" t="s">
        <v>100</v>
      </c>
      <c r="AG114" s="209">
        <v>0</v>
      </c>
      <c r="AH114" s="109">
        <f t="shared" si="13"/>
        <v>489840</v>
      </c>
      <c r="AI114" s="109">
        <v>0</v>
      </c>
      <c r="AJ114" s="109">
        <v>0</v>
      </c>
      <c r="AK114" s="12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8"/>
    </row>
    <row r="115" spans="1:59" x14ac:dyDescent="0.2">
      <c r="A115" s="118"/>
      <c r="B115" s="118"/>
      <c r="C115" s="118"/>
      <c r="D115" s="118"/>
      <c r="E115" s="118"/>
      <c r="F115" s="188"/>
      <c r="G115" s="121"/>
      <c r="H115" s="127"/>
      <c r="I115" s="188"/>
      <c r="J115" s="118"/>
      <c r="K115" s="122"/>
      <c r="L115" s="126"/>
      <c r="M115" s="121"/>
      <c r="N115" s="122"/>
      <c r="O115" s="122"/>
      <c r="P115" s="118"/>
      <c r="Q115" s="124"/>
      <c r="R115" s="124"/>
      <c r="S115" s="124"/>
      <c r="T115" s="118"/>
      <c r="U115" s="22" t="s">
        <v>104</v>
      </c>
      <c r="V115" s="25">
        <v>44806</v>
      </c>
      <c r="W115" s="40">
        <v>13366</v>
      </c>
      <c r="X115" s="22" t="s">
        <v>219</v>
      </c>
      <c r="Y115" s="23">
        <v>44830</v>
      </c>
      <c r="Z115" s="23">
        <v>45194</v>
      </c>
      <c r="AA115" s="22" t="s">
        <v>100</v>
      </c>
      <c r="AB115" s="22" t="s">
        <v>100</v>
      </c>
      <c r="AC115" s="209">
        <v>0</v>
      </c>
      <c r="AD115" s="209">
        <v>0</v>
      </c>
      <c r="AE115" s="38" t="s">
        <v>100</v>
      </c>
      <c r="AF115" s="38" t="s">
        <v>100</v>
      </c>
      <c r="AG115" s="209">
        <v>0</v>
      </c>
      <c r="AH115" s="109">
        <f t="shared" si="13"/>
        <v>489840</v>
      </c>
      <c r="AI115" s="109">
        <v>231064.52</v>
      </c>
      <c r="AJ115" s="109">
        <v>0</v>
      </c>
      <c r="AK115" s="12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8"/>
    </row>
    <row r="116" spans="1:59" x14ac:dyDescent="0.2">
      <c r="A116" s="118"/>
      <c r="B116" s="118"/>
      <c r="C116" s="118"/>
      <c r="D116" s="118"/>
      <c r="E116" s="118"/>
      <c r="F116" s="188"/>
      <c r="G116" s="121"/>
      <c r="H116" s="127"/>
      <c r="I116" s="188"/>
      <c r="J116" s="118"/>
      <c r="K116" s="122"/>
      <c r="L116" s="126"/>
      <c r="M116" s="121"/>
      <c r="N116" s="122"/>
      <c r="O116" s="122"/>
      <c r="P116" s="118"/>
      <c r="Q116" s="124"/>
      <c r="R116" s="124"/>
      <c r="S116" s="124"/>
      <c r="T116" s="118"/>
      <c r="U116" s="22" t="s">
        <v>105</v>
      </c>
      <c r="V116" s="25">
        <v>45194</v>
      </c>
      <c r="W116" s="40">
        <v>13623</v>
      </c>
      <c r="X116" s="22" t="s">
        <v>377</v>
      </c>
      <c r="Y116" s="23">
        <v>45194</v>
      </c>
      <c r="Z116" s="23">
        <v>45561</v>
      </c>
      <c r="AA116" s="22" t="s">
        <v>100</v>
      </c>
      <c r="AB116" s="22" t="s">
        <v>100</v>
      </c>
      <c r="AC116" s="209">
        <v>0</v>
      </c>
      <c r="AD116" s="209">
        <v>0</v>
      </c>
      <c r="AE116" s="38" t="s">
        <v>100</v>
      </c>
      <c r="AF116" s="38" t="s">
        <v>100</v>
      </c>
      <c r="AG116" s="209">
        <v>0</v>
      </c>
      <c r="AH116" s="109">
        <f t="shared" si="13"/>
        <v>489840</v>
      </c>
      <c r="AI116" s="109">
        <v>128392.95</v>
      </c>
      <c r="AJ116" s="109">
        <v>0</v>
      </c>
      <c r="AK116" s="12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8"/>
    </row>
    <row r="117" spans="1:59" x14ac:dyDescent="0.2">
      <c r="A117" s="118"/>
      <c r="B117" s="118"/>
      <c r="C117" s="118"/>
      <c r="D117" s="118"/>
      <c r="E117" s="118"/>
      <c r="F117" s="188"/>
      <c r="G117" s="121"/>
      <c r="H117" s="127"/>
      <c r="I117" s="188"/>
      <c r="J117" s="118"/>
      <c r="K117" s="122"/>
      <c r="L117" s="126"/>
      <c r="M117" s="121"/>
      <c r="N117" s="122"/>
      <c r="O117" s="122"/>
      <c r="P117" s="118"/>
      <c r="Q117" s="124"/>
      <c r="R117" s="124"/>
      <c r="S117" s="124"/>
      <c r="T117" s="118"/>
      <c r="U117" s="22"/>
      <c r="V117" s="25"/>
      <c r="W117" s="40"/>
      <c r="X117" s="22"/>
      <c r="Y117" s="23"/>
      <c r="Z117" s="23"/>
      <c r="AA117" s="22" t="s">
        <v>100</v>
      </c>
      <c r="AB117" s="22" t="s">
        <v>100</v>
      </c>
      <c r="AC117" s="209">
        <v>0</v>
      </c>
      <c r="AD117" s="209">
        <v>0</v>
      </c>
      <c r="AE117" s="38" t="s">
        <v>100</v>
      </c>
      <c r="AF117" s="38" t="s">
        <v>100</v>
      </c>
      <c r="AG117" s="209">
        <v>0</v>
      </c>
      <c r="AH117" s="109"/>
      <c r="AI117" s="109"/>
      <c r="AJ117" s="109">
        <f>10832.1+9861.75+11400.89</f>
        <v>32094.739999999998</v>
      </c>
      <c r="AK117" s="12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8"/>
    </row>
    <row r="118" spans="1:59" x14ac:dyDescent="0.2">
      <c r="A118" s="118">
        <v>15</v>
      </c>
      <c r="B118" s="118" t="s">
        <v>429</v>
      </c>
      <c r="C118" s="118" t="s">
        <v>172</v>
      </c>
      <c r="D118" s="118" t="s">
        <v>97</v>
      </c>
      <c r="E118" s="118" t="s">
        <v>99</v>
      </c>
      <c r="F118" s="188" t="s">
        <v>401</v>
      </c>
      <c r="G118" s="121">
        <v>13069</v>
      </c>
      <c r="H118" s="127" t="s">
        <v>173</v>
      </c>
      <c r="I118" s="188" t="s">
        <v>403</v>
      </c>
      <c r="J118" s="118" t="s">
        <v>174</v>
      </c>
      <c r="K118" s="122">
        <v>44368</v>
      </c>
      <c r="L118" s="126">
        <v>21000</v>
      </c>
      <c r="M118" s="121">
        <v>13069</v>
      </c>
      <c r="N118" s="122">
        <v>44004</v>
      </c>
      <c r="O118" s="122">
        <v>44369</v>
      </c>
      <c r="P118" s="118" t="s">
        <v>288</v>
      </c>
      <c r="Q118" s="124" t="s">
        <v>100</v>
      </c>
      <c r="R118" s="124" t="s">
        <v>100</v>
      </c>
      <c r="S118" s="124" t="s">
        <v>100</v>
      </c>
      <c r="T118" s="118" t="s">
        <v>304</v>
      </c>
      <c r="U118" s="22" t="s">
        <v>100</v>
      </c>
      <c r="V118" s="25" t="s">
        <v>100</v>
      </c>
      <c r="W118" s="40" t="s">
        <v>100</v>
      </c>
      <c r="X118" s="22" t="s">
        <v>100</v>
      </c>
      <c r="Y118" s="23" t="s">
        <v>100</v>
      </c>
      <c r="Z118" s="23" t="s">
        <v>100</v>
      </c>
      <c r="AA118" s="22" t="s">
        <v>100</v>
      </c>
      <c r="AB118" s="22" t="s">
        <v>100</v>
      </c>
      <c r="AC118" s="209">
        <v>0</v>
      </c>
      <c r="AD118" s="209">
        <v>0</v>
      </c>
      <c r="AE118" s="38" t="s">
        <v>100</v>
      </c>
      <c r="AF118" s="38" t="s">
        <v>100</v>
      </c>
      <c r="AG118" s="209">
        <v>0</v>
      </c>
      <c r="AH118" s="109"/>
      <c r="AI118" s="109">
        <v>1585.5</v>
      </c>
      <c r="AJ118" s="109">
        <v>0</v>
      </c>
      <c r="AK118" s="123">
        <f>SUM(AI118:AJ121)</f>
        <v>53455.5</v>
      </c>
      <c r="AL118" s="113" t="s">
        <v>100</v>
      </c>
      <c r="AM118" s="113" t="s">
        <v>100</v>
      </c>
      <c r="AN118" s="113" t="s">
        <v>100</v>
      </c>
      <c r="AO118" s="113" t="s">
        <v>100</v>
      </c>
      <c r="AP118" s="113" t="s">
        <v>100</v>
      </c>
      <c r="AQ118" s="113" t="s">
        <v>100</v>
      </c>
      <c r="AR118" s="113" t="s">
        <v>100</v>
      </c>
      <c r="AS118" s="113" t="s">
        <v>100</v>
      </c>
      <c r="AT118" s="113" t="s">
        <v>100</v>
      </c>
      <c r="AU118" s="113" t="s">
        <v>100</v>
      </c>
      <c r="AV118" s="113" t="s">
        <v>100</v>
      </c>
      <c r="AW118" s="113" t="s">
        <v>100</v>
      </c>
      <c r="AX118" s="113" t="s">
        <v>100</v>
      </c>
      <c r="AY118" s="113" t="s">
        <v>100</v>
      </c>
      <c r="AZ118" s="113" t="s">
        <v>100</v>
      </c>
      <c r="BA118" s="113" t="s">
        <v>100</v>
      </c>
      <c r="BB118" s="113" t="s">
        <v>100</v>
      </c>
      <c r="BC118" s="113" t="s">
        <v>100</v>
      </c>
      <c r="BD118" s="113" t="s">
        <v>100</v>
      </c>
      <c r="BE118" s="113" t="s">
        <v>100</v>
      </c>
      <c r="BF118" s="113" t="s">
        <v>100</v>
      </c>
      <c r="BG118" s="118" t="s">
        <v>100</v>
      </c>
    </row>
    <row r="119" spans="1:59" x14ac:dyDescent="0.2">
      <c r="A119" s="118"/>
      <c r="B119" s="118"/>
      <c r="C119" s="118"/>
      <c r="D119" s="118"/>
      <c r="E119" s="118"/>
      <c r="F119" s="188"/>
      <c r="G119" s="121"/>
      <c r="H119" s="127"/>
      <c r="I119" s="188"/>
      <c r="J119" s="118"/>
      <c r="K119" s="122"/>
      <c r="L119" s="126"/>
      <c r="M119" s="121"/>
      <c r="N119" s="122"/>
      <c r="O119" s="122"/>
      <c r="P119" s="118"/>
      <c r="Q119" s="124"/>
      <c r="R119" s="124"/>
      <c r="S119" s="124"/>
      <c r="T119" s="118"/>
      <c r="U119" s="22" t="s">
        <v>101</v>
      </c>
      <c r="V119" s="25">
        <v>44368</v>
      </c>
      <c r="W119" s="40">
        <v>13069</v>
      </c>
      <c r="X119" s="22" t="s">
        <v>235</v>
      </c>
      <c r="Y119" s="23">
        <v>44370</v>
      </c>
      <c r="Z119" s="23">
        <v>44735</v>
      </c>
      <c r="AA119" s="23" t="s">
        <v>100</v>
      </c>
      <c r="AB119" s="23" t="s">
        <v>100</v>
      </c>
      <c r="AC119" s="209">
        <v>0</v>
      </c>
      <c r="AD119" s="209">
        <v>0</v>
      </c>
      <c r="AE119" s="38" t="s">
        <v>100</v>
      </c>
      <c r="AF119" s="38" t="s">
        <v>100</v>
      </c>
      <c r="AG119" s="209">
        <v>0</v>
      </c>
      <c r="AH119" s="109">
        <f t="shared" ref="AH119:AH121" si="14">$L$118-AD119+AC119+AG119</f>
        <v>21000</v>
      </c>
      <c r="AI119" s="109">
        <f>4095+12285</f>
        <v>16380</v>
      </c>
      <c r="AJ119" s="109">
        <v>0</v>
      </c>
      <c r="AK119" s="12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8"/>
    </row>
    <row r="120" spans="1:59" x14ac:dyDescent="0.2">
      <c r="A120" s="118"/>
      <c r="B120" s="118"/>
      <c r="C120" s="118"/>
      <c r="D120" s="118"/>
      <c r="E120" s="118"/>
      <c r="F120" s="188"/>
      <c r="G120" s="121"/>
      <c r="H120" s="127"/>
      <c r="I120" s="188"/>
      <c r="J120" s="118"/>
      <c r="K120" s="122"/>
      <c r="L120" s="126"/>
      <c r="M120" s="121"/>
      <c r="N120" s="122"/>
      <c r="O120" s="122"/>
      <c r="P120" s="118"/>
      <c r="Q120" s="124"/>
      <c r="R120" s="124"/>
      <c r="S120" s="124"/>
      <c r="T120" s="118"/>
      <c r="U120" s="22" t="s">
        <v>310</v>
      </c>
      <c r="V120" s="25">
        <v>44725</v>
      </c>
      <c r="W120" s="40">
        <v>13309</v>
      </c>
      <c r="X120" s="22" t="s">
        <v>236</v>
      </c>
      <c r="Y120" s="23">
        <v>44736</v>
      </c>
      <c r="Z120" s="23">
        <v>45100</v>
      </c>
      <c r="AA120" s="23" t="s">
        <v>100</v>
      </c>
      <c r="AB120" s="23" t="s">
        <v>100</v>
      </c>
      <c r="AC120" s="209">
        <v>0</v>
      </c>
      <c r="AD120" s="209">
        <v>0</v>
      </c>
      <c r="AE120" s="38" t="s">
        <v>100</v>
      </c>
      <c r="AF120" s="38" t="s">
        <v>100</v>
      </c>
      <c r="AG120" s="209">
        <v>0</v>
      </c>
      <c r="AH120" s="109">
        <f t="shared" si="14"/>
        <v>21000</v>
      </c>
      <c r="AI120" s="109">
        <f>6825+9555</f>
        <v>16380</v>
      </c>
      <c r="AJ120" s="109">
        <v>0</v>
      </c>
      <c r="AK120" s="12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8"/>
    </row>
    <row r="121" spans="1:59" x14ac:dyDescent="0.2">
      <c r="A121" s="118"/>
      <c r="B121" s="118"/>
      <c r="C121" s="118"/>
      <c r="D121" s="118"/>
      <c r="E121" s="118"/>
      <c r="F121" s="188"/>
      <c r="G121" s="121"/>
      <c r="H121" s="127"/>
      <c r="I121" s="188"/>
      <c r="J121" s="118"/>
      <c r="K121" s="122"/>
      <c r="L121" s="126"/>
      <c r="M121" s="121"/>
      <c r="N121" s="122"/>
      <c r="O121" s="122"/>
      <c r="P121" s="118"/>
      <c r="Q121" s="124"/>
      <c r="R121" s="124"/>
      <c r="S121" s="124"/>
      <c r="T121" s="118"/>
      <c r="U121" s="22" t="s">
        <v>316</v>
      </c>
      <c r="V121" s="25">
        <v>45090</v>
      </c>
      <c r="W121" s="40">
        <v>13558</v>
      </c>
      <c r="X121" s="22" t="s">
        <v>317</v>
      </c>
      <c r="Y121" s="23">
        <v>45101</v>
      </c>
      <c r="Z121" s="23">
        <v>45466</v>
      </c>
      <c r="AA121" s="23" t="s">
        <v>100</v>
      </c>
      <c r="AB121" s="23" t="s">
        <v>100</v>
      </c>
      <c r="AC121" s="209">
        <v>0</v>
      </c>
      <c r="AD121" s="209">
        <v>0</v>
      </c>
      <c r="AE121" s="38" t="s">
        <v>100</v>
      </c>
      <c r="AF121" s="38" t="s">
        <v>100</v>
      </c>
      <c r="AG121" s="209">
        <v>0</v>
      </c>
      <c r="AH121" s="109">
        <f t="shared" si="14"/>
        <v>21000</v>
      </c>
      <c r="AI121" s="109">
        <f>6825+9555</f>
        <v>16380</v>
      </c>
      <c r="AJ121" s="109">
        <f>1365+1365</f>
        <v>2730</v>
      </c>
      <c r="AK121" s="12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8"/>
    </row>
    <row r="122" spans="1:59" x14ac:dyDescent="0.2">
      <c r="A122" s="118">
        <v>16</v>
      </c>
      <c r="B122" s="118" t="s">
        <v>430</v>
      </c>
      <c r="C122" s="118" t="s">
        <v>183</v>
      </c>
      <c r="D122" s="118" t="s">
        <v>184</v>
      </c>
      <c r="E122" s="118" t="s">
        <v>99</v>
      </c>
      <c r="F122" s="189" t="s">
        <v>185</v>
      </c>
      <c r="G122" s="121">
        <v>12894</v>
      </c>
      <c r="H122" s="118" t="s">
        <v>307</v>
      </c>
      <c r="I122" s="188" t="s">
        <v>187</v>
      </c>
      <c r="J122" s="125" t="s">
        <v>186</v>
      </c>
      <c r="K122" s="122">
        <v>44104</v>
      </c>
      <c r="L122" s="126">
        <v>410597.4</v>
      </c>
      <c r="M122" s="121">
        <v>12894</v>
      </c>
      <c r="N122" s="122">
        <v>44104</v>
      </c>
      <c r="O122" s="122">
        <v>44469</v>
      </c>
      <c r="P122" s="124" t="s">
        <v>288</v>
      </c>
      <c r="Q122" s="124" t="s">
        <v>100</v>
      </c>
      <c r="R122" s="124" t="s">
        <v>100</v>
      </c>
      <c r="S122" s="124" t="s">
        <v>100</v>
      </c>
      <c r="T122" s="118" t="s">
        <v>304</v>
      </c>
      <c r="U122" s="22" t="s">
        <v>100</v>
      </c>
      <c r="V122" s="24" t="s">
        <v>100</v>
      </c>
      <c r="W122" s="22" t="s">
        <v>100</v>
      </c>
      <c r="X122" s="22" t="s">
        <v>100</v>
      </c>
      <c r="Y122" s="22" t="s">
        <v>100</v>
      </c>
      <c r="Z122" s="22" t="s">
        <v>100</v>
      </c>
      <c r="AA122" s="22" t="s">
        <v>100</v>
      </c>
      <c r="AB122" s="22" t="s">
        <v>100</v>
      </c>
      <c r="AC122" s="209">
        <v>0</v>
      </c>
      <c r="AD122" s="209">
        <v>0</v>
      </c>
      <c r="AE122" s="38" t="s">
        <v>100</v>
      </c>
      <c r="AF122" s="38" t="s">
        <v>100</v>
      </c>
      <c r="AG122" s="209">
        <v>0</v>
      </c>
      <c r="AH122" s="109"/>
      <c r="AI122" s="109">
        <v>6006.2</v>
      </c>
      <c r="AJ122" s="109">
        <v>0</v>
      </c>
      <c r="AK122" s="123">
        <f>SUM(AI122:AJ127)</f>
        <v>782276.51000000013</v>
      </c>
      <c r="AL122" s="113" t="s">
        <v>100</v>
      </c>
      <c r="AM122" s="113" t="s">
        <v>100</v>
      </c>
      <c r="AN122" s="113" t="s">
        <v>100</v>
      </c>
      <c r="AO122" s="113" t="s">
        <v>100</v>
      </c>
      <c r="AP122" s="113" t="s">
        <v>100</v>
      </c>
      <c r="AQ122" s="113" t="s">
        <v>100</v>
      </c>
      <c r="AR122" s="113" t="s">
        <v>100</v>
      </c>
      <c r="AS122" s="113" t="s">
        <v>100</v>
      </c>
      <c r="AT122" s="113" t="s">
        <v>100</v>
      </c>
      <c r="AU122" s="113" t="s">
        <v>100</v>
      </c>
      <c r="AV122" s="113" t="s">
        <v>100</v>
      </c>
      <c r="AW122" s="113" t="s">
        <v>100</v>
      </c>
      <c r="AX122" s="113" t="s">
        <v>100</v>
      </c>
      <c r="AY122" s="113" t="s">
        <v>100</v>
      </c>
      <c r="AZ122" s="113" t="s">
        <v>100</v>
      </c>
      <c r="BA122" s="113" t="s">
        <v>100</v>
      </c>
      <c r="BB122" s="113" t="s">
        <v>100</v>
      </c>
      <c r="BC122" s="113" t="s">
        <v>100</v>
      </c>
      <c r="BD122" s="113" t="s">
        <v>100</v>
      </c>
      <c r="BE122" s="113" t="s">
        <v>100</v>
      </c>
      <c r="BF122" s="113" t="s">
        <v>100</v>
      </c>
      <c r="BG122" s="118" t="s">
        <v>100</v>
      </c>
    </row>
    <row r="123" spans="1:59" x14ac:dyDescent="0.2">
      <c r="A123" s="118"/>
      <c r="B123" s="118"/>
      <c r="C123" s="118"/>
      <c r="D123" s="118"/>
      <c r="E123" s="118"/>
      <c r="F123" s="189"/>
      <c r="G123" s="121"/>
      <c r="H123" s="118"/>
      <c r="I123" s="188"/>
      <c r="J123" s="125"/>
      <c r="K123" s="122"/>
      <c r="L123" s="126"/>
      <c r="M123" s="121"/>
      <c r="N123" s="122"/>
      <c r="O123" s="122"/>
      <c r="P123" s="124"/>
      <c r="Q123" s="124"/>
      <c r="R123" s="124"/>
      <c r="S123" s="124"/>
      <c r="T123" s="118"/>
      <c r="U123" s="22" t="s">
        <v>101</v>
      </c>
      <c r="V123" s="25">
        <v>44468</v>
      </c>
      <c r="W123" s="40">
        <v>13138</v>
      </c>
      <c r="X123" s="22" t="s">
        <v>209</v>
      </c>
      <c r="Y123" s="23">
        <v>44470</v>
      </c>
      <c r="Z123" s="23">
        <v>44835</v>
      </c>
      <c r="AA123" s="22" t="s">
        <v>100</v>
      </c>
      <c r="AB123" s="22" t="s">
        <v>100</v>
      </c>
      <c r="AC123" s="209">
        <v>0</v>
      </c>
      <c r="AD123" s="209">
        <v>0</v>
      </c>
      <c r="AE123" s="38" t="s">
        <v>100</v>
      </c>
      <c r="AF123" s="38" t="s">
        <v>100</v>
      </c>
      <c r="AG123" s="209">
        <v>0</v>
      </c>
      <c r="AH123" s="109">
        <f t="shared" ref="AH123:AH126" si="15">$L$122-AD123+AC123+AG123</f>
        <v>410597.4</v>
      </c>
      <c r="AI123" s="109">
        <f>109852.02+83069.91</f>
        <v>192921.93</v>
      </c>
      <c r="AJ123" s="109">
        <v>0</v>
      </c>
      <c r="AK123" s="12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8"/>
    </row>
    <row r="124" spans="1:59" x14ac:dyDescent="0.2">
      <c r="A124" s="118"/>
      <c r="B124" s="118"/>
      <c r="C124" s="118"/>
      <c r="D124" s="118"/>
      <c r="E124" s="118"/>
      <c r="F124" s="189"/>
      <c r="G124" s="121"/>
      <c r="H124" s="118"/>
      <c r="I124" s="188"/>
      <c r="J124" s="125"/>
      <c r="K124" s="122"/>
      <c r="L124" s="126"/>
      <c r="M124" s="121"/>
      <c r="N124" s="122"/>
      <c r="O124" s="122"/>
      <c r="P124" s="124"/>
      <c r="Q124" s="124"/>
      <c r="R124" s="124"/>
      <c r="S124" s="124"/>
      <c r="T124" s="118"/>
      <c r="U124" s="22" t="s">
        <v>208</v>
      </c>
      <c r="V124" s="25">
        <v>44732</v>
      </c>
      <c r="W124" s="40">
        <v>13312</v>
      </c>
      <c r="X124" s="22" t="s">
        <v>215</v>
      </c>
      <c r="Y124" s="23">
        <v>44470</v>
      </c>
      <c r="Z124" s="23">
        <v>44835</v>
      </c>
      <c r="AA124" s="58">
        <v>0.25</v>
      </c>
      <c r="AB124" s="22" t="s">
        <v>100</v>
      </c>
      <c r="AC124" s="209">
        <v>102649.35</v>
      </c>
      <c r="AD124" s="209">
        <v>0</v>
      </c>
      <c r="AE124" s="38" t="s">
        <v>100</v>
      </c>
      <c r="AF124" s="38" t="s">
        <v>100</v>
      </c>
      <c r="AG124" s="209">
        <v>0</v>
      </c>
      <c r="AH124" s="109">
        <f t="shared" si="15"/>
        <v>513246.75</v>
      </c>
      <c r="AI124" s="109">
        <v>150725.35999999999</v>
      </c>
      <c r="AJ124" s="109">
        <v>0</v>
      </c>
      <c r="AK124" s="12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8"/>
    </row>
    <row r="125" spans="1:59" x14ac:dyDescent="0.2">
      <c r="A125" s="118"/>
      <c r="B125" s="118"/>
      <c r="C125" s="118"/>
      <c r="D125" s="118"/>
      <c r="E125" s="118"/>
      <c r="F125" s="189"/>
      <c r="G125" s="121"/>
      <c r="H125" s="118"/>
      <c r="I125" s="188"/>
      <c r="J125" s="125"/>
      <c r="K125" s="122"/>
      <c r="L125" s="126"/>
      <c r="M125" s="121"/>
      <c r="N125" s="122"/>
      <c r="O125" s="122"/>
      <c r="P125" s="124"/>
      <c r="Q125" s="124"/>
      <c r="R125" s="124"/>
      <c r="S125" s="124"/>
      <c r="T125" s="118"/>
      <c r="U125" s="22" t="s">
        <v>216</v>
      </c>
      <c r="V125" s="25">
        <v>44806</v>
      </c>
      <c r="W125" s="40">
        <v>13366</v>
      </c>
      <c r="X125" s="22" t="s">
        <v>217</v>
      </c>
      <c r="Y125" s="23">
        <v>44835</v>
      </c>
      <c r="Z125" s="23">
        <v>45199</v>
      </c>
      <c r="AA125" s="22" t="s">
        <v>100</v>
      </c>
      <c r="AB125" s="22" t="s">
        <v>100</v>
      </c>
      <c r="AC125" s="209">
        <v>0</v>
      </c>
      <c r="AD125" s="209">
        <v>0</v>
      </c>
      <c r="AE125" s="38" t="s">
        <v>100</v>
      </c>
      <c r="AF125" s="38" t="s">
        <v>100</v>
      </c>
      <c r="AG125" s="209">
        <v>0</v>
      </c>
      <c r="AH125" s="109">
        <f t="shared" si="15"/>
        <v>410597.4</v>
      </c>
      <c r="AI125" s="109">
        <v>88220.56</v>
      </c>
      <c r="AJ125" s="109">
        <v>0</v>
      </c>
      <c r="AK125" s="12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8"/>
    </row>
    <row r="126" spans="1:59" x14ac:dyDescent="0.2">
      <c r="A126" s="118"/>
      <c r="B126" s="118"/>
      <c r="C126" s="118"/>
      <c r="D126" s="118"/>
      <c r="E126" s="118"/>
      <c r="F126" s="189"/>
      <c r="G126" s="121"/>
      <c r="H126" s="118"/>
      <c r="I126" s="188"/>
      <c r="J126" s="125"/>
      <c r="K126" s="122"/>
      <c r="L126" s="126"/>
      <c r="M126" s="121"/>
      <c r="N126" s="122"/>
      <c r="O126" s="122"/>
      <c r="P126" s="124"/>
      <c r="Q126" s="124"/>
      <c r="R126" s="124"/>
      <c r="S126" s="124"/>
      <c r="T126" s="118"/>
      <c r="U126" s="22" t="s">
        <v>351</v>
      </c>
      <c r="V126" s="25">
        <v>45201</v>
      </c>
      <c r="W126" s="40">
        <v>13629</v>
      </c>
      <c r="X126" s="22" t="s">
        <v>352</v>
      </c>
      <c r="Y126" s="23">
        <v>45199</v>
      </c>
      <c r="Z126" s="23">
        <v>45566</v>
      </c>
      <c r="AA126" s="22" t="s">
        <v>100</v>
      </c>
      <c r="AB126" s="22" t="s">
        <v>100</v>
      </c>
      <c r="AC126" s="209">
        <v>0</v>
      </c>
      <c r="AD126" s="209">
        <v>0</v>
      </c>
      <c r="AE126" s="38" t="s">
        <v>100</v>
      </c>
      <c r="AF126" s="38" t="s">
        <v>100</v>
      </c>
      <c r="AG126" s="209">
        <v>0</v>
      </c>
      <c r="AH126" s="109">
        <f t="shared" si="15"/>
        <v>410597.4</v>
      </c>
      <c r="AI126" s="109">
        <v>273146.28000000003</v>
      </c>
      <c r="AJ126" s="109">
        <v>0</v>
      </c>
      <c r="AK126" s="12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8"/>
    </row>
    <row r="127" spans="1:59" x14ac:dyDescent="0.2">
      <c r="A127" s="118"/>
      <c r="B127" s="118"/>
      <c r="C127" s="118"/>
      <c r="D127" s="118"/>
      <c r="E127" s="118"/>
      <c r="F127" s="189"/>
      <c r="G127" s="121"/>
      <c r="H127" s="118"/>
      <c r="I127" s="188"/>
      <c r="J127" s="125"/>
      <c r="K127" s="122"/>
      <c r="L127" s="126"/>
      <c r="M127" s="121"/>
      <c r="N127" s="122"/>
      <c r="O127" s="122"/>
      <c r="P127" s="124"/>
      <c r="Q127" s="124"/>
      <c r="R127" s="124"/>
      <c r="S127" s="124"/>
      <c r="T127" s="118"/>
      <c r="U127" s="22"/>
      <c r="V127" s="25"/>
      <c r="W127" s="40"/>
      <c r="X127" s="22"/>
      <c r="Y127" s="23"/>
      <c r="Z127" s="23"/>
      <c r="AA127" s="22" t="s">
        <v>100</v>
      </c>
      <c r="AB127" s="22" t="s">
        <v>100</v>
      </c>
      <c r="AC127" s="209">
        <v>0</v>
      </c>
      <c r="AD127" s="209">
        <v>0</v>
      </c>
      <c r="AE127" s="38" t="s">
        <v>100</v>
      </c>
      <c r="AF127" s="38" t="s">
        <v>100</v>
      </c>
      <c r="AG127" s="209">
        <v>0</v>
      </c>
      <c r="AH127" s="109"/>
      <c r="AI127" s="109"/>
      <c r="AJ127" s="109">
        <f>23752.06+23752.06+23752.06</f>
        <v>71256.180000000008</v>
      </c>
      <c r="AK127" s="12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8"/>
    </row>
    <row r="128" spans="1:59" x14ac:dyDescent="0.2">
      <c r="A128" s="118">
        <v>17</v>
      </c>
      <c r="B128" s="118" t="s">
        <v>431</v>
      </c>
      <c r="C128" s="118" t="s">
        <v>179</v>
      </c>
      <c r="D128" s="118" t="s">
        <v>97</v>
      </c>
      <c r="E128" s="118" t="s">
        <v>99</v>
      </c>
      <c r="F128" s="188" t="s">
        <v>308</v>
      </c>
      <c r="G128" s="128">
        <v>12686</v>
      </c>
      <c r="H128" s="127" t="s">
        <v>309</v>
      </c>
      <c r="I128" s="188" t="s">
        <v>180</v>
      </c>
      <c r="J128" s="118" t="s">
        <v>181</v>
      </c>
      <c r="K128" s="122">
        <v>43789</v>
      </c>
      <c r="L128" s="126">
        <v>26700</v>
      </c>
      <c r="M128" s="121">
        <v>12686</v>
      </c>
      <c r="N128" s="122">
        <v>43789</v>
      </c>
      <c r="O128" s="122">
        <v>44155</v>
      </c>
      <c r="P128" s="118" t="s">
        <v>532</v>
      </c>
      <c r="Q128" s="124" t="s">
        <v>100</v>
      </c>
      <c r="R128" s="124" t="s">
        <v>100</v>
      </c>
      <c r="S128" s="124" t="s">
        <v>100</v>
      </c>
      <c r="T128" s="118" t="s">
        <v>304</v>
      </c>
      <c r="U128" s="22"/>
      <c r="V128" s="24" t="s">
        <v>100</v>
      </c>
      <c r="W128" s="22" t="s">
        <v>100</v>
      </c>
      <c r="X128" s="22" t="s">
        <v>100</v>
      </c>
      <c r="Y128" s="22" t="s">
        <v>100</v>
      </c>
      <c r="Z128" s="22" t="s">
        <v>100</v>
      </c>
      <c r="AA128" s="22" t="s">
        <v>100</v>
      </c>
      <c r="AB128" s="22" t="s">
        <v>100</v>
      </c>
      <c r="AC128" s="209">
        <v>0</v>
      </c>
      <c r="AD128" s="209">
        <v>0</v>
      </c>
      <c r="AE128" s="38" t="s">
        <v>100</v>
      </c>
      <c r="AF128" s="38" t="s">
        <v>100</v>
      </c>
      <c r="AG128" s="209">
        <v>0</v>
      </c>
      <c r="AH128" s="109"/>
      <c r="AI128" s="109">
        <f>667.5+22250</f>
        <v>22917.5</v>
      </c>
      <c r="AJ128" s="109">
        <v>0</v>
      </c>
      <c r="AK128" s="123">
        <f>SUM(AI128:AJ133)</f>
        <v>111917.5</v>
      </c>
      <c r="AL128" s="113" t="s">
        <v>100</v>
      </c>
      <c r="AM128" s="113" t="s">
        <v>100</v>
      </c>
      <c r="AN128" s="113" t="s">
        <v>100</v>
      </c>
      <c r="AO128" s="113" t="s">
        <v>100</v>
      </c>
      <c r="AP128" s="113" t="s">
        <v>100</v>
      </c>
      <c r="AQ128" s="113" t="s">
        <v>100</v>
      </c>
      <c r="AR128" s="113" t="s">
        <v>100</v>
      </c>
      <c r="AS128" s="113" t="s">
        <v>100</v>
      </c>
      <c r="AT128" s="113" t="s">
        <v>100</v>
      </c>
      <c r="AU128" s="113" t="s">
        <v>100</v>
      </c>
      <c r="AV128" s="113" t="s">
        <v>100</v>
      </c>
      <c r="AW128" s="113" t="s">
        <v>100</v>
      </c>
      <c r="AX128" s="113" t="s">
        <v>100</v>
      </c>
      <c r="AY128" s="113" t="s">
        <v>100</v>
      </c>
      <c r="AZ128" s="113" t="s">
        <v>100</v>
      </c>
      <c r="BA128" s="113" t="s">
        <v>100</v>
      </c>
      <c r="BB128" s="113" t="s">
        <v>100</v>
      </c>
      <c r="BC128" s="113" t="s">
        <v>100</v>
      </c>
      <c r="BD128" s="113" t="s">
        <v>100</v>
      </c>
      <c r="BE128" s="113" t="s">
        <v>100</v>
      </c>
      <c r="BF128" s="113" t="s">
        <v>100</v>
      </c>
      <c r="BG128" s="118" t="s">
        <v>100</v>
      </c>
    </row>
    <row r="129" spans="1:59" x14ac:dyDescent="0.2">
      <c r="A129" s="118"/>
      <c r="B129" s="118"/>
      <c r="C129" s="118"/>
      <c r="D129" s="118"/>
      <c r="E129" s="118"/>
      <c r="F129" s="188"/>
      <c r="G129" s="128"/>
      <c r="H129" s="127"/>
      <c r="I129" s="188"/>
      <c r="J129" s="118"/>
      <c r="K129" s="122"/>
      <c r="L129" s="126"/>
      <c r="M129" s="121"/>
      <c r="N129" s="122"/>
      <c r="O129" s="122"/>
      <c r="P129" s="118"/>
      <c r="Q129" s="124"/>
      <c r="R129" s="124"/>
      <c r="S129" s="124"/>
      <c r="T129" s="118"/>
      <c r="U129" s="22" t="s">
        <v>101</v>
      </c>
      <c r="V129" s="25">
        <v>44154</v>
      </c>
      <c r="W129" s="40">
        <v>12950</v>
      </c>
      <c r="X129" s="22" t="s">
        <v>182</v>
      </c>
      <c r="Y129" s="23">
        <v>44156</v>
      </c>
      <c r="Z129" s="23">
        <v>44520</v>
      </c>
      <c r="AA129" s="22" t="s">
        <v>100</v>
      </c>
      <c r="AB129" s="22" t="s">
        <v>100</v>
      </c>
      <c r="AC129" s="209">
        <v>0</v>
      </c>
      <c r="AD129" s="209">
        <v>0</v>
      </c>
      <c r="AE129" s="38" t="s">
        <v>100</v>
      </c>
      <c r="AF129" s="38" t="s">
        <v>100</v>
      </c>
      <c r="AG129" s="209">
        <v>0</v>
      </c>
      <c r="AH129" s="109">
        <f t="shared" ref="AH129:AH131" si="16">$L$128-AD129+AC129+AG129</f>
        <v>26700</v>
      </c>
      <c r="AI129" s="109">
        <v>4450</v>
      </c>
      <c r="AJ129" s="109">
        <v>0</v>
      </c>
      <c r="AK129" s="12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8"/>
    </row>
    <row r="130" spans="1:59" x14ac:dyDescent="0.2">
      <c r="A130" s="118"/>
      <c r="B130" s="118"/>
      <c r="C130" s="118"/>
      <c r="D130" s="118"/>
      <c r="E130" s="118"/>
      <c r="F130" s="188"/>
      <c r="G130" s="128"/>
      <c r="H130" s="127"/>
      <c r="I130" s="188"/>
      <c r="J130" s="118"/>
      <c r="K130" s="122"/>
      <c r="L130" s="126"/>
      <c r="M130" s="121"/>
      <c r="N130" s="122"/>
      <c r="O130" s="122"/>
      <c r="P130" s="118"/>
      <c r="Q130" s="124"/>
      <c r="R130" s="124"/>
      <c r="S130" s="124"/>
      <c r="T130" s="118"/>
      <c r="U130" s="22" t="s">
        <v>103</v>
      </c>
      <c r="V130" s="25">
        <v>44509</v>
      </c>
      <c r="W130" s="40">
        <v>13165</v>
      </c>
      <c r="X130" s="22" t="s">
        <v>210</v>
      </c>
      <c r="Y130" s="23">
        <v>44521</v>
      </c>
      <c r="Z130" s="23">
        <v>44885</v>
      </c>
      <c r="AA130" s="22" t="s">
        <v>100</v>
      </c>
      <c r="AB130" s="22" t="s">
        <v>100</v>
      </c>
      <c r="AC130" s="209">
        <v>0</v>
      </c>
      <c r="AD130" s="209">
        <v>0</v>
      </c>
      <c r="AE130" s="38" t="s">
        <v>100</v>
      </c>
      <c r="AF130" s="38" t="s">
        <v>100</v>
      </c>
      <c r="AG130" s="209">
        <v>0</v>
      </c>
      <c r="AH130" s="109">
        <f t="shared" si="16"/>
        <v>26700</v>
      </c>
      <c r="AI130" s="109">
        <f>22250+4450</f>
        <v>26700</v>
      </c>
      <c r="AJ130" s="109">
        <v>0</v>
      </c>
      <c r="AK130" s="12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8"/>
    </row>
    <row r="131" spans="1:59" x14ac:dyDescent="0.2">
      <c r="A131" s="118"/>
      <c r="B131" s="118"/>
      <c r="C131" s="118"/>
      <c r="D131" s="118"/>
      <c r="E131" s="118"/>
      <c r="F131" s="188"/>
      <c r="G131" s="128"/>
      <c r="H131" s="127"/>
      <c r="I131" s="188"/>
      <c r="J131" s="118"/>
      <c r="K131" s="122"/>
      <c r="L131" s="126"/>
      <c r="M131" s="121"/>
      <c r="N131" s="122"/>
      <c r="O131" s="122"/>
      <c r="P131" s="118"/>
      <c r="Q131" s="124"/>
      <c r="R131" s="124"/>
      <c r="S131" s="124"/>
      <c r="T131" s="118"/>
      <c r="U131" s="22" t="s">
        <v>104</v>
      </c>
      <c r="V131" s="25">
        <v>44806</v>
      </c>
      <c r="W131" s="40">
        <v>13366</v>
      </c>
      <c r="X131" s="22" t="s">
        <v>238</v>
      </c>
      <c r="Y131" s="23">
        <v>44886</v>
      </c>
      <c r="Z131" s="23">
        <v>45250</v>
      </c>
      <c r="AA131" s="22" t="s">
        <v>100</v>
      </c>
      <c r="AB131" s="22" t="s">
        <v>100</v>
      </c>
      <c r="AC131" s="209">
        <v>0</v>
      </c>
      <c r="AD131" s="209">
        <v>0</v>
      </c>
      <c r="AE131" s="38" t="s">
        <v>100</v>
      </c>
      <c r="AF131" s="38" t="s">
        <v>100</v>
      </c>
      <c r="AG131" s="209">
        <v>0</v>
      </c>
      <c r="AH131" s="109">
        <f t="shared" si="16"/>
        <v>26700</v>
      </c>
      <c r="AI131" s="109">
        <f>4450+22250</f>
        <v>26700</v>
      </c>
      <c r="AJ131" s="109">
        <v>0</v>
      </c>
      <c r="AK131" s="12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8"/>
    </row>
    <row r="132" spans="1:59" x14ac:dyDescent="0.2">
      <c r="A132" s="118"/>
      <c r="B132" s="118"/>
      <c r="C132" s="118"/>
      <c r="D132" s="118"/>
      <c r="E132" s="118"/>
      <c r="F132" s="188"/>
      <c r="G132" s="128"/>
      <c r="H132" s="127"/>
      <c r="I132" s="188"/>
      <c r="J132" s="118"/>
      <c r="K132" s="122"/>
      <c r="L132" s="126"/>
      <c r="M132" s="121"/>
      <c r="N132" s="122"/>
      <c r="O132" s="122"/>
      <c r="P132" s="118"/>
      <c r="Q132" s="124"/>
      <c r="R132" s="124"/>
      <c r="S132" s="124"/>
      <c r="T132" s="118"/>
      <c r="U132" s="22" t="s">
        <v>105</v>
      </c>
      <c r="V132" s="25">
        <v>44514</v>
      </c>
      <c r="W132" s="40">
        <v>13656</v>
      </c>
      <c r="X132" s="22" t="s">
        <v>383</v>
      </c>
      <c r="Y132" s="23">
        <v>45251</v>
      </c>
      <c r="Z132" s="23">
        <v>45618</v>
      </c>
      <c r="AA132" s="22" t="s">
        <v>100</v>
      </c>
      <c r="AB132" s="22" t="s">
        <v>100</v>
      </c>
      <c r="AC132" s="209">
        <v>0</v>
      </c>
      <c r="AD132" s="209">
        <v>0</v>
      </c>
      <c r="AE132" s="38" t="s">
        <v>100</v>
      </c>
      <c r="AF132" s="38" t="s">
        <v>100</v>
      </c>
      <c r="AG132" s="209">
        <v>0</v>
      </c>
      <c r="AH132" s="109"/>
      <c r="AI132" s="109">
        <v>26700</v>
      </c>
      <c r="AJ132" s="109">
        <v>0</v>
      </c>
      <c r="AK132" s="12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8"/>
    </row>
    <row r="133" spans="1:59" x14ac:dyDescent="0.2">
      <c r="A133" s="118"/>
      <c r="B133" s="118"/>
      <c r="C133" s="118"/>
      <c r="D133" s="118"/>
      <c r="E133" s="118"/>
      <c r="F133" s="188"/>
      <c r="G133" s="128"/>
      <c r="H133" s="127"/>
      <c r="I133" s="188"/>
      <c r="J133" s="118"/>
      <c r="K133" s="122"/>
      <c r="L133" s="126"/>
      <c r="M133" s="121"/>
      <c r="N133" s="122"/>
      <c r="O133" s="122"/>
      <c r="P133" s="118"/>
      <c r="Q133" s="124"/>
      <c r="R133" s="124"/>
      <c r="S133" s="124"/>
      <c r="T133" s="118"/>
      <c r="U133" s="22"/>
      <c r="V133" s="25"/>
      <c r="W133" s="40"/>
      <c r="X133" s="22"/>
      <c r="Y133" s="23"/>
      <c r="Z133" s="23"/>
      <c r="AA133" s="22" t="s">
        <v>100</v>
      </c>
      <c r="AB133" s="22" t="s">
        <v>100</v>
      </c>
      <c r="AC133" s="209">
        <v>0</v>
      </c>
      <c r="AD133" s="209">
        <v>0</v>
      </c>
      <c r="AE133" s="38" t="s">
        <v>100</v>
      </c>
      <c r="AF133" s="38" t="s">
        <v>100</v>
      </c>
      <c r="AG133" s="209">
        <v>0</v>
      </c>
      <c r="AH133" s="109"/>
      <c r="AI133" s="109"/>
      <c r="AJ133" s="109">
        <f>4450</f>
        <v>4450</v>
      </c>
      <c r="AK133" s="12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8"/>
    </row>
    <row r="134" spans="1:59" x14ac:dyDescent="0.2">
      <c r="A134" s="118">
        <v>18</v>
      </c>
      <c r="B134" s="118" t="s">
        <v>432</v>
      </c>
      <c r="C134" s="118" t="s">
        <v>168</v>
      </c>
      <c r="D134" s="118" t="s">
        <v>97</v>
      </c>
      <c r="E134" s="118" t="s">
        <v>99</v>
      </c>
      <c r="F134" s="188" t="s">
        <v>169</v>
      </c>
      <c r="G134" s="128">
        <v>12714</v>
      </c>
      <c r="H134" s="127" t="s">
        <v>149</v>
      </c>
      <c r="I134" s="188" t="s">
        <v>170</v>
      </c>
      <c r="J134" s="118" t="s">
        <v>171</v>
      </c>
      <c r="K134" s="122">
        <v>43838</v>
      </c>
      <c r="L134" s="126">
        <v>29280</v>
      </c>
      <c r="M134" s="121">
        <v>12721</v>
      </c>
      <c r="N134" s="122">
        <v>43838</v>
      </c>
      <c r="O134" s="122">
        <v>44204</v>
      </c>
      <c r="P134" s="118" t="s">
        <v>288</v>
      </c>
      <c r="Q134" s="124" t="s">
        <v>100</v>
      </c>
      <c r="R134" s="124" t="s">
        <v>100</v>
      </c>
      <c r="S134" s="124" t="s">
        <v>100</v>
      </c>
      <c r="T134" s="118" t="s">
        <v>304</v>
      </c>
      <c r="U134" s="23" t="s">
        <v>100</v>
      </c>
      <c r="V134" s="25" t="s">
        <v>100</v>
      </c>
      <c r="W134" s="41" t="s">
        <v>100</v>
      </c>
      <c r="X134" s="23" t="s">
        <v>100</v>
      </c>
      <c r="Y134" s="28" t="s">
        <v>100</v>
      </c>
      <c r="Z134" s="23" t="s">
        <v>100</v>
      </c>
      <c r="AA134" s="39" t="s">
        <v>100</v>
      </c>
      <c r="AB134" s="38" t="s">
        <v>100</v>
      </c>
      <c r="AC134" s="209">
        <v>0</v>
      </c>
      <c r="AD134" s="209">
        <v>0</v>
      </c>
      <c r="AE134" s="38" t="s">
        <v>100</v>
      </c>
      <c r="AF134" s="35" t="s">
        <v>100</v>
      </c>
      <c r="AG134" s="209">
        <v>0</v>
      </c>
      <c r="AH134" s="109"/>
      <c r="AI134" s="109">
        <v>27589.25</v>
      </c>
      <c r="AJ134" s="109">
        <v>0</v>
      </c>
      <c r="AK134" s="123">
        <f>SUM(AI134:AJ138)</f>
        <v>120309.25</v>
      </c>
      <c r="AL134" s="113" t="s">
        <v>100</v>
      </c>
      <c r="AM134" s="113" t="s">
        <v>100</v>
      </c>
      <c r="AN134" s="113" t="s">
        <v>100</v>
      </c>
      <c r="AO134" s="113" t="s">
        <v>100</v>
      </c>
      <c r="AP134" s="113" t="s">
        <v>100</v>
      </c>
      <c r="AQ134" s="113" t="s">
        <v>100</v>
      </c>
      <c r="AR134" s="113" t="s">
        <v>100</v>
      </c>
      <c r="AS134" s="113" t="s">
        <v>100</v>
      </c>
      <c r="AT134" s="113" t="s">
        <v>100</v>
      </c>
      <c r="AU134" s="113" t="s">
        <v>100</v>
      </c>
      <c r="AV134" s="113" t="s">
        <v>100</v>
      </c>
      <c r="AW134" s="113" t="s">
        <v>100</v>
      </c>
      <c r="AX134" s="113" t="s">
        <v>100</v>
      </c>
      <c r="AY134" s="113" t="s">
        <v>100</v>
      </c>
      <c r="AZ134" s="113" t="s">
        <v>100</v>
      </c>
      <c r="BA134" s="113" t="s">
        <v>100</v>
      </c>
      <c r="BB134" s="113" t="s">
        <v>100</v>
      </c>
      <c r="BC134" s="113" t="s">
        <v>100</v>
      </c>
      <c r="BD134" s="113" t="s">
        <v>100</v>
      </c>
      <c r="BE134" s="113" t="s">
        <v>100</v>
      </c>
      <c r="BF134" s="113" t="s">
        <v>100</v>
      </c>
      <c r="BG134" s="118" t="s">
        <v>100</v>
      </c>
    </row>
    <row r="135" spans="1:59" x14ac:dyDescent="0.2">
      <c r="A135" s="118"/>
      <c r="B135" s="118"/>
      <c r="C135" s="118"/>
      <c r="D135" s="118"/>
      <c r="E135" s="118"/>
      <c r="F135" s="188"/>
      <c r="G135" s="128"/>
      <c r="H135" s="127"/>
      <c r="I135" s="188"/>
      <c r="J135" s="118"/>
      <c r="K135" s="122"/>
      <c r="L135" s="126"/>
      <c r="M135" s="121"/>
      <c r="N135" s="122"/>
      <c r="O135" s="122"/>
      <c r="P135" s="118"/>
      <c r="Q135" s="124"/>
      <c r="R135" s="124"/>
      <c r="S135" s="124"/>
      <c r="T135" s="118"/>
      <c r="U135" s="23" t="s">
        <v>101</v>
      </c>
      <c r="V135" s="25">
        <v>44188</v>
      </c>
      <c r="W135" s="41" t="s">
        <v>197</v>
      </c>
      <c r="X135" s="23" t="s">
        <v>205</v>
      </c>
      <c r="Y135" s="28">
        <v>44205</v>
      </c>
      <c r="Z135" s="23">
        <v>44569</v>
      </c>
      <c r="AA135" s="39" t="s">
        <v>100</v>
      </c>
      <c r="AB135" s="38" t="s">
        <v>100</v>
      </c>
      <c r="AC135" s="209">
        <v>0</v>
      </c>
      <c r="AD135" s="209">
        <v>0</v>
      </c>
      <c r="AE135" s="38" t="s">
        <v>100</v>
      </c>
      <c r="AF135" s="35" t="s">
        <v>100</v>
      </c>
      <c r="AG135" s="209">
        <v>0</v>
      </c>
      <c r="AH135" s="109">
        <f t="shared" ref="AH135:AH138" si="17">$L$134-AD135+AC135+AG135</f>
        <v>29280</v>
      </c>
      <c r="AI135" s="109">
        <v>0</v>
      </c>
      <c r="AJ135" s="109">
        <v>0</v>
      </c>
      <c r="AK135" s="12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8"/>
    </row>
    <row r="136" spans="1:59" x14ac:dyDescent="0.2">
      <c r="A136" s="118"/>
      <c r="B136" s="118"/>
      <c r="C136" s="118"/>
      <c r="D136" s="118"/>
      <c r="E136" s="118"/>
      <c r="F136" s="188"/>
      <c r="G136" s="128"/>
      <c r="H136" s="127"/>
      <c r="I136" s="188"/>
      <c r="J136" s="118"/>
      <c r="K136" s="122"/>
      <c r="L136" s="126"/>
      <c r="M136" s="121"/>
      <c r="N136" s="122"/>
      <c r="O136" s="122"/>
      <c r="P136" s="118"/>
      <c r="Q136" s="124"/>
      <c r="R136" s="124"/>
      <c r="S136" s="124"/>
      <c r="T136" s="118"/>
      <c r="U136" s="23" t="s">
        <v>103</v>
      </c>
      <c r="V136" s="25">
        <v>44559</v>
      </c>
      <c r="W136" s="34">
        <v>13195</v>
      </c>
      <c r="X136" s="23" t="s">
        <v>255</v>
      </c>
      <c r="Y136" s="28">
        <v>44570</v>
      </c>
      <c r="Z136" s="28">
        <v>44935</v>
      </c>
      <c r="AA136" s="38" t="s">
        <v>100</v>
      </c>
      <c r="AB136" s="38" t="s">
        <v>100</v>
      </c>
      <c r="AC136" s="209">
        <v>0</v>
      </c>
      <c r="AD136" s="209">
        <v>0</v>
      </c>
      <c r="AE136" s="38" t="s">
        <v>100</v>
      </c>
      <c r="AF136" s="35" t="s">
        <v>100</v>
      </c>
      <c r="AG136" s="209">
        <v>0</v>
      </c>
      <c r="AH136" s="109">
        <f t="shared" si="17"/>
        <v>29280</v>
      </c>
      <c r="AI136" s="109">
        <f>29280+29280</f>
        <v>58560</v>
      </c>
      <c r="AJ136" s="109">
        <v>0</v>
      </c>
      <c r="AK136" s="12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8"/>
    </row>
    <row r="137" spans="1:59" x14ac:dyDescent="0.2">
      <c r="A137" s="118"/>
      <c r="B137" s="118"/>
      <c r="C137" s="118"/>
      <c r="D137" s="118"/>
      <c r="E137" s="118"/>
      <c r="F137" s="188"/>
      <c r="G137" s="128"/>
      <c r="H137" s="127"/>
      <c r="I137" s="188"/>
      <c r="J137" s="118"/>
      <c r="K137" s="122"/>
      <c r="L137" s="126"/>
      <c r="M137" s="121"/>
      <c r="N137" s="122"/>
      <c r="O137" s="122"/>
      <c r="P137" s="118"/>
      <c r="Q137" s="124"/>
      <c r="R137" s="124"/>
      <c r="S137" s="124"/>
      <c r="T137" s="118"/>
      <c r="U137" s="23" t="s">
        <v>104</v>
      </c>
      <c r="V137" s="25">
        <v>44924</v>
      </c>
      <c r="W137" s="34">
        <v>13448</v>
      </c>
      <c r="X137" s="23" t="s">
        <v>315</v>
      </c>
      <c r="Y137" s="28">
        <v>44936</v>
      </c>
      <c r="Z137" s="28">
        <v>45301</v>
      </c>
      <c r="AA137" s="38" t="s">
        <v>100</v>
      </c>
      <c r="AB137" s="38" t="s">
        <v>100</v>
      </c>
      <c r="AC137" s="209">
        <v>0</v>
      </c>
      <c r="AD137" s="209">
        <v>0</v>
      </c>
      <c r="AE137" s="38" t="s">
        <v>100</v>
      </c>
      <c r="AF137" s="35" t="s">
        <v>100</v>
      </c>
      <c r="AG137" s="209">
        <v>0</v>
      </c>
      <c r="AH137" s="109">
        <f t="shared" si="17"/>
        <v>29280</v>
      </c>
      <c r="AI137" s="109">
        <v>0</v>
      </c>
      <c r="AJ137" s="109">
        <v>0</v>
      </c>
      <c r="AK137" s="12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8"/>
    </row>
    <row r="138" spans="1:59" x14ac:dyDescent="0.2">
      <c r="A138" s="118"/>
      <c r="B138" s="118"/>
      <c r="C138" s="118"/>
      <c r="D138" s="118"/>
      <c r="E138" s="118"/>
      <c r="F138" s="188"/>
      <c r="G138" s="128"/>
      <c r="H138" s="127"/>
      <c r="I138" s="188"/>
      <c r="J138" s="118"/>
      <c r="K138" s="122"/>
      <c r="L138" s="126"/>
      <c r="M138" s="121"/>
      <c r="N138" s="122"/>
      <c r="O138" s="122"/>
      <c r="P138" s="118"/>
      <c r="Q138" s="124"/>
      <c r="R138" s="124"/>
      <c r="S138" s="124"/>
      <c r="T138" s="118"/>
      <c r="U138" s="23" t="s">
        <v>105</v>
      </c>
      <c r="V138" s="25">
        <v>45299</v>
      </c>
      <c r="W138" s="34">
        <v>13689</v>
      </c>
      <c r="X138" s="23" t="s">
        <v>384</v>
      </c>
      <c r="Y138" s="28">
        <v>45300</v>
      </c>
      <c r="Z138" s="28">
        <v>45665</v>
      </c>
      <c r="AA138" s="38" t="s">
        <v>100</v>
      </c>
      <c r="AB138" s="38" t="s">
        <v>100</v>
      </c>
      <c r="AC138" s="209">
        <v>0</v>
      </c>
      <c r="AD138" s="209">
        <v>0</v>
      </c>
      <c r="AE138" s="38" t="s">
        <v>100</v>
      </c>
      <c r="AF138" s="35" t="s">
        <v>100</v>
      </c>
      <c r="AG138" s="209">
        <v>0</v>
      </c>
      <c r="AH138" s="109">
        <f t="shared" si="17"/>
        <v>29280</v>
      </c>
      <c r="AI138" s="109">
        <v>29280</v>
      </c>
      <c r="AJ138" s="109">
        <f>2440+2440</f>
        <v>4880</v>
      </c>
      <c r="AK138" s="12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8"/>
    </row>
    <row r="139" spans="1:59" x14ac:dyDescent="0.2">
      <c r="A139" s="118">
        <v>19</v>
      </c>
      <c r="B139" s="114" t="s">
        <v>433</v>
      </c>
      <c r="C139" s="118" t="s">
        <v>298</v>
      </c>
      <c r="D139" s="118" t="s">
        <v>414</v>
      </c>
      <c r="E139" s="118" t="s">
        <v>99</v>
      </c>
      <c r="F139" s="188" t="s">
        <v>250</v>
      </c>
      <c r="G139" s="117">
        <v>13227</v>
      </c>
      <c r="H139" s="114" t="s">
        <v>251</v>
      </c>
      <c r="I139" s="188" t="s">
        <v>252</v>
      </c>
      <c r="J139" s="114" t="s">
        <v>253</v>
      </c>
      <c r="K139" s="115">
        <v>44614</v>
      </c>
      <c r="L139" s="116">
        <v>162000</v>
      </c>
      <c r="M139" s="117">
        <v>13235</v>
      </c>
      <c r="N139" s="115">
        <v>44621</v>
      </c>
      <c r="O139" s="115">
        <v>44986</v>
      </c>
      <c r="P139" s="114" t="s">
        <v>288</v>
      </c>
      <c r="Q139" s="114" t="s">
        <v>100</v>
      </c>
      <c r="R139" s="114" t="s">
        <v>100</v>
      </c>
      <c r="S139" s="114" t="s">
        <v>100</v>
      </c>
      <c r="T139" s="114" t="s">
        <v>98</v>
      </c>
      <c r="U139" s="23" t="s">
        <v>100</v>
      </c>
      <c r="V139" s="25" t="s">
        <v>100</v>
      </c>
      <c r="W139" s="41" t="s">
        <v>100</v>
      </c>
      <c r="X139" s="23" t="s">
        <v>100</v>
      </c>
      <c r="Y139" s="28" t="s">
        <v>100</v>
      </c>
      <c r="Z139" s="23" t="s">
        <v>100</v>
      </c>
      <c r="AA139" s="42" t="s">
        <v>100</v>
      </c>
      <c r="AB139" s="42" t="s">
        <v>100</v>
      </c>
      <c r="AC139" s="209">
        <v>0</v>
      </c>
      <c r="AD139" s="209">
        <v>0</v>
      </c>
      <c r="AE139" s="38" t="s">
        <v>100</v>
      </c>
      <c r="AF139" s="35" t="s">
        <v>100</v>
      </c>
      <c r="AG139" s="209">
        <v>0</v>
      </c>
      <c r="AH139" s="109"/>
      <c r="AI139" s="109">
        <v>121500</v>
      </c>
      <c r="AJ139" s="109">
        <v>0</v>
      </c>
      <c r="AK139" s="123">
        <f>SUM(AI139:AJ142)</f>
        <v>345577.58999999997</v>
      </c>
      <c r="AL139" s="113" t="s">
        <v>100</v>
      </c>
      <c r="AM139" s="113" t="s">
        <v>100</v>
      </c>
      <c r="AN139" s="113" t="s">
        <v>100</v>
      </c>
      <c r="AO139" s="113" t="s">
        <v>100</v>
      </c>
      <c r="AP139" s="113" t="s">
        <v>299</v>
      </c>
      <c r="AQ139" s="119" t="s">
        <v>300</v>
      </c>
      <c r="AR139" s="113" t="s">
        <v>100</v>
      </c>
      <c r="AS139" s="113" t="s">
        <v>100</v>
      </c>
      <c r="AT139" s="113" t="s">
        <v>100</v>
      </c>
      <c r="AU139" s="113" t="s">
        <v>100</v>
      </c>
      <c r="AV139" s="113" t="s">
        <v>100</v>
      </c>
      <c r="AW139" s="113" t="s">
        <v>100</v>
      </c>
      <c r="AX139" s="113" t="s">
        <v>100</v>
      </c>
      <c r="AY139" s="113" t="s">
        <v>100</v>
      </c>
      <c r="AZ139" s="113" t="s">
        <v>100</v>
      </c>
      <c r="BA139" s="113" t="s">
        <v>100</v>
      </c>
      <c r="BB139" s="113" t="s">
        <v>100</v>
      </c>
      <c r="BC139" s="113" t="s">
        <v>100</v>
      </c>
      <c r="BD139" s="113" t="s">
        <v>100</v>
      </c>
      <c r="BE139" s="113" t="s">
        <v>100</v>
      </c>
      <c r="BF139" s="113" t="s">
        <v>100</v>
      </c>
      <c r="BG139" s="118" t="s">
        <v>100</v>
      </c>
    </row>
    <row r="140" spans="1:59" x14ac:dyDescent="0.2">
      <c r="A140" s="118"/>
      <c r="B140" s="114"/>
      <c r="C140" s="118"/>
      <c r="D140" s="118"/>
      <c r="E140" s="118"/>
      <c r="F140" s="188"/>
      <c r="G140" s="117"/>
      <c r="H140" s="114"/>
      <c r="I140" s="188"/>
      <c r="J140" s="114"/>
      <c r="K140" s="115"/>
      <c r="L140" s="116"/>
      <c r="M140" s="117"/>
      <c r="N140" s="115"/>
      <c r="O140" s="115"/>
      <c r="P140" s="114"/>
      <c r="Q140" s="114"/>
      <c r="R140" s="114"/>
      <c r="S140" s="114"/>
      <c r="T140" s="114"/>
      <c r="U140" s="23" t="s">
        <v>101</v>
      </c>
      <c r="V140" s="25">
        <v>44985</v>
      </c>
      <c r="W140" s="34">
        <v>13486</v>
      </c>
      <c r="X140" s="22" t="s">
        <v>378</v>
      </c>
      <c r="Y140" s="28">
        <v>44987</v>
      </c>
      <c r="Z140" s="23">
        <v>45352</v>
      </c>
      <c r="AA140" s="38" t="s">
        <v>100</v>
      </c>
      <c r="AB140" s="38" t="s">
        <v>100</v>
      </c>
      <c r="AC140" s="209">
        <v>0</v>
      </c>
      <c r="AD140" s="209">
        <v>0</v>
      </c>
      <c r="AE140" s="38" t="s">
        <v>100</v>
      </c>
      <c r="AF140" s="35" t="s">
        <v>100</v>
      </c>
      <c r="AG140" s="209">
        <v>0</v>
      </c>
      <c r="AH140" s="109">
        <f>$L$139-AD140+AC140+AG140</f>
        <v>162000</v>
      </c>
      <c r="AI140" s="109">
        <v>183577.59</v>
      </c>
      <c r="AJ140" s="109">
        <v>0</v>
      </c>
      <c r="AK140" s="123"/>
      <c r="AL140" s="113"/>
      <c r="AM140" s="113"/>
      <c r="AN140" s="113"/>
      <c r="AO140" s="113"/>
      <c r="AP140" s="113"/>
      <c r="AQ140" s="119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8"/>
    </row>
    <row r="141" spans="1:59" x14ac:dyDescent="0.2">
      <c r="A141" s="118"/>
      <c r="B141" s="114"/>
      <c r="C141" s="118"/>
      <c r="D141" s="118"/>
      <c r="E141" s="118"/>
      <c r="F141" s="188"/>
      <c r="G141" s="117"/>
      <c r="H141" s="114"/>
      <c r="I141" s="188"/>
      <c r="J141" s="114"/>
      <c r="K141" s="115"/>
      <c r="L141" s="116"/>
      <c r="M141" s="117"/>
      <c r="N141" s="115"/>
      <c r="O141" s="115"/>
      <c r="P141" s="114"/>
      <c r="Q141" s="114"/>
      <c r="R141" s="114"/>
      <c r="S141" s="114"/>
      <c r="T141" s="114"/>
      <c r="U141" s="23" t="s">
        <v>103</v>
      </c>
      <c r="V141" s="25">
        <v>45350</v>
      </c>
      <c r="W141" s="34">
        <v>13722</v>
      </c>
      <c r="X141" s="22" t="s">
        <v>261</v>
      </c>
      <c r="Y141" s="28">
        <v>45352</v>
      </c>
      <c r="Z141" s="23">
        <v>45718</v>
      </c>
      <c r="AA141" s="38" t="s">
        <v>100</v>
      </c>
      <c r="AB141" s="38" t="s">
        <v>100</v>
      </c>
      <c r="AC141" s="209">
        <v>0</v>
      </c>
      <c r="AD141" s="209">
        <v>0</v>
      </c>
      <c r="AE141" s="38" t="s">
        <v>100</v>
      </c>
      <c r="AF141" s="35" t="s">
        <v>100</v>
      </c>
      <c r="AG141" s="209">
        <v>0</v>
      </c>
      <c r="AH141" s="109"/>
      <c r="AI141" s="109"/>
      <c r="AJ141" s="109"/>
      <c r="AK141" s="123"/>
      <c r="AL141" s="113"/>
      <c r="AM141" s="113"/>
      <c r="AN141" s="113"/>
      <c r="AO141" s="113"/>
      <c r="AP141" s="113"/>
      <c r="AQ141" s="119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8"/>
    </row>
    <row r="142" spans="1:59" x14ac:dyDescent="0.2">
      <c r="A142" s="118"/>
      <c r="B142" s="114"/>
      <c r="C142" s="118"/>
      <c r="D142" s="118"/>
      <c r="E142" s="118"/>
      <c r="F142" s="188"/>
      <c r="G142" s="117"/>
      <c r="H142" s="114"/>
      <c r="I142" s="188"/>
      <c r="J142" s="114"/>
      <c r="K142" s="115"/>
      <c r="L142" s="116"/>
      <c r="M142" s="117"/>
      <c r="N142" s="115"/>
      <c r="O142" s="115"/>
      <c r="P142" s="114"/>
      <c r="Q142" s="114"/>
      <c r="R142" s="114"/>
      <c r="S142" s="114"/>
      <c r="T142" s="114"/>
      <c r="U142" s="23"/>
      <c r="V142" s="25"/>
      <c r="W142" s="34"/>
      <c r="X142" s="22"/>
      <c r="Y142" s="28"/>
      <c r="Z142" s="23"/>
      <c r="AA142" s="38" t="s">
        <v>100</v>
      </c>
      <c r="AB142" s="38" t="s">
        <v>100</v>
      </c>
      <c r="AC142" s="209">
        <v>0</v>
      </c>
      <c r="AD142" s="209">
        <v>0</v>
      </c>
      <c r="AE142" s="38" t="s">
        <v>100</v>
      </c>
      <c r="AF142" s="35" t="s">
        <v>100</v>
      </c>
      <c r="AG142" s="209">
        <v>0</v>
      </c>
      <c r="AH142" s="109"/>
      <c r="AI142" s="109"/>
      <c r="AJ142" s="109">
        <f>13500+13500+13500</f>
        <v>40500</v>
      </c>
      <c r="AK142" s="123"/>
      <c r="AL142" s="113"/>
      <c r="AM142" s="113"/>
      <c r="AN142" s="113"/>
      <c r="AO142" s="113"/>
      <c r="AP142" s="113"/>
      <c r="AQ142" s="119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8"/>
    </row>
    <row r="143" spans="1:59" x14ac:dyDescent="0.2">
      <c r="A143" s="118">
        <v>20</v>
      </c>
      <c r="B143" s="114" t="s">
        <v>436</v>
      </c>
      <c r="C143" s="118" t="s">
        <v>271</v>
      </c>
      <c r="D143" s="118" t="s">
        <v>133</v>
      </c>
      <c r="E143" s="118" t="s">
        <v>99</v>
      </c>
      <c r="F143" s="188" t="s">
        <v>394</v>
      </c>
      <c r="G143" s="117">
        <v>13274</v>
      </c>
      <c r="H143" s="114" t="s">
        <v>267</v>
      </c>
      <c r="I143" s="188" t="s">
        <v>268</v>
      </c>
      <c r="J143" s="114" t="s">
        <v>269</v>
      </c>
      <c r="K143" s="115">
        <v>44882</v>
      </c>
      <c r="L143" s="116">
        <v>39000</v>
      </c>
      <c r="M143" s="117">
        <v>13422</v>
      </c>
      <c r="N143" s="115" t="s">
        <v>270</v>
      </c>
      <c r="O143" s="115">
        <v>45277</v>
      </c>
      <c r="P143" s="118" t="s">
        <v>288</v>
      </c>
      <c r="Q143" s="114" t="s">
        <v>100</v>
      </c>
      <c r="R143" s="114" t="s">
        <v>100</v>
      </c>
      <c r="S143" s="114" t="s">
        <v>100</v>
      </c>
      <c r="T143" s="114" t="s">
        <v>98</v>
      </c>
      <c r="U143" s="23" t="s">
        <v>100</v>
      </c>
      <c r="V143" s="25" t="s">
        <v>100</v>
      </c>
      <c r="W143" s="25" t="s">
        <v>100</v>
      </c>
      <c r="X143" s="25" t="s">
        <v>100</v>
      </c>
      <c r="Y143" s="23" t="s">
        <v>100</v>
      </c>
      <c r="Z143" s="25" t="s">
        <v>100</v>
      </c>
      <c r="AA143" s="42" t="s">
        <v>100</v>
      </c>
      <c r="AB143" s="42" t="s">
        <v>100</v>
      </c>
      <c r="AC143" s="209">
        <v>0</v>
      </c>
      <c r="AD143" s="209">
        <v>0</v>
      </c>
      <c r="AE143" s="38" t="s">
        <v>100</v>
      </c>
      <c r="AF143" s="35" t="s">
        <v>100</v>
      </c>
      <c r="AG143" s="209">
        <v>0</v>
      </c>
      <c r="AH143" s="109"/>
      <c r="AI143" s="109">
        <v>0</v>
      </c>
      <c r="AJ143" s="109">
        <v>0</v>
      </c>
      <c r="AK143" s="120">
        <f>SUM(AI143:AJ145)</f>
        <v>475518.11</v>
      </c>
      <c r="AL143" s="113" t="s">
        <v>285</v>
      </c>
      <c r="AM143" s="113" t="s">
        <v>286</v>
      </c>
      <c r="AN143" s="113" t="s">
        <v>287</v>
      </c>
      <c r="AO143" s="113" t="s">
        <v>286</v>
      </c>
      <c r="AP143" s="113" t="s">
        <v>100</v>
      </c>
      <c r="AQ143" s="113" t="s">
        <v>100</v>
      </c>
      <c r="AR143" s="113" t="s">
        <v>100</v>
      </c>
      <c r="AS143" s="113" t="s">
        <v>100</v>
      </c>
      <c r="AT143" s="113" t="s">
        <v>100</v>
      </c>
      <c r="AU143" s="113" t="s">
        <v>100</v>
      </c>
      <c r="AV143" s="113" t="s">
        <v>100</v>
      </c>
      <c r="AW143" s="113" t="s">
        <v>100</v>
      </c>
      <c r="AX143" s="60"/>
      <c r="AY143" s="113" t="s">
        <v>100</v>
      </c>
      <c r="AZ143" s="113" t="s">
        <v>100</v>
      </c>
      <c r="BA143" s="113" t="s">
        <v>100</v>
      </c>
      <c r="BB143" s="113" t="s">
        <v>100</v>
      </c>
      <c r="BC143" s="113" t="s">
        <v>100</v>
      </c>
      <c r="BD143" s="113" t="s">
        <v>100</v>
      </c>
      <c r="BE143" s="113" t="s">
        <v>100</v>
      </c>
      <c r="BF143" s="113" t="s">
        <v>100</v>
      </c>
      <c r="BG143" s="118" t="s">
        <v>100</v>
      </c>
    </row>
    <row r="144" spans="1:59" x14ac:dyDescent="0.2">
      <c r="A144" s="118"/>
      <c r="B144" s="114"/>
      <c r="C144" s="118"/>
      <c r="D144" s="118"/>
      <c r="E144" s="118"/>
      <c r="F144" s="188"/>
      <c r="G144" s="117"/>
      <c r="H144" s="114"/>
      <c r="I144" s="188"/>
      <c r="J144" s="114"/>
      <c r="K144" s="115"/>
      <c r="L144" s="116"/>
      <c r="M144" s="117"/>
      <c r="N144" s="115"/>
      <c r="O144" s="115"/>
      <c r="P144" s="118"/>
      <c r="Q144" s="114"/>
      <c r="R144" s="114"/>
      <c r="S144" s="114"/>
      <c r="T144" s="114"/>
      <c r="U144" s="23" t="s">
        <v>101</v>
      </c>
      <c r="V144" s="25">
        <v>45244</v>
      </c>
      <c r="W144" s="41" t="s">
        <v>379</v>
      </c>
      <c r="X144" s="23" t="s">
        <v>380</v>
      </c>
      <c r="Y144" s="28">
        <v>45248</v>
      </c>
      <c r="Z144" s="23">
        <v>45613</v>
      </c>
      <c r="AA144" s="38" t="s">
        <v>100</v>
      </c>
      <c r="AB144" s="38" t="s">
        <v>100</v>
      </c>
      <c r="AC144" s="209">
        <v>0</v>
      </c>
      <c r="AD144" s="209">
        <v>0</v>
      </c>
      <c r="AE144" s="38" t="s">
        <v>100</v>
      </c>
      <c r="AF144" s="35" t="s">
        <v>100</v>
      </c>
      <c r="AG144" s="209">
        <v>0</v>
      </c>
      <c r="AH144" s="109">
        <f>$L$143-AD144+AC144+AG144</f>
        <v>39000</v>
      </c>
      <c r="AI144" s="109">
        <v>373663.76</v>
      </c>
      <c r="AJ144" s="109"/>
      <c r="AK144" s="120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60"/>
      <c r="AY144" s="113"/>
      <c r="AZ144" s="113"/>
      <c r="BA144" s="113"/>
      <c r="BB144" s="113"/>
      <c r="BC144" s="113"/>
      <c r="BD144" s="113"/>
      <c r="BE144" s="113"/>
      <c r="BF144" s="113"/>
      <c r="BG144" s="118"/>
    </row>
    <row r="145" spans="1:59" x14ac:dyDescent="0.2">
      <c r="A145" s="118"/>
      <c r="B145" s="114"/>
      <c r="C145" s="118"/>
      <c r="D145" s="118"/>
      <c r="E145" s="118"/>
      <c r="F145" s="188"/>
      <c r="G145" s="117"/>
      <c r="H145" s="114"/>
      <c r="I145" s="188"/>
      <c r="J145" s="114"/>
      <c r="K145" s="115"/>
      <c r="L145" s="116"/>
      <c r="M145" s="117"/>
      <c r="N145" s="115"/>
      <c r="O145" s="115"/>
      <c r="P145" s="118"/>
      <c r="Q145" s="114"/>
      <c r="R145" s="114"/>
      <c r="S145" s="114"/>
      <c r="T145" s="114"/>
      <c r="U145" s="23"/>
      <c r="V145" s="25"/>
      <c r="W145" s="41"/>
      <c r="X145" s="23"/>
      <c r="Y145" s="28"/>
      <c r="Z145" s="23"/>
      <c r="AA145" s="38" t="s">
        <v>100</v>
      </c>
      <c r="AB145" s="38" t="s">
        <v>100</v>
      </c>
      <c r="AC145" s="209">
        <v>0</v>
      </c>
      <c r="AD145" s="209">
        <v>0</v>
      </c>
      <c r="AE145" s="38" t="s">
        <v>100</v>
      </c>
      <c r="AF145" s="35" t="s">
        <v>100</v>
      </c>
      <c r="AG145" s="209">
        <v>0</v>
      </c>
      <c r="AH145" s="109"/>
      <c r="AI145" s="109"/>
      <c r="AJ145" s="109">
        <f>33951.45+33951.45+33951.45</f>
        <v>101854.34999999999</v>
      </c>
      <c r="AK145" s="120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60"/>
      <c r="AY145" s="113"/>
      <c r="AZ145" s="113"/>
      <c r="BA145" s="113"/>
      <c r="BB145" s="113"/>
      <c r="BC145" s="113"/>
      <c r="BD145" s="113"/>
      <c r="BE145" s="113"/>
      <c r="BF145" s="113"/>
      <c r="BG145" s="118"/>
    </row>
    <row r="146" spans="1:59" x14ac:dyDescent="0.2">
      <c r="A146" s="118">
        <v>21</v>
      </c>
      <c r="B146" s="114" t="s">
        <v>525</v>
      </c>
      <c r="C146" s="118" t="s">
        <v>293</v>
      </c>
      <c r="D146" s="118" t="s">
        <v>414</v>
      </c>
      <c r="E146" s="118" t="s">
        <v>99</v>
      </c>
      <c r="F146" s="188" t="s">
        <v>402</v>
      </c>
      <c r="G146" s="117">
        <v>13435</v>
      </c>
      <c r="H146" s="118" t="s">
        <v>272</v>
      </c>
      <c r="I146" s="188" t="s">
        <v>273</v>
      </c>
      <c r="J146" s="114" t="s">
        <v>274</v>
      </c>
      <c r="K146" s="115">
        <v>44914</v>
      </c>
      <c r="L146" s="116">
        <v>224784</v>
      </c>
      <c r="M146" s="117">
        <v>13435</v>
      </c>
      <c r="N146" s="115">
        <v>44914</v>
      </c>
      <c r="O146" s="115">
        <v>45279</v>
      </c>
      <c r="P146" s="118" t="s">
        <v>288</v>
      </c>
      <c r="Q146" s="114" t="s">
        <v>100</v>
      </c>
      <c r="R146" s="114" t="s">
        <v>100</v>
      </c>
      <c r="S146" s="114" t="s">
        <v>100</v>
      </c>
      <c r="T146" s="114" t="s">
        <v>98</v>
      </c>
      <c r="U146" s="23" t="s">
        <v>100</v>
      </c>
      <c r="V146" s="25" t="s">
        <v>100</v>
      </c>
      <c r="W146" s="25" t="s">
        <v>100</v>
      </c>
      <c r="X146" s="25" t="s">
        <v>100</v>
      </c>
      <c r="Y146" s="23" t="s">
        <v>100</v>
      </c>
      <c r="Z146" s="25" t="s">
        <v>100</v>
      </c>
      <c r="AA146" s="42" t="s">
        <v>100</v>
      </c>
      <c r="AB146" s="42" t="s">
        <v>100</v>
      </c>
      <c r="AC146" s="209">
        <v>0</v>
      </c>
      <c r="AD146" s="209">
        <v>0</v>
      </c>
      <c r="AE146" s="38" t="s">
        <v>100</v>
      </c>
      <c r="AF146" s="35" t="s">
        <v>100</v>
      </c>
      <c r="AG146" s="209">
        <v>0</v>
      </c>
      <c r="AH146" s="109"/>
      <c r="AI146" s="109">
        <v>0</v>
      </c>
      <c r="AJ146" s="109">
        <v>0</v>
      </c>
      <c r="AK146" s="120">
        <f>SUM(AI146:AJ147)</f>
        <v>227633.91</v>
      </c>
      <c r="AL146" s="113" t="s">
        <v>100</v>
      </c>
      <c r="AM146" s="113" t="s">
        <v>100</v>
      </c>
      <c r="AN146" s="113" t="s">
        <v>100</v>
      </c>
      <c r="AO146" s="113" t="s">
        <v>100</v>
      </c>
      <c r="AP146" s="113" t="s">
        <v>295</v>
      </c>
      <c r="AQ146" s="119" t="s">
        <v>294</v>
      </c>
      <c r="AR146" s="113" t="s">
        <v>100</v>
      </c>
      <c r="AS146" s="113" t="s">
        <v>100</v>
      </c>
      <c r="AT146" s="113" t="s">
        <v>296</v>
      </c>
      <c r="AU146" s="113" t="s">
        <v>297</v>
      </c>
      <c r="AV146" s="113" t="s">
        <v>100</v>
      </c>
      <c r="AW146" s="113" t="s">
        <v>100</v>
      </c>
      <c r="AX146" s="113" t="s">
        <v>100</v>
      </c>
      <c r="AY146" s="113" t="s">
        <v>100</v>
      </c>
      <c r="AZ146" s="113" t="s">
        <v>100</v>
      </c>
      <c r="BA146" s="113" t="s">
        <v>100</v>
      </c>
      <c r="BB146" s="113" t="s">
        <v>100</v>
      </c>
      <c r="BC146" s="113" t="s">
        <v>100</v>
      </c>
      <c r="BD146" s="113" t="s">
        <v>100</v>
      </c>
      <c r="BE146" s="113" t="s">
        <v>100</v>
      </c>
      <c r="BF146" s="113" t="s">
        <v>100</v>
      </c>
      <c r="BG146" s="118" t="s">
        <v>100</v>
      </c>
    </row>
    <row r="147" spans="1:59" x14ac:dyDescent="0.2">
      <c r="A147" s="118"/>
      <c r="B147" s="114"/>
      <c r="C147" s="118"/>
      <c r="D147" s="118"/>
      <c r="E147" s="118"/>
      <c r="F147" s="188"/>
      <c r="G147" s="117"/>
      <c r="H147" s="118"/>
      <c r="I147" s="188"/>
      <c r="J147" s="114"/>
      <c r="K147" s="115"/>
      <c r="L147" s="116"/>
      <c r="M147" s="117"/>
      <c r="N147" s="115"/>
      <c r="O147" s="115"/>
      <c r="P147" s="118"/>
      <c r="Q147" s="114"/>
      <c r="R147" s="114"/>
      <c r="S147" s="114"/>
      <c r="T147" s="114"/>
      <c r="U147" s="23" t="s">
        <v>101</v>
      </c>
      <c r="V147" s="25">
        <v>45278</v>
      </c>
      <c r="W147" s="41" t="s">
        <v>385</v>
      </c>
      <c r="X147" s="23" t="s">
        <v>386</v>
      </c>
      <c r="Y147" s="28">
        <v>45278</v>
      </c>
      <c r="Z147" s="23">
        <v>45645</v>
      </c>
      <c r="AA147" s="42" t="s">
        <v>100</v>
      </c>
      <c r="AB147" s="42" t="s">
        <v>100</v>
      </c>
      <c r="AC147" s="209">
        <v>0</v>
      </c>
      <c r="AD147" s="209">
        <v>0</v>
      </c>
      <c r="AE147" s="38" t="s">
        <v>100</v>
      </c>
      <c r="AF147" s="35" t="s">
        <v>100</v>
      </c>
      <c r="AG147" s="209">
        <v>0</v>
      </c>
      <c r="AH147" s="109">
        <f>$L$146-AD147+AC147+AG147</f>
        <v>224784</v>
      </c>
      <c r="AI147" s="109">
        <v>191372.53</v>
      </c>
      <c r="AJ147" s="109">
        <f>10943.4+14717.4+10600.58</f>
        <v>36261.379999999997</v>
      </c>
      <c r="AK147" s="120"/>
      <c r="AL147" s="113"/>
      <c r="AM147" s="113"/>
      <c r="AN147" s="113"/>
      <c r="AO147" s="113"/>
      <c r="AP147" s="113"/>
      <c r="AQ147" s="119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8"/>
    </row>
    <row r="148" spans="1:59" x14ac:dyDescent="0.2">
      <c r="A148" s="118">
        <v>22</v>
      </c>
      <c r="B148" s="114" t="s">
        <v>525</v>
      </c>
      <c r="C148" s="118" t="s">
        <v>293</v>
      </c>
      <c r="D148" s="118" t="s">
        <v>414</v>
      </c>
      <c r="E148" s="118" t="s">
        <v>99</v>
      </c>
      <c r="F148" s="188" t="s">
        <v>402</v>
      </c>
      <c r="G148" s="117">
        <v>13435</v>
      </c>
      <c r="H148" s="118" t="s">
        <v>275</v>
      </c>
      <c r="I148" s="188" t="s">
        <v>273</v>
      </c>
      <c r="J148" s="114" t="s">
        <v>274</v>
      </c>
      <c r="K148" s="115">
        <v>44914</v>
      </c>
      <c r="L148" s="116">
        <v>24840</v>
      </c>
      <c r="M148" s="117">
        <v>13435</v>
      </c>
      <c r="N148" s="115">
        <v>44914</v>
      </c>
      <c r="O148" s="115">
        <v>45279</v>
      </c>
      <c r="P148" s="118" t="s">
        <v>288</v>
      </c>
      <c r="Q148" s="114" t="s">
        <v>100</v>
      </c>
      <c r="R148" s="114" t="s">
        <v>100</v>
      </c>
      <c r="S148" s="114" t="s">
        <v>100</v>
      </c>
      <c r="T148" s="114" t="s">
        <v>98</v>
      </c>
      <c r="U148" s="23" t="s">
        <v>100</v>
      </c>
      <c r="V148" s="25" t="s">
        <v>100</v>
      </c>
      <c r="W148" s="25" t="s">
        <v>100</v>
      </c>
      <c r="X148" s="25" t="s">
        <v>100</v>
      </c>
      <c r="Y148" s="23" t="s">
        <v>100</v>
      </c>
      <c r="Z148" s="25" t="s">
        <v>100</v>
      </c>
      <c r="AA148" s="42" t="s">
        <v>100</v>
      </c>
      <c r="AB148" s="42" t="s">
        <v>100</v>
      </c>
      <c r="AC148" s="209">
        <v>0</v>
      </c>
      <c r="AD148" s="209">
        <v>0</v>
      </c>
      <c r="AE148" s="38" t="s">
        <v>100</v>
      </c>
      <c r="AF148" s="35" t="s">
        <v>100</v>
      </c>
      <c r="AG148" s="209">
        <v>0</v>
      </c>
      <c r="AH148" s="109"/>
      <c r="AI148" s="109">
        <v>0</v>
      </c>
      <c r="AJ148" s="109">
        <v>0</v>
      </c>
      <c r="AK148" s="120">
        <f>SUM(AI148:AJ149)</f>
        <v>7974.7900000000009</v>
      </c>
      <c r="AL148" s="113" t="s">
        <v>100</v>
      </c>
      <c r="AM148" s="113" t="s">
        <v>100</v>
      </c>
      <c r="AN148" s="113" t="s">
        <v>100</v>
      </c>
      <c r="AO148" s="113" t="s">
        <v>100</v>
      </c>
      <c r="AP148" s="113" t="s">
        <v>295</v>
      </c>
      <c r="AQ148" s="119" t="s">
        <v>294</v>
      </c>
      <c r="AR148" s="113" t="s">
        <v>100</v>
      </c>
      <c r="AS148" s="113" t="s">
        <v>100</v>
      </c>
      <c r="AT148" s="113" t="s">
        <v>296</v>
      </c>
      <c r="AU148" s="113" t="s">
        <v>297</v>
      </c>
      <c r="AV148" s="113" t="s">
        <v>100</v>
      </c>
      <c r="AW148" s="113" t="s">
        <v>100</v>
      </c>
      <c r="AX148" s="113" t="s">
        <v>100</v>
      </c>
      <c r="AY148" s="113" t="s">
        <v>100</v>
      </c>
      <c r="AZ148" s="113" t="s">
        <v>100</v>
      </c>
      <c r="BA148" s="113" t="s">
        <v>100</v>
      </c>
      <c r="BB148" s="113" t="s">
        <v>100</v>
      </c>
      <c r="BC148" s="113" t="s">
        <v>100</v>
      </c>
      <c r="BD148" s="113" t="s">
        <v>100</v>
      </c>
      <c r="BE148" s="113" t="s">
        <v>100</v>
      </c>
      <c r="BF148" s="113" t="s">
        <v>100</v>
      </c>
      <c r="BG148" s="113" t="s">
        <v>100</v>
      </c>
    </row>
    <row r="149" spans="1:59" x14ac:dyDescent="0.2">
      <c r="A149" s="118"/>
      <c r="B149" s="114"/>
      <c r="C149" s="118"/>
      <c r="D149" s="118"/>
      <c r="E149" s="118"/>
      <c r="F149" s="188"/>
      <c r="G149" s="117"/>
      <c r="H149" s="118"/>
      <c r="I149" s="188"/>
      <c r="J149" s="114"/>
      <c r="K149" s="115"/>
      <c r="L149" s="116"/>
      <c r="M149" s="117"/>
      <c r="N149" s="115"/>
      <c r="O149" s="115"/>
      <c r="P149" s="118"/>
      <c r="Q149" s="114"/>
      <c r="R149" s="114"/>
      <c r="S149" s="114"/>
      <c r="T149" s="114"/>
      <c r="U149" s="23" t="s">
        <v>101</v>
      </c>
      <c r="V149" s="25">
        <v>45275</v>
      </c>
      <c r="W149" s="41" t="s">
        <v>385</v>
      </c>
      <c r="X149" s="23" t="s">
        <v>386</v>
      </c>
      <c r="Y149" s="28">
        <v>45278</v>
      </c>
      <c r="Z149" s="23">
        <v>45645</v>
      </c>
      <c r="AA149" s="42" t="s">
        <v>100</v>
      </c>
      <c r="AB149" s="42" t="s">
        <v>100</v>
      </c>
      <c r="AC149" s="209">
        <v>0</v>
      </c>
      <c r="AD149" s="209">
        <v>0</v>
      </c>
      <c r="AE149" s="38" t="s">
        <v>100</v>
      </c>
      <c r="AF149" s="35" t="s">
        <v>100</v>
      </c>
      <c r="AG149" s="209">
        <v>0</v>
      </c>
      <c r="AH149" s="109">
        <f>$L$148-AD149+AC149+AG149</f>
        <v>24840</v>
      </c>
      <c r="AI149" s="109">
        <v>6172.1</v>
      </c>
      <c r="AJ149" s="109">
        <f>665.72+516.12+620.85</f>
        <v>1802.69</v>
      </c>
      <c r="AK149" s="120"/>
      <c r="AL149" s="113"/>
      <c r="AM149" s="113"/>
      <c r="AN149" s="113"/>
      <c r="AO149" s="113"/>
      <c r="AP149" s="113"/>
      <c r="AQ149" s="119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</row>
    <row r="150" spans="1:59" x14ac:dyDescent="0.2">
      <c r="A150" s="118">
        <v>23</v>
      </c>
      <c r="B150" s="114" t="s">
        <v>437</v>
      </c>
      <c r="C150" s="118" t="s">
        <v>277</v>
      </c>
      <c r="D150" s="118" t="s">
        <v>133</v>
      </c>
      <c r="E150" s="118" t="s">
        <v>99</v>
      </c>
      <c r="F150" s="188" t="s">
        <v>266</v>
      </c>
      <c r="G150" s="117">
        <v>13265</v>
      </c>
      <c r="H150" s="114" t="s">
        <v>278</v>
      </c>
      <c r="I150" s="188" t="s">
        <v>364</v>
      </c>
      <c r="J150" s="114" t="s">
        <v>279</v>
      </c>
      <c r="K150" s="115">
        <v>44888</v>
      </c>
      <c r="L150" s="116">
        <v>379200</v>
      </c>
      <c r="M150" s="117">
        <v>13419</v>
      </c>
      <c r="N150" s="115">
        <v>44887</v>
      </c>
      <c r="O150" s="115">
        <v>45252</v>
      </c>
      <c r="P150" s="118" t="s">
        <v>531</v>
      </c>
      <c r="Q150" s="114" t="s">
        <v>100</v>
      </c>
      <c r="R150" s="114" t="s">
        <v>100</v>
      </c>
      <c r="S150" s="114" t="s">
        <v>100</v>
      </c>
      <c r="T150" s="114" t="s">
        <v>276</v>
      </c>
      <c r="U150" s="23" t="s">
        <v>100</v>
      </c>
      <c r="V150" s="25" t="s">
        <v>100</v>
      </c>
      <c r="W150" s="25" t="s">
        <v>100</v>
      </c>
      <c r="X150" s="25" t="s">
        <v>100</v>
      </c>
      <c r="Y150" s="23" t="s">
        <v>100</v>
      </c>
      <c r="Z150" s="25" t="s">
        <v>100</v>
      </c>
      <c r="AA150" s="42" t="s">
        <v>100</v>
      </c>
      <c r="AB150" s="42" t="s">
        <v>100</v>
      </c>
      <c r="AC150" s="209">
        <v>0</v>
      </c>
      <c r="AD150" s="209">
        <v>0</v>
      </c>
      <c r="AE150" s="38" t="s">
        <v>100</v>
      </c>
      <c r="AF150" s="35" t="s">
        <v>100</v>
      </c>
      <c r="AG150" s="209">
        <v>0</v>
      </c>
      <c r="AH150" s="109"/>
      <c r="AI150" s="109">
        <v>0</v>
      </c>
      <c r="AJ150" s="109">
        <v>0</v>
      </c>
      <c r="AK150" s="120">
        <f>SUM(AI150:AJ152)</f>
        <v>474000</v>
      </c>
      <c r="AL150" s="113" t="s">
        <v>445</v>
      </c>
      <c r="AM150" s="113" t="s">
        <v>446</v>
      </c>
      <c r="AN150" s="113" t="s">
        <v>447</v>
      </c>
      <c r="AO150" s="113" t="s">
        <v>448</v>
      </c>
      <c r="AP150" s="113" t="s">
        <v>100</v>
      </c>
      <c r="AQ150" s="113" t="s">
        <v>100</v>
      </c>
      <c r="AR150" s="113" t="s">
        <v>100</v>
      </c>
      <c r="AS150" s="113" t="s">
        <v>100</v>
      </c>
      <c r="AT150" s="113" t="s">
        <v>100</v>
      </c>
      <c r="AU150" s="113" t="s">
        <v>100</v>
      </c>
      <c r="AV150" s="113" t="s">
        <v>100</v>
      </c>
      <c r="AW150" s="113" t="s">
        <v>100</v>
      </c>
      <c r="AX150" s="113" t="s">
        <v>100</v>
      </c>
      <c r="AY150" s="113" t="s">
        <v>100</v>
      </c>
      <c r="AZ150" s="113" t="s">
        <v>100</v>
      </c>
      <c r="BA150" s="113" t="s">
        <v>100</v>
      </c>
      <c r="BB150" s="113" t="s">
        <v>100</v>
      </c>
      <c r="BC150" s="113" t="s">
        <v>100</v>
      </c>
      <c r="BD150" s="113" t="s">
        <v>100</v>
      </c>
      <c r="BE150" s="113" t="s">
        <v>100</v>
      </c>
      <c r="BF150" s="113" t="s">
        <v>100</v>
      </c>
      <c r="BG150" s="118" t="s">
        <v>100</v>
      </c>
    </row>
    <row r="151" spans="1:59" x14ac:dyDescent="0.2">
      <c r="A151" s="118"/>
      <c r="B151" s="114"/>
      <c r="C151" s="118"/>
      <c r="D151" s="118"/>
      <c r="E151" s="118"/>
      <c r="F151" s="188"/>
      <c r="G151" s="117"/>
      <c r="H151" s="114"/>
      <c r="I151" s="188"/>
      <c r="J151" s="114"/>
      <c r="K151" s="115"/>
      <c r="L151" s="116"/>
      <c r="M151" s="117"/>
      <c r="N151" s="115"/>
      <c r="O151" s="115"/>
      <c r="P151" s="118"/>
      <c r="Q151" s="114"/>
      <c r="R151" s="114"/>
      <c r="S151" s="114"/>
      <c r="T151" s="114"/>
      <c r="U151" s="23" t="s">
        <v>101</v>
      </c>
      <c r="V151" s="25">
        <v>45251</v>
      </c>
      <c r="W151" s="41" t="s">
        <v>381</v>
      </c>
      <c r="X151" s="23" t="s">
        <v>382</v>
      </c>
      <c r="Y151" s="23">
        <v>45253</v>
      </c>
      <c r="Z151" s="23">
        <v>45618</v>
      </c>
      <c r="AA151" s="23" t="s">
        <v>100</v>
      </c>
      <c r="AB151" s="23" t="s">
        <v>100</v>
      </c>
      <c r="AC151" s="209">
        <v>0</v>
      </c>
      <c r="AD151" s="209">
        <v>0</v>
      </c>
      <c r="AE151" s="38" t="s">
        <v>100</v>
      </c>
      <c r="AF151" s="35" t="s">
        <v>100</v>
      </c>
      <c r="AG151" s="209">
        <v>0</v>
      </c>
      <c r="AH151" s="109">
        <f>$L$150-AD151+AC151+AG151</f>
        <v>379200</v>
      </c>
      <c r="AI151" s="46">
        <v>379200</v>
      </c>
      <c r="AJ151" s="109">
        <v>0</v>
      </c>
      <c r="AK151" s="120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8"/>
    </row>
    <row r="152" spans="1:59" x14ac:dyDescent="0.2">
      <c r="A152" s="118"/>
      <c r="B152" s="114"/>
      <c r="C152" s="118"/>
      <c r="D152" s="118"/>
      <c r="E152" s="118"/>
      <c r="F152" s="188"/>
      <c r="G152" s="117"/>
      <c r="H152" s="114"/>
      <c r="I152" s="188"/>
      <c r="J152" s="114"/>
      <c r="K152" s="115"/>
      <c r="L152" s="116"/>
      <c r="M152" s="117"/>
      <c r="N152" s="115"/>
      <c r="O152" s="115"/>
      <c r="P152" s="118"/>
      <c r="Q152" s="114"/>
      <c r="R152" s="114"/>
      <c r="S152" s="114"/>
      <c r="T152" s="114"/>
      <c r="U152" s="23"/>
      <c r="V152" s="25"/>
      <c r="W152" s="41"/>
      <c r="X152" s="23"/>
      <c r="Y152" s="23"/>
      <c r="Z152" s="23"/>
      <c r="AA152" s="23" t="s">
        <v>100</v>
      </c>
      <c r="AB152" s="23" t="s">
        <v>100</v>
      </c>
      <c r="AC152" s="209">
        <v>0</v>
      </c>
      <c r="AD152" s="209">
        <v>0</v>
      </c>
      <c r="AE152" s="38" t="s">
        <v>100</v>
      </c>
      <c r="AF152" s="35" t="s">
        <v>100</v>
      </c>
      <c r="AG152" s="209">
        <v>0</v>
      </c>
      <c r="AH152" s="46"/>
      <c r="AI152" s="46"/>
      <c r="AJ152" s="109">
        <f>31600+31600+31600</f>
        <v>94800</v>
      </c>
      <c r="AK152" s="120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8"/>
    </row>
    <row r="153" spans="1:59" x14ac:dyDescent="0.2">
      <c r="A153" s="118">
        <v>24</v>
      </c>
      <c r="B153" s="114" t="s">
        <v>438</v>
      </c>
      <c r="C153" s="118" t="s">
        <v>318</v>
      </c>
      <c r="D153" s="118" t="s">
        <v>414</v>
      </c>
      <c r="E153" s="118" t="s">
        <v>175</v>
      </c>
      <c r="F153" s="188" t="s">
        <v>141</v>
      </c>
      <c r="G153" s="117">
        <v>13553</v>
      </c>
      <c r="H153" s="114" t="s">
        <v>353</v>
      </c>
      <c r="I153" s="188" t="s">
        <v>142</v>
      </c>
      <c r="J153" s="114" t="s">
        <v>143</v>
      </c>
      <c r="K153" s="115">
        <v>45078</v>
      </c>
      <c r="L153" s="116">
        <v>1000000</v>
      </c>
      <c r="M153" s="117">
        <v>13553</v>
      </c>
      <c r="N153" s="115">
        <v>45078</v>
      </c>
      <c r="O153" s="115">
        <v>45444</v>
      </c>
      <c r="P153" s="118" t="s">
        <v>319</v>
      </c>
      <c r="Q153" s="114" t="s">
        <v>100</v>
      </c>
      <c r="R153" s="114" t="s">
        <v>100</v>
      </c>
      <c r="S153" s="114" t="s">
        <v>100</v>
      </c>
      <c r="T153" s="114" t="s">
        <v>304</v>
      </c>
      <c r="U153" s="23" t="s">
        <v>100</v>
      </c>
      <c r="V153" s="25" t="s">
        <v>100</v>
      </c>
      <c r="W153" s="25" t="s">
        <v>100</v>
      </c>
      <c r="X153" s="25" t="s">
        <v>100</v>
      </c>
      <c r="Y153" s="23" t="s">
        <v>100</v>
      </c>
      <c r="Z153" s="25" t="s">
        <v>100</v>
      </c>
      <c r="AA153" s="42" t="s">
        <v>100</v>
      </c>
      <c r="AB153" s="42" t="s">
        <v>100</v>
      </c>
      <c r="AC153" s="209">
        <v>0</v>
      </c>
      <c r="AD153" s="209">
        <v>0</v>
      </c>
      <c r="AE153" s="38" t="s">
        <v>100</v>
      </c>
      <c r="AF153" s="35" t="s">
        <v>100</v>
      </c>
      <c r="AG153" s="209">
        <v>0</v>
      </c>
      <c r="AH153" s="109">
        <f>L153-AD153+AC153+AG153</f>
        <v>1000000</v>
      </c>
      <c r="AI153" s="109">
        <v>355128.64</v>
      </c>
      <c r="AJ153" s="109">
        <v>0</v>
      </c>
      <c r="AK153" s="120">
        <f>SUM(AI153:AJ154)</f>
        <v>461489.19</v>
      </c>
      <c r="AL153" s="113" t="s">
        <v>100</v>
      </c>
      <c r="AM153" s="113" t="s">
        <v>100</v>
      </c>
      <c r="AN153" s="113" t="s">
        <v>100</v>
      </c>
      <c r="AO153" s="113" t="s">
        <v>100</v>
      </c>
      <c r="AP153" s="113" t="s">
        <v>295</v>
      </c>
      <c r="AQ153" s="119" t="s">
        <v>294</v>
      </c>
      <c r="AR153" s="113" t="s">
        <v>100</v>
      </c>
      <c r="AS153" s="113" t="s">
        <v>100</v>
      </c>
      <c r="AT153" s="113" t="s">
        <v>434</v>
      </c>
      <c r="AU153" s="113" t="s">
        <v>435</v>
      </c>
      <c r="AV153" s="113" t="s">
        <v>100</v>
      </c>
      <c r="AW153" s="113" t="s">
        <v>100</v>
      </c>
      <c r="AX153" s="113" t="s">
        <v>100</v>
      </c>
      <c r="AY153" s="113" t="s">
        <v>100</v>
      </c>
      <c r="AZ153" s="113" t="s">
        <v>100</v>
      </c>
      <c r="BA153" s="113" t="s">
        <v>100</v>
      </c>
      <c r="BB153" s="113" t="s">
        <v>100</v>
      </c>
      <c r="BC153" s="113" t="s">
        <v>100</v>
      </c>
      <c r="BD153" s="113" t="s">
        <v>100</v>
      </c>
      <c r="BE153" s="113" t="s">
        <v>100</v>
      </c>
      <c r="BF153" s="113" t="s">
        <v>100</v>
      </c>
      <c r="BG153" s="118" t="s">
        <v>100</v>
      </c>
    </row>
    <row r="154" spans="1:59" x14ac:dyDescent="0.2">
      <c r="A154" s="118"/>
      <c r="B154" s="114"/>
      <c r="C154" s="118"/>
      <c r="D154" s="118"/>
      <c r="E154" s="118"/>
      <c r="F154" s="188"/>
      <c r="G154" s="117"/>
      <c r="H154" s="114"/>
      <c r="I154" s="188"/>
      <c r="J154" s="114"/>
      <c r="K154" s="115"/>
      <c r="L154" s="116"/>
      <c r="M154" s="117"/>
      <c r="N154" s="115"/>
      <c r="O154" s="115"/>
      <c r="P154" s="118"/>
      <c r="Q154" s="114"/>
      <c r="R154" s="114"/>
      <c r="S154" s="114"/>
      <c r="T154" s="114"/>
      <c r="U154" s="23"/>
      <c r="V154" s="25"/>
      <c r="W154" s="41"/>
      <c r="X154" s="23"/>
      <c r="Y154" s="28"/>
      <c r="Z154" s="23"/>
      <c r="AA154" s="23" t="s">
        <v>100</v>
      </c>
      <c r="AB154" s="23" t="s">
        <v>100</v>
      </c>
      <c r="AC154" s="209">
        <v>0</v>
      </c>
      <c r="AD154" s="209">
        <v>0</v>
      </c>
      <c r="AE154" s="38" t="s">
        <v>100</v>
      </c>
      <c r="AF154" s="35" t="s">
        <v>100</v>
      </c>
      <c r="AG154" s="209">
        <v>0</v>
      </c>
      <c r="AH154" s="109"/>
      <c r="AI154" s="109"/>
      <c r="AJ154" s="109">
        <f>45661.12+30144.23+30555.2</f>
        <v>106360.55</v>
      </c>
      <c r="AK154" s="120"/>
      <c r="AL154" s="113"/>
      <c r="AM154" s="113"/>
      <c r="AN154" s="113"/>
      <c r="AO154" s="113"/>
      <c r="AP154" s="113"/>
      <c r="AQ154" s="119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8"/>
    </row>
    <row r="155" spans="1:59" x14ac:dyDescent="0.2">
      <c r="A155" s="118">
        <v>25</v>
      </c>
      <c r="B155" s="114" t="s">
        <v>439</v>
      </c>
      <c r="C155" s="118" t="s">
        <v>321</v>
      </c>
      <c r="D155" s="118" t="s">
        <v>97</v>
      </c>
      <c r="E155" s="118" t="s">
        <v>175</v>
      </c>
      <c r="F155" s="188" t="s">
        <v>404</v>
      </c>
      <c r="G155" s="117">
        <v>13482</v>
      </c>
      <c r="H155" s="114" t="s">
        <v>322</v>
      </c>
      <c r="I155" s="188" t="s">
        <v>323</v>
      </c>
      <c r="J155" s="114" t="s">
        <v>324</v>
      </c>
      <c r="K155" s="115">
        <v>45051</v>
      </c>
      <c r="L155" s="116">
        <v>774000</v>
      </c>
      <c r="M155" s="117">
        <v>13533</v>
      </c>
      <c r="N155" s="115">
        <v>45051</v>
      </c>
      <c r="O155" s="115">
        <v>45417</v>
      </c>
      <c r="P155" s="118" t="s">
        <v>530</v>
      </c>
      <c r="Q155" s="114" t="s">
        <v>100</v>
      </c>
      <c r="R155" s="114" t="s">
        <v>100</v>
      </c>
      <c r="S155" s="114" t="s">
        <v>100</v>
      </c>
      <c r="T155" s="114" t="s">
        <v>304</v>
      </c>
      <c r="U155" s="23" t="s">
        <v>100</v>
      </c>
      <c r="V155" s="25" t="s">
        <v>100</v>
      </c>
      <c r="W155" s="25" t="s">
        <v>100</v>
      </c>
      <c r="X155" s="25" t="s">
        <v>100</v>
      </c>
      <c r="Y155" s="23" t="s">
        <v>100</v>
      </c>
      <c r="Z155" s="25" t="s">
        <v>100</v>
      </c>
      <c r="AA155" s="42" t="s">
        <v>100</v>
      </c>
      <c r="AB155" s="42" t="s">
        <v>100</v>
      </c>
      <c r="AC155" s="209">
        <v>0</v>
      </c>
      <c r="AD155" s="209">
        <v>0</v>
      </c>
      <c r="AE155" s="38" t="s">
        <v>100</v>
      </c>
      <c r="AF155" s="35" t="s">
        <v>100</v>
      </c>
      <c r="AG155" s="209">
        <v>0</v>
      </c>
      <c r="AH155" s="109">
        <f>L155-AD155+AC155+AG155</f>
        <v>774000</v>
      </c>
      <c r="AI155" s="109">
        <v>451500</v>
      </c>
      <c r="AJ155" s="109">
        <v>0</v>
      </c>
      <c r="AK155" s="120">
        <f>SUM(AI155:AJ156)</f>
        <v>709500</v>
      </c>
      <c r="AL155" s="113" t="s">
        <v>100</v>
      </c>
      <c r="AM155" s="113" t="s">
        <v>100</v>
      </c>
      <c r="AN155" s="113" t="s">
        <v>100</v>
      </c>
      <c r="AO155" s="113" t="s">
        <v>100</v>
      </c>
      <c r="AP155" s="113" t="s">
        <v>100</v>
      </c>
      <c r="AQ155" s="113" t="s">
        <v>100</v>
      </c>
      <c r="AR155" s="113" t="s">
        <v>100</v>
      </c>
      <c r="AS155" s="113" t="s">
        <v>100</v>
      </c>
      <c r="AT155" s="113" t="s">
        <v>100</v>
      </c>
      <c r="AU155" s="113" t="s">
        <v>100</v>
      </c>
      <c r="AV155" s="113" t="s">
        <v>100</v>
      </c>
      <c r="AW155" s="113" t="s">
        <v>100</v>
      </c>
      <c r="AX155" s="113" t="s">
        <v>100</v>
      </c>
      <c r="AY155" s="113" t="s">
        <v>100</v>
      </c>
      <c r="AZ155" s="113" t="s">
        <v>100</v>
      </c>
      <c r="BA155" s="113" t="s">
        <v>100</v>
      </c>
      <c r="BB155" s="113" t="s">
        <v>100</v>
      </c>
      <c r="BC155" s="113" t="s">
        <v>100</v>
      </c>
      <c r="BD155" s="113" t="s">
        <v>100</v>
      </c>
      <c r="BE155" s="113" t="s">
        <v>100</v>
      </c>
      <c r="BF155" s="113" t="s">
        <v>100</v>
      </c>
      <c r="BG155" s="118" t="s">
        <v>100</v>
      </c>
    </row>
    <row r="156" spans="1:59" x14ac:dyDescent="0.2">
      <c r="A156" s="118"/>
      <c r="B156" s="114"/>
      <c r="C156" s="118"/>
      <c r="D156" s="118"/>
      <c r="E156" s="118"/>
      <c r="F156" s="188"/>
      <c r="G156" s="117"/>
      <c r="H156" s="114"/>
      <c r="I156" s="188"/>
      <c r="J156" s="114"/>
      <c r="K156" s="115"/>
      <c r="L156" s="116"/>
      <c r="M156" s="117"/>
      <c r="N156" s="115"/>
      <c r="O156" s="115"/>
      <c r="P156" s="118"/>
      <c r="Q156" s="114"/>
      <c r="R156" s="114"/>
      <c r="S156" s="114"/>
      <c r="T156" s="114"/>
      <c r="U156" s="23"/>
      <c r="V156" s="25"/>
      <c r="W156" s="41"/>
      <c r="X156" s="23"/>
      <c r="Y156" s="28"/>
      <c r="Z156" s="23"/>
      <c r="AA156" s="23" t="s">
        <v>100</v>
      </c>
      <c r="AB156" s="23" t="s">
        <v>100</v>
      </c>
      <c r="AC156" s="108">
        <v>0</v>
      </c>
      <c r="AD156" s="108">
        <v>0</v>
      </c>
      <c r="AE156" s="38" t="s">
        <v>100</v>
      </c>
      <c r="AF156" s="35" t="s">
        <v>100</v>
      </c>
      <c r="AG156" s="209">
        <v>0</v>
      </c>
      <c r="AH156" s="109"/>
      <c r="AI156" s="109"/>
      <c r="AJ156" s="109">
        <f>64500+64500+64500+64500</f>
        <v>258000</v>
      </c>
      <c r="AK156" s="120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8"/>
    </row>
    <row r="157" spans="1:59" x14ac:dyDescent="0.2">
      <c r="A157" s="118">
        <v>26</v>
      </c>
      <c r="B157" s="114" t="s">
        <v>440</v>
      </c>
      <c r="C157" s="118" t="s">
        <v>325</v>
      </c>
      <c r="D157" s="118" t="s">
        <v>97</v>
      </c>
      <c r="E157" s="118" t="s">
        <v>175</v>
      </c>
      <c r="F157" s="188" t="s">
        <v>528</v>
      </c>
      <c r="G157" s="117">
        <v>13218</v>
      </c>
      <c r="H157" s="114" t="s">
        <v>326</v>
      </c>
      <c r="I157" s="188" t="s">
        <v>327</v>
      </c>
      <c r="J157" s="114" t="s">
        <v>328</v>
      </c>
      <c r="K157" s="115">
        <v>44627</v>
      </c>
      <c r="L157" s="116">
        <v>279166.67</v>
      </c>
      <c r="M157" s="117">
        <v>13243</v>
      </c>
      <c r="N157" s="115">
        <v>44627</v>
      </c>
      <c r="O157" s="115">
        <v>44992</v>
      </c>
      <c r="P157" s="118" t="s">
        <v>314</v>
      </c>
      <c r="Q157" s="114" t="s">
        <v>100</v>
      </c>
      <c r="R157" s="114" t="s">
        <v>100</v>
      </c>
      <c r="S157" s="114" t="s">
        <v>100</v>
      </c>
      <c r="T157" s="118" t="s">
        <v>529</v>
      </c>
      <c r="U157" s="23" t="s">
        <v>100</v>
      </c>
      <c r="V157" s="25" t="s">
        <v>100</v>
      </c>
      <c r="W157" s="25" t="s">
        <v>100</v>
      </c>
      <c r="X157" s="25" t="s">
        <v>100</v>
      </c>
      <c r="Y157" s="23" t="s">
        <v>100</v>
      </c>
      <c r="Z157" s="25" t="s">
        <v>100</v>
      </c>
      <c r="AA157" s="42" t="s">
        <v>100</v>
      </c>
      <c r="AB157" s="42" t="s">
        <v>100</v>
      </c>
      <c r="AC157" s="209">
        <v>0</v>
      </c>
      <c r="AD157" s="209">
        <v>0</v>
      </c>
      <c r="AE157" s="38" t="s">
        <v>100</v>
      </c>
      <c r="AF157" s="35" t="s">
        <v>100</v>
      </c>
      <c r="AG157" s="209">
        <v>0</v>
      </c>
      <c r="AH157" s="109"/>
      <c r="AI157" s="109">
        <v>0</v>
      </c>
      <c r="AJ157" s="109">
        <v>0</v>
      </c>
      <c r="AK157" s="120">
        <f>SUM(AI157:AJ160)</f>
        <v>77339.94</v>
      </c>
      <c r="AL157" s="113" t="s">
        <v>100</v>
      </c>
      <c r="AM157" s="113" t="s">
        <v>100</v>
      </c>
      <c r="AN157" s="113" t="s">
        <v>100</v>
      </c>
      <c r="AO157" s="113" t="s">
        <v>100</v>
      </c>
      <c r="AP157" s="113" t="s">
        <v>100</v>
      </c>
      <c r="AQ157" s="113" t="s">
        <v>100</v>
      </c>
      <c r="AR157" s="113" t="s">
        <v>100</v>
      </c>
      <c r="AS157" s="113" t="s">
        <v>100</v>
      </c>
      <c r="AT157" s="113" t="s">
        <v>100</v>
      </c>
      <c r="AU157" s="113" t="s">
        <v>100</v>
      </c>
      <c r="AV157" s="113" t="s">
        <v>100</v>
      </c>
      <c r="AW157" s="113" t="s">
        <v>100</v>
      </c>
      <c r="AX157" s="113" t="s">
        <v>100</v>
      </c>
      <c r="AY157" s="113" t="s">
        <v>100</v>
      </c>
      <c r="AZ157" s="113" t="s">
        <v>100</v>
      </c>
      <c r="BA157" s="113" t="s">
        <v>100</v>
      </c>
      <c r="BB157" s="113" t="s">
        <v>100</v>
      </c>
      <c r="BC157" s="113" t="s">
        <v>100</v>
      </c>
      <c r="BD157" s="113" t="s">
        <v>100</v>
      </c>
      <c r="BE157" s="113" t="s">
        <v>100</v>
      </c>
      <c r="BF157" s="113" t="s">
        <v>100</v>
      </c>
      <c r="BG157" s="118" t="s">
        <v>100</v>
      </c>
    </row>
    <row r="158" spans="1:59" x14ac:dyDescent="0.2">
      <c r="A158" s="118"/>
      <c r="B158" s="114"/>
      <c r="C158" s="118"/>
      <c r="D158" s="118"/>
      <c r="E158" s="118"/>
      <c r="F158" s="188"/>
      <c r="G158" s="117"/>
      <c r="H158" s="114"/>
      <c r="I158" s="188"/>
      <c r="J158" s="114"/>
      <c r="K158" s="115"/>
      <c r="L158" s="116"/>
      <c r="M158" s="117"/>
      <c r="N158" s="115"/>
      <c r="O158" s="115"/>
      <c r="P158" s="118"/>
      <c r="Q158" s="114"/>
      <c r="R158" s="114"/>
      <c r="S158" s="114"/>
      <c r="T158" s="118"/>
      <c r="U158" s="23" t="s">
        <v>101</v>
      </c>
      <c r="V158" s="25">
        <v>44992</v>
      </c>
      <c r="W158" s="40">
        <v>13488</v>
      </c>
      <c r="X158" s="23" t="s">
        <v>329</v>
      </c>
      <c r="Y158" s="28">
        <v>44992</v>
      </c>
      <c r="Z158" s="23">
        <v>45358</v>
      </c>
      <c r="AA158" s="42" t="s">
        <v>100</v>
      </c>
      <c r="AB158" s="42" t="s">
        <v>100</v>
      </c>
      <c r="AC158" s="209">
        <v>0</v>
      </c>
      <c r="AD158" s="209">
        <v>0</v>
      </c>
      <c r="AE158" s="38" t="s">
        <v>100</v>
      </c>
      <c r="AF158" s="35" t="s">
        <v>100</v>
      </c>
      <c r="AG158" s="209">
        <v>0</v>
      </c>
      <c r="AH158" s="109">
        <f t="shared" ref="AH158:AH159" si="18">$L$157-AD158+AC158+AG158</f>
        <v>279166.67</v>
      </c>
      <c r="AI158" s="109">
        <v>77250.100000000006</v>
      </c>
      <c r="AJ158" s="109">
        <v>0</v>
      </c>
      <c r="AK158" s="120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8"/>
    </row>
    <row r="159" spans="1:59" x14ac:dyDescent="0.2">
      <c r="A159" s="118"/>
      <c r="B159" s="114"/>
      <c r="C159" s="118"/>
      <c r="D159" s="118"/>
      <c r="E159" s="118"/>
      <c r="F159" s="188"/>
      <c r="G159" s="117"/>
      <c r="H159" s="114"/>
      <c r="I159" s="188"/>
      <c r="J159" s="114"/>
      <c r="K159" s="115"/>
      <c r="L159" s="116"/>
      <c r="M159" s="117"/>
      <c r="N159" s="115"/>
      <c r="O159" s="115"/>
      <c r="P159" s="118"/>
      <c r="Q159" s="114"/>
      <c r="R159" s="114"/>
      <c r="S159" s="114"/>
      <c r="T159" s="118"/>
      <c r="U159" s="23" t="s">
        <v>103</v>
      </c>
      <c r="V159" s="25">
        <v>45356</v>
      </c>
      <c r="W159" s="40">
        <v>13728</v>
      </c>
      <c r="X159" s="23" t="s">
        <v>261</v>
      </c>
      <c r="Y159" s="28">
        <v>45358</v>
      </c>
      <c r="Z159" s="23">
        <v>45723</v>
      </c>
      <c r="AA159" s="42" t="s">
        <v>100</v>
      </c>
      <c r="AB159" s="42" t="s">
        <v>100</v>
      </c>
      <c r="AC159" s="209">
        <v>0</v>
      </c>
      <c r="AD159" s="209">
        <v>0</v>
      </c>
      <c r="AE159" s="38" t="s">
        <v>100</v>
      </c>
      <c r="AF159" s="35" t="s">
        <v>100</v>
      </c>
      <c r="AG159" s="209">
        <v>0</v>
      </c>
      <c r="AH159" s="109">
        <f t="shared" si="18"/>
        <v>279166.67</v>
      </c>
      <c r="AI159" s="109">
        <v>0</v>
      </c>
      <c r="AJ159" s="109">
        <f>89.84</f>
        <v>89.84</v>
      </c>
      <c r="AK159" s="120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8"/>
    </row>
    <row r="160" spans="1:59" x14ac:dyDescent="0.2">
      <c r="A160" s="118"/>
      <c r="B160" s="114"/>
      <c r="C160" s="118"/>
      <c r="D160" s="118"/>
      <c r="E160" s="118"/>
      <c r="F160" s="188"/>
      <c r="G160" s="117"/>
      <c r="H160" s="114"/>
      <c r="I160" s="188"/>
      <c r="J160" s="114"/>
      <c r="K160" s="115"/>
      <c r="L160" s="116"/>
      <c r="M160" s="117"/>
      <c r="N160" s="115"/>
      <c r="O160" s="115"/>
      <c r="P160" s="118"/>
      <c r="Q160" s="114"/>
      <c r="R160" s="114"/>
      <c r="S160" s="114"/>
      <c r="T160" s="118"/>
      <c r="U160" s="23"/>
      <c r="V160" s="25"/>
      <c r="W160" s="40"/>
      <c r="X160" s="23"/>
      <c r="Y160" s="28"/>
      <c r="Z160" s="23"/>
      <c r="AA160" s="42" t="s">
        <v>100</v>
      </c>
      <c r="AB160" s="42" t="s">
        <v>100</v>
      </c>
      <c r="AC160" s="209">
        <v>0</v>
      </c>
      <c r="AD160" s="209">
        <v>0</v>
      </c>
      <c r="AE160" s="38" t="s">
        <v>100</v>
      </c>
      <c r="AF160" s="35" t="s">
        <v>100</v>
      </c>
      <c r="AG160" s="209">
        <v>0</v>
      </c>
      <c r="AH160" s="109"/>
      <c r="AI160" s="109">
        <v>0</v>
      </c>
      <c r="AJ160" s="109">
        <v>0</v>
      </c>
      <c r="AK160" s="120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8"/>
    </row>
    <row r="161" spans="1:565" ht="25.5" x14ac:dyDescent="0.2">
      <c r="A161" s="22">
        <v>27</v>
      </c>
      <c r="B161" s="42" t="s">
        <v>441</v>
      </c>
      <c r="C161" s="22" t="s">
        <v>336</v>
      </c>
      <c r="D161" s="22" t="s">
        <v>133</v>
      </c>
      <c r="E161" s="22" t="s">
        <v>175</v>
      </c>
      <c r="F161" s="190" t="s">
        <v>337</v>
      </c>
      <c r="G161" s="61">
        <v>13363</v>
      </c>
      <c r="H161" s="42" t="s">
        <v>346</v>
      </c>
      <c r="I161" s="190" t="s">
        <v>342</v>
      </c>
      <c r="J161" s="42" t="s">
        <v>347</v>
      </c>
      <c r="K161" s="62">
        <v>45030</v>
      </c>
      <c r="L161" s="111">
        <v>150000</v>
      </c>
      <c r="M161" s="40" t="s">
        <v>444</v>
      </c>
      <c r="N161" s="62">
        <v>45031</v>
      </c>
      <c r="O161" s="62">
        <v>45397</v>
      </c>
      <c r="P161" s="22" t="s">
        <v>314</v>
      </c>
      <c r="Q161" s="42" t="s">
        <v>100</v>
      </c>
      <c r="R161" s="42" t="s">
        <v>100</v>
      </c>
      <c r="S161" s="42" t="s">
        <v>100</v>
      </c>
      <c r="T161" s="42" t="s">
        <v>304</v>
      </c>
      <c r="U161" s="23" t="s">
        <v>100</v>
      </c>
      <c r="V161" s="25" t="s">
        <v>100</v>
      </c>
      <c r="W161" s="41" t="s">
        <v>100</v>
      </c>
      <c r="X161" s="23" t="s">
        <v>100</v>
      </c>
      <c r="Y161" s="28" t="s">
        <v>100</v>
      </c>
      <c r="Z161" s="23" t="s">
        <v>100</v>
      </c>
      <c r="AA161" s="42" t="s">
        <v>100</v>
      </c>
      <c r="AB161" s="42" t="s">
        <v>100</v>
      </c>
      <c r="AC161" s="209">
        <v>0</v>
      </c>
      <c r="AD161" s="209">
        <v>0</v>
      </c>
      <c r="AE161" s="38" t="s">
        <v>100</v>
      </c>
      <c r="AF161" s="35" t="s">
        <v>100</v>
      </c>
      <c r="AG161" s="209">
        <v>0</v>
      </c>
      <c r="AH161" s="109">
        <f>$L$161-AD161+AC161+AG161</f>
        <v>150000</v>
      </c>
      <c r="AI161" s="109">
        <v>53236.74</v>
      </c>
      <c r="AJ161" s="109">
        <v>0</v>
      </c>
      <c r="AK161" s="110">
        <f>AI161</f>
        <v>53236.74</v>
      </c>
      <c r="AL161" s="41" t="s">
        <v>348</v>
      </c>
      <c r="AM161" s="41" t="s">
        <v>350</v>
      </c>
      <c r="AN161" s="41" t="s">
        <v>349</v>
      </c>
      <c r="AO161" s="41" t="s">
        <v>350</v>
      </c>
      <c r="AP161" s="41" t="s">
        <v>100</v>
      </c>
      <c r="AQ161" s="41" t="s">
        <v>100</v>
      </c>
      <c r="AR161" s="41" t="s">
        <v>100</v>
      </c>
      <c r="AS161" s="41" t="s">
        <v>100</v>
      </c>
      <c r="AT161" s="41" t="s">
        <v>100</v>
      </c>
      <c r="AU161" s="41" t="s">
        <v>100</v>
      </c>
      <c r="AV161" s="41" t="s">
        <v>100</v>
      </c>
      <c r="AW161" s="41" t="s">
        <v>100</v>
      </c>
      <c r="AX161" s="41" t="s">
        <v>100</v>
      </c>
      <c r="AY161" s="41" t="s">
        <v>100</v>
      </c>
      <c r="AZ161" s="41" t="s">
        <v>100</v>
      </c>
      <c r="BA161" s="41" t="s">
        <v>100</v>
      </c>
      <c r="BB161" s="41" t="s">
        <v>100</v>
      </c>
      <c r="BC161" s="41" t="s">
        <v>100</v>
      </c>
      <c r="BD161" s="41" t="s">
        <v>100</v>
      </c>
      <c r="BE161" s="41" t="s">
        <v>100</v>
      </c>
      <c r="BF161" s="41" t="s">
        <v>100</v>
      </c>
      <c r="BG161" s="22" t="s">
        <v>100</v>
      </c>
    </row>
    <row r="162" spans="1:565" x14ac:dyDescent="0.2">
      <c r="A162" s="118">
        <v>28</v>
      </c>
      <c r="B162" s="114" t="s">
        <v>443</v>
      </c>
      <c r="C162" s="118" t="s">
        <v>338</v>
      </c>
      <c r="D162" s="118" t="s">
        <v>133</v>
      </c>
      <c r="E162" s="118" t="s">
        <v>175</v>
      </c>
      <c r="F162" s="188" t="s">
        <v>339</v>
      </c>
      <c r="G162" s="117">
        <v>13265</v>
      </c>
      <c r="H162" s="114" t="s">
        <v>340</v>
      </c>
      <c r="I162" s="188" t="s">
        <v>341</v>
      </c>
      <c r="J162" s="114" t="s">
        <v>343</v>
      </c>
      <c r="K162" s="115">
        <v>45054</v>
      </c>
      <c r="L162" s="116">
        <v>700000</v>
      </c>
      <c r="M162" s="117">
        <v>13529</v>
      </c>
      <c r="N162" s="115">
        <v>45054</v>
      </c>
      <c r="O162" s="115">
        <v>45421</v>
      </c>
      <c r="P162" s="118" t="s">
        <v>530</v>
      </c>
      <c r="Q162" s="114" t="s">
        <v>100</v>
      </c>
      <c r="R162" s="114" t="s">
        <v>100</v>
      </c>
      <c r="S162" s="114" t="s">
        <v>100</v>
      </c>
      <c r="T162" s="114" t="s">
        <v>304</v>
      </c>
      <c r="U162" s="23" t="s">
        <v>100</v>
      </c>
      <c r="V162" s="25" t="s">
        <v>100</v>
      </c>
      <c r="W162" s="41" t="s">
        <v>100</v>
      </c>
      <c r="X162" s="23" t="s">
        <v>100</v>
      </c>
      <c r="Y162" s="28" t="s">
        <v>100</v>
      </c>
      <c r="Z162" s="23" t="s">
        <v>100</v>
      </c>
      <c r="AA162" s="42" t="s">
        <v>100</v>
      </c>
      <c r="AB162" s="42" t="s">
        <v>100</v>
      </c>
      <c r="AC162" s="209">
        <v>0</v>
      </c>
      <c r="AD162" s="209">
        <v>0</v>
      </c>
      <c r="AE162" s="38" t="s">
        <v>100</v>
      </c>
      <c r="AF162" s="35" t="s">
        <v>100</v>
      </c>
      <c r="AG162" s="209">
        <v>0</v>
      </c>
      <c r="AH162" s="109">
        <f>L162-AD162+AC162+AG162</f>
        <v>700000</v>
      </c>
      <c r="AI162" s="109">
        <v>630304.59</v>
      </c>
      <c r="AJ162" s="109">
        <v>0</v>
      </c>
      <c r="AK162" s="120">
        <f>SUM(AI162:AJ163)</f>
        <v>722638.89</v>
      </c>
      <c r="AL162" s="113" t="s">
        <v>344</v>
      </c>
      <c r="AM162" s="113" t="s">
        <v>345</v>
      </c>
      <c r="AN162" s="113" t="s">
        <v>335</v>
      </c>
      <c r="AO162" s="113" t="s">
        <v>345</v>
      </c>
      <c r="AP162" s="113" t="s">
        <v>100</v>
      </c>
      <c r="AQ162" s="113" t="s">
        <v>100</v>
      </c>
      <c r="AR162" s="113" t="s">
        <v>100</v>
      </c>
      <c r="AS162" s="113" t="s">
        <v>100</v>
      </c>
      <c r="AT162" s="113" t="s">
        <v>100</v>
      </c>
      <c r="AU162" s="113" t="s">
        <v>100</v>
      </c>
      <c r="AV162" s="113" t="s">
        <v>100</v>
      </c>
      <c r="AW162" s="113" t="s">
        <v>100</v>
      </c>
      <c r="AX162" s="113" t="s">
        <v>100</v>
      </c>
      <c r="AY162" s="113" t="s">
        <v>100</v>
      </c>
      <c r="AZ162" s="113" t="s">
        <v>100</v>
      </c>
      <c r="BA162" s="113" t="s">
        <v>100</v>
      </c>
      <c r="BB162" s="113" t="s">
        <v>100</v>
      </c>
      <c r="BC162" s="113" t="s">
        <v>100</v>
      </c>
      <c r="BD162" s="113" t="s">
        <v>100</v>
      </c>
      <c r="BE162" s="113" t="s">
        <v>100</v>
      </c>
      <c r="BF162" s="113" t="s">
        <v>100</v>
      </c>
      <c r="BG162" s="118" t="s">
        <v>100</v>
      </c>
    </row>
    <row r="163" spans="1:565" x14ac:dyDescent="0.2">
      <c r="A163" s="118"/>
      <c r="B163" s="114"/>
      <c r="C163" s="118"/>
      <c r="D163" s="118"/>
      <c r="E163" s="118"/>
      <c r="F163" s="188"/>
      <c r="G163" s="117"/>
      <c r="H163" s="114"/>
      <c r="I163" s="188"/>
      <c r="J163" s="114"/>
      <c r="K163" s="115"/>
      <c r="L163" s="116"/>
      <c r="M163" s="117"/>
      <c r="N163" s="115"/>
      <c r="O163" s="115"/>
      <c r="P163" s="118"/>
      <c r="Q163" s="114"/>
      <c r="R163" s="114"/>
      <c r="S163" s="114"/>
      <c r="T163" s="114"/>
      <c r="U163" s="23"/>
      <c r="V163" s="25"/>
      <c r="W163" s="41"/>
      <c r="X163" s="23"/>
      <c r="Y163" s="28"/>
      <c r="Z163" s="23"/>
      <c r="AA163" s="42" t="s">
        <v>100</v>
      </c>
      <c r="AB163" s="42" t="s">
        <v>100</v>
      </c>
      <c r="AC163" s="209">
        <v>0</v>
      </c>
      <c r="AD163" s="209">
        <v>0</v>
      </c>
      <c r="AE163" s="38" t="s">
        <v>100</v>
      </c>
      <c r="AF163" s="35" t="s">
        <v>100</v>
      </c>
      <c r="AG163" s="209">
        <v>0</v>
      </c>
      <c r="AH163" s="109"/>
      <c r="AI163" s="109"/>
      <c r="AJ163" s="109">
        <f>92334.3</f>
        <v>92334.3</v>
      </c>
      <c r="AK163" s="120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8"/>
    </row>
    <row r="164" spans="1:565" x14ac:dyDescent="0.2">
      <c r="A164" s="118">
        <v>29</v>
      </c>
      <c r="B164" s="114" t="s">
        <v>442</v>
      </c>
      <c r="C164" s="118" t="s">
        <v>360</v>
      </c>
      <c r="D164" s="118" t="s">
        <v>133</v>
      </c>
      <c r="E164" s="118" t="s">
        <v>99</v>
      </c>
      <c r="F164" s="188" t="s">
        <v>361</v>
      </c>
      <c r="G164" s="117">
        <v>13594</v>
      </c>
      <c r="H164" s="114" t="s">
        <v>362</v>
      </c>
      <c r="I164" s="188" t="s">
        <v>359</v>
      </c>
      <c r="J164" s="114" t="s">
        <v>363</v>
      </c>
      <c r="K164" s="115">
        <v>45268</v>
      </c>
      <c r="L164" s="116">
        <v>1231791.3600000001</v>
      </c>
      <c r="M164" s="117">
        <v>13671</v>
      </c>
      <c r="N164" s="115">
        <v>45268</v>
      </c>
      <c r="O164" s="115">
        <v>45635</v>
      </c>
      <c r="P164" s="118" t="s">
        <v>290</v>
      </c>
      <c r="Q164" s="114" t="s">
        <v>100</v>
      </c>
      <c r="R164" s="114" t="s">
        <v>100</v>
      </c>
      <c r="S164" s="114" t="s">
        <v>100</v>
      </c>
      <c r="T164" s="114" t="s">
        <v>405</v>
      </c>
      <c r="U164" s="23" t="s">
        <v>100</v>
      </c>
      <c r="V164" s="25" t="s">
        <v>100</v>
      </c>
      <c r="W164" s="41" t="s">
        <v>100</v>
      </c>
      <c r="X164" s="23" t="s">
        <v>100</v>
      </c>
      <c r="Y164" s="28" t="s">
        <v>100</v>
      </c>
      <c r="Z164" s="23" t="s">
        <v>100</v>
      </c>
      <c r="AA164" s="42" t="s">
        <v>100</v>
      </c>
      <c r="AB164" s="42" t="s">
        <v>100</v>
      </c>
      <c r="AC164" s="209">
        <v>0</v>
      </c>
      <c r="AD164" s="209">
        <v>0</v>
      </c>
      <c r="AE164" s="38" t="s">
        <v>100</v>
      </c>
      <c r="AF164" s="35" t="s">
        <v>100</v>
      </c>
      <c r="AG164" s="209">
        <v>0</v>
      </c>
      <c r="AH164" s="109">
        <f>L164-AD164+AC164+AG164</f>
        <v>1231791.3600000001</v>
      </c>
      <c r="AI164" s="109">
        <v>59567.19</v>
      </c>
      <c r="AJ164" s="109">
        <v>0</v>
      </c>
      <c r="AK164" s="120">
        <f>SUM(AI164:AJ165)</f>
        <v>367515.02999999997</v>
      </c>
      <c r="AL164" s="113" t="s">
        <v>365</v>
      </c>
      <c r="AM164" s="113" t="s">
        <v>366</v>
      </c>
      <c r="AN164" s="113" t="s">
        <v>367</v>
      </c>
      <c r="AO164" s="113" t="s">
        <v>366</v>
      </c>
      <c r="AP164" s="113" t="s">
        <v>100</v>
      </c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22"/>
    </row>
    <row r="165" spans="1:565" ht="13.5" thickBot="1" x14ac:dyDescent="0.25">
      <c r="A165" s="118"/>
      <c r="B165" s="114"/>
      <c r="C165" s="118"/>
      <c r="D165" s="118"/>
      <c r="E165" s="118"/>
      <c r="F165" s="188"/>
      <c r="G165" s="117"/>
      <c r="H165" s="114"/>
      <c r="I165" s="188"/>
      <c r="J165" s="114"/>
      <c r="K165" s="115"/>
      <c r="L165" s="116"/>
      <c r="M165" s="117"/>
      <c r="N165" s="115"/>
      <c r="O165" s="115"/>
      <c r="P165" s="118"/>
      <c r="Q165" s="114"/>
      <c r="R165" s="114"/>
      <c r="S165" s="114"/>
      <c r="T165" s="114"/>
      <c r="U165" s="23"/>
      <c r="V165" s="25"/>
      <c r="W165" s="23"/>
      <c r="X165" s="23"/>
      <c r="Y165" s="23"/>
      <c r="Z165" s="23"/>
      <c r="AA165" s="42" t="s">
        <v>100</v>
      </c>
      <c r="AB165" s="42" t="s">
        <v>100</v>
      </c>
      <c r="AC165" s="209">
        <v>0</v>
      </c>
      <c r="AD165" s="209">
        <v>0</v>
      </c>
      <c r="AE165" s="38" t="s">
        <v>100</v>
      </c>
      <c r="AF165" s="35" t="s">
        <v>100</v>
      </c>
      <c r="AG165" s="209">
        <v>0</v>
      </c>
      <c r="AH165" s="109"/>
      <c r="AI165" s="109"/>
      <c r="AJ165" s="109">
        <f>205298.56+102649.28</f>
        <v>307947.83999999997</v>
      </c>
      <c r="AK165" s="120"/>
      <c r="AL165" s="113"/>
      <c r="AM165" s="113"/>
      <c r="AN165" s="113"/>
      <c r="AO165" s="113"/>
      <c r="AP165" s="113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22"/>
    </row>
    <row r="166" spans="1:565" s="97" customFormat="1" ht="39" thickBot="1" x14ac:dyDescent="0.25">
      <c r="A166" s="22">
        <v>30</v>
      </c>
      <c r="B166" s="42" t="s">
        <v>449</v>
      </c>
      <c r="C166" s="22" t="s">
        <v>450</v>
      </c>
      <c r="D166" s="22" t="s">
        <v>97</v>
      </c>
      <c r="E166" s="22" t="s">
        <v>99</v>
      </c>
      <c r="F166" s="190" t="s">
        <v>451</v>
      </c>
      <c r="G166" s="61">
        <v>13425</v>
      </c>
      <c r="H166" s="42" t="s">
        <v>452</v>
      </c>
      <c r="I166" s="190" t="s">
        <v>453</v>
      </c>
      <c r="J166" s="42" t="s">
        <v>454</v>
      </c>
      <c r="K166" s="62">
        <v>45286</v>
      </c>
      <c r="L166" s="111">
        <v>3760</v>
      </c>
      <c r="M166" s="61">
        <v>13689</v>
      </c>
      <c r="N166" s="62">
        <v>45280</v>
      </c>
      <c r="O166" s="62">
        <v>45646</v>
      </c>
      <c r="P166" s="22" t="s">
        <v>288</v>
      </c>
      <c r="Q166" s="42" t="s">
        <v>100</v>
      </c>
      <c r="R166" s="42" t="s">
        <v>100</v>
      </c>
      <c r="S166" s="42" t="s">
        <v>100</v>
      </c>
      <c r="T166" s="42" t="s">
        <v>455</v>
      </c>
      <c r="U166" s="23"/>
      <c r="V166" s="25"/>
      <c r="W166" s="23"/>
      <c r="X166" s="23"/>
      <c r="Y166" s="23"/>
      <c r="Z166" s="23"/>
      <c r="AA166" s="42" t="s">
        <v>100</v>
      </c>
      <c r="AB166" s="42" t="s">
        <v>100</v>
      </c>
      <c r="AC166" s="209">
        <v>0</v>
      </c>
      <c r="AD166" s="209">
        <v>0</v>
      </c>
      <c r="AE166" s="38" t="s">
        <v>100</v>
      </c>
      <c r="AF166" s="35" t="s">
        <v>100</v>
      </c>
      <c r="AG166" s="209">
        <v>0</v>
      </c>
      <c r="AH166" s="110">
        <f>L166-AD166+AC166+AG166</f>
        <v>3760</v>
      </c>
      <c r="AI166" s="110" t="s">
        <v>100</v>
      </c>
      <c r="AJ166" s="109">
        <f>1789.76</f>
        <v>1789.76</v>
      </c>
      <c r="AK166" s="110">
        <f>AJ166</f>
        <v>1789.76</v>
      </c>
      <c r="AL166" s="41" t="s">
        <v>100</v>
      </c>
      <c r="AM166" s="41" t="s">
        <v>100</v>
      </c>
      <c r="AN166" s="41" t="s">
        <v>100</v>
      </c>
      <c r="AO166" s="41" t="s">
        <v>100</v>
      </c>
      <c r="AP166" s="41" t="s">
        <v>100</v>
      </c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22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  <c r="SP166" s="1"/>
      <c r="SQ166" s="1"/>
      <c r="SR166" s="1"/>
      <c r="SS166" s="1"/>
      <c r="ST166" s="1"/>
      <c r="SU166" s="1"/>
      <c r="SV166" s="1"/>
      <c r="SW166" s="1"/>
      <c r="SX166" s="1"/>
      <c r="SY166" s="1"/>
      <c r="SZ166" s="1"/>
      <c r="TA166" s="1"/>
      <c r="TB166" s="1"/>
      <c r="TC166" s="1"/>
      <c r="TD166" s="1"/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/>
      <c r="TV166" s="1"/>
      <c r="TW166" s="1"/>
      <c r="TX166" s="1"/>
      <c r="TY166" s="1"/>
      <c r="TZ166" s="1"/>
      <c r="UA166" s="1"/>
      <c r="UB166" s="1"/>
      <c r="UC166" s="1"/>
      <c r="UD166" s="1"/>
      <c r="UE166" s="1"/>
      <c r="UF166" s="1"/>
      <c r="UG166" s="1"/>
      <c r="UH166" s="1"/>
      <c r="UI166" s="1"/>
      <c r="UJ166" s="1"/>
      <c r="UK166" s="1"/>
      <c r="UL166" s="1"/>
      <c r="UM166" s="1"/>
      <c r="UN166" s="1"/>
      <c r="UO166" s="1"/>
      <c r="UP166" s="1"/>
      <c r="UQ166" s="1"/>
      <c r="UR166" s="1"/>
      <c r="US166" s="1"/>
    </row>
    <row r="167" spans="1:565" ht="26.25" thickBot="1" x14ac:dyDescent="0.25">
      <c r="A167" s="22">
        <v>31</v>
      </c>
      <c r="B167" s="22" t="s">
        <v>456</v>
      </c>
      <c r="C167" s="22" t="s">
        <v>457</v>
      </c>
      <c r="D167" s="22" t="s">
        <v>97</v>
      </c>
      <c r="E167" s="22" t="s">
        <v>99</v>
      </c>
      <c r="F167" s="190" t="s">
        <v>458</v>
      </c>
      <c r="G167" s="61">
        <v>13381</v>
      </c>
      <c r="H167" s="42" t="s">
        <v>459</v>
      </c>
      <c r="I167" s="190" t="s">
        <v>460</v>
      </c>
      <c r="J167" s="42" t="s">
        <v>461</v>
      </c>
      <c r="K167" s="62">
        <v>45260</v>
      </c>
      <c r="L167" s="111">
        <v>6413.9</v>
      </c>
      <c r="M167" s="61">
        <v>13668</v>
      </c>
      <c r="N167" s="62">
        <v>45260</v>
      </c>
      <c r="O167" s="62">
        <v>45442</v>
      </c>
      <c r="P167" s="22" t="s">
        <v>288</v>
      </c>
      <c r="Q167" s="42" t="s">
        <v>100</v>
      </c>
      <c r="R167" s="42" t="s">
        <v>100</v>
      </c>
      <c r="S167" s="42" t="s">
        <v>100</v>
      </c>
      <c r="T167" s="42" t="s">
        <v>455</v>
      </c>
      <c r="U167" s="23" t="s">
        <v>100</v>
      </c>
      <c r="V167" s="23" t="s">
        <v>100</v>
      </c>
      <c r="W167" s="23" t="s">
        <v>100</v>
      </c>
      <c r="X167" s="23" t="s">
        <v>100</v>
      </c>
      <c r="Y167" s="23" t="s">
        <v>100</v>
      </c>
      <c r="Z167" s="23" t="s">
        <v>100</v>
      </c>
      <c r="AA167" s="42" t="s">
        <v>100</v>
      </c>
      <c r="AB167" s="42" t="s">
        <v>100</v>
      </c>
      <c r="AC167" s="209">
        <v>0</v>
      </c>
      <c r="AD167" s="209">
        <v>0</v>
      </c>
      <c r="AE167" s="38" t="s">
        <v>100</v>
      </c>
      <c r="AF167" s="35" t="s">
        <v>100</v>
      </c>
      <c r="AG167" s="209">
        <v>0</v>
      </c>
      <c r="AH167" s="110">
        <f>L167-AD167+AC167+AG167</f>
        <v>6413.9</v>
      </c>
      <c r="AI167" s="110" t="s">
        <v>100</v>
      </c>
      <c r="AJ167" s="109">
        <v>0</v>
      </c>
      <c r="AK167" s="110">
        <f>AJ167</f>
        <v>0</v>
      </c>
      <c r="AL167" s="41" t="s">
        <v>100</v>
      </c>
      <c r="AM167" s="41" t="s">
        <v>100</v>
      </c>
      <c r="AN167" s="41" t="s">
        <v>100</v>
      </c>
      <c r="AO167" s="41" t="s">
        <v>100</v>
      </c>
      <c r="AP167" s="41" t="s">
        <v>100</v>
      </c>
      <c r="AQ167" s="41" t="s">
        <v>100</v>
      </c>
      <c r="AR167" s="41" t="s">
        <v>100</v>
      </c>
      <c r="AS167" s="41" t="s">
        <v>100</v>
      </c>
      <c r="AT167" s="41" t="s">
        <v>100</v>
      </c>
      <c r="AU167" s="41" t="s">
        <v>100</v>
      </c>
      <c r="AV167" s="41" t="s">
        <v>100</v>
      </c>
      <c r="AW167" s="41" t="s">
        <v>100</v>
      </c>
      <c r="AX167" s="41" t="s">
        <v>100</v>
      </c>
      <c r="AY167" s="41" t="s">
        <v>100</v>
      </c>
      <c r="AZ167" s="41" t="s">
        <v>100</v>
      </c>
      <c r="BA167" s="41" t="s">
        <v>100</v>
      </c>
      <c r="BB167" s="41" t="s">
        <v>100</v>
      </c>
      <c r="BC167" s="41" t="s">
        <v>100</v>
      </c>
      <c r="BD167" s="41" t="s">
        <v>100</v>
      </c>
      <c r="BE167" s="41" t="s">
        <v>100</v>
      </c>
      <c r="BF167" s="41" t="s">
        <v>100</v>
      </c>
      <c r="BG167" s="22" t="s">
        <v>100</v>
      </c>
    </row>
    <row r="168" spans="1:565" s="97" customFormat="1" ht="39" thickBot="1" x14ac:dyDescent="0.25">
      <c r="A168" s="22">
        <v>32</v>
      </c>
      <c r="B168" s="42" t="s">
        <v>462</v>
      </c>
      <c r="C168" s="22" t="s">
        <v>450</v>
      </c>
      <c r="D168" s="22" t="s">
        <v>97</v>
      </c>
      <c r="E168" s="22" t="s">
        <v>99</v>
      </c>
      <c r="F168" s="190" t="s">
        <v>451</v>
      </c>
      <c r="G168" s="61">
        <v>13425</v>
      </c>
      <c r="H168" s="42" t="s">
        <v>463</v>
      </c>
      <c r="I168" s="190" t="s">
        <v>464</v>
      </c>
      <c r="J168" s="42" t="s">
        <v>465</v>
      </c>
      <c r="K168" s="62">
        <v>45280</v>
      </c>
      <c r="L168" s="111">
        <v>5793</v>
      </c>
      <c r="M168" s="61">
        <v>13680</v>
      </c>
      <c r="N168" s="62">
        <v>45280</v>
      </c>
      <c r="O168" s="62">
        <v>45646</v>
      </c>
      <c r="P168" s="22" t="s">
        <v>288</v>
      </c>
      <c r="Q168" s="42" t="s">
        <v>100</v>
      </c>
      <c r="R168" s="42" t="s">
        <v>100</v>
      </c>
      <c r="S168" s="42" t="s">
        <v>100</v>
      </c>
      <c r="T168" s="42" t="s">
        <v>455</v>
      </c>
      <c r="U168" s="23" t="s">
        <v>100</v>
      </c>
      <c r="V168" s="23" t="s">
        <v>100</v>
      </c>
      <c r="W168" s="23" t="s">
        <v>100</v>
      </c>
      <c r="X168" s="23" t="s">
        <v>100</v>
      </c>
      <c r="Y168" s="23" t="s">
        <v>100</v>
      </c>
      <c r="Z168" s="23" t="s">
        <v>100</v>
      </c>
      <c r="AA168" s="42" t="s">
        <v>100</v>
      </c>
      <c r="AB168" s="42" t="s">
        <v>100</v>
      </c>
      <c r="AC168" s="209">
        <v>0</v>
      </c>
      <c r="AD168" s="209">
        <v>0</v>
      </c>
      <c r="AE168" s="38" t="s">
        <v>100</v>
      </c>
      <c r="AF168" s="35" t="s">
        <v>100</v>
      </c>
      <c r="AG168" s="209">
        <v>0</v>
      </c>
      <c r="AH168" s="110">
        <f t="shared" ref="AH168:AH172" si="19">L168-AD168+AC168+AG168</f>
        <v>5793</v>
      </c>
      <c r="AI168" s="110" t="s">
        <v>100</v>
      </c>
      <c r="AJ168" s="109">
        <v>0</v>
      </c>
      <c r="AK168" s="110">
        <f t="shared" ref="AK168:AK172" si="20">AJ168</f>
        <v>0</v>
      </c>
      <c r="AL168" s="41" t="s">
        <v>100</v>
      </c>
      <c r="AM168" s="41" t="s">
        <v>100</v>
      </c>
      <c r="AN168" s="41" t="s">
        <v>100</v>
      </c>
      <c r="AO168" s="41" t="s">
        <v>100</v>
      </c>
      <c r="AP168" s="41" t="s">
        <v>100</v>
      </c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22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"/>
      <c r="RB168" s="1"/>
      <c r="RC168" s="1"/>
      <c r="RD168" s="1"/>
      <c r="RE168" s="1"/>
      <c r="RF168" s="1"/>
      <c r="RG168" s="1"/>
      <c r="RH168" s="1"/>
      <c r="RI168" s="1"/>
      <c r="RJ168" s="1"/>
      <c r="RK168" s="1"/>
      <c r="RL168" s="1"/>
      <c r="RM168" s="1"/>
      <c r="RN168" s="1"/>
      <c r="RO168" s="1"/>
      <c r="RP168" s="1"/>
      <c r="RQ168" s="1"/>
      <c r="RR168" s="1"/>
      <c r="RS168" s="1"/>
      <c r="RT168" s="1"/>
      <c r="RU168" s="1"/>
      <c r="RV168" s="1"/>
      <c r="RW168" s="1"/>
      <c r="RX168" s="1"/>
      <c r="RY168" s="1"/>
      <c r="RZ168" s="1"/>
      <c r="SA168" s="1"/>
      <c r="SB168" s="1"/>
      <c r="SC168" s="1"/>
      <c r="SD168" s="1"/>
      <c r="SE168" s="1"/>
      <c r="SF168" s="1"/>
      <c r="SG168" s="1"/>
      <c r="SH168" s="1"/>
      <c r="SI168" s="1"/>
      <c r="SJ168" s="1"/>
      <c r="SK168" s="1"/>
      <c r="SL168" s="1"/>
      <c r="SM168" s="1"/>
      <c r="SN168" s="1"/>
      <c r="SO168" s="1"/>
      <c r="SP168" s="1"/>
      <c r="SQ168" s="1"/>
      <c r="SR168" s="1"/>
      <c r="SS168" s="1"/>
      <c r="ST168" s="1"/>
      <c r="SU168" s="1"/>
      <c r="SV168" s="1"/>
      <c r="SW168" s="1"/>
      <c r="SX168" s="1"/>
      <c r="SY168" s="1"/>
      <c r="SZ168" s="1"/>
      <c r="TA168" s="1"/>
      <c r="TB168" s="1"/>
      <c r="TC168" s="1"/>
      <c r="TD168" s="1"/>
      <c r="TE168" s="1"/>
      <c r="TF168" s="1"/>
      <c r="TG168" s="1"/>
      <c r="TH168" s="1"/>
      <c r="TI168" s="1"/>
      <c r="TJ168" s="1"/>
      <c r="TK168" s="1"/>
      <c r="TL168" s="1"/>
      <c r="TM168" s="1"/>
      <c r="TN168" s="1"/>
      <c r="TO168" s="1"/>
      <c r="TP168" s="1"/>
      <c r="TQ168" s="1"/>
      <c r="TR168" s="1"/>
      <c r="TS168" s="1"/>
      <c r="TT168" s="1"/>
      <c r="TU168" s="1"/>
      <c r="TV168" s="1"/>
      <c r="TW168" s="1"/>
      <c r="TX168" s="1"/>
      <c r="TY168" s="1"/>
      <c r="TZ168" s="1"/>
      <c r="UA168" s="1"/>
      <c r="UB168" s="1"/>
      <c r="UC168" s="1"/>
      <c r="UD168" s="1"/>
      <c r="UE168" s="1"/>
      <c r="UF168" s="1"/>
      <c r="UG168" s="1"/>
      <c r="UH168" s="1"/>
      <c r="UI168" s="1"/>
      <c r="UJ168" s="1"/>
      <c r="UK168" s="1"/>
      <c r="UL168" s="1"/>
      <c r="UM168" s="1"/>
      <c r="UN168" s="1"/>
      <c r="UO168" s="1"/>
      <c r="UP168" s="1"/>
      <c r="UQ168" s="1"/>
      <c r="UR168" s="1"/>
      <c r="US168" s="1"/>
    </row>
    <row r="169" spans="1:565" ht="25.5" x14ac:dyDescent="0.2">
      <c r="A169" s="22">
        <v>33</v>
      </c>
      <c r="B169" s="22" t="s">
        <v>466</v>
      </c>
      <c r="C169" s="22" t="s">
        <v>457</v>
      </c>
      <c r="D169" s="22" t="s">
        <v>97</v>
      </c>
      <c r="E169" s="22" t="s">
        <v>99</v>
      </c>
      <c r="F169" s="190" t="s">
        <v>458</v>
      </c>
      <c r="G169" s="61">
        <v>13381</v>
      </c>
      <c r="H169" s="42" t="s">
        <v>467</v>
      </c>
      <c r="I169" s="190" t="s">
        <v>464</v>
      </c>
      <c r="J169" s="42" t="s">
        <v>465</v>
      </c>
      <c r="K169" s="62">
        <v>45259</v>
      </c>
      <c r="L169" s="111">
        <v>22700</v>
      </c>
      <c r="M169" s="61">
        <v>13664</v>
      </c>
      <c r="N169" s="62">
        <v>45259</v>
      </c>
      <c r="O169" s="62">
        <v>45441</v>
      </c>
      <c r="P169" s="22" t="s">
        <v>288</v>
      </c>
      <c r="Q169" s="42" t="s">
        <v>100</v>
      </c>
      <c r="R169" s="42" t="s">
        <v>100</v>
      </c>
      <c r="S169" s="42" t="s">
        <v>100</v>
      </c>
      <c r="T169" s="42" t="s">
        <v>455</v>
      </c>
      <c r="U169" s="23" t="s">
        <v>100</v>
      </c>
      <c r="V169" s="23" t="s">
        <v>100</v>
      </c>
      <c r="W169" s="23" t="s">
        <v>100</v>
      </c>
      <c r="X169" s="23" t="s">
        <v>100</v>
      </c>
      <c r="Y169" s="23" t="s">
        <v>100</v>
      </c>
      <c r="Z169" s="23" t="s">
        <v>100</v>
      </c>
      <c r="AA169" s="42" t="s">
        <v>100</v>
      </c>
      <c r="AB169" s="42" t="s">
        <v>100</v>
      </c>
      <c r="AC169" s="209">
        <v>0</v>
      </c>
      <c r="AD169" s="209">
        <v>0</v>
      </c>
      <c r="AE169" s="38" t="s">
        <v>100</v>
      </c>
      <c r="AF169" s="35" t="s">
        <v>100</v>
      </c>
      <c r="AG169" s="209">
        <v>0</v>
      </c>
      <c r="AH169" s="110">
        <f t="shared" si="19"/>
        <v>22700</v>
      </c>
      <c r="AI169" s="110" t="s">
        <v>100</v>
      </c>
      <c r="AJ169" s="109">
        <v>0</v>
      </c>
      <c r="AK169" s="110">
        <f t="shared" si="20"/>
        <v>0</v>
      </c>
      <c r="AL169" s="41" t="s">
        <v>100</v>
      </c>
      <c r="AM169" s="41" t="s">
        <v>100</v>
      </c>
      <c r="AN169" s="41" t="s">
        <v>100</v>
      </c>
      <c r="AO169" s="41" t="s">
        <v>100</v>
      </c>
      <c r="AP169" s="41" t="s">
        <v>100</v>
      </c>
      <c r="AQ169" s="41" t="s">
        <v>100</v>
      </c>
      <c r="AR169" s="41" t="s">
        <v>100</v>
      </c>
      <c r="AS169" s="41" t="s">
        <v>100</v>
      </c>
      <c r="AT169" s="41" t="s">
        <v>100</v>
      </c>
      <c r="AU169" s="41" t="s">
        <v>100</v>
      </c>
      <c r="AV169" s="41" t="s">
        <v>100</v>
      </c>
      <c r="AW169" s="41" t="s">
        <v>100</v>
      </c>
      <c r="AX169" s="41" t="s">
        <v>100</v>
      </c>
      <c r="AY169" s="41" t="s">
        <v>100</v>
      </c>
      <c r="AZ169" s="41" t="s">
        <v>100</v>
      </c>
      <c r="BA169" s="41" t="s">
        <v>100</v>
      </c>
      <c r="BB169" s="41" t="s">
        <v>100</v>
      </c>
      <c r="BC169" s="41" t="s">
        <v>100</v>
      </c>
      <c r="BD169" s="41" t="s">
        <v>100</v>
      </c>
      <c r="BE169" s="41" t="s">
        <v>100</v>
      </c>
      <c r="BF169" s="41" t="s">
        <v>100</v>
      </c>
      <c r="BG169" s="22" t="s">
        <v>100</v>
      </c>
    </row>
    <row r="170" spans="1:565" ht="38.25" x14ac:dyDescent="0.2">
      <c r="A170" s="22">
        <v>34</v>
      </c>
      <c r="B170" s="22" t="s">
        <v>468</v>
      </c>
      <c r="C170" s="22" t="s">
        <v>450</v>
      </c>
      <c r="D170" s="22" t="s">
        <v>97</v>
      </c>
      <c r="E170" s="22" t="s">
        <v>99</v>
      </c>
      <c r="F170" s="190" t="s">
        <v>451</v>
      </c>
      <c r="G170" s="61">
        <v>13425</v>
      </c>
      <c r="H170" s="42" t="s">
        <v>469</v>
      </c>
      <c r="I170" s="190" t="s">
        <v>470</v>
      </c>
      <c r="J170" s="42" t="s">
        <v>471</v>
      </c>
      <c r="K170" s="62">
        <v>45281</v>
      </c>
      <c r="L170" s="111">
        <v>3950</v>
      </c>
      <c r="M170" s="61">
        <v>13680</v>
      </c>
      <c r="N170" s="62">
        <v>45280</v>
      </c>
      <c r="O170" s="62">
        <v>45646</v>
      </c>
      <c r="P170" s="22" t="s">
        <v>288</v>
      </c>
      <c r="Q170" s="42" t="s">
        <v>100</v>
      </c>
      <c r="R170" s="42" t="s">
        <v>100</v>
      </c>
      <c r="S170" s="42" t="s">
        <v>100</v>
      </c>
      <c r="T170" s="42" t="s">
        <v>455</v>
      </c>
      <c r="U170" s="23" t="s">
        <v>100</v>
      </c>
      <c r="V170" s="23" t="s">
        <v>100</v>
      </c>
      <c r="W170" s="23" t="s">
        <v>100</v>
      </c>
      <c r="X170" s="23" t="s">
        <v>100</v>
      </c>
      <c r="Y170" s="23" t="s">
        <v>100</v>
      </c>
      <c r="Z170" s="23" t="s">
        <v>100</v>
      </c>
      <c r="AA170" s="42" t="s">
        <v>100</v>
      </c>
      <c r="AB170" s="42" t="s">
        <v>100</v>
      </c>
      <c r="AC170" s="209">
        <v>0</v>
      </c>
      <c r="AD170" s="209">
        <v>0</v>
      </c>
      <c r="AE170" s="38" t="s">
        <v>100</v>
      </c>
      <c r="AF170" s="35" t="s">
        <v>100</v>
      </c>
      <c r="AG170" s="209">
        <v>0</v>
      </c>
      <c r="AH170" s="110">
        <f t="shared" si="19"/>
        <v>3950</v>
      </c>
      <c r="AI170" s="110" t="s">
        <v>100</v>
      </c>
      <c r="AJ170" s="109">
        <v>0</v>
      </c>
      <c r="AK170" s="110">
        <f t="shared" si="20"/>
        <v>0</v>
      </c>
      <c r="AL170" s="41" t="s">
        <v>100</v>
      </c>
      <c r="AM170" s="41" t="s">
        <v>100</v>
      </c>
      <c r="AN170" s="41" t="s">
        <v>100</v>
      </c>
      <c r="AO170" s="41" t="s">
        <v>100</v>
      </c>
      <c r="AP170" s="41" t="s">
        <v>100</v>
      </c>
      <c r="AQ170" s="41" t="s">
        <v>100</v>
      </c>
      <c r="AR170" s="41" t="s">
        <v>100</v>
      </c>
      <c r="AS170" s="41" t="s">
        <v>100</v>
      </c>
      <c r="AT170" s="41" t="s">
        <v>100</v>
      </c>
      <c r="AU170" s="41" t="s">
        <v>100</v>
      </c>
      <c r="AV170" s="41" t="s">
        <v>100</v>
      </c>
      <c r="AW170" s="41" t="s">
        <v>100</v>
      </c>
      <c r="AX170" s="41" t="s">
        <v>100</v>
      </c>
      <c r="AY170" s="41" t="s">
        <v>100</v>
      </c>
      <c r="AZ170" s="41" t="s">
        <v>100</v>
      </c>
      <c r="BA170" s="41" t="s">
        <v>100</v>
      </c>
      <c r="BB170" s="41" t="s">
        <v>100</v>
      </c>
      <c r="BC170" s="41" t="s">
        <v>100</v>
      </c>
      <c r="BD170" s="41" t="s">
        <v>100</v>
      </c>
      <c r="BE170" s="41" t="s">
        <v>100</v>
      </c>
      <c r="BF170" s="41" t="s">
        <v>100</v>
      </c>
      <c r="BG170" s="22" t="s">
        <v>100</v>
      </c>
    </row>
    <row r="171" spans="1:565" ht="25.5" x14ac:dyDescent="0.2">
      <c r="A171" s="22">
        <v>35</v>
      </c>
      <c r="B171" s="22" t="s">
        <v>472</v>
      </c>
      <c r="C171" s="22" t="s">
        <v>457</v>
      </c>
      <c r="D171" s="22" t="s">
        <v>97</v>
      </c>
      <c r="E171" s="22" t="s">
        <v>99</v>
      </c>
      <c r="F171" s="190" t="s">
        <v>458</v>
      </c>
      <c r="G171" s="61">
        <v>13381</v>
      </c>
      <c r="H171" s="42" t="s">
        <v>475</v>
      </c>
      <c r="I171" s="190" t="s">
        <v>470</v>
      </c>
      <c r="J171" s="42" t="s">
        <v>471</v>
      </c>
      <c r="K171" s="62">
        <v>45259</v>
      </c>
      <c r="L171" s="111">
        <v>3754</v>
      </c>
      <c r="M171" s="61">
        <v>13665</v>
      </c>
      <c r="N171" s="62">
        <v>45259</v>
      </c>
      <c r="O171" s="62">
        <v>45442</v>
      </c>
      <c r="P171" s="62" t="s">
        <v>288</v>
      </c>
      <c r="Q171" s="42" t="s">
        <v>100</v>
      </c>
      <c r="R171" s="42" t="s">
        <v>100</v>
      </c>
      <c r="S171" s="42" t="s">
        <v>100</v>
      </c>
      <c r="T171" s="42" t="s">
        <v>455</v>
      </c>
      <c r="U171" s="23" t="s">
        <v>100</v>
      </c>
      <c r="V171" s="23" t="s">
        <v>100</v>
      </c>
      <c r="W171" s="23" t="s">
        <v>100</v>
      </c>
      <c r="X171" s="23" t="s">
        <v>100</v>
      </c>
      <c r="Y171" s="23" t="s">
        <v>100</v>
      </c>
      <c r="Z171" s="23" t="s">
        <v>100</v>
      </c>
      <c r="AA171" s="42" t="s">
        <v>100</v>
      </c>
      <c r="AB171" s="42" t="s">
        <v>100</v>
      </c>
      <c r="AC171" s="209">
        <v>0</v>
      </c>
      <c r="AD171" s="209">
        <v>0</v>
      </c>
      <c r="AE171" s="38" t="s">
        <v>100</v>
      </c>
      <c r="AF171" s="35" t="s">
        <v>100</v>
      </c>
      <c r="AG171" s="209">
        <v>0</v>
      </c>
      <c r="AH171" s="110">
        <f t="shared" si="19"/>
        <v>3754</v>
      </c>
      <c r="AI171" s="110" t="s">
        <v>100</v>
      </c>
      <c r="AJ171" s="109">
        <v>0</v>
      </c>
      <c r="AK171" s="110">
        <f t="shared" si="20"/>
        <v>0</v>
      </c>
      <c r="AL171" s="41" t="s">
        <v>100</v>
      </c>
      <c r="AM171" s="41" t="s">
        <v>100</v>
      </c>
      <c r="AN171" s="41" t="s">
        <v>100</v>
      </c>
      <c r="AO171" s="41" t="s">
        <v>100</v>
      </c>
      <c r="AP171" s="41" t="s">
        <v>100</v>
      </c>
      <c r="AQ171" s="41" t="s">
        <v>100</v>
      </c>
      <c r="AR171" s="41" t="s">
        <v>100</v>
      </c>
      <c r="AS171" s="41" t="s">
        <v>100</v>
      </c>
      <c r="AT171" s="41" t="s">
        <v>100</v>
      </c>
      <c r="AU171" s="41" t="s">
        <v>100</v>
      </c>
      <c r="AV171" s="41" t="s">
        <v>100</v>
      </c>
      <c r="AW171" s="41" t="s">
        <v>100</v>
      </c>
      <c r="AX171" s="41" t="s">
        <v>100</v>
      </c>
      <c r="AY171" s="41" t="s">
        <v>100</v>
      </c>
      <c r="AZ171" s="41" t="s">
        <v>100</v>
      </c>
      <c r="BA171" s="41" t="s">
        <v>100</v>
      </c>
      <c r="BB171" s="41" t="s">
        <v>100</v>
      </c>
      <c r="BC171" s="41" t="s">
        <v>100</v>
      </c>
      <c r="BD171" s="41" t="s">
        <v>100</v>
      </c>
      <c r="BE171" s="41" t="s">
        <v>100</v>
      </c>
      <c r="BF171" s="41" t="s">
        <v>100</v>
      </c>
      <c r="BG171" s="22" t="s">
        <v>100</v>
      </c>
    </row>
    <row r="172" spans="1:565" ht="25.5" x14ac:dyDescent="0.2">
      <c r="A172" s="22">
        <v>36</v>
      </c>
      <c r="B172" s="22" t="s">
        <v>473</v>
      </c>
      <c r="C172" s="22" t="s">
        <v>457</v>
      </c>
      <c r="D172" s="22" t="s">
        <v>97</v>
      </c>
      <c r="E172" s="22" t="s">
        <v>99</v>
      </c>
      <c r="F172" s="190" t="s">
        <v>458</v>
      </c>
      <c r="G172" s="61">
        <v>13381</v>
      </c>
      <c r="H172" s="42" t="s">
        <v>474</v>
      </c>
      <c r="I172" s="190" t="s">
        <v>476</v>
      </c>
      <c r="J172" s="42" t="s">
        <v>477</v>
      </c>
      <c r="K172" s="62">
        <v>45259</v>
      </c>
      <c r="L172" s="111">
        <v>2640</v>
      </c>
      <c r="M172" s="61">
        <v>13665</v>
      </c>
      <c r="N172" s="62">
        <v>45259</v>
      </c>
      <c r="O172" s="62">
        <v>45442</v>
      </c>
      <c r="P172" s="62" t="s">
        <v>288</v>
      </c>
      <c r="Q172" s="42" t="s">
        <v>100</v>
      </c>
      <c r="R172" s="42" t="s">
        <v>100</v>
      </c>
      <c r="S172" s="42" t="s">
        <v>100</v>
      </c>
      <c r="T172" s="42" t="s">
        <v>455</v>
      </c>
      <c r="U172" s="23" t="s">
        <v>100</v>
      </c>
      <c r="V172" s="23" t="s">
        <v>100</v>
      </c>
      <c r="W172" s="23" t="s">
        <v>100</v>
      </c>
      <c r="X172" s="23" t="s">
        <v>100</v>
      </c>
      <c r="Y172" s="23" t="s">
        <v>100</v>
      </c>
      <c r="Z172" s="23" t="s">
        <v>100</v>
      </c>
      <c r="AA172" s="42" t="s">
        <v>100</v>
      </c>
      <c r="AB172" s="42" t="s">
        <v>100</v>
      </c>
      <c r="AC172" s="209">
        <v>0</v>
      </c>
      <c r="AD172" s="209">
        <v>0</v>
      </c>
      <c r="AE172" s="38" t="s">
        <v>100</v>
      </c>
      <c r="AF172" s="35" t="s">
        <v>100</v>
      </c>
      <c r="AG172" s="209">
        <v>0</v>
      </c>
      <c r="AH172" s="110">
        <f t="shared" si="19"/>
        <v>2640</v>
      </c>
      <c r="AI172" s="110" t="s">
        <v>100</v>
      </c>
      <c r="AJ172" s="109">
        <v>0</v>
      </c>
      <c r="AK172" s="110">
        <f t="shared" si="20"/>
        <v>0</v>
      </c>
      <c r="AL172" s="41" t="s">
        <v>100</v>
      </c>
      <c r="AM172" s="41" t="s">
        <v>100</v>
      </c>
      <c r="AN172" s="41" t="s">
        <v>100</v>
      </c>
      <c r="AO172" s="41" t="s">
        <v>100</v>
      </c>
      <c r="AP172" s="41" t="s">
        <v>100</v>
      </c>
      <c r="AQ172" s="41" t="s">
        <v>100</v>
      </c>
      <c r="AR172" s="41" t="s">
        <v>100</v>
      </c>
      <c r="AS172" s="41" t="s">
        <v>100</v>
      </c>
      <c r="AT172" s="41" t="s">
        <v>100</v>
      </c>
      <c r="AU172" s="41" t="s">
        <v>100</v>
      </c>
      <c r="AV172" s="41" t="s">
        <v>100</v>
      </c>
      <c r="AW172" s="41" t="s">
        <v>100</v>
      </c>
      <c r="AX172" s="41" t="s">
        <v>100</v>
      </c>
      <c r="AY172" s="41" t="s">
        <v>100</v>
      </c>
      <c r="AZ172" s="41" t="s">
        <v>100</v>
      </c>
      <c r="BA172" s="41" t="s">
        <v>100</v>
      </c>
      <c r="BB172" s="41" t="s">
        <v>100</v>
      </c>
      <c r="BC172" s="41" t="s">
        <v>100</v>
      </c>
      <c r="BD172" s="41" t="s">
        <v>100</v>
      </c>
      <c r="BE172" s="41" t="s">
        <v>100</v>
      </c>
      <c r="BF172" s="41" t="s">
        <v>100</v>
      </c>
      <c r="BG172" s="22" t="s">
        <v>100</v>
      </c>
    </row>
    <row r="173" spans="1:565" s="98" customFormat="1" ht="39" thickBot="1" x14ac:dyDescent="0.25">
      <c r="A173" s="22">
        <v>37</v>
      </c>
      <c r="B173" s="42" t="s">
        <v>478</v>
      </c>
      <c r="C173" s="22" t="s">
        <v>479</v>
      </c>
      <c r="D173" s="22" t="s">
        <v>133</v>
      </c>
      <c r="E173" s="22" t="s">
        <v>175</v>
      </c>
      <c r="F173" s="190" t="s">
        <v>480</v>
      </c>
      <c r="G173" s="61">
        <v>13373</v>
      </c>
      <c r="H173" s="42" t="s">
        <v>481</v>
      </c>
      <c r="I173" s="190" t="s">
        <v>482</v>
      </c>
      <c r="J173" s="42" t="s">
        <v>483</v>
      </c>
      <c r="K173" s="62">
        <v>45321</v>
      </c>
      <c r="L173" s="111">
        <v>691209.14</v>
      </c>
      <c r="M173" s="61">
        <v>13707</v>
      </c>
      <c r="N173" s="62">
        <v>45322</v>
      </c>
      <c r="O173" s="62">
        <v>45689</v>
      </c>
      <c r="P173" s="62" t="s">
        <v>484</v>
      </c>
      <c r="Q173" s="42" t="s">
        <v>100</v>
      </c>
      <c r="R173" s="42" t="s">
        <v>100</v>
      </c>
      <c r="S173" s="42" t="s">
        <v>100</v>
      </c>
      <c r="T173" s="42" t="s">
        <v>304</v>
      </c>
      <c r="U173" s="23" t="s">
        <v>100</v>
      </c>
      <c r="V173" s="25" t="s">
        <v>100</v>
      </c>
      <c r="W173" s="23" t="s">
        <v>100</v>
      </c>
      <c r="X173" s="23" t="s">
        <v>100</v>
      </c>
      <c r="Y173" s="23" t="s">
        <v>100</v>
      </c>
      <c r="Z173" s="23" t="s">
        <v>100</v>
      </c>
      <c r="AA173" s="23" t="s">
        <v>100</v>
      </c>
      <c r="AB173" s="23" t="s">
        <v>100</v>
      </c>
      <c r="AC173" s="209">
        <v>0</v>
      </c>
      <c r="AD173" s="209">
        <v>0</v>
      </c>
      <c r="AE173" s="38" t="s">
        <v>100</v>
      </c>
      <c r="AF173" s="35" t="s">
        <v>100</v>
      </c>
      <c r="AG173" s="209">
        <v>0</v>
      </c>
      <c r="AH173" s="109">
        <f>$L$173-AD173+AC173+AG173</f>
        <v>691209.14</v>
      </c>
      <c r="AI173" s="109">
        <v>0</v>
      </c>
      <c r="AJ173" s="109">
        <f>27986.36+33874</f>
        <v>61860.36</v>
      </c>
      <c r="AK173" s="110">
        <f>AJ173</f>
        <v>61860.36</v>
      </c>
      <c r="AL173" s="41" t="s">
        <v>485</v>
      </c>
      <c r="AM173" s="41" t="s">
        <v>100</v>
      </c>
      <c r="AN173" s="41" t="s">
        <v>486</v>
      </c>
      <c r="AO173" s="41" t="s">
        <v>100</v>
      </c>
      <c r="AP173" s="41" t="s">
        <v>100</v>
      </c>
      <c r="AQ173" s="41" t="s">
        <v>100</v>
      </c>
      <c r="AR173" s="41" t="s">
        <v>100</v>
      </c>
      <c r="AS173" s="41" t="s">
        <v>100</v>
      </c>
      <c r="AT173" s="41" t="s">
        <v>100</v>
      </c>
      <c r="AU173" s="41" t="s">
        <v>100</v>
      </c>
      <c r="AV173" s="41" t="s">
        <v>100</v>
      </c>
      <c r="AW173" s="41" t="s">
        <v>100</v>
      </c>
      <c r="AX173" s="41" t="s">
        <v>100</v>
      </c>
      <c r="AY173" s="41" t="s">
        <v>100</v>
      </c>
      <c r="AZ173" s="41" t="s">
        <v>100</v>
      </c>
      <c r="BA173" s="41" t="s">
        <v>100</v>
      </c>
      <c r="BB173" s="41" t="s">
        <v>100</v>
      </c>
      <c r="BC173" s="41" t="s">
        <v>100</v>
      </c>
      <c r="BD173" s="41" t="s">
        <v>100</v>
      </c>
      <c r="BE173" s="41" t="s">
        <v>100</v>
      </c>
      <c r="BF173" s="41" t="s">
        <v>100</v>
      </c>
      <c r="BG173" s="22" t="s">
        <v>100</v>
      </c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</row>
    <row r="174" spans="1:565" s="98" customFormat="1" ht="26.25" thickBot="1" x14ac:dyDescent="0.25">
      <c r="A174" s="22">
        <v>38</v>
      </c>
      <c r="B174" s="42" t="s">
        <v>501</v>
      </c>
      <c r="C174" s="22" t="s">
        <v>487</v>
      </c>
      <c r="D174" s="22" t="s">
        <v>133</v>
      </c>
      <c r="E174" s="22" t="s">
        <v>99</v>
      </c>
      <c r="F174" s="190" t="s">
        <v>488</v>
      </c>
      <c r="G174" s="61">
        <v>13542</v>
      </c>
      <c r="H174" s="42" t="s">
        <v>489</v>
      </c>
      <c r="I174" s="190" t="s">
        <v>490</v>
      </c>
      <c r="J174" s="42" t="s">
        <v>491</v>
      </c>
      <c r="K174" s="62">
        <v>45275</v>
      </c>
      <c r="L174" s="111">
        <v>66370</v>
      </c>
      <c r="M174" s="61">
        <v>13676</v>
      </c>
      <c r="N174" s="62">
        <v>45275</v>
      </c>
      <c r="O174" s="62">
        <v>45641</v>
      </c>
      <c r="P174" s="62" t="s">
        <v>288</v>
      </c>
      <c r="Q174" s="42" t="s">
        <v>100</v>
      </c>
      <c r="R174" s="42" t="s">
        <v>100</v>
      </c>
      <c r="S174" s="42" t="s">
        <v>100</v>
      </c>
      <c r="T174" s="42" t="s">
        <v>455</v>
      </c>
      <c r="U174" s="23" t="s">
        <v>100</v>
      </c>
      <c r="V174" s="23" t="s">
        <v>100</v>
      </c>
      <c r="W174" s="23" t="s">
        <v>100</v>
      </c>
      <c r="X174" s="23" t="s">
        <v>100</v>
      </c>
      <c r="Y174" s="23" t="s">
        <v>100</v>
      </c>
      <c r="Z174" s="23" t="s">
        <v>100</v>
      </c>
      <c r="AA174" s="23" t="s">
        <v>100</v>
      </c>
      <c r="AB174" s="23" t="s">
        <v>100</v>
      </c>
      <c r="AC174" s="209">
        <v>0</v>
      </c>
      <c r="AD174" s="209">
        <v>0</v>
      </c>
      <c r="AE174" s="23" t="s">
        <v>100</v>
      </c>
      <c r="AF174" s="23" t="s">
        <v>100</v>
      </c>
      <c r="AG174" s="206">
        <v>0</v>
      </c>
      <c r="AH174" s="110">
        <f>L174-AD174+AC174+AG174</f>
        <v>66370</v>
      </c>
      <c r="AI174" s="110" t="s">
        <v>100</v>
      </c>
      <c r="AJ174" s="109">
        <f>17455.31+18185.38</f>
        <v>35640.69</v>
      </c>
      <c r="AK174" s="110">
        <f>AJ174</f>
        <v>35640.69</v>
      </c>
      <c r="AL174" s="41" t="s">
        <v>100</v>
      </c>
      <c r="AM174" s="41" t="s">
        <v>100</v>
      </c>
      <c r="AN174" s="41" t="s">
        <v>100</v>
      </c>
      <c r="AO174" s="41" t="s">
        <v>100</v>
      </c>
      <c r="AP174" s="41" t="s">
        <v>100</v>
      </c>
      <c r="AQ174" s="41" t="s">
        <v>100</v>
      </c>
      <c r="AR174" s="41" t="s">
        <v>100</v>
      </c>
      <c r="AS174" s="41" t="s">
        <v>100</v>
      </c>
      <c r="AT174" s="41" t="s">
        <v>100</v>
      </c>
      <c r="AU174" s="41" t="s">
        <v>100</v>
      </c>
      <c r="AV174" s="41" t="s">
        <v>100</v>
      </c>
      <c r="AW174" s="41" t="s">
        <v>100</v>
      </c>
      <c r="AX174" s="41" t="s">
        <v>100</v>
      </c>
      <c r="AY174" s="41" t="s">
        <v>100</v>
      </c>
      <c r="AZ174" s="41" t="s">
        <v>100</v>
      </c>
      <c r="BA174" s="41" t="s">
        <v>100</v>
      </c>
      <c r="BB174" s="41" t="s">
        <v>100</v>
      </c>
      <c r="BC174" s="41" t="s">
        <v>100</v>
      </c>
      <c r="BD174" s="41" t="s">
        <v>100</v>
      </c>
      <c r="BE174" s="41" t="s">
        <v>100</v>
      </c>
      <c r="BF174" s="41" t="s">
        <v>100</v>
      </c>
      <c r="BG174" s="22" t="s">
        <v>100</v>
      </c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  <c r="PU174" s="1"/>
      <c r="PV174" s="1"/>
      <c r="PW174" s="1"/>
      <c r="PX174" s="1"/>
      <c r="PY174" s="1"/>
      <c r="PZ174" s="1"/>
      <c r="QA174" s="1"/>
      <c r="QB174" s="1"/>
      <c r="QC174" s="1"/>
      <c r="QD174" s="1"/>
      <c r="QE174" s="1"/>
      <c r="QF174" s="1"/>
      <c r="QG174" s="1"/>
      <c r="QH174" s="1"/>
      <c r="QI174" s="1"/>
      <c r="QJ174" s="1"/>
      <c r="QK174" s="1"/>
      <c r="QL174" s="1"/>
      <c r="QM174" s="1"/>
      <c r="QN174" s="1"/>
      <c r="QO174" s="1"/>
      <c r="QP174" s="1"/>
      <c r="QQ174" s="1"/>
      <c r="QR174" s="1"/>
      <c r="QS174" s="1"/>
      <c r="QT174" s="1"/>
      <c r="QU174" s="1"/>
      <c r="QV174" s="1"/>
      <c r="QW174" s="1"/>
      <c r="QX174" s="1"/>
      <c r="QY174" s="1"/>
      <c r="QZ174" s="1"/>
      <c r="RA174" s="1"/>
      <c r="RB174" s="1"/>
      <c r="RC174" s="1"/>
      <c r="RD174" s="1"/>
      <c r="RE174" s="1"/>
      <c r="RF174" s="1"/>
      <c r="RG174" s="1"/>
      <c r="RH174" s="1"/>
      <c r="RI174" s="1"/>
      <c r="RJ174" s="1"/>
      <c r="RK174" s="1"/>
      <c r="RL174" s="1"/>
      <c r="RM174" s="1"/>
      <c r="RN174" s="1"/>
      <c r="RO174" s="1"/>
      <c r="RP174" s="1"/>
      <c r="RQ174" s="1"/>
      <c r="RR174" s="1"/>
      <c r="RS174" s="1"/>
      <c r="RT174" s="1"/>
      <c r="RU174" s="1"/>
      <c r="RV174" s="1"/>
      <c r="RW174" s="1"/>
      <c r="RX174" s="1"/>
      <c r="RY174" s="1"/>
      <c r="RZ174" s="1"/>
      <c r="SA174" s="1"/>
      <c r="SB174" s="1"/>
      <c r="SC174" s="1"/>
      <c r="SD174" s="1"/>
      <c r="SE174" s="1"/>
      <c r="SF174" s="1"/>
      <c r="SG174" s="1"/>
      <c r="SH174" s="1"/>
      <c r="SI174" s="1"/>
      <c r="SJ174" s="1"/>
      <c r="SK174" s="1"/>
      <c r="SL174" s="1"/>
      <c r="SM174" s="1"/>
      <c r="SN174" s="1"/>
      <c r="SO174" s="1"/>
      <c r="SP174" s="1"/>
      <c r="SQ174" s="1"/>
      <c r="SR174" s="1"/>
      <c r="SS174" s="1"/>
      <c r="ST174" s="1"/>
      <c r="SU174" s="1"/>
      <c r="SV174" s="1"/>
      <c r="SW174" s="1"/>
      <c r="SX174" s="1"/>
      <c r="SY174" s="1"/>
      <c r="SZ174" s="1"/>
      <c r="TA174" s="1"/>
      <c r="TB174" s="1"/>
      <c r="TC174" s="1"/>
      <c r="TD174" s="1"/>
      <c r="TE174" s="1"/>
      <c r="TF174" s="1"/>
      <c r="TG174" s="1"/>
      <c r="TH174" s="1"/>
      <c r="TI174" s="1"/>
      <c r="TJ174" s="1"/>
      <c r="TK174" s="1"/>
      <c r="TL174" s="1"/>
      <c r="TM174" s="1"/>
      <c r="TN174" s="1"/>
      <c r="TO174" s="1"/>
      <c r="TP174" s="1"/>
      <c r="TQ174" s="1"/>
      <c r="TR174" s="1"/>
      <c r="TS174" s="1"/>
      <c r="TT174" s="1"/>
      <c r="TU174" s="1"/>
      <c r="TV174" s="1"/>
      <c r="TW174" s="1"/>
      <c r="TX174" s="1"/>
      <c r="TY174" s="1"/>
      <c r="TZ174" s="1"/>
      <c r="UA174" s="1"/>
      <c r="UB174" s="1"/>
      <c r="UC174" s="1"/>
      <c r="UD174" s="1"/>
      <c r="UE174" s="1"/>
      <c r="UF174" s="1"/>
      <c r="UG174" s="1"/>
      <c r="UH174" s="1"/>
      <c r="UI174" s="1"/>
      <c r="UJ174" s="1"/>
      <c r="UK174" s="1"/>
      <c r="UL174" s="1"/>
      <c r="UM174" s="1"/>
      <c r="UN174" s="1"/>
      <c r="UO174" s="1"/>
      <c r="UP174" s="1"/>
      <c r="UQ174" s="1"/>
      <c r="UR174" s="1"/>
      <c r="US174" s="1"/>
    </row>
    <row r="175" spans="1:565" s="98" customFormat="1" ht="26.25" thickBot="1" x14ac:dyDescent="0.25">
      <c r="A175" s="22">
        <v>39</v>
      </c>
      <c r="B175" s="42" t="s">
        <v>500</v>
      </c>
      <c r="C175" s="22" t="s">
        <v>492</v>
      </c>
      <c r="D175" s="22" t="s">
        <v>97</v>
      </c>
      <c r="E175" s="22" t="s">
        <v>175</v>
      </c>
      <c r="F175" s="190" t="s">
        <v>493</v>
      </c>
      <c r="G175" s="61">
        <v>13629</v>
      </c>
      <c r="H175" s="42" t="s">
        <v>494</v>
      </c>
      <c r="I175" s="190" t="s">
        <v>495</v>
      </c>
      <c r="J175" s="42" t="s">
        <v>496</v>
      </c>
      <c r="K175" s="62">
        <v>45197</v>
      </c>
      <c r="L175" s="111">
        <v>140226.9</v>
      </c>
      <c r="M175" s="61">
        <v>13627</v>
      </c>
      <c r="N175" s="62">
        <v>45197</v>
      </c>
      <c r="O175" s="62">
        <v>45564</v>
      </c>
      <c r="P175" s="62" t="s">
        <v>288</v>
      </c>
      <c r="Q175" s="42"/>
      <c r="R175" s="42"/>
      <c r="S175" s="42"/>
      <c r="T175" s="42" t="s">
        <v>455</v>
      </c>
      <c r="U175" s="23" t="s">
        <v>100</v>
      </c>
      <c r="V175" s="23" t="s">
        <v>100</v>
      </c>
      <c r="W175" s="23" t="s">
        <v>100</v>
      </c>
      <c r="X175" s="23" t="s">
        <v>100</v>
      </c>
      <c r="Y175" s="23" t="s">
        <v>100</v>
      </c>
      <c r="Z175" s="23" t="s">
        <v>100</v>
      </c>
      <c r="AA175" s="23" t="s">
        <v>100</v>
      </c>
      <c r="AB175" s="23" t="s">
        <v>100</v>
      </c>
      <c r="AC175" s="209">
        <v>0</v>
      </c>
      <c r="AD175" s="209">
        <v>0</v>
      </c>
      <c r="AE175" s="23" t="s">
        <v>100</v>
      </c>
      <c r="AF175" s="23" t="s">
        <v>100</v>
      </c>
      <c r="AG175" s="206">
        <v>0</v>
      </c>
      <c r="AH175" s="110">
        <f t="shared" ref="AH175:AH179" si="21">L175-AD175+AC175+AG175</f>
        <v>140226.9</v>
      </c>
      <c r="AI175" s="110" t="s">
        <v>100</v>
      </c>
      <c r="AJ175" s="109">
        <f>964.18</f>
        <v>964.18</v>
      </c>
      <c r="AK175" s="110">
        <f>AJ175</f>
        <v>964.18</v>
      </c>
      <c r="AL175" s="41" t="s">
        <v>100</v>
      </c>
      <c r="AM175" s="41" t="s">
        <v>100</v>
      </c>
      <c r="AN175" s="41" t="s">
        <v>100</v>
      </c>
      <c r="AO175" s="41" t="s">
        <v>100</v>
      </c>
      <c r="AP175" s="41" t="s">
        <v>100</v>
      </c>
      <c r="AQ175" s="41" t="s">
        <v>100</v>
      </c>
      <c r="AR175" s="41" t="s">
        <v>100</v>
      </c>
      <c r="AS175" s="41" t="s">
        <v>100</v>
      </c>
      <c r="AT175" s="41" t="s">
        <v>100</v>
      </c>
      <c r="AU175" s="41" t="s">
        <v>100</v>
      </c>
      <c r="AV175" s="41" t="s">
        <v>100</v>
      </c>
      <c r="AW175" s="41" t="s">
        <v>100</v>
      </c>
      <c r="AX175" s="41" t="s">
        <v>100</v>
      </c>
      <c r="AY175" s="41" t="s">
        <v>100</v>
      </c>
      <c r="AZ175" s="41" t="s">
        <v>100</v>
      </c>
      <c r="BA175" s="41" t="s">
        <v>100</v>
      </c>
      <c r="BB175" s="41" t="s">
        <v>100</v>
      </c>
      <c r="BC175" s="41" t="s">
        <v>100</v>
      </c>
      <c r="BD175" s="41" t="s">
        <v>100</v>
      </c>
      <c r="BE175" s="41" t="s">
        <v>100</v>
      </c>
      <c r="BF175" s="41" t="s">
        <v>100</v>
      </c>
      <c r="BG175" s="22" t="s">
        <v>100</v>
      </c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  <c r="PU175" s="1"/>
      <c r="PV175" s="1"/>
      <c r="PW175" s="1"/>
      <c r="PX175" s="1"/>
      <c r="PY175" s="1"/>
      <c r="PZ175" s="1"/>
      <c r="QA175" s="1"/>
      <c r="QB175" s="1"/>
      <c r="QC175" s="1"/>
      <c r="QD175" s="1"/>
      <c r="QE175" s="1"/>
      <c r="QF175" s="1"/>
      <c r="QG175" s="1"/>
      <c r="QH175" s="1"/>
      <c r="QI175" s="1"/>
      <c r="QJ175" s="1"/>
      <c r="QK175" s="1"/>
      <c r="QL175" s="1"/>
      <c r="QM175" s="1"/>
      <c r="QN175" s="1"/>
      <c r="QO175" s="1"/>
      <c r="QP175" s="1"/>
      <c r="QQ175" s="1"/>
      <c r="QR175" s="1"/>
      <c r="QS175" s="1"/>
      <c r="QT175" s="1"/>
      <c r="QU175" s="1"/>
      <c r="QV175" s="1"/>
      <c r="QW175" s="1"/>
      <c r="QX175" s="1"/>
      <c r="QY175" s="1"/>
      <c r="QZ175" s="1"/>
      <c r="RA175" s="1"/>
      <c r="RB175" s="1"/>
      <c r="RC175" s="1"/>
      <c r="RD175" s="1"/>
      <c r="RE175" s="1"/>
      <c r="RF175" s="1"/>
      <c r="RG175" s="1"/>
      <c r="RH175" s="1"/>
      <c r="RI175" s="1"/>
      <c r="RJ175" s="1"/>
      <c r="RK175" s="1"/>
      <c r="RL175" s="1"/>
      <c r="RM175" s="1"/>
      <c r="RN175" s="1"/>
      <c r="RO175" s="1"/>
      <c r="RP175" s="1"/>
      <c r="RQ175" s="1"/>
      <c r="RR175" s="1"/>
      <c r="RS175" s="1"/>
      <c r="RT175" s="1"/>
      <c r="RU175" s="1"/>
      <c r="RV175" s="1"/>
      <c r="RW175" s="1"/>
      <c r="RX175" s="1"/>
      <c r="RY175" s="1"/>
      <c r="RZ175" s="1"/>
      <c r="SA175" s="1"/>
      <c r="SB175" s="1"/>
      <c r="SC175" s="1"/>
      <c r="SD175" s="1"/>
      <c r="SE175" s="1"/>
      <c r="SF175" s="1"/>
      <c r="SG175" s="1"/>
      <c r="SH175" s="1"/>
      <c r="SI175" s="1"/>
      <c r="SJ175" s="1"/>
      <c r="SK175" s="1"/>
      <c r="SL175" s="1"/>
      <c r="SM175" s="1"/>
      <c r="SN175" s="1"/>
      <c r="SO175" s="1"/>
      <c r="SP175" s="1"/>
      <c r="SQ175" s="1"/>
      <c r="SR175" s="1"/>
      <c r="SS175" s="1"/>
      <c r="ST175" s="1"/>
      <c r="SU175" s="1"/>
      <c r="SV175" s="1"/>
      <c r="SW175" s="1"/>
      <c r="SX175" s="1"/>
      <c r="SY175" s="1"/>
      <c r="SZ175" s="1"/>
      <c r="TA175" s="1"/>
      <c r="TB175" s="1"/>
      <c r="TC175" s="1"/>
      <c r="TD175" s="1"/>
      <c r="TE175" s="1"/>
      <c r="TF175" s="1"/>
      <c r="TG175" s="1"/>
      <c r="TH175" s="1"/>
      <c r="TI175" s="1"/>
      <c r="TJ175" s="1"/>
      <c r="TK175" s="1"/>
      <c r="TL175" s="1"/>
      <c r="TM175" s="1"/>
      <c r="TN175" s="1"/>
      <c r="TO175" s="1"/>
      <c r="TP175" s="1"/>
      <c r="TQ175" s="1"/>
      <c r="TR175" s="1"/>
      <c r="TS175" s="1"/>
      <c r="TT175" s="1"/>
      <c r="TU175" s="1"/>
      <c r="TV175" s="1"/>
      <c r="TW175" s="1"/>
      <c r="TX175" s="1"/>
      <c r="TY175" s="1"/>
      <c r="TZ175" s="1"/>
      <c r="UA175" s="1"/>
      <c r="UB175" s="1"/>
      <c r="UC175" s="1"/>
      <c r="UD175" s="1"/>
      <c r="UE175" s="1"/>
      <c r="UF175" s="1"/>
      <c r="UG175" s="1"/>
      <c r="UH175" s="1"/>
      <c r="UI175" s="1"/>
      <c r="UJ175" s="1"/>
      <c r="UK175" s="1"/>
      <c r="UL175" s="1"/>
      <c r="UM175" s="1"/>
      <c r="UN175" s="1"/>
      <c r="UO175" s="1"/>
      <c r="UP175" s="1"/>
      <c r="UQ175" s="1"/>
      <c r="UR175" s="1"/>
      <c r="US175" s="1"/>
    </row>
    <row r="176" spans="1:565" s="98" customFormat="1" ht="26.25" thickBot="1" x14ac:dyDescent="0.25">
      <c r="A176" s="22">
        <v>40</v>
      </c>
      <c r="B176" s="42" t="s">
        <v>499</v>
      </c>
      <c r="C176" s="22" t="s">
        <v>457</v>
      </c>
      <c r="D176" s="22" t="s">
        <v>97</v>
      </c>
      <c r="E176" s="22" t="s">
        <v>175</v>
      </c>
      <c r="F176" s="190" t="s">
        <v>458</v>
      </c>
      <c r="G176" s="61">
        <v>13381</v>
      </c>
      <c r="H176" s="42" t="s">
        <v>505</v>
      </c>
      <c r="I176" s="190" t="s">
        <v>497</v>
      </c>
      <c r="J176" s="42" t="s">
        <v>498</v>
      </c>
      <c r="K176" s="62">
        <v>45006</v>
      </c>
      <c r="L176" s="111">
        <v>17964.07</v>
      </c>
      <c r="M176" s="61">
        <v>13664</v>
      </c>
      <c r="N176" s="62">
        <v>45259</v>
      </c>
      <c r="O176" s="62">
        <v>45442</v>
      </c>
      <c r="P176" s="22" t="s">
        <v>527</v>
      </c>
      <c r="Q176" s="42" t="s">
        <v>100</v>
      </c>
      <c r="R176" s="42" t="s">
        <v>100</v>
      </c>
      <c r="S176" s="42" t="s">
        <v>100</v>
      </c>
      <c r="T176" s="42" t="s">
        <v>304</v>
      </c>
      <c r="U176" s="23" t="s">
        <v>100</v>
      </c>
      <c r="V176" s="23" t="s">
        <v>100</v>
      </c>
      <c r="W176" s="23" t="s">
        <v>100</v>
      </c>
      <c r="X176" s="23" t="s">
        <v>100</v>
      </c>
      <c r="Y176" s="23" t="s">
        <v>100</v>
      </c>
      <c r="Z176" s="23" t="s">
        <v>100</v>
      </c>
      <c r="AA176" s="23" t="s">
        <v>100</v>
      </c>
      <c r="AB176" s="23" t="s">
        <v>100</v>
      </c>
      <c r="AC176" s="209">
        <v>0</v>
      </c>
      <c r="AD176" s="209">
        <v>0</v>
      </c>
      <c r="AE176" s="23" t="s">
        <v>100</v>
      </c>
      <c r="AF176" s="23" t="s">
        <v>100</v>
      </c>
      <c r="AG176" s="206">
        <v>0</v>
      </c>
      <c r="AH176" s="110">
        <f t="shared" si="21"/>
        <v>17964.07</v>
      </c>
      <c r="AI176" s="110" t="s">
        <v>100</v>
      </c>
      <c r="AJ176" s="109">
        <f>4870</f>
        <v>4870</v>
      </c>
      <c r="AK176" s="110">
        <f>AJ176</f>
        <v>4870</v>
      </c>
      <c r="AL176" s="41" t="s">
        <v>100</v>
      </c>
      <c r="AM176" s="41" t="s">
        <v>100</v>
      </c>
      <c r="AN176" s="41" t="s">
        <v>100</v>
      </c>
      <c r="AO176" s="41" t="s">
        <v>100</v>
      </c>
      <c r="AP176" s="41" t="s">
        <v>100</v>
      </c>
      <c r="AQ176" s="41" t="s">
        <v>100</v>
      </c>
      <c r="AR176" s="41" t="s">
        <v>100</v>
      </c>
      <c r="AS176" s="41" t="s">
        <v>100</v>
      </c>
      <c r="AT176" s="41" t="s">
        <v>100</v>
      </c>
      <c r="AU176" s="41" t="s">
        <v>100</v>
      </c>
      <c r="AV176" s="41" t="s">
        <v>100</v>
      </c>
      <c r="AW176" s="41" t="s">
        <v>100</v>
      </c>
      <c r="AX176" s="41" t="s">
        <v>100</v>
      </c>
      <c r="AY176" s="41" t="s">
        <v>100</v>
      </c>
      <c r="AZ176" s="41" t="s">
        <v>100</v>
      </c>
      <c r="BA176" s="41" t="s">
        <v>100</v>
      </c>
      <c r="BB176" s="41" t="s">
        <v>100</v>
      </c>
      <c r="BC176" s="41" t="s">
        <v>100</v>
      </c>
      <c r="BD176" s="41" t="s">
        <v>100</v>
      </c>
      <c r="BE176" s="41" t="s">
        <v>100</v>
      </c>
      <c r="BF176" s="41" t="s">
        <v>100</v>
      </c>
      <c r="BG176" s="22" t="s">
        <v>100</v>
      </c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</row>
    <row r="177" spans="1:565" s="98" customFormat="1" ht="51.75" thickBot="1" x14ac:dyDescent="0.25">
      <c r="A177" s="22">
        <v>41</v>
      </c>
      <c r="B177" s="42" t="s">
        <v>510</v>
      </c>
      <c r="C177" s="22" t="s">
        <v>502</v>
      </c>
      <c r="D177" s="22" t="s">
        <v>97</v>
      </c>
      <c r="E177" s="22" t="s">
        <v>99</v>
      </c>
      <c r="F177" s="190" t="s">
        <v>509</v>
      </c>
      <c r="G177" s="61">
        <v>13450</v>
      </c>
      <c r="H177" s="42" t="s">
        <v>508</v>
      </c>
      <c r="I177" s="190" t="s">
        <v>507</v>
      </c>
      <c r="J177" s="42" t="s">
        <v>511</v>
      </c>
      <c r="K177" s="62">
        <v>45357</v>
      </c>
      <c r="L177" s="111">
        <v>200000</v>
      </c>
      <c r="M177" s="61">
        <v>13730</v>
      </c>
      <c r="N177" s="62">
        <v>45357</v>
      </c>
      <c r="O177" s="62">
        <v>45723</v>
      </c>
      <c r="P177" s="62" t="s">
        <v>512</v>
      </c>
      <c r="Q177" s="42" t="s">
        <v>100</v>
      </c>
      <c r="R177" s="42" t="s">
        <v>100</v>
      </c>
      <c r="S177" s="42" t="s">
        <v>100</v>
      </c>
      <c r="T177" s="42" t="s">
        <v>455</v>
      </c>
      <c r="U177" s="23" t="s">
        <v>100</v>
      </c>
      <c r="V177" s="23" t="s">
        <v>100</v>
      </c>
      <c r="W177" s="23" t="s">
        <v>100</v>
      </c>
      <c r="X177" s="23" t="s">
        <v>100</v>
      </c>
      <c r="Y177" s="23" t="s">
        <v>100</v>
      </c>
      <c r="Z177" s="23" t="s">
        <v>100</v>
      </c>
      <c r="AA177" s="23" t="s">
        <v>100</v>
      </c>
      <c r="AB177" s="23" t="s">
        <v>100</v>
      </c>
      <c r="AC177" s="209">
        <v>0</v>
      </c>
      <c r="AD177" s="209">
        <v>0</v>
      </c>
      <c r="AE177" s="38" t="s">
        <v>100</v>
      </c>
      <c r="AF177" s="35" t="s">
        <v>100</v>
      </c>
      <c r="AG177" s="209">
        <v>0</v>
      </c>
      <c r="AH177" s="110">
        <f t="shared" si="21"/>
        <v>200000</v>
      </c>
      <c r="AI177" s="110" t="s">
        <v>100</v>
      </c>
      <c r="AJ177" s="109">
        <f>471.56</f>
        <v>471.56</v>
      </c>
      <c r="AK177" s="109">
        <f t="shared" ref="AK177:AK179" si="22">AJ177</f>
        <v>471.56</v>
      </c>
      <c r="AL177" s="41" t="s">
        <v>100</v>
      </c>
      <c r="AM177" s="41" t="s">
        <v>100</v>
      </c>
      <c r="AN177" s="41" t="s">
        <v>100</v>
      </c>
      <c r="AO177" s="41" t="s">
        <v>100</v>
      </c>
      <c r="AP177" s="41"/>
      <c r="AQ177" s="41"/>
      <c r="AR177" s="41" t="s">
        <v>100</v>
      </c>
      <c r="AS177" s="41" t="s">
        <v>100</v>
      </c>
      <c r="AT177" s="41" t="s">
        <v>100</v>
      </c>
      <c r="AU177" s="41" t="s">
        <v>100</v>
      </c>
      <c r="AV177" s="41" t="s">
        <v>100</v>
      </c>
      <c r="AW177" s="41" t="s">
        <v>100</v>
      </c>
      <c r="AX177" s="41" t="s">
        <v>100</v>
      </c>
      <c r="AY177" s="41" t="s">
        <v>100</v>
      </c>
      <c r="AZ177" s="41" t="s">
        <v>100</v>
      </c>
      <c r="BA177" s="41" t="s">
        <v>100</v>
      </c>
      <c r="BB177" s="41" t="s">
        <v>100</v>
      </c>
      <c r="BC177" s="41" t="s">
        <v>100</v>
      </c>
      <c r="BD177" s="41" t="s">
        <v>100</v>
      </c>
      <c r="BE177" s="41" t="s">
        <v>100</v>
      </c>
      <c r="BF177" s="41" t="s">
        <v>100</v>
      </c>
      <c r="BG177" s="22" t="s">
        <v>100</v>
      </c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"/>
      <c r="RB177" s="1"/>
      <c r="RC177" s="1"/>
      <c r="RD177" s="1"/>
      <c r="RE177" s="1"/>
      <c r="RF177" s="1"/>
      <c r="RG177" s="1"/>
      <c r="RH177" s="1"/>
      <c r="RI177" s="1"/>
      <c r="RJ177" s="1"/>
      <c r="RK177" s="1"/>
      <c r="RL177" s="1"/>
      <c r="RM177" s="1"/>
      <c r="RN177" s="1"/>
      <c r="RO177" s="1"/>
      <c r="RP177" s="1"/>
      <c r="RQ177" s="1"/>
      <c r="RR177" s="1"/>
      <c r="RS177" s="1"/>
      <c r="RT177" s="1"/>
      <c r="RU177" s="1"/>
      <c r="RV177" s="1"/>
      <c r="RW177" s="1"/>
      <c r="RX177" s="1"/>
      <c r="RY177" s="1"/>
      <c r="RZ177" s="1"/>
      <c r="SA177" s="1"/>
      <c r="SB177" s="1"/>
      <c r="SC177" s="1"/>
      <c r="SD177" s="1"/>
      <c r="SE177" s="1"/>
      <c r="SF177" s="1"/>
      <c r="SG177" s="1"/>
      <c r="SH177" s="1"/>
      <c r="SI177" s="1"/>
      <c r="SJ177" s="1"/>
      <c r="SK177" s="1"/>
      <c r="SL177" s="1"/>
      <c r="SM177" s="1"/>
      <c r="SN177" s="1"/>
      <c r="SO177" s="1"/>
      <c r="SP177" s="1"/>
      <c r="SQ177" s="1"/>
      <c r="SR177" s="1"/>
      <c r="SS177" s="1"/>
      <c r="ST177" s="1"/>
      <c r="SU177" s="1"/>
      <c r="SV177" s="1"/>
      <c r="SW177" s="1"/>
      <c r="SX177" s="1"/>
      <c r="SY177" s="1"/>
      <c r="SZ177" s="1"/>
      <c r="TA177" s="1"/>
      <c r="TB177" s="1"/>
      <c r="TC177" s="1"/>
      <c r="TD177" s="1"/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/>
      <c r="TV177" s="1"/>
      <c r="TW177" s="1"/>
      <c r="TX177" s="1"/>
      <c r="TY177" s="1"/>
      <c r="TZ177" s="1"/>
      <c r="UA177" s="1"/>
      <c r="UB177" s="1"/>
      <c r="UC177" s="1"/>
      <c r="UD177" s="1"/>
      <c r="UE177" s="1"/>
      <c r="UF177" s="1"/>
      <c r="UG177" s="1"/>
      <c r="UH177" s="1"/>
      <c r="UI177" s="1"/>
      <c r="UJ177" s="1"/>
      <c r="UK177" s="1"/>
      <c r="UL177" s="1"/>
      <c r="UM177" s="1"/>
      <c r="UN177" s="1"/>
      <c r="UO177" s="1"/>
      <c r="UP177" s="1"/>
      <c r="UQ177" s="1"/>
      <c r="UR177" s="1"/>
      <c r="US177" s="1"/>
    </row>
    <row r="178" spans="1:565" s="98" customFormat="1" ht="51.75" thickBot="1" x14ac:dyDescent="0.25">
      <c r="A178" s="22">
        <v>42</v>
      </c>
      <c r="B178" s="42" t="s">
        <v>513</v>
      </c>
      <c r="C178" s="22" t="s">
        <v>502</v>
      </c>
      <c r="D178" s="22" t="s">
        <v>97</v>
      </c>
      <c r="E178" s="22" t="s">
        <v>99</v>
      </c>
      <c r="F178" s="190" t="s">
        <v>514</v>
      </c>
      <c r="G178" s="61">
        <v>13450</v>
      </c>
      <c r="H178" s="42" t="s">
        <v>515</v>
      </c>
      <c r="I178" s="190" t="s">
        <v>503</v>
      </c>
      <c r="J178" s="42" t="s">
        <v>504</v>
      </c>
      <c r="K178" s="62">
        <v>45356</v>
      </c>
      <c r="L178" s="111">
        <v>500000</v>
      </c>
      <c r="M178" s="61">
        <v>13730</v>
      </c>
      <c r="N178" s="62">
        <v>45356</v>
      </c>
      <c r="O178" s="62" t="s">
        <v>516</v>
      </c>
      <c r="P178" s="62" t="s">
        <v>512</v>
      </c>
      <c r="Q178" s="42" t="s">
        <v>100</v>
      </c>
      <c r="R178" s="42" t="s">
        <v>100</v>
      </c>
      <c r="S178" s="42" t="s">
        <v>100</v>
      </c>
      <c r="T178" s="42" t="s">
        <v>455</v>
      </c>
      <c r="U178" s="23" t="s">
        <v>100</v>
      </c>
      <c r="V178" s="23" t="s">
        <v>100</v>
      </c>
      <c r="W178" s="23" t="s">
        <v>100</v>
      </c>
      <c r="X178" s="23" t="s">
        <v>100</v>
      </c>
      <c r="Y178" s="23" t="s">
        <v>100</v>
      </c>
      <c r="Z178" s="23" t="s">
        <v>100</v>
      </c>
      <c r="AA178" s="23" t="s">
        <v>100</v>
      </c>
      <c r="AB178" s="23" t="s">
        <v>100</v>
      </c>
      <c r="AC178" s="209">
        <v>0</v>
      </c>
      <c r="AD178" s="209">
        <v>0</v>
      </c>
      <c r="AE178" s="38" t="s">
        <v>100</v>
      </c>
      <c r="AF178" s="35" t="s">
        <v>100</v>
      </c>
      <c r="AG178" s="209">
        <v>0</v>
      </c>
      <c r="AH178" s="110">
        <f t="shared" si="21"/>
        <v>500000</v>
      </c>
      <c r="AI178" s="110" t="s">
        <v>100</v>
      </c>
      <c r="AJ178" s="109">
        <f>410.35+2885.43+468.79+17546.28</f>
        <v>21310.85</v>
      </c>
      <c r="AK178" s="109">
        <f t="shared" si="22"/>
        <v>21310.85</v>
      </c>
      <c r="AL178" s="41" t="s">
        <v>100</v>
      </c>
      <c r="AM178" s="41" t="s">
        <v>100</v>
      </c>
      <c r="AN178" s="41" t="s">
        <v>100</v>
      </c>
      <c r="AO178" s="41" t="s">
        <v>100</v>
      </c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22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</row>
    <row r="179" spans="1:565" s="98" customFormat="1" ht="64.5" thickBot="1" x14ac:dyDescent="0.25">
      <c r="A179" s="33">
        <v>43</v>
      </c>
      <c r="B179" s="79" t="s">
        <v>518</v>
      </c>
      <c r="C179" s="33" t="s">
        <v>524</v>
      </c>
      <c r="D179" s="33" t="s">
        <v>133</v>
      </c>
      <c r="E179" s="33" t="s">
        <v>99</v>
      </c>
      <c r="F179" s="191" t="s">
        <v>522</v>
      </c>
      <c r="G179" s="80">
        <v>13590</v>
      </c>
      <c r="H179" s="79" t="s">
        <v>520</v>
      </c>
      <c r="I179" s="191" t="s">
        <v>517</v>
      </c>
      <c r="J179" s="33" t="s">
        <v>519</v>
      </c>
      <c r="K179" s="81">
        <v>45281</v>
      </c>
      <c r="L179" s="112">
        <v>154800</v>
      </c>
      <c r="M179" s="80">
        <v>13706</v>
      </c>
      <c r="N179" s="81">
        <v>45281</v>
      </c>
      <c r="O179" s="81">
        <v>45647</v>
      </c>
      <c r="P179" s="81" t="s">
        <v>288</v>
      </c>
      <c r="Q179" s="79" t="s">
        <v>100</v>
      </c>
      <c r="R179" s="79" t="s">
        <v>100</v>
      </c>
      <c r="S179" s="79" t="s">
        <v>100</v>
      </c>
      <c r="T179" s="79" t="s">
        <v>304</v>
      </c>
      <c r="U179" s="31" t="s">
        <v>100</v>
      </c>
      <c r="V179" s="31" t="s">
        <v>100</v>
      </c>
      <c r="W179" s="31" t="s">
        <v>100</v>
      </c>
      <c r="X179" s="31" t="s">
        <v>100</v>
      </c>
      <c r="Y179" s="31" t="s">
        <v>100</v>
      </c>
      <c r="Z179" s="31" t="s">
        <v>100</v>
      </c>
      <c r="AA179" s="31" t="s">
        <v>100</v>
      </c>
      <c r="AB179" s="31" t="s">
        <v>100</v>
      </c>
      <c r="AC179" s="210">
        <v>0</v>
      </c>
      <c r="AD179" s="210">
        <v>0</v>
      </c>
      <c r="AE179" s="36" t="s">
        <v>100</v>
      </c>
      <c r="AF179" s="37" t="s">
        <v>100</v>
      </c>
      <c r="AG179" s="210">
        <v>0</v>
      </c>
      <c r="AH179" s="82">
        <f t="shared" si="21"/>
        <v>154800</v>
      </c>
      <c r="AI179" s="82" t="s">
        <v>100</v>
      </c>
      <c r="AJ179" s="51">
        <f>1935+6450</f>
        <v>8385</v>
      </c>
      <c r="AK179" s="82">
        <f t="shared" si="22"/>
        <v>8385</v>
      </c>
      <c r="AL179" s="83" t="s">
        <v>521</v>
      </c>
      <c r="AM179" s="83" t="s">
        <v>407</v>
      </c>
      <c r="AN179" s="84" t="s">
        <v>523</v>
      </c>
      <c r="AO179" s="83" t="s">
        <v>407</v>
      </c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33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</row>
    <row r="180" spans="1:565" s="100" customFormat="1" ht="13.5" thickBot="1" x14ac:dyDescent="0.25">
      <c r="A180" s="85"/>
      <c r="B180" s="86"/>
      <c r="C180" s="44"/>
      <c r="D180" s="44"/>
      <c r="E180" s="44"/>
      <c r="F180" s="192"/>
      <c r="G180" s="87"/>
      <c r="H180" s="88"/>
      <c r="I180" s="192"/>
      <c r="J180" s="86"/>
      <c r="K180" s="89"/>
      <c r="L180" s="45">
        <f>SUM(L19:L179)</f>
        <v>11908282.460000001</v>
      </c>
      <c r="M180" s="86"/>
      <c r="N180" s="86"/>
      <c r="O180" s="86"/>
      <c r="P180" s="44"/>
      <c r="Q180" s="86"/>
      <c r="R180" s="86"/>
      <c r="S180" s="86"/>
      <c r="T180" s="87"/>
      <c r="U180" s="90"/>
      <c r="V180" s="91"/>
      <c r="W180" s="92"/>
      <c r="X180" s="44"/>
      <c r="Y180" s="92"/>
      <c r="Z180" s="44"/>
      <c r="AA180" s="86"/>
      <c r="AB180" s="86"/>
      <c r="AC180" s="211">
        <f>SUM(AC19:AC179)</f>
        <v>412591.24</v>
      </c>
      <c r="AD180" s="212">
        <f>SUM(AD19:AD165)</f>
        <v>0</v>
      </c>
      <c r="AE180" s="93"/>
      <c r="AF180" s="92"/>
      <c r="AG180" s="230">
        <f>SUM(AG19:AG179)</f>
        <v>64418.27</v>
      </c>
      <c r="AH180" s="230">
        <f>SUM(AH19:AH179)</f>
        <v>35806955.610000014</v>
      </c>
      <c r="AI180" s="231">
        <f>SUM(AI19:AI179)</f>
        <v>24960393.450000007</v>
      </c>
      <c r="AJ180" s="231">
        <f>SUM(AJ19:AJ179)</f>
        <v>3628978.2199999993</v>
      </c>
      <c r="AK180" s="232">
        <f>SUM(AK19:AK179)</f>
        <v>28589371.670000006</v>
      </c>
      <c r="AL180" s="93" t="s">
        <v>100</v>
      </c>
      <c r="AM180" s="95" t="s">
        <v>100</v>
      </c>
      <c r="AN180" s="95" t="s">
        <v>100</v>
      </c>
      <c r="AO180" s="96" t="s">
        <v>100</v>
      </c>
      <c r="AP180" s="93" t="s">
        <v>100</v>
      </c>
      <c r="AQ180" s="95" t="s">
        <v>100</v>
      </c>
      <c r="AR180" s="95" t="s">
        <v>100</v>
      </c>
      <c r="AS180" s="95" t="s">
        <v>100</v>
      </c>
      <c r="AT180" s="95" t="s">
        <v>100</v>
      </c>
      <c r="AU180" s="96" t="s">
        <v>100</v>
      </c>
      <c r="AV180" s="93" t="s">
        <v>100</v>
      </c>
      <c r="AW180" s="92" t="s">
        <v>100</v>
      </c>
      <c r="AX180" s="92" t="s">
        <v>100</v>
      </c>
      <c r="AY180" s="92" t="s">
        <v>100</v>
      </c>
      <c r="AZ180" s="92" t="s">
        <v>100</v>
      </c>
      <c r="BA180" s="92" t="s">
        <v>100</v>
      </c>
      <c r="BB180" s="92" t="s">
        <v>100</v>
      </c>
      <c r="BC180" s="92" t="s">
        <v>100</v>
      </c>
      <c r="BD180" s="92" t="s">
        <v>100</v>
      </c>
      <c r="BE180" s="92" t="s">
        <v>100</v>
      </c>
      <c r="BF180" s="92" t="s">
        <v>100</v>
      </c>
      <c r="BG180" s="94" t="s">
        <v>100</v>
      </c>
      <c r="BH180" s="99"/>
      <c r="BI180" s="99"/>
      <c r="BJ180" s="99"/>
      <c r="BK180" s="99"/>
      <c r="BL180" s="99"/>
      <c r="BM180" s="99"/>
      <c r="BN180" s="99"/>
      <c r="BO180" s="99"/>
      <c r="BP180" s="99"/>
      <c r="BQ180" s="99"/>
      <c r="BR180" s="99"/>
      <c r="BS180" s="99"/>
      <c r="BT180" s="99"/>
      <c r="BU180" s="99"/>
      <c r="BV180" s="99"/>
      <c r="BW180" s="99"/>
      <c r="BX180" s="99"/>
      <c r="BY180" s="99"/>
      <c r="BZ180" s="99"/>
      <c r="CA180" s="99"/>
      <c r="CB180" s="99"/>
      <c r="CC180" s="99"/>
      <c r="CD180" s="99"/>
      <c r="CE180" s="99"/>
      <c r="CF180" s="99"/>
      <c r="CG180" s="99"/>
      <c r="CH180" s="99"/>
      <c r="CI180" s="99"/>
      <c r="CJ180" s="99"/>
      <c r="CK180" s="99"/>
      <c r="CL180" s="99"/>
      <c r="CM180" s="99"/>
      <c r="CN180" s="99"/>
      <c r="CO180" s="99"/>
      <c r="CP180" s="99"/>
      <c r="CQ180" s="99"/>
      <c r="CR180" s="99"/>
      <c r="CS180" s="99"/>
      <c r="CT180" s="99"/>
      <c r="CU180" s="99"/>
      <c r="CV180" s="99"/>
      <c r="CW180" s="99"/>
      <c r="CX180" s="99"/>
      <c r="CY180" s="99"/>
      <c r="CZ180" s="99"/>
      <c r="DA180" s="99"/>
      <c r="DB180" s="99"/>
      <c r="DC180" s="99"/>
      <c r="DD180" s="99"/>
      <c r="DE180" s="99"/>
      <c r="DF180" s="99"/>
      <c r="DG180" s="99"/>
      <c r="DH180" s="99"/>
      <c r="DI180" s="99"/>
      <c r="DJ180" s="99"/>
      <c r="DK180" s="99"/>
      <c r="DL180" s="99"/>
      <c r="DM180" s="99"/>
      <c r="DN180" s="99"/>
      <c r="DO180" s="99"/>
      <c r="DP180" s="99"/>
      <c r="DQ180" s="99"/>
      <c r="DR180" s="99"/>
      <c r="DS180" s="99"/>
      <c r="DT180" s="99"/>
      <c r="DU180" s="99"/>
      <c r="DV180" s="99"/>
      <c r="DW180" s="99"/>
      <c r="DX180" s="99"/>
      <c r="DY180" s="99"/>
      <c r="DZ180" s="99"/>
      <c r="EA180" s="99"/>
      <c r="EB180" s="99"/>
      <c r="EC180" s="99"/>
      <c r="ED180" s="99"/>
      <c r="EE180" s="99"/>
      <c r="EF180" s="99"/>
      <c r="EG180" s="99"/>
      <c r="EH180" s="99"/>
      <c r="EI180" s="99"/>
      <c r="EJ180" s="99"/>
      <c r="EK180" s="99"/>
      <c r="EL180" s="99"/>
      <c r="EM180" s="99"/>
      <c r="EN180" s="99"/>
      <c r="EO180" s="99"/>
      <c r="EP180" s="99"/>
      <c r="EQ180" s="99"/>
      <c r="ER180" s="99"/>
      <c r="ES180" s="99"/>
      <c r="ET180" s="99"/>
      <c r="EU180" s="99"/>
      <c r="EV180" s="99"/>
      <c r="EW180" s="99"/>
      <c r="EX180" s="99"/>
      <c r="EY180" s="99"/>
      <c r="EZ180" s="99"/>
      <c r="FA180" s="99"/>
      <c r="FB180" s="99"/>
      <c r="FC180" s="99"/>
      <c r="FD180" s="99"/>
      <c r="FE180" s="99"/>
      <c r="FF180" s="99"/>
      <c r="FG180" s="99"/>
      <c r="FH180" s="99"/>
      <c r="FI180" s="99"/>
      <c r="FJ180" s="99"/>
      <c r="FK180" s="99"/>
      <c r="FL180" s="99"/>
      <c r="FM180" s="99"/>
      <c r="FN180" s="99"/>
      <c r="FO180" s="99"/>
      <c r="FP180" s="99"/>
      <c r="FQ180" s="99"/>
      <c r="FR180" s="99"/>
      <c r="FS180" s="99"/>
      <c r="FT180" s="99"/>
      <c r="FU180" s="99"/>
      <c r="FV180" s="99"/>
      <c r="FW180" s="99"/>
      <c r="FX180" s="99"/>
      <c r="FY180" s="99"/>
      <c r="FZ180" s="99"/>
      <c r="GA180" s="99"/>
      <c r="GB180" s="99"/>
      <c r="GC180" s="99"/>
      <c r="GD180" s="99"/>
      <c r="GE180" s="99"/>
      <c r="GF180" s="99"/>
      <c r="GG180" s="99"/>
      <c r="GH180" s="99"/>
      <c r="GI180" s="99"/>
      <c r="GJ180" s="99"/>
      <c r="GK180" s="99"/>
      <c r="GL180" s="99"/>
      <c r="GM180" s="99"/>
      <c r="GN180" s="99"/>
      <c r="GO180" s="99"/>
      <c r="GP180" s="99"/>
      <c r="GQ180" s="99"/>
      <c r="GR180" s="99"/>
      <c r="GS180" s="99"/>
      <c r="GT180" s="99"/>
      <c r="GU180" s="99"/>
      <c r="GV180" s="99"/>
      <c r="GW180" s="99"/>
      <c r="GX180" s="99"/>
      <c r="GY180" s="99"/>
      <c r="GZ180" s="99"/>
      <c r="HA180" s="99"/>
      <c r="HB180" s="99"/>
      <c r="HC180" s="99"/>
      <c r="HD180" s="99"/>
      <c r="HE180" s="99"/>
      <c r="HF180" s="99"/>
      <c r="HG180" s="99"/>
      <c r="HH180" s="99"/>
      <c r="HI180" s="99"/>
      <c r="HJ180" s="99"/>
      <c r="HK180" s="99"/>
      <c r="HL180" s="99"/>
      <c r="HM180" s="99"/>
      <c r="HN180" s="99"/>
      <c r="HO180" s="99"/>
      <c r="HP180" s="99"/>
      <c r="HQ180" s="99"/>
      <c r="HR180" s="99"/>
      <c r="HS180" s="99"/>
      <c r="HT180" s="99"/>
      <c r="HU180" s="99"/>
      <c r="HV180" s="99"/>
      <c r="HW180" s="99"/>
      <c r="HX180" s="99"/>
      <c r="HY180" s="99"/>
      <c r="HZ180" s="99"/>
      <c r="IA180" s="99"/>
      <c r="IB180" s="99"/>
      <c r="IC180" s="99"/>
      <c r="ID180" s="99"/>
      <c r="IE180" s="99"/>
      <c r="IF180" s="99"/>
      <c r="IG180" s="99"/>
      <c r="IH180" s="99"/>
      <c r="II180" s="99"/>
      <c r="IJ180" s="99"/>
      <c r="IK180" s="99"/>
      <c r="IL180" s="99"/>
      <c r="IM180" s="99"/>
      <c r="IN180" s="99"/>
      <c r="IO180" s="99"/>
      <c r="IP180" s="99"/>
      <c r="IQ180" s="99"/>
      <c r="IR180" s="99"/>
      <c r="IS180" s="99"/>
      <c r="IT180" s="99"/>
      <c r="IU180" s="99"/>
      <c r="IV180" s="99"/>
      <c r="IW180" s="99"/>
      <c r="IX180" s="99"/>
      <c r="IY180" s="99"/>
      <c r="IZ180" s="99"/>
      <c r="JA180" s="99"/>
      <c r="JB180" s="99"/>
      <c r="JC180" s="99"/>
      <c r="JD180" s="99"/>
      <c r="JE180" s="99"/>
      <c r="JF180" s="99"/>
      <c r="JG180" s="99"/>
      <c r="JH180" s="99"/>
      <c r="JI180" s="99"/>
      <c r="JJ180" s="99"/>
      <c r="JK180" s="99"/>
      <c r="JL180" s="99"/>
      <c r="JM180" s="99"/>
      <c r="JN180" s="99"/>
      <c r="JO180" s="99"/>
      <c r="JP180" s="99"/>
      <c r="JQ180" s="99"/>
      <c r="JR180" s="99"/>
      <c r="JS180" s="99"/>
      <c r="JT180" s="99"/>
      <c r="JU180" s="99"/>
      <c r="JV180" s="99"/>
      <c r="JW180" s="99"/>
      <c r="JX180" s="99"/>
      <c r="JY180" s="99"/>
      <c r="JZ180" s="99"/>
      <c r="KA180" s="99"/>
      <c r="KB180" s="99"/>
      <c r="KC180" s="99"/>
      <c r="KD180" s="99"/>
      <c r="KE180" s="99"/>
      <c r="KF180" s="99"/>
      <c r="KG180" s="99"/>
      <c r="KH180" s="99"/>
      <c r="KI180" s="99"/>
      <c r="KJ180" s="99"/>
      <c r="KK180" s="99"/>
      <c r="KL180" s="99"/>
      <c r="KM180" s="99"/>
      <c r="KN180" s="99"/>
      <c r="KO180" s="99"/>
      <c r="KP180" s="99"/>
      <c r="KQ180" s="99"/>
      <c r="KR180" s="99"/>
      <c r="KS180" s="99"/>
      <c r="KT180" s="99"/>
      <c r="KU180" s="99"/>
      <c r="KV180" s="99"/>
      <c r="KW180" s="99"/>
      <c r="KX180" s="99"/>
      <c r="KY180" s="99"/>
      <c r="KZ180" s="99"/>
      <c r="LA180" s="99"/>
      <c r="LB180" s="99"/>
      <c r="LC180" s="99"/>
      <c r="LD180" s="99"/>
      <c r="LE180" s="99"/>
      <c r="LF180" s="99"/>
      <c r="LG180" s="99"/>
      <c r="LH180" s="99"/>
      <c r="LI180" s="99"/>
      <c r="LJ180" s="99"/>
      <c r="LK180" s="99"/>
      <c r="LL180" s="99"/>
      <c r="LM180" s="99"/>
      <c r="LN180" s="99"/>
      <c r="LO180" s="99"/>
      <c r="LP180" s="99"/>
      <c r="LQ180" s="99"/>
      <c r="LR180" s="99"/>
      <c r="LS180" s="99"/>
      <c r="LT180" s="99"/>
      <c r="LU180" s="99"/>
      <c r="LV180" s="99"/>
      <c r="LW180" s="99"/>
      <c r="LX180" s="99"/>
      <c r="LY180" s="99"/>
      <c r="LZ180" s="99"/>
      <c r="MA180" s="99"/>
      <c r="MB180" s="99"/>
      <c r="MC180" s="99"/>
      <c r="MD180" s="99"/>
      <c r="ME180" s="99"/>
      <c r="MF180" s="99"/>
      <c r="MG180" s="99"/>
      <c r="MH180" s="99"/>
      <c r="MI180" s="99"/>
      <c r="MJ180" s="99"/>
      <c r="MK180" s="99"/>
      <c r="ML180" s="99"/>
      <c r="MM180" s="99"/>
      <c r="MN180" s="99"/>
      <c r="MO180" s="99"/>
      <c r="MP180" s="99"/>
      <c r="MQ180" s="99"/>
      <c r="MR180" s="99"/>
      <c r="MS180" s="99"/>
      <c r="MT180" s="99"/>
      <c r="MU180" s="99"/>
      <c r="MV180" s="99"/>
      <c r="MW180" s="99"/>
      <c r="MX180" s="99"/>
      <c r="MY180" s="99"/>
      <c r="MZ180" s="99"/>
      <c r="NA180" s="99"/>
      <c r="NB180" s="99"/>
      <c r="NC180" s="99"/>
      <c r="ND180" s="99"/>
      <c r="NE180" s="99"/>
      <c r="NF180" s="99"/>
      <c r="NG180" s="99"/>
      <c r="NH180" s="99"/>
      <c r="NI180" s="99"/>
      <c r="NJ180" s="99"/>
      <c r="NK180" s="99"/>
      <c r="NL180" s="99"/>
      <c r="NM180" s="99"/>
      <c r="NN180" s="99"/>
      <c r="NO180" s="99"/>
      <c r="NP180" s="99"/>
      <c r="NQ180" s="99"/>
      <c r="NR180" s="99"/>
      <c r="NS180" s="99"/>
      <c r="NT180" s="99"/>
      <c r="NU180" s="99"/>
      <c r="NV180" s="99"/>
      <c r="NW180" s="99"/>
      <c r="NX180" s="99"/>
      <c r="NY180" s="99"/>
      <c r="NZ180" s="99"/>
      <c r="OA180" s="99"/>
      <c r="OB180" s="99"/>
      <c r="OC180" s="99"/>
      <c r="OD180" s="99"/>
      <c r="OE180" s="99"/>
      <c r="OF180" s="99"/>
      <c r="OG180" s="99"/>
      <c r="OH180" s="99"/>
      <c r="OI180" s="99"/>
      <c r="OJ180" s="99"/>
      <c r="OK180" s="99"/>
      <c r="OL180" s="99"/>
      <c r="OM180" s="99"/>
      <c r="ON180" s="99"/>
      <c r="OO180" s="99"/>
      <c r="OP180" s="99"/>
      <c r="OQ180" s="99"/>
      <c r="OR180" s="99"/>
      <c r="OS180" s="99"/>
      <c r="OT180" s="99"/>
      <c r="OU180" s="99"/>
      <c r="OV180" s="99"/>
      <c r="OW180" s="99"/>
      <c r="OX180" s="99"/>
      <c r="OY180" s="99"/>
      <c r="OZ180" s="99"/>
      <c r="PA180" s="99"/>
      <c r="PB180" s="99"/>
      <c r="PC180" s="99"/>
      <c r="PD180" s="99"/>
      <c r="PE180" s="99"/>
      <c r="PF180" s="99"/>
      <c r="PG180" s="99"/>
      <c r="PH180" s="99"/>
      <c r="PI180" s="99"/>
      <c r="PJ180" s="99"/>
      <c r="PK180" s="99"/>
      <c r="PL180" s="99"/>
      <c r="PM180" s="99"/>
      <c r="PN180" s="99"/>
      <c r="PO180" s="99"/>
      <c r="PP180" s="99"/>
      <c r="PQ180" s="99"/>
      <c r="PR180" s="99"/>
      <c r="PS180" s="99"/>
      <c r="PT180" s="99"/>
      <c r="PU180" s="99"/>
      <c r="PV180" s="99"/>
      <c r="PW180" s="99"/>
      <c r="PX180" s="99"/>
      <c r="PY180" s="99"/>
      <c r="PZ180" s="99"/>
      <c r="QA180" s="99"/>
      <c r="QB180" s="99"/>
      <c r="QC180" s="99"/>
      <c r="QD180" s="99"/>
      <c r="QE180" s="99"/>
      <c r="QF180" s="99"/>
      <c r="QG180" s="99"/>
      <c r="QH180" s="99"/>
      <c r="QI180" s="99"/>
      <c r="QJ180" s="99"/>
      <c r="QK180" s="99"/>
      <c r="QL180" s="99"/>
      <c r="QM180" s="99"/>
      <c r="QN180" s="99"/>
      <c r="QO180" s="99"/>
      <c r="QP180" s="99"/>
      <c r="QQ180" s="99"/>
      <c r="QR180" s="99"/>
      <c r="QS180" s="99"/>
      <c r="QT180" s="99"/>
      <c r="QU180" s="99"/>
      <c r="QV180" s="99"/>
      <c r="QW180" s="99"/>
      <c r="QX180" s="99"/>
      <c r="QY180" s="99"/>
      <c r="QZ180" s="99"/>
      <c r="RA180" s="99"/>
      <c r="RB180" s="99"/>
      <c r="RC180" s="99"/>
      <c r="RD180" s="99"/>
      <c r="RE180" s="99"/>
      <c r="RF180" s="99"/>
      <c r="RG180" s="99"/>
      <c r="RH180" s="99"/>
      <c r="RI180" s="99"/>
      <c r="RJ180" s="99"/>
      <c r="RK180" s="99"/>
      <c r="RL180" s="99"/>
      <c r="RM180" s="99"/>
      <c r="RN180" s="99"/>
      <c r="RO180" s="99"/>
      <c r="RP180" s="99"/>
      <c r="RQ180" s="99"/>
      <c r="RR180" s="99"/>
      <c r="RS180" s="99"/>
      <c r="RT180" s="99"/>
      <c r="RU180" s="99"/>
      <c r="RV180" s="99"/>
      <c r="RW180" s="99"/>
      <c r="RX180" s="99"/>
      <c r="RY180" s="99"/>
      <c r="RZ180" s="99"/>
      <c r="SA180" s="99"/>
      <c r="SB180" s="99"/>
      <c r="SC180" s="99"/>
      <c r="SD180" s="99"/>
      <c r="SE180" s="99"/>
      <c r="SF180" s="99"/>
      <c r="SG180" s="99"/>
      <c r="SH180" s="99"/>
      <c r="SI180" s="99"/>
      <c r="SJ180" s="99"/>
      <c r="SK180" s="99"/>
      <c r="SL180" s="99"/>
      <c r="SM180" s="99"/>
      <c r="SN180" s="99"/>
      <c r="SO180" s="99"/>
      <c r="SP180" s="99"/>
      <c r="SQ180" s="99"/>
      <c r="SR180" s="99"/>
      <c r="SS180" s="99"/>
      <c r="ST180" s="99"/>
      <c r="SU180" s="99"/>
      <c r="SV180" s="99"/>
      <c r="SW180" s="99"/>
      <c r="SX180" s="99"/>
      <c r="SY180" s="99"/>
      <c r="SZ180" s="99"/>
      <c r="TA180" s="99"/>
      <c r="TB180" s="99"/>
      <c r="TC180" s="99"/>
      <c r="TD180" s="99"/>
      <c r="TE180" s="99"/>
      <c r="TF180" s="99"/>
      <c r="TG180" s="99"/>
      <c r="TH180" s="99"/>
      <c r="TI180" s="99"/>
      <c r="TJ180" s="99"/>
      <c r="TK180" s="99"/>
      <c r="TL180" s="99"/>
      <c r="TM180" s="99"/>
      <c r="TN180" s="99"/>
      <c r="TO180" s="99"/>
      <c r="TP180" s="99"/>
      <c r="TQ180" s="99"/>
      <c r="TR180" s="99"/>
      <c r="TS180" s="99"/>
      <c r="TT180" s="99"/>
      <c r="TU180" s="99"/>
      <c r="TV180" s="99"/>
      <c r="TW180" s="99"/>
      <c r="TX180" s="99"/>
      <c r="TY180" s="99"/>
      <c r="TZ180" s="99"/>
      <c r="UA180" s="99"/>
      <c r="UB180" s="99"/>
      <c r="UC180" s="99"/>
      <c r="UD180" s="99"/>
      <c r="UE180" s="99"/>
      <c r="UF180" s="99"/>
      <c r="UG180" s="99"/>
      <c r="UH180" s="99"/>
      <c r="UI180" s="99"/>
      <c r="UJ180" s="99"/>
      <c r="UK180" s="99"/>
      <c r="UL180" s="99"/>
      <c r="UM180" s="99"/>
      <c r="UN180" s="99"/>
      <c r="UO180" s="99"/>
      <c r="UP180" s="99"/>
      <c r="UQ180" s="99"/>
      <c r="UR180" s="99"/>
      <c r="US180" s="99"/>
    </row>
    <row r="181" spans="1:565" x14ac:dyDescent="0.2">
      <c r="AH181" s="215"/>
      <c r="AK181" s="233"/>
      <c r="AR181" s="1"/>
      <c r="AS181" s="1"/>
      <c r="AT181" s="1"/>
      <c r="AU181" s="1"/>
    </row>
    <row r="182" spans="1:565" x14ac:dyDescent="0.2">
      <c r="A182" s="4"/>
      <c r="B182" s="2"/>
      <c r="C182" s="104"/>
      <c r="D182" s="104"/>
      <c r="G182" s="2"/>
      <c r="H182" s="2"/>
      <c r="J182" s="2"/>
      <c r="K182" s="2"/>
      <c r="L182" s="195"/>
      <c r="M182" s="2"/>
      <c r="N182" s="2"/>
      <c r="O182" s="2"/>
      <c r="Q182" s="2"/>
      <c r="R182" s="2"/>
      <c r="S182" s="2"/>
      <c r="T182" s="2"/>
      <c r="U182" s="2"/>
      <c r="V182" s="2"/>
      <c r="W182" s="2"/>
      <c r="X182" s="2"/>
      <c r="Z182" s="2"/>
      <c r="AA182" s="2"/>
      <c r="AB182" s="2"/>
      <c r="AC182" s="195"/>
      <c r="AD182" s="195"/>
      <c r="AE182" s="2"/>
      <c r="AF182" s="2"/>
      <c r="AG182" s="195"/>
      <c r="AH182" s="215"/>
      <c r="AJ182" s="234" t="e">
        <f>#REF!</f>
        <v>#REF!</v>
      </c>
      <c r="AK182" s="233"/>
      <c r="AR182" s="1"/>
      <c r="AS182" s="1"/>
      <c r="AT182" s="1"/>
      <c r="AU182" s="1"/>
    </row>
    <row r="183" spans="1:565" s="53" customFormat="1" x14ac:dyDescent="0.2">
      <c r="A183" s="186" t="s">
        <v>526</v>
      </c>
      <c r="B183" s="186"/>
      <c r="C183" s="186"/>
      <c r="D183" s="186"/>
      <c r="E183" s="186"/>
      <c r="F183" s="186"/>
      <c r="G183" s="186"/>
      <c r="H183" s="186"/>
      <c r="I183" s="106"/>
      <c r="L183" s="199"/>
      <c r="P183" s="54"/>
      <c r="V183" s="54"/>
      <c r="W183" s="54"/>
      <c r="X183" s="54"/>
      <c r="Y183" s="56"/>
      <c r="Z183" s="54"/>
      <c r="AC183" s="200"/>
      <c r="AD183" s="200"/>
      <c r="AG183" s="200"/>
      <c r="AH183" s="214"/>
      <c r="AI183" s="214"/>
      <c r="AJ183" s="233"/>
      <c r="AK183" s="233"/>
      <c r="AL183" s="54"/>
      <c r="AM183" s="107"/>
      <c r="AN183" s="54"/>
      <c r="AO183" s="107"/>
      <c r="AP183" s="56"/>
      <c r="AQ183" s="56"/>
    </row>
    <row r="184" spans="1:565" s="53" customFormat="1" x14ac:dyDescent="0.2">
      <c r="A184" s="186" t="s">
        <v>354</v>
      </c>
      <c r="B184" s="186"/>
      <c r="C184" s="186"/>
      <c r="D184" s="186"/>
      <c r="E184" s="186"/>
      <c r="F184" s="186"/>
      <c r="G184" s="186"/>
      <c r="H184" s="186"/>
      <c r="I184" s="106"/>
      <c r="L184" s="199"/>
      <c r="P184" s="54"/>
      <c r="V184" s="54"/>
      <c r="W184" s="54"/>
      <c r="X184" s="54"/>
      <c r="Y184" s="56"/>
      <c r="Z184" s="54"/>
      <c r="AC184" s="200"/>
      <c r="AD184" s="200"/>
      <c r="AG184" s="200"/>
      <c r="AH184" s="214"/>
      <c r="AI184" s="214"/>
      <c r="AJ184" s="233"/>
      <c r="AK184" s="233"/>
      <c r="AL184" s="54"/>
      <c r="AM184" s="107"/>
      <c r="AN184" s="54"/>
      <c r="AO184" s="107"/>
      <c r="AP184" s="56"/>
      <c r="AQ184" s="56"/>
    </row>
    <row r="185" spans="1:565" s="53" customFormat="1" x14ac:dyDescent="0.2">
      <c r="A185" s="186" t="s">
        <v>506</v>
      </c>
      <c r="B185" s="186"/>
      <c r="C185" s="186"/>
      <c r="D185" s="186"/>
      <c r="E185" s="186"/>
      <c r="F185" s="186"/>
      <c r="G185" s="186"/>
      <c r="H185" s="186"/>
      <c r="I185" s="106"/>
      <c r="L185" s="199"/>
      <c r="P185" s="54"/>
      <c r="V185" s="54"/>
      <c r="W185" s="54"/>
      <c r="X185" s="54"/>
      <c r="Y185" s="56"/>
      <c r="Z185" s="54"/>
      <c r="AC185" s="200"/>
      <c r="AD185" s="200"/>
      <c r="AG185" s="200"/>
      <c r="AH185" s="214"/>
      <c r="AI185" s="214"/>
      <c r="AJ185" s="233"/>
      <c r="AK185" s="233"/>
      <c r="AL185" s="54"/>
      <c r="AM185" s="107"/>
      <c r="AN185" s="54"/>
      <c r="AO185" s="107"/>
      <c r="AP185" s="56"/>
      <c r="AQ185" s="56"/>
    </row>
    <row r="186" spans="1:565" x14ac:dyDescent="0.2">
      <c r="A186" s="185"/>
      <c r="B186" s="185"/>
      <c r="C186" s="185"/>
      <c r="D186" s="185"/>
      <c r="E186" s="185"/>
      <c r="F186" s="185"/>
      <c r="G186" s="185"/>
      <c r="H186" s="185"/>
      <c r="L186" s="193"/>
      <c r="AA186" s="1"/>
      <c r="AB186" s="1"/>
      <c r="AE186" s="1"/>
      <c r="AF186" s="1"/>
      <c r="AH186" s="215"/>
      <c r="AK186" s="233"/>
      <c r="AR186" s="1"/>
      <c r="AS186" s="1"/>
      <c r="AT186" s="1"/>
      <c r="AU186" s="1"/>
    </row>
    <row r="187" spans="1:565" x14ac:dyDescent="0.2">
      <c r="A187" s="185"/>
      <c r="B187" s="185"/>
      <c r="C187" s="185"/>
      <c r="D187" s="185"/>
      <c r="E187" s="185"/>
      <c r="F187" s="185"/>
      <c r="G187" s="185"/>
      <c r="H187" s="185"/>
      <c r="L187" s="193"/>
      <c r="AA187" s="1"/>
      <c r="AB187" s="1"/>
      <c r="AE187" s="1"/>
      <c r="AF187" s="1"/>
      <c r="AH187" s="215"/>
      <c r="AK187" s="233"/>
      <c r="AR187" s="1"/>
      <c r="AS187" s="1"/>
      <c r="AT187" s="1"/>
      <c r="AU187" s="1"/>
    </row>
    <row r="188" spans="1:565" x14ac:dyDescent="0.2">
      <c r="A188" s="185"/>
      <c r="B188" s="185"/>
      <c r="C188" s="185"/>
      <c r="D188" s="185"/>
      <c r="E188" s="185"/>
      <c r="F188" s="185"/>
      <c r="G188" s="185"/>
      <c r="H188" s="185"/>
      <c r="L188" s="193"/>
      <c r="AA188" s="1"/>
      <c r="AB188" s="1"/>
      <c r="AE188" s="1"/>
      <c r="AF188" s="1"/>
      <c r="AH188" s="215"/>
      <c r="AK188" s="233"/>
      <c r="AR188" s="1"/>
      <c r="AS188" s="1"/>
      <c r="AT188" s="1"/>
      <c r="AU188" s="1"/>
    </row>
    <row r="189" spans="1:565" x14ac:dyDescent="0.2">
      <c r="A189" s="185"/>
      <c r="B189" s="185"/>
      <c r="C189" s="185"/>
      <c r="D189" s="185"/>
      <c r="E189" s="185"/>
      <c r="F189" s="185"/>
      <c r="G189" s="185"/>
      <c r="H189" s="185"/>
      <c r="L189" s="193"/>
      <c r="AA189" s="1"/>
      <c r="AB189" s="1"/>
      <c r="AE189" s="1"/>
      <c r="AF189" s="1"/>
      <c r="AH189" s="215"/>
      <c r="AK189" s="233"/>
      <c r="AR189" s="1"/>
      <c r="AS189" s="1"/>
      <c r="AT189" s="1"/>
      <c r="AU189" s="1"/>
    </row>
    <row r="190" spans="1:565" x14ac:dyDescent="0.2">
      <c r="A190" s="185"/>
      <c r="B190" s="185"/>
      <c r="C190" s="185"/>
      <c r="D190" s="185"/>
      <c r="E190" s="185"/>
      <c r="F190" s="185"/>
      <c r="G190" s="185"/>
      <c r="H190" s="185"/>
      <c r="L190" s="193"/>
      <c r="AA190" s="1"/>
      <c r="AB190" s="1"/>
      <c r="AE190" s="1"/>
      <c r="AF190" s="1"/>
      <c r="AH190" s="215"/>
      <c r="AK190" s="233"/>
      <c r="AR190" s="1"/>
      <c r="AS190" s="1"/>
      <c r="AT190" s="1"/>
      <c r="AU190" s="1"/>
    </row>
    <row r="191" spans="1:565" x14ac:dyDescent="0.2">
      <c r="A191" s="185"/>
      <c r="B191" s="185"/>
      <c r="C191" s="185"/>
      <c r="D191" s="185"/>
      <c r="E191" s="185"/>
      <c r="F191" s="185"/>
      <c r="G191" s="185"/>
      <c r="H191" s="185"/>
      <c r="L191" s="193"/>
      <c r="AA191" s="1"/>
      <c r="AB191" s="1"/>
      <c r="AE191" s="1"/>
      <c r="AF191" s="1"/>
      <c r="AH191" s="215"/>
      <c r="AK191" s="233"/>
      <c r="AR191" s="1"/>
      <c r="AS191" s="1"/>
      <c r="AT191" s="1"/>
      <c r="AU191" s="1"/>
    </row>
    <row r="192" spans="1:565" x14ac:dyDescent="0.2">
      <c r="A192" s="185"/>
      <c r="B192" s="185"/>
      <c r="C192" s="185"/>
      <c r="D192" s="185"/>
      <c r="E192" s="185"/>
      <c r="F192" s="185"/>
      <c r="G192" s="185"/>
      <c r="H192" s="185"/>
      <c r="L192" s="193"/>
      <c r="AA192" s="1"/>
      <c r="AB192" s="1"/>
      <c r="AE192" s="1"/>
      <c r="AF192" s="1"/>
      <c r="AH192" s="215"/>
      <c r="AK192" s="233"/>
      <c r="AR192" s="1"/>
      <c r="AS192" s="1"/>
      <c r="AT192" s="1"/>
      <c r="AU192" s="1"/>
    </row>
    <row r="193" spans="1:47" x14ac:dyDescent="0.2">
      <c r="A193" s="185"/>
      <c r="B193" s="185"/>
      <c r="C193" s="185"/>
      <c r="D193" s="185"/>
      <c r="E193" s="185"/>
      <c r="F193" s="185"/>
      <c r="G193" s="185"/>
      <c r="H193" s="185"/>
      <c r="L193" s="193"/>
      <c r="AA193" s="1"/>
      <c r="AB193" s="1"/>
      <c r="AE193" s="1"/>
      <c r="AF193" s="1"/>
      <c r="AH193" s="215"/>
      <c r="AK193" s="233"/>
      <c r="AR193" s="1"/>
      <c r="AS193" s="1"/>
      <c r="AT193" s="1"/>
      <c r="AU193" s="1"/>
    </row>
    <row r="194" spans="1:47" x14ac:dyDescent="0.2">
      <c r="A194" s="185"/>
      <c r="B194" s="185"/>
      <c r="C194" s="185"/>
      <c r="D194" s="185"/>
      <c r="E194" s="185"/>
      <c r="F194" s="185"/>
      <c r="G194" s="185"/>
      <c r="H194" s="185"/>
      <c r="L194" s="193"/>
      <c r="AA194" s="1"/>
      <c r="AB194" s="1"/>
      <c r="AE194" s="1"/>
      <c r="AF194" s="1"/>
      <c r="AH194" s="215"/>
      <c r="AK194" s="233"/>
      <c r="AR194" s="1"/>
      <c r="AS194" s="1"/>
      <c r="AT194" s="1"/>
      <c r="AU194" s="1"/>
    </row>
    <row r="195" spans="1:47" x14ac:dyDescent="0.2">
      <c r="A195" s="185"/>
      <c r="B195" s="185"/>
      <c r="C195" s="185"/>
      <c r="D195" s="185"/>
      <c r="E195" s="185"/>
      <c r="F195" s="185"/>
      <c r="G195" s="185"/>
      <c r="H195" s="185"/>
      <c r="L195" s="193"/>
      <c r="AA195" s="1"/>
      <c r="AB195" s="1"/>
      <c r="AE195" s="1"/>
      <c r="AF195" s="1"/>
      <c r="AH195" s="215"/>
      <c r="AK195" s="233"/>
      <c r="AR195" s="1"/>
      <c r="AS195" s="1"/>
      <c r="AT195" s="1"/>
      <c r="AU195" s="1"/>
    </row>
    <row r="196" spans="1:47" x14ac:dyDescent="0.2">
      <c r="A196" s="185"/>
      <c r="B196" s="185"/>
      <c r="C196" s="185"/>
      <c r="D196" s="185"/>
      <c r="E196" s="185"/>
      <c r="F196" s="185"/>
      <c r="G196" s="185"/>
      <c r="H196" s="185"/>
      <c r="L196" s="193"/>
      <c r="AA196" s="1"/>
      <c r="AB196" s="1"/>
      <c r="AE196" s="1"/>
      <c r="AF196" s="1"/>
      <c r="AH196" s="215"/>
      <c r="AK196" s="233"/>
      <c r="AR196" s="1"/>
      <c r="AS196" s="1"/>
      <c r="AT196" s="1"/>
      <c r="AU196" s="1"/>
    </row>
    <row r="197" spans="1:47" x14ac:dyDescent="0.2">
      <c r="A197" s="185"/>
      <c r="B197" s="185"/>
      <c r="C197" s="185"/>
      <c r="D197" s="185"/>
      <c r="E197" s="185"/>
      <c r="F197" s="185"/>
      <c r="G197" s="185"/>
      <c r="H197" s="185"/>
      <c r="L197" s="193"/>
      <c r="AA197" s="1"/>
      <c r="AB197" s="1"/>
      <c r="AE197" s="1"/>
      <c r="AF197" s="1"/>
      <c r="AH197" s="215"/>
      <c r="AK197" s="233"/>
      <c r="AR197" s="1"/>
      <c r="AS197" s="1"/>
      <c r="AT197" s="1"/>
      <c r="AU197" s="1"/>
    </row>
    <row r="198" spans="1:47" x14ac:dyDescent="0.2">
      <c r="A198" s="185"/>
      <c r="B198" s="185"/>
      <c r="C198" s="185"/>
      <c r="D198" s="185"/>
      <c r="E198" s="185"/>
      <c r="F198" s="185"/>
      <c r="G198" s="185"/>
      <c r="H198" s="185"/>
      <c r="L198" s="193"/>
      <c r="AA198" s="1"/>
      <c r="AB198" s="1"/>
      <c r="AE198" s="1"/>
      <c r="AF198" s="1"/>
      <c r="AH198" s="215"/>
      <c r="AK198" s="233"/>
      <c r="AR198" s="1"/>
      <c r="AS198" s="1"/>
      <c r="AT198" s="1"/>
      <c r="AU198" s="1"/>
    </row>
    <row r="199" spans="1:47" x14ac:dyDescent="0.2">
      <c r="A199" s="185"/>
      <c r="B199" s="185"/>
      <c r="C199" s="185"/>
      <c r="D199" s="185"/>
      <c r="E199" s="185"/>
      <c r="F199" s="185"/>
      <c r="G199" s="185"/>
      <c r="H199" s="185"/>
      <c r="L199" s="193"/>
      <c r="AA199" s="1"/>
      <c r="AB199" s="1"/>
      <c r="AE199" s="1"/>
      <c r="AF199" s="1"/>
      <c r="AH199" s="215"/>
      <c r="AK199" s="233"/>
      <c r="AR199" s="1"/>
      <c r="AS199" s="1"/>
      <c r="AT199" s="1"/>
      <c r="AU199" s="1"/>
    </row>
    <row r="200" spans="1:47" x14ac:dyDescent="0.2">
      <c r="A200" s="185"/>
      <c r="B200" s="185"/>
      <c r="C200" s="185"/>
      <c r="D200" s="185"/>
      <c r="E200" s="185"/>
      <c r="F200" s="185"/>
      <c r="G200" s="185"/>
      <c r="H200" s="185"/>
      <c r="L200" s="193"/>
      <c r="AA200" s="1"/>
      <c r="AB200" s="1"/>
      <c r="AE200" s="1"/>
      <c r="AF200" s="1"/>
      <c r="AH200" s="215"/>
      <c r="AK200" s="233"/>
      <c r="AR200" s="1"/>
      <c r="AS200" s="1"/>
      <c r="AT200" s="1"/>
      <c r="AU200" s="1"/>
    </row>
    <row r="201" spans="1:47" x14ac:dyDescent="0.2">
      <c r="A201" s="185"/>
      <c r="B201" s="185"/>
      <c r="C201" s="185"/>
      <c r="D201" s="185"/>
      <c r="E201" s="185"/>
      <c r="F201" s="185"/>
      <c r="G201" s="185"/>
      <c r="H201" s="185"/>
      <c r="L201" s="193"/>
      <c r="AA201" s="1"/>
      <c r="AB201" s="1"/>
      <c r="AE201" s="1"/>
      <c r="AF201" s="1"/>
      <c r="AH201" s="215"/>
      <c r="AK201" s="233"/>
      <c r="AR201" s="1"/>
      <c r="AS201" s="1"/>
      <c r="AT201" s="1"/>
      <c r="AU201" s="1"/>
    </row>
    <row r="202" spans="1:47" x14ac:dyDescent="0.2">
      <c r="A202" s="185"/>
      <c r="B202" s="185"/>
      <c r="C202" s="185"/>
      <c r="D202" s="185"/>
      <c r="E202" s="185"/>
      <c r="F202" s="185"/>
      <c r="G202" s="185"/>
      <c r="H202" s="185"/>
      <c r="L202" s="193"/>
      <c r="AA202" s="1"/>
      <c r="AB202" s="1"/>
      <c r="AE202" s="1"/>
      <c r="AF202" s="1"/>
      <c r="AH202" s="215"/>
      <c r="AK202" s="233"/>
      <c r="AR202" s="1"/>
      <c r="AS202" s="1"/>
      <c r="AT202" s="1"/>
      <c r="AU202" s="1"/>
    </row>
    <row r="203" spans="1:47" x14ac:dyDescent="0.2">
      <c r="A203" s="185"/>
      <c r="B203" s="185"/>
      <c r="C203" s="185"/>
      <c r="D203" s="185"/>
      <c r="E203" s="185"/>
      <c r="F203" s="185"/>
      <c r="G203" s="185"/>
      <c r="H203" s="185"/>
      <c r="L203" s="193"/>
      <c r="AA203" s="1"/>
      <c r="AB203" s="1"/>
      <c r="AE203" s="1"/>
      <c r="AF203" s="1"/>
      <c r="AH203" s="215"/>
      <c r="AK203" s="233"/>
      <c r="AR203" s="1"/>
      <c r="AS203" s="1"/>
      <c r="AT203" s="1"/>
      <c r="AU203" s="1"/>
    </row>
    <row r="204" spans="1:47" x14ac:dyDescent="0.2">
      <c r="A204" s="185"/>
      <c r="B204" s="185"/>
      <c r="C204" s="185"/>
      <c r="D204" s="185"/>
      <c r="E204" s="185"/>
      <c r="F204" s="185"/>
      <c r="G204" s="185"/>
      <c r="H204" s="185"/>
      <c r="L204" s="193"/>
      <c r="AA204" s="1"/>
      <c r="AB204" s="1"/>
      <c r="AE204" s="1"/>
      <c r="AF204" s="1"/>
      <c r="AH204" s="215"/>
      <c r="AK204" s="233"/>
      <c r="AR204" s="1"/>
      <c r="AS204" s="1"/>
      <c r="AT204" s="1"/>
      <c r="AU204" s="1"/>
    </row>
    <row r="205" spans="1:47" x14ac:dyDescent="0.2">
      <c r="A205" s="4"/>
      <c r="AH205" s="215"/>
      <c r="AK205" s="233"/>
      <c r="AR205" s="1"/>
      <c r="AS205" s="1"/>
      <c r="AT205" s="1"/>
      <c r="AU205" s="1"/>
    </row>
    <row r="206" spans="1:47" x14ac:dyDescent="0.2">
      <c r="A206" s="4"/>
      <c r="AH206" s="215"/>
      <c r="AK206" s="233"/>
      <c r="AR206" s="1"/>
      <c r="AS206" s="1"/>
      <c r="AT206" s="1"/>
      <c r="AU206" s="1"/>
    </row>
    <row r="207" spans="1:47" x14ac:dyDescent="0.2">
      <c r="A207" s="4"/>
      <c r="AH207" s="215"/>
      <c r="AK207" s="233"/>
      <c r="AR207" s="1"/>
      <c r="AS207" s="1"/>
      <c r="AT207" s="1"/>
      <c r="AU207" s="1"/>
    </row>
    <row r="208" spans="1:47" x14ac:dyDescent="0.2">
      <c r="A208" s="4"/>
      <c r="AH208" s="215"/>
      <c r="AK208" s="233"/>
      <c r="AR208" s="1"/>
      <c r="AS208" s="1"/>
      <c r="AT208" s="1"/>
      <c r="AU208" s="1"/>
    </row>
    <row r="209" spans="1:47" x14ac:dyDescent="0.2">
      <c r="A209" s="4"/>
      <c r="AH209" s="215"/>
      <c r="AK209" s="233"/>
      <c r="AR209" s="1"/>
      <c r="AS209" s="1"/>
      <c r="AT209" s="1"/>
      <c r="AU209" s="1"/>
    </row>
    <row r="210" spans="1:47" x14ac:dyDescent="0.2">
      <c r="A210" s="4"/>
      <c r="AH210" s="215"/>
      <c r="AK210" s="233"/>
      <c r="AR210" s="1"/>
      <c r="AS210" s="1"/>
      <c r="AT210" s="1"/>
      <c r="AU210" s="1"/>
    </row>
    <row r="211" spans="1:47" x14ac:dyDescent="0.2">
      <c r="A211" s="4"/>
      <c r="AH211" s="215"/>
      <c r="AK211" s="233"/>
      <c r="AR211" s="1"/>
      <c r="AS211" s="1"/>
      <c r="AT211" s="1"/>
      <c r="AU211" s="1"/>
    </row>
    <row r="212" spans="1:47" x14ac:dyDescent="0.2">
      <c r="A212" s="4"/>
      <c r="AH212" s="215"/>
      <c r="AK212" s="233"/>
      <c r="AR212" s="1"/>
      <c r="AS212" s="1"/>
      <c r="AT212" s="1"/>
      <c r="AU212" s="1"/>
    </row>
    <row r="213" spans="1:47" x14ac:dyDescent="0.2">
      <c r="A213" s="4"/>
      <c r="AH213" s="215"/>
      <c r="AK213" s="233"/>
      <c r="AR213" s="1"/>
      <c r="AS213" s="1"/>
      <c r="AT213" s="1"/>
      <c r="AU213" s="1"/>
    </row>
    <row r="214" spans="1:47" x14ac:dyDescent="0.2">
      <c r="A214" s="4"/>
      <c r="AH214" s="215"/>
      <c r="AK214" s="233"/>
      <c r="AR214" s="1"/>
      <c r="AS214" s="1"/>
      <c r="AT214" s="1"/>
      <c r="AU214" s="1"/>
    </row>
    <row r="215" spans="1:47" x14ac:dyDescent="0.2">
      <c r="A215" s="4"/>
      <c r="AH215" s="215"/>
      <c r="AK215" s="233"/>
      <c r="AR215" s="1"/>
      <c r="AS215" s="1"/>
      <c r="AT215" s="1"/>
      <c r="AU215" s="1"/>
    </row>
    <row r="216" spans="1:47" x14ac:dyDescent="0.2">
      <c r="A216" s="4"/>
      <c r="AH216" s="215"/>
      <c r="AK216" s="233"/>
      <c r="AR216" s="1"/>
      <c r="AS216" s="1"/>
      <c r="AT216" s="1"/>
      <c r="AU216" s="1"/>
    </row>
    <row r="217" spans="1:47" x14ac:dyDescent="0.2">
      <c r="A217" s="4"/>
      <c r="AH217" s="215"/>
      <c r="AK217" s="233"/>
      <c r="AR217" s="1"/>
      <c r="AS217" s="1"/>
      <c r="AT217" s="1"/>
      <c r="AU217" s="1"/>
    </row>
    <row r="218" spans="1:47" x14ac:dyDescent="0.2">
      <c r="A218" s="4"/>
      <c r="AH218" s="215"/>
      <c r="AK218" s="233"/>
      <c r="AR218" s="1"/>
      <c r="AS218" s="1"/>
      <c r="AT218" s="1"/>
      <c r="AU218" s="1"/>
    </row>
    <row r="219" spans="1:47" x14ac:dyDescent="0.2">
      <c r="A219" s="4"/>
      <c r="AH219" s="215"/>
      <c r="AK219" s="233"/>
      <c r="AR219" s="1"/>
      <c r="AS219" s="1"/>
      <c r="AT219" s="1"/>
      <c r="AU219" s="1"/>
    </row>
    <row r="220" spans="1:47" x14ac:dyDescent="0.2">
      <c r="A220" s="4"/>
      <c r="AH220" s="215"/>
      <c r="AK220" s="233"/>
      <c r="AR220" s="1"/>
      <c r="AS220" s="1"/>
      <c r="AT220" s="1"/>
      <c r="AU220" s="1"/>
    </row>
    <row r="221" spans="1:47" x14ac:dyDescent="0.2">
      <c r="A221" s="4"/>
      <c r="AH221" s="215"/>
      <c r="AK221" s="233"/>
      <c r="AR221" s="1"/>
      <c r="AS221" s="1"/>
      <c r="AT221" s="1"/>
      <c r="AU221" s="1"/>
    </row>
    <row r="222" spans="1:47" x14ac:dyDescent="0.2">
      <c r="A222" s="4"/>
      <c r="AH222" s="215"/>
      <c r="AK222" s="233"/>
      <c r="AR222" s="1"/>
      <c r="AS222" s="1"/>
      <c r="AT222" s="1"/>
      <c r="AU222" s="1"/>
    </row>
    <row r="223" spans="1:47" x14ac:dyDescent="0.2">
      <c r="A223" s="4"/>
      <c r="AH223" s="215"/>
      <c r="AK223" s="233"/>
      <c r="AR223" s="1"/>
      <c r="AS223" s="1"/>
      <c r="AT223" s="1"/>
      <c r="AU223" s="1"/>
    </row>
    <row r="224" spans="1:47" x14ac:dyDescent="0.2">
      <c r="A224" s="4"/>
      <c r="AH224" s="215"/>
      <c r="AK224" s="233"/>
      <c r="AR224" s="1"/>
      <c r="AS224" s="1"/>
      <c r="AT224" s="1"/>
      <c r="AU224" s="1"/>
    </row>
    <row r="225" spans="1:47" x14ac:dyDescent="0.2">
      <c r="A225" s="4"/>
      <c r="AH225" s="215"/>
      <c r="AK225" s="233"/>
      <c r="AR225" s="1"/>
      <c r="AS225" s="1"/>
      <c r="AT225" s="1"/>
      <c r="AU225" s="1"/>
    </row>
    <row r="226" spans="1:47" x14ac:dyDescent="0.2">
      <c r="A226" s="4"/>
      <c r="AH226" s="215"/>
      <c r="AK226" s="233"/>
      <c r="AR226" s="1"/>
      <c r="AS226" s="1"/>
      <c r="AT226" s="1"/>
      <c r="AU226" s="1"/>
    </row>
    <row r="227" spans="1:47" x14ac:dyDescent="0.2">
      <c r="A227" s="4"/>
      <c r="AH227" s="215"/>
      <c r="AK227" s="233"/>
      <c r="AR227" s="1"/>
      <c r="AS227" s="1"/>
      <c r="AT227" s="1"/>
      <c r="AU227" s="1"/>
    </row>
    <row r="228" spans="1:47" x14ac:dyDescent="0.2">
      <c r="A228" s="4"/>
      <c r="AH228" s="215"/>
      <c r="AK228" s="233"/>
      <c r="AR228" s="1"/>
      <c r="AS228" s="1"/>
      <c r="AT228" s="1"/>
      <c r="AU228" s="1"/>
    </row>
    <row r="229" spans="1:47" x14ac:dyDescent="0.2">
      <c r="A229" s="4"/>
      <c r="AH229" s="215"/>
      <c r="AK229" s="233"/>
      <c r="AR229" s="1"/>
      <c r="AS229" s="1"/>
      <c r="AT229" s="1"/>
      <c r="AU229" s="1"/>
    </row>
    <row r="230" spans="1:47" x14ac:dyDescent="0.2">
      <c r="A230" s="4"/>
      <c r="AH230" s="215"/>
      <c r="AK230" s="233"/>
      <c r="AR230" s="1"/>
      <c r="AS230" s="1"/>
      <c r="AT230" s="1"/>
      <c r="AU230" s="1"/>
    </row>
    <row r="231" spans="1:47" x14ac:dyDescent="0.2">
      <c r="A231" s="4"/>
      <c r="AH231" s="215"/>
      <c r="AK231" s="233"/>
      <c r="AR231" s="1"/>
      <c r="AS231" s="1"/>
      <c r="AT231" s="1"/>
      <c r="AU231" s="1"/>
    </row>
    <row r="232" spans="1:47" x14ac:dyDescent="0.2">
      <c r="A232" s="4"/>
      <c r="AH232" s="215"/>
      <c r="AK232" s="233"/>
      <c r="AR232" s="1"/>
      <c r="AS232" s="1"/>
      <c r="AT232" s="1"/>
      <c r="AU232" s="1"/>
    </row>
    <row r="233" spans="1:47" x14ac:dyDescent="0.2">
      <c r="A233" s="4"/>
      <c r="AH233" s="215"/>
      <c r="AK233" s="233"/>
      <c r="AR233" s="1"/>
      <c r="AS233" s="1"/>
      <c r="AT233" s="1"/>
      <c r="AU233" s="1"/>
    </row>
    <row r="234" spans="1:47" x14ac:dyDescent="0.2">
      <c r="A234" s="4"/>
      <c r="AH234" s="215"/>
      <c r="AK234" s="233"/>
      <c r="AR234" s="1"/>
      <c r="AS234" s="1"/>
      <c r="AT234" s="1"/>
      <c r="AU234" s="1"/>
    </row>
    <row r="235" spans="1:47" x14ac:dyDescent="0.2">
      <c r="A235" s="4"/>
      <c r="AH235" s="215"/>
      <c r="AK235" s="233"/>
      <c r="AR235" s="1"/>
      <c r="AS235" s="1"/>
      <c r="AT235" s="1"/>
      <c r="AU235" s="1"/>
    </row>
    <row r="236" spans="1:47" x14ac:dyDescent="0.2">
      <c r="A236" s="4"/>
      <c r="AH236" s="215"/>
      <c r="AK236" s="233"/>
      <c r="AR236" s="1"/>
      <c r="AS236" s="1"/>
      <c r="AT236" s="1"/>
      <c r="AU236" s="1"/>
    </row>
    <row r="237" spans="1:47" x14ac:dyDescent="0.2">
      <c r="A237" s="4"/>
      <c r="AH237" s="215"/>
      <c r="AK237" s="233"/>
      <c r="AR237" s="1"/>
      <c r="AS237" s="1"/>
      <c r="AT237" s="1"/>
      <c r="AU237" s="1"/>
    </row>
    <row r="238" spans="1:47" x14ac:dyDescent="0.2">
      <c r="A238" s="4"/>
      <c r="AH238" s="215"/>
      <c r="AK238" s="233"/>
      <c r="AR238" s="1"/>
      <c r="AS238" s="1"/>
      <c r="AT238" s="1"/>
      <c r="AU238" s="1"/>
    </row>
    <row r="239" spans="1:47" x14ac:dyDescent="0.2">
      <c r="A239" s="4"/>
      <c r="AH239" s="215"/>
      <c r="AK239" s="233"/>
      <c r="AR239" s="1"/>
      <c r="AS239" s="1"/>
      <c r="AT239" s="1"/>
      <c r="AU239" s="1"/>
    </row>
    <row r="240" spans="1:47" x14ac:dyDescent="0.2">
      <c r="A240" s="4"/>
      <c r="AH240" s="215"/>
      <c r="AK240" s="233"/>
      <c r="AR240" s="1"/>
      <c r="AS240" s="1"/>
      <c r="AT240" s="1"/>
      <c r="AU240" s="1"/>
    </row>
    <row r="241" spans="1:47" x14ac:dyDescent="0.2">
      <c r="A241" s="4"/>
      <c r="AH241" s="215"/>
      <c r="AK241" s="233"/>
      <c r="AR241" s="1"/>
      <c r="AS241" s="1"/>
      <c r="AT241" s="1"/>
      <c r="AU241" s="1"/>
    </row>
    <row r="242" spans="1:47" x14ac:dyDescent="0.2">
      <c r="A242" s="4"/>
      <c r="AH242" s="215"/>
      <c r="AK242" s="233"/>
    </row>
    <row r="243" spans="1:47" x14ac:dyDescent="0.2">
      <c r="AH243" s="215"/>
      <c r="AK243" s="233"/>
    </row>
    <row r="244" spans="1:47" x14ac:dyDescent="0.2">
      <c r="AH244" s="215"/>
      <c r="AK244" s="233"/>
    </row>
    <row r="245" spans="1:47" x14ac:dyDescent="0.2">
      <c r="AH245" s="215"/>
      <c r="AK245" s="233"/>
    </row>
    <row r="246" spans="1:47" x14ac:dyDescent="0.2">
      <c r="AH246" s="215"/>
      <c r="AK246" s="233"/>
    </row>
    <row r="247" spans="1:47" x14ac:dyDescent="0.2">
      <c r="AH247" s="215"/>
      <c r="AK247" s="233"/>
    </row>
    <row r="248" spans="1:47" x14ac:dyDescent="0.2">
      <c r="AH248" s="215"/>
      <c r="AK248" s="233"/>
    </row>
    <row r="249" spans="1:47" x14ac:dyDescent="0.2">
      <c r="AH249" s="215"/>
      <c r="AK249" s="233"/>
    </row>
    <row r="250" spans="1:47" x14ac:dyDescent="0.2">
      <c r="AH250" s="215"/>
      <c r="AK250" s="233"/>
    </row>
    <row r="251" spans="1:47" x14ac:dyDescent="0.2">
      <c r="AH251" s="215"/>
      <c r="AK251" s="233"/>
    </row>
    <row r="252" spans="1:47" x14ac:dyDescent="0.2">
      <c r="AH252" s="215"/>
      <c r="AK252" s="233"/>
    </row>
    <row r="253" spans="1:47" x14ac:dyDescent="0.2">
      <c r="AH253" s="215"/>
      <c r="AK253" s="233"/>
    </row>
    <row r="254" spans="1:47" x14ac:dyDescent="0.2">
      <c r="AH254" s="215"/>
      <c r="AK254" s="233"/>
    </row>
    <row r="255" spans="1:47" x14ac:dyDescent="0.2">
      <c r="AH255" s="215"/>
      <c r="AK255" s="233"/>
    </row>
    <row r="256" spans="1:47" x14ac:dyDescent="0.2">
      <c r="AH256" s="215"/>
      <c r="AK256" s="233"/>
    </row>
    <row r="257" spans="34:37" x14ac:dyDescent="0.2">
      <c r="AH257" s="215"/>
      <c r="AK257" s="233"/>
    </row>
    <row r="258" spans="34:37" x14ac:dyDescent="0.2">
      <c r="AH258" s="215"/>
      <c r="AK258" s="233"/>
    </row>
    <row r="259" spans="34:37" x14ac:dyDescent="0.2">
      <c r="AH259" s="215"/>
      <c r="AK259" s="233"/>
    </row>
    <row r="260" spans="34:37" x14ac:dyDescent="0.2">
      <c r="AH260" s="215"/>
      <c r="AK260" s="233"/>
    </row>
    <row r="261" spans="34:37" x14ac:dyDescent="0.2">
      <c r="AH261" s="215"/>
      <c r="AK261" s="233"/>
    </row>
    <row r="262" spans="34:37" x14ac:dyDescent="0.2">
      <c r="AH262" s="215"/>
      <c r="AK262" s="233"/>
    </row>
    <row r="263" spans="34:37" x14ac:dyDescent="0.2">
      <c r="AH263" s="215"/>
      <c r="AK263" s="233"/>
    </row>
    <row r="264" spans="34:37" x14ac:dyDescent="0.2">
      <c r="AH264" s="215"/>
      <c r="AK264" s="233"/>
    </row>
    <row r="265" spans="34:37" x14ac:dyDescent="0.2">
      <c r="AH265" s="215"/>
      <c r="AK265" s="233"/>
    </row>
    <row r="266" spans="34:37" x14ac:dyDescent="0.2">
      <c r="AH266" s="215"/>
      <c r="AK266" s="233"/>
    </row>
    <row r="267" spans="34:37" x14ac:dyDescent="0.2">
      <c r="AH267" s="215"/>
      <c r="AK267" s="233"/>
    </row>
    <row r="268" spans="34:37" x14ac:dyDescent="0.2">
      <c r="AH268" s="215"/>
      <c r="AK268" s="233"/>
    </row>
    <row r="269" spans="34:37" x14ac:dyDescent="0.2">
      <c r="AH269" s="215"/>
      <c r="AK269" s="233"/>
    </row>
    <row r="270" spans="34:37" x14ac:dyDescent="0.2">
      <c r="AH270" s="215"/>
      <c r="AK270" s="233"/>
    </row>
    <row r="271" spans="34:37" x14ac:dyDescent="0.2">
      <c r="AH271" s="215"/>
      <c r="AK271" s="233"/>
    </row>
    <row r="272" spans="34:37" x14ac:dyDescent="0.2">
      <c r="AH272" s="215"/>
      <c r="AK272" s="233"/>
    </row>
    <row r="273" spans="34:37" x14ac:dyDescent="0.2">
      <c r="AH273" s="215"/>
      <c r="AK273" s="233"/>
    </row>
    <row r="274" spans="34:37" x14ac:dyDescent="0.2">
      <c r="AH274" s="215"/>
      <c r="AK274" s="233"/>
    </row>
    <row r="275" spans="34:37" x14ac:dyDescent="0.2">
      <c r="AH275" s="215"/>
      <c r="AK275" s="233"/>
    </row>
    <row r="276" spans="34:37" x14ac:dyDescent="0.2">
      <c r="AH276" s="215"/>
      <c r="AK276" s="233"/>
    </row>
    <row r="277" spans="34:37" x14ac:dyDescent="0.2">
      <c r="AH277" s="215"/>
      <c r="AK277" s="233"/>
    </row>
    <row r="278" spans="34:37" x14ac:dyDescent="0.2">
      <c r="AH278" s="215"/>
      <c r="AK278" s="233"/>
    </row>
    <row r="279" spans="34:37" x14ac:dyDescent="0.2">
      <c r="AH279" s="215"/>
      <c r="AK279" s="233"/>
    </row>
    <row r="280" spans="34:37" x14ac:dyDescent="0.2">
      <c r="AH280" s="215"/>
      <c r="AK280" s="233"/>
    </row>
    <row r="281" spans="34:37" x14ac:dyDescent="0.2">
      <c r="AH281" s="215"/>
      <c r="AK281" s="233"/>
    </row>
    <row r="282" spans="34:37" x14ac:dyDescent="0.2">
      <c r="AH282" s="215"/>
      <c r="AK282" s="233"/>
    </row>
    <row r="283" spans="34:37" x14ac:dyDescent="0.2">
      <c r="AH283" s="215"/>
      <c r="AK283" s="233"/>
    </row>
    <row r="284" spans="34:37" x14ac:dyDescent="0.2">
      <c r="AH284" s="215"/>
      <c r="AK284" s="233"/>
    </row>
    <row r="285" spans="34:37" x14ac:dyDescent="0.2">
      <c r="AH285" s="215"/>
      <c r="AK285" s="233"/>
    </row>
    <row r="286" spans="34:37" x14ac:dyDescent="0.2">
      <c r="AH286" s="215"/>
      <c r="AK286" s="233"/>
    </row>
    <row r="287" spans="34:37" x14ac:dyDescent="0.2">
      <c r="AH287" s="215"/>
      <c r="AK287" s="233"/>
    </row>
    <row r="288" spans="34:37" x14ac:dyDescent="0.2">
      <c r="AH288" s="215"/>
      <c r="AK288" s="233"/>
    </row>
    <row r="289" spans="34:37" x14ac:dyDescent="0.2">
      <c r="AH289" s="215"/>
      <c r="AK289" s="233"/>
    </row>
    <row r="290" spans="34:37" x14ac:dyDescent="0.2">
      <c r="AH290" s="215"/>
      <c r="AK290" s="233"/>
    </row>
    <row r="291" spans="34:37" x14ac:dyDescent="0.2">
      <c r="AH291" s="215"/>
      <c r="AK291" s="233"/>
    </row>
    <row r="292" spans="34:37" x14ac:dyDescent="0.2">
      <c r="AH292" s="215"/>
      <c r="AK292" s="233"/>
    </row>
    <row r="293" spans="34:37" x14ac:dyDescent="0.2">
      <c r="AH293" s="215"/>
      <c r="AK293" s="233"/>
    </row>
    <row r="294" spans="34:37" x14ac:dyDescent="0.2">
      <c r="AH294" s="215"/>
      <c r="AK294" s="233"/>
    </row>
    <row r="295" spans="34:37" x14ac:dyDescent="0.2">
      <c r="AH295" s="215"/>
      <c r="AK295" s="233"/>
    </row>
    <row r="296" spans="34:37" x14ac:dyDescent="0.2">
      <c r="AH296" s="215"/>
      <c r="AK296" s="233"/>
    </row>
    <row r="297" spans="34:37" x14ac:dyDescent="0.2">
      <c r="AH297" s="215"/>
      <c r="AK297" s="233"/>
    </row>
    <row r="298" spans="34:37" x14ac:dyDescent="0.2">
      <c r="AH298" s="215"/>
      <c r="AK298" s="233"/>
    </row>
    <row r="299" spans="34:37" x14ac:dyDescent="0.2">
      <c r="AH299" s="215"/>
      <c r="AK299" s="233"/>
    </row>
    <row r="300" spans="34:37" x14ac:dyDescent="0.2">
      <c r="AH300" s="215"/>
      <c r="AK300" s="233"/>
    </row>
    <row r="301" spans="34:37" x14ac:dyDescent="0.2">
      <c r="AH301" s="215"/>
      <c r="AK301" s="233"/>
    </row>
    <row r="302" spans="34:37" x14ac:dyDescent="0.2">
      <c r="AH302" s="215"/>
      <c r="AK302" s="233"/>
    </row>
    <row r="303" spans="34:37" x14ac:dyDescent="0.2">
      <c r="AH303" s="215"/>
      <c r="AK303" s="233"/>
    </row>
    <row r="304" spans="34:37" x14ac:dyDescent="0.2">
      <c r="AH304" s="215"/>
      <c r="AK304" s="233"/>
    </row>
    <row r="305" spans="34:37" x14ac:dyDescent="0.2">
      <c r="AH305" s="215"/>
      <c r="AK305" s="233"/>
    </row>
    <row r="306" spans="34:37" x14ac:dyDescent="0.2">
      <c r="AH306" s="215"/>
      <c r="AK306" s="233"/>
    </row>
    <row r="307" spans="34:37" x14ac:dyDescent="0.2">
      <c r="AH307" s="215"/>
      <c r="AK307" s="233"/>
    </row>
    <row r="308" spans="34:37" x14ac:dyDescent="0.2">
      <c r="AH308" s="215"/>
      <c r="AK308" s="233"/>
    </row>
    <row r="309" spans="34:37" x14ac:dyDescent="0.2">
      <c r="AH309" s="215"/>
      <c r="AK309" s="233"/>
    </row>
    <row r="310" spans="34:37" x14ac:dyDescent="0.2">
      <c r="AH310" s="215"/>
      <c r="AK310" s="233"/>
    </row>
    <row r="311" spans="34:37" x14ac:dyDescent="0.2">
      <c r="AH311" s="215"/>
      <c r="AK311" s="233"/>
    </row>
    <row r="312" spans="34:37" x14ac:dyDescent="0.2">
      <c r="AH312" s="215"/>
      <c r="AK312" s="233"/>
    </row>
    <row r="313" spans="34:37" x14ac:dyDescent="0.2">
      <c r="AH313" s="215"/>
      <c r="AK313" s="233"/>
    </row>
    <row r="314" spans="34:37" x14ac:dyDescent="0.2">
      <c r="AH314" s="215"/>
      <c r="AK314" s="233"/>
    </row>
    <row r="315" spans="34:37" x14ac:dyDescent="0.2">
      <c r="AH315" s="215"/>
      <c r="AK315" s="233"/>
    </row>
    <row r="316" spans="34:37" x14ac:dyDescent="0.2">
      <c r="AH316" s="215"/>
      <c r="AK316" s="233"/>
    </row>
    <row r="317" spans="34:37" x14ac:dyDescent="0.2">
      <c r="AH317" s="215"/>
      <c r="AK317" s="233"/>
    </row>
    <row r="318" spans="34:37" x14ac:dyDescent="0.2">
      <c r="AH318" s="215"/>
      <c r="AK318" s="233"/>
    </row>
    <row r="319" spans="34:37" x14ac:dyDescent="0.2">
      <c r="AH319" s="215"/>
      <c r="AK319" s="233"/>
    </row>
    <row r="320" spans="34:37" x14ac:dyDescent="0.2">
      <c r="AH320" s="215"/>
      <c r="AK320" s="233"/>
    </row>
    <row r="321" spans="34:37" x14ac:dyDescent="0.2">
      <c r="AH321" s="215"/>
      <c r="AK321" s="233"/>
    </row>
    <row r="322" spans="34:37" x14ac:dyDescent="0.2">
      <c r="AH322" s="215"/>
      <c r="AK322" s="233"/>
    </row>
    <row r="323" spans="34:37" x14ac:dyDescent="0.2">
      <c r="AH323" s="215"/>
      <c r="AK323" s="233"/>
    </row>
    <row r="324" spans="34:37" x14ac:dyDescent="0.2">
      <c r="AH324" s="215"/>
      <c r="AK324" s="233"/>
    </row>
    <row r="325" spans="34:37" x14ac:dyDescent="0.2">
      <c r="AH325" s="215"/>
      <c r="AK325" s="233"/>
    </row>
    <row r="326" spans="34:37" x14ac:dyDescent="0.2">
      <c r="AH326" s="215"/>
      <c r="AK326" s="233"/>
    </row>
    <row r="327" spans="34:37" x14ac:dyDescent="0.2">
      <c r="AH327" s="215"/>
      <c r="AK327" s="233"/>
    </row>
    <row r="328" spans="34:37" x14ac:dyDescent="0.2">
      <c r="AH328" s="215"/>
      <c r="AK328" s="233"/>
    </row>
    <row r="329" spans="34:37" x14ac:dyDescent="0.2">
      <c r="AH329" s="215"/>
      <c r="AK329" s="233"/>
    </row>
    <row r="330" spans="34:37" x14ac:dyDescent="0.2">
      <c r="AH330" s="215"/>
      <c r="AK330" s="233"/>
    </row>
    <row r="331" spans="34:37" x14ac:dyDescent="0.2">
      <c r="AH331" s="215"/>
      <c r="AK331" s="233"/>
    </row>
    <row r="332" spans="34:37" x14ac:dyDescent="0.2">
      <c r="AH332" s="215"/>
      <c r="AK332" s="233"/>
    </row>
    <row r="333" spans="34:37" x14ac:dyDescent="0.2">
      <c r="AH333" s="215"/>
      <c r="AK333" s="233"/>
    </row>
    <row r="334" spans="34:37" x14ac:dyDescent="0.2">
      <c r="AH334" s="215"/>
      <c r="AK334" s="233"/>
    </row>
    <row r="335" spans="34:37" x14ac:dyDescent="0.2">
      <c r="AH335" s="215"/>
      <c r="AK335" s="233"/>
    </row>
    <row r="336" spans="34:37" x14ac:dyDescent="0.2">
      <c r="AH336" s="215"/>
      <c r="AK336" s="233"/>
    </row>
    <row r="337" spans="34:37" x14ac:dyDescent="0.2">
      <c r="AH337" s="215"/>
      <c r="AK337" s="233"/>
    </row>
    <row r="338" spans="34:37" x14ac:dyDescent="0.2">
      <c r="AH338" s="215"/>
      <c r="AK338" s="233"/>
    </row>
    <row r="339" spans="34:37" x14ac:dyDescent="0.2">
      <c r="AH339" s="215"/>
      <c r="AK339" s="233"/>
    </row>
    <row r="340" spans="34:37" x14ac:dyDescent="0.2">
      <c r="AH340" s="215"/>
      <c r="AK340" s="233"/>
    </row>
    <row r="341" spans="34:37" x14ac:dyDescent="0.2">
      <c r="AH341" s="215"/>
      <c r="AK341" s="233"/>
    </row>
    <row r="342" spans="34:37" x14ac:dyDescent="0.2">
      <c r="AH342" s="215"/>
      <c r="AK342" s="233"/>
    </row>
    <row r="343" spans="34:37" x14ac:dyDescent="0.2">
      <c r="AH343" s="215"/>
      <c r="AK343" s="233"/>
    </row>
    <row r="344" spans="34:37" x14ac:dyDescent="0.2">
      <c r="AH344" s="215"/>
      <c r="AK344" s="233"/>
    </row>
    <row r="345" spans="34:37" x14ac:dyDescent="0.2">
      <c r="AH345" s="215"/>
      <c r="AK345" s="233"/>
    </row>
    <row r="346" spans="34:37" x14ac:dyDescent="0.2">
      <c r="AH346" s="215"/>
      <c r="AK346" s="233"/>
    </row>
    <row r="347" spans="34:37" x14ac:dyDescent="0.2">
      <c r="AH347" s="215"/>
      <c r="AK347" s="233"/>
    </row>
    <row r="348" spans="34:37" x14ac:dyDescent="0.2">
      <c r="AH348" s="215"/>
      <c r="AK348" s="233"/>
    </row>
    <row r="349" spans="34:37" x14ac:dyDescent="0.2">
      <c r="AH349" s="215"/>
      <c r="AK349" s="233"/>
    </row>
    <row r="350" spans="34:37" x14ac:dyDescent="0.2">
      <c r="AH350" s="215"/>
      <c r="AK350" s="233"/>
    </row>
    <row r="351" spans="34:37" x14ac:dyDescent="0.2">
      <c r="AH351" s="215"/>
      <c r="AK351" s="233"/>
    </row>
    <row r="352" spans="34:37" x14ac:dyDescent="0.2">
      <c r="AH352" s="215"/>
      <c r="AK352" s="233"/>
    </row>
    <row r="353" spans="34:37" x14ac:dyDescent="0.2">
      <c r="AH353" s="215"/>
      <c r="AK353" s="233"/>
    </row>
    <row r="354" spans="34:37" x14ac:dyDescent="0.2">
      <c r="AH354" s="215"/>
      <c r="AK354" s="233"/>
    </row>
    <row r="355" spans="34:37" x14ac:dyDescent="0.2">
      <c r="AH355" s="215"/>
      <c r="AK355" s="233"/>
    </row>
    <row r="356" spans="34:37" x14ac:dyDescent="0.2">
      <c r="AH356" s="215"/>
      <c r="AK356" s="233"/>
    </row>
    <row r="357" spans="34:37" x14ac:dyDescent="0.2">
      <c r="AH357" s="215"/>
      <c r="AK357" s="233"/>
    </row>
    <row r="358" spans="34:37" x14ac:dyDescent="0.2">
      <c r="AH358" s="215"/>
      <c r="AK358" s="233"/>
    </row>
    <row r="359" spans="34:37" x14ac:dyDescent="0.2">
      <c r="AH359" s="215"/>
      <c r="AK359" s="233"/>
    </row>
    <row r="360" spans="34:37" x14ac:dyDescent="0.2">
      <c r="AH360" s="215"/>
      <c r="AK360" s="233"/>
    </row>
    <row r="361" spans="34:37" x14ac:dyDescent="0.2">
      <c r="AH361" s="215"/>
      <c r="AK361" s="233"/>
    </row>
    <row r="362" spans="34:37" x14ac:dyDescent="0.2">
      <c r="AH362" s="215"/>
      <c r="AK362" s="233"/>
    </row>
    <row r="363" spans="34:37" x14ac:dyDescent="0.2">
      <c r="AH363" s="215"/>
      <c r="AK363" s="233"/>
    </row>
    <row r="364" spans="34:37" x14ac:dyDescent="0.2">
      <c r="AH364" s="215"/>
      <c r="AK364" s="233"/>
    </row>
    <row r="365" spans="34:37" x14ac:dyDescent="0.2">
      <c r="AH365" s="215"/>
      <c r="AK365" s="233"/>
    </row>
    <row r="366" spans="34:37" x14ac:dyDescent="0.2">
      <c r="AH366" s="215"/>
      <c r="AK366" s="233"/>
    </row>
    <row r="367" spans="34:37" x14ac:dyDescent="0.2">
      <c r="AH367" s="215"/>
      <c r="AK367" s="233"/>
    </row>
    <row r="368" spans="34:37" x14ac:dyDescent="0.2">
      <c r="AH368" s="215"/>
      <c r="AK368" s="233"/>
    </row>
    <row r="369" spans="34:37" x14ac:dyDescent="0.2">
      <c r="AH369" s="215"/>
      <c r="AK369" s="233"/>
    </row>
    <row r="370" spans="34:37" x14ac:dyDescent="0.2">
      <c r="AH370" s="215"/>
      <c r="AK370" s="233"/>
    </row>
    <row r="371" spans="34:37" x14ac:dyDescent="0.2">
      <c r="AH371" s="215"/>
      <c r="AK371" s="233"/>
    </row>
    <row r="372" spans="34:37" x14ac:dyDescent="0.2">
      <c r="AH372" s="215"/>
      <c r="AK372" s="233"/>
    </row>
    <row r="373" spans="34:37" x14ac:dyDescent="0.2">
      <c r="AH373" s="215"/>
      <c r="AK373" s="233"/>
    </row>
    <row r="374" spans="34:37" x14ac:dyDescent="0.2">
      <c r="AH374" s="215"/>
      <c r="AK374" s="233"/>
    </row>
    <row r="375" spans="34:37" x14ac:dyDescent="0.2">
      <c r="AH375" s="215"/>
      <c r="AK375" s="233"/>
    </row>
    <row r="376" spans="34:37" x14ac:dyDescent="0.2">
      <c r="AH376" s="215"/>
      <c r="AK376" s="233"/>
    </row>
    <row r="377" spans="34:37" x14ac:dyDescent="0.2">
      <c r="AH377" s="215"/>
      <c r="AK377" s="233"/>
    </row>
    <row r="378" spans="34:37" x14ac:dyDescent="0.2">
      <c r="AH378" s="215"/>
      <c r="AK378" s="233"/>
    </row>
    <row r="379" spans="34:37" x14ac:dyDescent="0.2">
      <c r="AH379" s="215"/>
      <c r="AK379" s="233"/>
    </row>
    <row r="380" spans="34:37" x14ac:dyDescent="0.2">
      <c r="AH380" s="215"/>
      <c r="AK380" s="233"/>
    </row>
    <row r="381" spans="34:37" x14ac:dyDescent="0.2">
      <c r="AH381" s="215"/>
      <c r="AK381" s="233"/>
    </row>
    <row r="382" spans="34:37" x14ac:dyDescent="0.2">
      <c r="AH382" s="215"/>
      <c r="AK382" s="233"/>
    </row>
    <row r="383" spans="34:37" x14ac:dyDescent="0.2">
      <c r="AH383" s="215"/>
      <c r="AK383" s="233"/>
    </row>
    <row r="384" spans="34:37" x14ac:dyDescent="0.2">
      <c r="AH384" s="215"/>
      <c r="AK384" s="233"/>
    </row>
    <row r="385" spans="34:37" x14ac:dyDescent="0.2">
      <c r="AH385" s="215"/>
      <c r="AK385" s="233"/>
    </row>
    <row r="386" spans="34:37" x14ac:dyDescent="0.2">
      <c r="AH386" s="215"/>
      <c r="AK386" s="233"/>
    </row>
    <row r="387" spans="34:37" x14ac:dyDescent="0.2">
      <c r="AH387" s="215"/>
      <c r="AK387" s="233"/>
    </row>
    <row r="388" spans="34:37" x14ac:dyDescent="0.2">
      <c r="AH388" s="215"/>
      <c r="AK388" s="233"/>
    </row>
    <row r="389" spans="34:37" x14ac:dyDescent="0.2">
      <c r="AH389" s="215"/>
      <c r="AK389" s="233"/>
    </row>
    <row r="390" spans="34:37" x14ac:dyDescent="0.2">
      <c r="AH390" s="215"/>
      <c r="AK390" s="233"/>
    </row>
    <row r="391" spans="34:37" x14ac:dyDescent="0.2">
      <c r="AH391" s="215"/>
      <c r="AK391" s="233"/>
    </row>
    <row r="392" spans="34:37" x14ac:dyDescent="0.2">
      <c r="AH392" s="215"/>
      <c r="AK392" s="233"/>
    </row>
    <row r="393" spans="34:37" x14ac:dyDescent="0.2">
      <c r="AH393" s="215"/>
      <c r="AK393" s="233"/>
    </row>
    <row r="394" spans="34:37" x14ac:dyDescent="0.2">
      <c r="AH394" s="215"/>
      <c r="AK394" s="233"/>
    </row>
    <row r="395" spans="34:37" x14ac:dyDescent="0.2">
      <c r="AH395" s="215"/>
      <c r="AK395" s="233"/>
    </row>
    <row r="396" spans="34:37" x14ac:dyDescent="0.2">
      <c r="AH396" s="215"/>
      <c r="AK396" s="233"/>
    </row>
    <row r="397" spans="34:37" x14ac:dyDescent="0.2">
      <c r="AH397" s="215"/>
      <c r="AK397" s="233"/>
    </row>
    <row r="398" spans="34:37" x14ac:dyDescent="0.2">
      <c r="AH398" s="215"/>
      <c r="AK398" s="233"/>
    </row>
    <row r="399" spans="34:37" x14ac:dyDescent="0.2">
      <c r="AH399" s="215"/>
      <c r="AK399" s="233"/>
    </row>
    <row r="400" spans="34:37" x14ac:dyDescent="0.2">
      <c r="AH400" s="215"/>
      <c r="AK400" s="233"/>
    </row>
    <row r="401" spans="34:37" x14ac:dyDescent="0.2">
      <c r="AH401" s="215"/>
      <c r="AK401" s="233"/>
    </row>
    <row r="402" spans="34:37" x14ac:dyDescent="0.2">
      <c r="AH402" s="215"/>
      <c r="AK402" s="233"/>
    </row>
    <row r="403" spans="34:37" x14ac:dyDescent="0.2">
      <c r="AH403" s="215"/>
      <c r="AK403" s="233"/>
    </row>
    <row r="404" spans="34:37" x14ac:dyDescent="0.2">
      <c r="AH404" s="215"/>
      <c r="AK404" s="233"/>
    </row>
    <row r="405" spans="34:37" x14ac:dyDescent="0.2">
      <c r="AH405" s="215"/>
      <c r="AK405" s="233"/>
    </row>
    <row r="406" spans="34:37" x14ac:dyDescent="0.2">
      <c r="AH406" s="215"/>
      <c r="AK406" s="233"/>
    </row>
    <row r="407" spans="34:37" x14ac:dyDescent="0.2">
      <c r="AH407" s="215"/>
      <c r="AK407" s="233"/>
    </row>
    <row r="408" spans="34:37" x14ac:dyDescent="0.2">
      <c r="AH408" s="215"/>
      <c r="AK408" s="233"/>
    </row>
    <row r="409" spans="34:37" x14ac:dyDescent="0.2">
      <c r="AH409" s="215"/>
      <c r="AK409" s="233"/>
    </row>
    <row r="410" spans="34:37" x14ac:dyDescent="0.2">
      <c r="AH410" s="215"/>
      <c r="AK410" s="233"/>
    </row>
    <row r="411" spans="34:37" x14ac:dyDescent="0.2">
      <c r="AH411" s="215"/>
      <c r="AK411" s="233"/>
    </row>
    <row r="412" spans="34:37" x14ac:dyDescent="0.2">
      <c r="AH412" s="215"/>
      <c r="AK412" s="233"/>
    </row>
    <row r="413" spans="34:37" x14ac:dyDescent="0.2">
      <c r="AH413" s="215"/>
      <c r="AK413" s="233"/>
    </row>
    <row r="414" spans="34:37" x14ac:dyDescent="0.2">
      <c r="AH414" s="215"/>
      <c r="AK414" s="233"/>
    </row>
    <row r="415" spans="34:37" x14ac:dyDescent="0.2">
      <c r="AH415" s="215"/>
      <c r="AK415" s="233"/>
    </row>
    <row r="416" spans="34:37" x14ac:dyDescent="0.2">
      <c r="AH416" s="215"/>
      <c r="AK416" s="233"/>
    </row>
    <row r="417" spans="34:37" x14ac:dyDescent="0.2">
      <c r="AH417" s="215"/>
      <c r="AK417" s="233"/>
    </row>
    <row r="418" spans="34:37" x14ac:dyDescent="0.2">
      <c r="AH418" s="215"/>
      <c r="AK418" s="233"/>
    </row>
    <row r="419" spans="34:37" x14ac:dyDescent="0.2">
      <c r="AH419" s="215"/>
      <c r="AK419" s="233"/>
    </row>
    <row r="420" spans="34:37" x14ac:dyDescent="0.2">
      <c r="AH420" s="215"/>
      <c r="AK420" s="233"/>
    </row>
    <row r="421" spans="34:37" x14ac:dyDescent="0.2">
      <c r="AH421" s="215"/>
      <c r="AK421" s="233"/>
    </row>
    <row r="422" spans="34:37" x14ac:dyDescent="0.2">
      <c r="AH422" s="215"/>
      <c r="AK422" s="233"/>
    </row>
    <row r="423" spans="34:37" x14ac:dyDescent="0.2">
      <c r="AH423" s="215"/>
      <c r="AK423" s="233"/>
    </row>
    <row r="424" spans="34:37" x14ac:dyDescent="0.2">
      <c r="AH424" s="215"/>
      <c r="AK424" s="233"/>
    </row>
    <row r="425" spans="34:37" x14ac:dyDescent="0.2">
      <c r="AH425" s="215"/>
      <c r="AK425" s="233"/>
    </row>
    <row r="426" spans="34:37" x14ac:dyDescent="0.2">
      <c r="AH426" s="215"/>
      <c r="AK426" s="233"/>
    </row>
    <row r="427" spans="34:37" x14ac:dyDescent="0.2">
      <c r="AH427" s="215"/>
      <c r="AK427" s="233"/>
    </row>
    <row r="428" spans="34:37" x14ac:dyDescent="0.2">
      <c r="AH428" s="215"/>
      <c r="AK428" s="233"/>
    </row>
    <row r="429" spans="34:37" x14ac:dyDescent="0.2">
      <c r="AH429" s="215"/>
      <c r="AK429" s="233"/>
    </row>
    <row r="430" spans="34:37" x14ac:dyDescent="0.2">
      <c r="AH430" s="215"/>
      <c r="AK430" s="233"/>
    </row>
    <row r="431" spans="34:37" x14ac:dyDescent="0.2">
      <c r="AH431" s="215"/>
      <c r="AK431" s="233"/>
    </row>
    <row r="432" spans="34:37" x14ac:dyDescent="0.2">
      <c r="AH432" s="215"/>
      <c r="AK432" s="233"/>
    </row>
    <row r="433" spans="34:37" x14ac:dyDescent="0.2">
      <c r="AH433" s="215"/>
      <c r="AK433" s="233"/>
    </row>
    <row r="434" spans="34:37" x14ac:dyDescent="0.2">
      <c r="AH434" s="215"/>
      <c r="AK434" s="233"/>
    </row>
    <row r="435" spans="34:37" x14ac:dyDescent="0.2">
      <c r="AH435" s="215"/>
      <c r="AK435" s="233"/>
    </row>
    <row r="436" spans="34:37" x14ac:dyDescent="0.2">
      <c r="AH436" s="215"/>
      <c r="AK436" s="233"/>
    </row>
    <row r="437" spans="34:37" x14ac:dyDescent="0.2">
      <c r="AH437" s="215"/>
      <c r="AK437" s="233"/>
    </row>
    <row r="438" spans="34:37" x14ac:dyDescent="0.2">
      <c r="AH438" s="215"/>
      <c r="AK438" s="233"/>
    </row>
    <row r="439" spans="34:37" x14ac:dyDescent="0.2">
      <c r="AH439" s="215"/>
      <c r="AK439" s="233"/>
    </row>
    <row r="440" spans="34:37" x14ac:dyDescent="0.2">
      <c r="AH440" s="215"/>
      <c r="AK440" s="233"/>
    </row>
    <row r="441" spans="34:37" x14ac:dyDescent="0.2">
      <c r="AH441" s="215"/>
      <c r="AK441" s="233"/>
    </row>
    <row r="442" spans="34:37" x14ac:dyDescent="0.2">
      <c r="AH442" s="215"/>
      <c r="AK442" s="233"/>
    </row>
    <row r="443" spans="34:37" x14ac:dyDescent="0.2">
      <c r="AH443" s="215"/>
      <c r="AK443" s="233"/>
    </row>
    <row r="444" spans="34:37" x14ac:dyDescent="0.2">
      <c r="AH444" s="215"/>
      <c r="AK444" s="233"/>
    </row>
    <row r="445" spans="34:37" x14ac:dyDescent="0.2">
      <c r="AH445" s="215"/>
      <c r="AK445" s="233"/>
    </row>
    <row r="446" spans="34:37" x14ac:dyDescent="0.2">
      <c r="AH446" s="215"/>
      <c r="AK446" s="233"/>
    </row>
    <row r="447" spans="34:37" x14ac:dyDescent="0.2">
      <c r="AH447" s="215"/>
      <c r="AK447" s="233"/>
    </row>
    <row r="448" spans="34:37" x14ac:dyDescent="0.2">
      <c r="AH448" s="215"/>
      <c r="AK448" s="233"/>
    </row>
    <row r="449" spans="34:37" x14ac:dyDescent="0.2">
      <c r="AH449" s="215"/>
      <c r="AK449" s="233"/>
    </row>
    <row r="450" spans="34:37" x14ac:dyDescent="0.2">
      <c r="AH450" s="215"/>
      <c r="AK450" s="233"/>
    </row>
    <row r="451" spans="34:37" x14ac:dyDescent="0.2">
      <c r="AH451" s="215"/>
      <c r="AK451" s="233"/>
    </row>
    <row r="452" spans="34:37" x14ac:dyDescent="0.2">
      <c r="AH452" s="215"/>
      <c r="AK452" s="233"/>
    </row>
    <row r="453" spans="34:37" x14ac:dyDescent="0.2">
      <c r="AH453" s="215"/>
      <c r="AK453" s="233"/>
    </row>
    <row r="454" spans="34:37" x14ac:dyDescent="0.2">
      <c r="AH454" s="215"/>
      <c r="AK454" s="233"/>
    </row>
    <row r="455" spans="34:37" x14ac:dyDescent="0.2">
      <c r="AH455" s="215"/>
      <c r="AK455" s="233"/>
    </row>
    <row r="456" spans="34:37" x14ac:dyDescent="0.2">
      <c r="AH456" s="215"/>
      <c r="AK456" s="233"/>
    </row>
    <row r="457" spans="34:37" x14ac:dyDescent="0.2">
      <c r="AH457" s="215"/>
      <c r="AK457" s="233"/>
    </row>
    <row r="458" spans="34:37" x14ac:dyDescent="0.2">
      <c r="AH458" s="215"/>
      <c r="AK458" s="233"/>
    </row>
    <row r="459" spans="34:37" x14ac:dyDescent="0.2">
      <c r="AH459" s="215"/>
      <c r="AK459" s="233"/>
    </row>
    <row r="460" spans="34:37" x14ac:dyDescent="0.2">
      <c r="AH460" s="215"/>
      <c r="AK460" s="233"/>
    </row>
    <row r="461" spans="34:37" x14ac:dyDescent="0.2">
      <c r="AH461" s="215"/>
      <c r="AK461" s="233"/>
    </row>
    <row r="462" spans="34:37" x14ac:dyDescent="0.2">
      <c r="AH462" s="215"/>
      <c r="AK462" s="233"/>
    </row>
    <row r="463" spans="34:37" x14ac:dyDescent="0.2">
      <c r="AH463" s="215"/>
      <c r="AK463" s="233"/>
    </row>
    <row r="464" spans="34:37" x14ac:dyDescent="0.2">
      <c r="AH464" s="215"/>
      <c r="AK464" s="233"/>
    </row>
    <row r="465" spans="34:37" x14ac:dyDescent="0.2">
      <c r="AH465" s="215"/>
      <c r="AK465" s="233"/>
    </row>
    <row r="466" spans="34:37" x14ac:dyDescent="0.2">
      <c r="AH466" s="215"/>
      <c r="AK466" s="233"/>
    </row>
    <row r="467" spans="34:37" x14ac:dyDescent="0.2">
      <c r="AH467" s="215"/>
      <c r="AK467" s="233"/>
    </row>
    <row r="468" spans="34:37" x14ac:dyDescent="0.2">
      <c r="AH468" s="215"/>
      <c r="AK468" s="233"/>
    </row>
    <row r="469" spans="34:37" x14ac:dyDescent="0.2">
      <c r="AH469" s="215"/>
      <c r="AK469" s="233"/>
    </row>
    <row r="470" spans="34:37" x14ac:dyDescent="0.2">
      <c r="AH470" s="215"/>
      <c r="AK470" s="233"/>
    </row>
    <row r="471" spans="34:37" x14ac:dyDescent="0.2">
      <c r="AH471" s="215"/>
      <c r="AK471" s="233"/>
    </row>
    <row r="472" spans="34:37" x14ac:dyDescent="0.2">
      <c r="AH472" s="215"/>
      <c r="AK472" s="233"/>
    </row>
    <row r="473" spans="34:37" x14ac:dyDescent="0.2">
      <c r="AH473" s="215"/>
      <c r="AK473" s="233"/>
    </row>
    <row r="474" spans="34:37" x14ac:dyDescent="0.2">
      <c r="AH474" s="215"/>
      <c r="AK474" s="233"/>
    </row>
    <row r="475" spans="34:37" x14ac:dyDescent="0.2">
      <c r="AH475" s="215"/>
      <c r="AK475" s="233"/>
    </row>
    <row r="476" spans="34:37" x14ac:dyDescent="0.2">
      <c r="AH476" s="215"/>
      <c r="AK476" s="233"/>
    </row>
    <row r="477" spans="34:37" x14ac:dyDescent="0.2">
      <c r="AH477" s="215"/>
      <c r="AK477" s="233"/>
    </row>
    <row r="478" spans="34:37" x14ac:dyDescent="0.2">
      <c r="AH478" s="215"/>
      <c r="AK478" s="233"/>
    </row>
    <row r="479" spans="34:37" x14ac:dyDescent="0.2">
      <c r="AH479" s="215"/>
      <c r="AK479" s="233"/>
    </row>
    <row r="480" spans="34:37" x14ac:dyDescent="0.2">
      <c r="AH480" s="215"/>
      <c r="AK480" s="233"/>
    </row>
    <row r="481" spans="34:37" x14ac:dyDescent="0.2">
      <c r="AH481" s="215"/>
      <c r="AK481" s="233"/>
    </row>
    <row r="482" spans="34:37" x14ac:dyDescent="0.2">
      <c r="AH482" s="215"/>
      <c r="AK482" s="233"/>
    </row>
    <row r="483" spans="34:37" x14ac:dyDescent="0.2">
      <c r="AH483" s="215"/>
      <c r="AK483" s="233"/>
    </row>
    <row r="484" spans="34:37" x14ac:dyDescent="0.2">
      <c r="AH484" s="215"/>
      <c r="AK484" s="233"/>
    </row>
    <row r="485" spans="34:37" x14ac:dyDescent="0.2">
      <c r="AH485" s="215"/>
      <c r="AK485" s="233"/>
    </row>
    <row r="486" spans="34:37" x14ac:dyDescent="0.2">
      <c r="AH486" s="215"/>
      <c r="AK486" s="233"/>
    </row>
    <row r="487" spans="34:37" x14ac:dyDescent="0.2">
      <c r="AH487" s="215"/>
      <c r="AK487" s="233"/>
    </row>
    <row r="488" spans="34:37" x14ac:dyDescent="0.2">
      <c r="AH488" s="215"/>
      <c r="AK488" s="233"/>
    </row>
    <row r="489" spans="34:37" x14ac:dyDescent="0.2">
      <c r="AH489" s="215"/>
      <c r="AK489" s="233"/>
    </row>
    <row r="490" spans="34:37" x14ac:dyDescent="0.2">
      <c r="AH490" s="215"/>
      <c r="AK490" s="233"/>
    </row>
    <row r="491" spans="34:37" x14ac:dyDescent="0.2">
      <c r="AH491" s="215"/>
      <c r="AK491" s="233"/>
    </row>
    <row r="492" spans="34:37" x14ac:dyDescent="0.2">
      <c r="AH492" s="215"/>
      <c r="AK492" s="233"/>
    </row>
    <row r="493" spans="34:37" x14ac:dyDescent="0.2">
      <c r="AH493" s="215"/>
      <c r="AK493" s="233"/>
    </row>
    <row r="494" spans="34:37" x14ac:dyDescent="0.2">
      <c r="AH494" s="215"/>
      <c r="AK494" s="233"/>
    </row>
    <row r="495" spans="34:37" x14ac:dyDescent="0.2">
      <c r="AH495" s="215"/>
      <c r="AK495" s="233"/>
    </row>
    <row r="496" spans="34:37" x14ac:dyDescent="0.2">
      <c r="AH496" s="215"/>
      <c r="AK496" s="233"/>
    </row>
    <row r="497" spans="34:37" x14ac:dyDescent="0.2">
      <c r="AH497" s="215"/>
      <c r="AK497" s="233"/>
    </row>
    <row r="498" spans="34:37" x14ac:dyDescent="0.2">
      <c r="AH498" s="215"/>
      <c r="AK498" s="233"/>
    </row>
    <row r="499" spans="34:37" x14ac:dyDescent="0.2">
      <c r="AH499" s="215"/>
      <c r="AK499" s="233"/>
    </row>
    <row r="500" spans="34:37" x14ac:dyDescent="0.2">
      <c r="AH500" s="215"/>
      <c r="AK500" s="233"/>
    </row>
    <row r="501" spans="34:37" x14ac:dyDescent="0.2">
      <c r="AH501" s="215"/>
      <c r="AK501" s="233"/>
    </row>
    <row r="502" spans="34:37" x14ac:dyDescent="0.2">
      <c r="AH502" s="215"/>
      <c r="AK502" s="233"/>
    </row>
    <row r="503" spans="34:37" x14ac:dyDescent="0.2">
      <c r="AH503" s="215"/>
      <c r="AK503" s="233"/>
    </row>
    <row r="504" spans="34:37" x14ac:dyDescent="0.2">
      <c r="AH504" s="215"/>
      <c r="AK504" s="233"/>
    </row>
    <row r="505" spans="34:37" x14ac:dyDescent="0.2">
      <c r="AH505" s="215"/>
      <c r="AK505" s="233"/>
    </row>
    <row r="506" spans="34:37" x14ac:dyDescent="0.2">
      <c r="AH506" s="215"/>
      <c r="AK506" s="233"/>
    </row>
    <row r="507" spans="34:37" x14ac:dyDescent="0.2">
      <c r="AH507" s="215"/>
      <c r="AK507" s="233"/>
    </row>
    <row r="508" spans="34:37" x14ac:dyDescent="0.2">
      <c r="AH508" s="215"/>
      <c r="AK508" s="233"/>
    </row>
    <row r="509" spans="34:37" x14ac:dyDescent="0.2">
      <c r="AH509" s="215"/>
      <c r="AK509" s="233"/>
    </row>
    <row r="510" spans="34:37" x14ac:dyDescent="0.2">
      <c r="AH510" s="215"/>
      <c r="AK510" s="233"/>
    </row>
    <row r="511" spans="34:37" x14ac:dyDescent="0.2">
      <c r="AH511" s="215"/>
      <c r="AK511" s="233"/>
    </row>
    <row r="512" spans="34:37" x14ac:dyDescent="0.2">
      <c r="AH512" s="215"/>
      <c r="AK512" s="233"/>
    </row>
    <row r="513" spans="34:37" x14ac:dyDescent="0.2">
      <c r="AH513" s="215"/>
      <c r="AK513" s="233"/>
    </row>
    <row r="514" spans="34:37" x14ac:dyDescent="0.2">
      <c r="AH514" s="215"/>
      <c r="AK514" s="233"/>
    </row>
    <row r="515" spans="34:37" x14ac:dyDescent="0.2">
      <c r="AH515" s="215"/>
      <c r="AK515" s="233"/>
    </row>
    <row r="516" spans="34:37" x14ac:dyDescent="0.2">
      <c r="AH516" s="215"/>
      <c r="AK516" s="233"/>
    </row>
    <row r="517" spans="34:37" x14ac:dyDescent="0.2">
      <c r="AH517" s="215"/>
      <c r="AK517" s="233"/>
    </row>
    <row r="518" spans="34:37" x14ac:dyDescent="0.2">
      <c r="AH518" s="215"/>
      <c r="AK518" s="233"/>
    </row>
    <row r="519" spans="34:37" x14ac:dyDescent="0.2">
      <c r="AH519" s="215"/>
      <c r="AK519" s="233"/>
    </row>
    <row r="520" spans="34:37" x14ac:dyDescent="0.2">
      <c r="AH520" s="215"/>
      <c r="AK520" s="233"/>
    </row>
    <row r="521" spans="34:37" x14ac:dyDescent="0.2">
      <c r="AH521" s="215"/>
      <c r="AK521" s="233"/>
    </row>
    <row r="522" spans="34:37" x14ac:dyDescent="0.2">
      <c r="AH522" s="215"/>
      <c r="AK522" s="233"/>
    </row>
    <row r="523" spans="34:37" x14ac:dyDescent="0.2">
      <c r="AH523" s="215"/>
      <c r="AK523" s="233"/>
    </row>
    <row r="524" spans="34:37" x14ac:dyDescent="0.2">
      <c r="AH524" s="215"/>
      <c r="AK524" s="233"/>
    </row>
    <row r="525" spans="34:37" x14ac:dyDescent="0.2">
      <c r="AH525" s="215"/>
      <c r="AK525" s="233"/>
    </row>
    <row r="526" spans="34:37" x14ac:dyDescent="0.2">
      <c r="AH526" s="215"/>
      <c r="AK526" s="233"/>
    </row>
    <row r="527" spans="34:37" x14ac:dyDescent="0.2">
      <c r="AH527" s="215"/>
      <c r="AK527" s="233"/>
    </row>
    <row r="528" spans="34:37" x14ac:dyDescent="0.2">
      <c r="AH528" s="215"/>
      <c r="AK528" s="233"/>
    </row>
    <row r="529" spans="34:37" x14ac:dyDescent="0.2">
      <c r="AH529" s="215"/>
      <c r="AK529" s="233"/>
    </row>
    <row r="530" spans="34:37" x14ac:dyDescent="0.2">
      <c r="AH530" s="215"/>
      <c r="AK530" s="233"/>
    </row>
    <row r="531" spans="34:37" x14ac:dyDescent="0.2">
      <c r="AH531" s="215"/>
      <c r="AK531" s="233"/>
    </row>
    <row r="532" spans="34:37" x14ac:dyDescent="0.2">
      <c r="AH532" s="215"/>
      <c r="AK532" s="233"/>
    </row>
    <row r="533" spans="34:37" x14ac:dyDescent="0.2">
      <c r="AH533" s="215"/>
      <c r="AK533" s="233"/>
    </row>
    <row r="534" spans="34:37" x14ac:dyDescent="0.2">
      <c r="AH534" s="215"/>
      <c r="AK534" s="233"/>
    </row>
    <row r="535" spans="34:37" x14ac:dyDescent="0.2">
      <c r="AH535" s="215"/>
      <c r="AK535" s="233"/>
    </row>
    <row r="536" spans="34:37" x14ac:dyDescent="0.2">
      <c r="AH536" s="215"/>
      <c r="AK536" s="233"/>
    </row>
    <row r="537" spans="34:37" x14ac:dyDescent="0.2">
      <c r="AH537" s="215"/>
      <c r="AK537" s="233"/>
    </row>
    <row r="538" spans="34:37" x14ac:dyDescent="0.2">
      <c r="AH538" s="215"/>
      <c r="AK538" s="233"/>
    </row>
    <row r="539" spans="34:37" x14ac:dyDescent="0.2">
      <c r="AH539" s="215"/>
      <c r="AK539" s="233"/>
    </row>
    <row r="540" spans="34:37" x14ac:dyDescent="0.2">
      <c r="AH540" s="215"/>
      <c r="AK540" s="233"/>
    </row>
    <row r="541" spans="34:37" x14ac:dyDescent="0.2">
      <c r="AH541" s="215"/>
      <c r="AK541" s="233"/>
    </row>
  </sheetData>
  <mergeCells count="1243">
    <mergeCell ref="AP157:AP160"/>
    <mergeCell ref="AQ157:AQ160"/>
    <mergeCell ref="AP162:AP163"/>
    <mergeCell ref="A198:H198"/>
    <mergeCell ref="A199:H199"/>
    <mergeCell ref="A200:H200"/>
    <mergeCell ref="A201:H201"/>
    <mergeCell ref="A202:H202"/>
    <mergeCell ref="A203:H203"/>
    <mergeCell ref="A204:H204"/>
    <mergeCell ref="A183:H183"/>
    <mergeCell ref="A184:H184"/>
    <mergeCell ref="A185:H185"/>
    <mergeCell ref="A186:H186"/>
    <mergeCell ref="A187:H187"/>
    <mergeCell ref="A188:H188"/>
    <mergeCell ref="A189:H189"/>
    <mergeCell ref="A190:H190"/>
    <mergeCell ref="A191:H191"/>
    <mergeCell ref="A192:H192"/>
    <mergeCell ref="A193:H193"/>
    <mergeCell ref="A194:H194"/>
    <mergeCell ref="A195:H195"/>
    <mergeCell ref="A196:H196"/>
    <mergeCell ref="A197:H197"/>
    <mergeCell ref="AW157:AW160"/>
    <mergeCell ref="AX157:AX160"/>
    <mergeCell ref="AY157:AY160"/>
    <mergeCell ref="M157:M160"/>
    <mergeCell ref="AU162:AU163"/>
    <mergeCell ref="AU153:AU154"/>
    <mergeCell ref="BG150:BG152"/>
    <mergeCell ref="BA153:BA154"/>
    <mergeCell ref="BB153:BB154"/>
    <mergeCell ref="BC153:BC154"/>
    <mergeCell ref="BD153:BD154"/>
    <mergeCell ref="BE153:BE154"/>
    <mergeCell ref="BF153:BF154"/>
    <mergeCell ref="AZ155:AZ156"/>
    <mergeCell ref="BE155:BE156"/>
    <mergeCell ref="BF155:BF156"/>
    <mergeCell ref="AR157:AR160"/>
    <mergeCell ref="AS157:AS160"/>
    <mergeCell ref="AT157:AT160"/>
    <mergeCell ref="AR162:AR163"/>
    <mergeCell ref="AM162:AM163"/>
    <mergeCell ref="AN162:AN163"/>
    <mergeCell ref="AP155:AP156"/>
    <mergeCell ref="AQ155:AQ156"/>
    <mergeCell ref="AR155:AR156"/>
    <mergeCell ref="AU155:AU156"/>
    <mergeCell ref="AU157:AU160"/>
    <mergeCell ref="AV155:AV156"/>
    <mergeCell ref="AW155:AW156"/>
    <mergeCell ref="AX155:AX156"/>
    <mergeCell ref="AY155:AY156"/>
    <mergeCell ref="AO155:AO156"/>
    <mergeCell ref="BG157:BG160"/>
    <mergeCell ref="BG155:BG156"/>
    <mergeCell ref="BG153:BG154"/>
    <mergeCell ref="AZ162:AZ163"/>
    <mergeCell ref="BA162:BA163"/>
    <mergeCell ref="BB162:BB163"/>
    <mergeCell ref="BC162:BC163"/>
    <mergeCell ref="BD162:BD163"/>
    <mergeCell ref="BE162:BE163"/>
    <mergeCell ref="BF162:BF163"/>
    <mergeCell ref="BG162:BG163"/>
    <mergeCell ref="BA157:BA160"/>
    <mergeCell ref="BB157:BB160"/>
    <mergeCell ref="BC157:BC160"/>
    <mergeCell ref="BD157:BD160"/>
    <mergeCell ref="BE157:BE160"/>
    <mergeCell ref="BF157:BF160"/>
    <mergeCell ref="BD155:BD156"/>
    <mergeCell ref="BB155:BB156"/>
    <mergeCell ref="BC155:BC156"/>
    <mergeCell ref="BA155:BA156"/>
    <mergeCell ref="BE148:BE149"/>
    <mergeCell ref="BF148:BF149"/>
    <mergeCell ref="BC148:BC149"/>
    <mergeCell ref="BD148:BD149"/>
    <mergeCell ref="AX148:AX149"/>
    <mergeCell ref="AY148:AY149"/>
    <mergeCell ref="AZ148:AZ149"/>
    <mergeCell ref="BE150:BE152"/>
    <mergeCell ref="BF150:BF152"/>
    <mergeCell ref="AZ150:AZ152"/>
    <mergeCell ref="AV148:AV149"/>
    <mergeCell ref="AW148:AW149"/>
    <mergeCell ref="BD146:BD147"/>
    <mergeCell ref="BE146:BE147"/>
    <mergeCell ref="BF146:BF147"/>
    <mergeCell ref="BA150:BA152"/>
    <mergeCell ref="BB150:BB152"/>
    <mergeCell ref="BC150:BC152"/>
    <mergeCell ref="BD150:BD152"/>
    <mergeCell ref="AL146:AL147"/>
    <mergeCell ref="AM146:AM147"/>
    <mergeCell ref="AN146:AN147"/>
    <mergeCell ref="AO146:AO147"/>
    <mergeCell ref="AP146:AP147"/>
    <mergeCell ref="AQ146:AQ147"/>
    <mergeCell ref="T148:T149"/>
    <mergeCell ref="AP143:AP145"/>
    <mergeCell ref="AQ143:AQ145"/>
    <mergeCell ref="AU150:AU152"/>
    <mergeCell ref="AU143:AU145"/>
    <mergeCell ref="AS155:AS156"/>
    <mergeCell ref="AT155:AT156"/>
    <mergeCell ref="AT153:AT154"/>
    <mergeCell ref="AV143:AV145"/>
    <mergeCell ref="AW143:AW145"/>
    <mergeCell ref="AY150:AY152"/>
    <mergeCell ref="AS150:AS152"/>
    <mergeCell ref="AT150:AT152"/>
    <mergeCell ref="AP150:AP152"/>
    <mergeCell ref="AQ150:AQ152"/>
    <mergeCell ref="AV150:AV152"/>
    <mergeCell ref="AW150:AW152"/>
    <mergeCell ref="AX150:AX152"/>
    <mergeCell ref="AT148:AT149"/>
    <mergeCell ref="AU148:AU149"/>
    <mergeCell ref="AR150:AR152"/>
    <mergeCell ref="A148:A149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J162:J163"/>
    <mergeCell ref="K162:K163"/>
    <mergeCell ref="M150:M152"/>
    <mergeCell ref="A146:A147"/>
    <mergeCell ref="C146:C147"/>
    <mergeCell ref="F148:F149"/>
    <mergeCell ref="C148:C149"/>
    <mergeCell ref="D148:D149"/>
    <mergeCell ref="E148:E149"/>
    <mergeCell ref="C150:C152"/>
    <mergeCell ref="A153:A154"/>
    <mergeCell ref="I150:I152"/>
    <mergeCell ref="H150:H152"/>
    <mergeCell ref="A157:A160"/>
    <mergeCell ref="B157:B160"/>
    <mergeCell ref="C157:C160"/>
    <mergeCell ref="D157:D160"/>
    <mergeCell ref="E157:E160"/>
    <mergeCell ref="F157:F160"/>
    <mergeCell ref="G157:G160"/>
    <mergeCell ref="H157:H160"/>
    <mergeCell ref="D153:D154"/>
    <mergeCell ref="B150:B152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L164:L165"/>
    <mergeCell ref="M164:M165"/>
    <mergeCell ref="N164:N165"/>
    <mergeCell ref="O164:O165"/>
    <mergeCell ref="I157:I160"/>
    <mergeCell ref="J157:J160"/>
    <mergeCell ref="K157:K160"/>
    <mergeCell ref="I155:I156"/>
    <mergeCell ref="N157:N160"/>
    <mergeCell ref="O157:O160"/>
    <mergeCell ref="A155:A156"/>
    <mergeCell ref="B155:B156"/>
    <mergeCell ref="L157:L160"/>
    <mergeCell ref="L155:L156"/>
    <mergeCell ref="M155:M156"/>
    <mergeCell ref="N155:N156"/>
    <mergeCell ref="E153:E154"/>
    <mergeCell ref="F153:F154"/>
    <mergeCell ref="G153:G154"/>
    <mergeCell ref="H153:H154"/>
    <mergeCell ref="H146:H147"/>
    <mergeCell ref="G146:G147"/>
    <mergeCell ref="D150:D152"/>
    <mergeCell ref="B143:B145"/>
    <mergeCell ref="G150:G152"/>
    <mergeCell ref="K150:K152"/>
    <mergeCell ref="J150:J152"/>
    <mergeCell ref="B148:B149"/>
    <mergeCell ref="K139:K142"/>
    <mergeCell ref="A143:A145"/>
    <mergeCell ref="N128:N133"/>
    <mergeCell ref="O128:O133"/>
    <mergeCell ref="A128:A133"/>
    <mergeCell ref="C128:C133"/>
    <mergeCell ref="E128:E133"/>
    <mergeCell ref="A139:A142"/>
    <mergeCell ref="A134:A138"/>
    <mergeCell ref="A150:A152"/>
    <mergeCell ref="C134:C138"/>
    <mergeCell ref="D143:D145"/>
    <mergeCell ref="E143:E145"/>
    <mergeCell ref="F146:F147"/>
    <mergeCell ref="E146:E147"/>
    <mergeCell ref="F143:F145"/>
    <mergeCell ref="C143:C145"/>
    <mergeCell ref="D146:D147"/>
    <mergeCell ref="B146:B147"/>
    <mergeCell ref="K146:K147"/>
    <mergeCell ref="G118:G121"/>
    <mergeCell ref="H112:H117"/>
    <mergeCell ref="F128:F133"/>
    <mergeCell ref="G128:G133"/>
    <mergeCell ref="J118:J121"/>
    <mergeCell ref="K118:K121"/>
    <mergeCell ref="C155:C156"/>
    <mergeCell ref="D155:D156"/>
    <mergeCell ref="E155:E156"/>
    <mergeCell ref="F155:F156"/>
    <mergeCell ref="G155:G156"/>
    <mergeCell ref="H155:H156"/>
    <mergeCell ref="O143:O145"/>
    <mergeCell ref="L146:L147"/>
    <mergeCell ref="N143:N145"/>
    <mergeCell ref="B153:B154"/>
    <mergeCell ref="N146:N147"/>
    <mergeCell ref="O146:O147"/>
    <mergeCell ref="L122:L127"/>
    <mergeCell ref="N122:N127"/>
    <mergeCell ref="J112:J117"/>
    <mergeCell ref="C112:C117"/>
    <mergeCell ref="B112:B117"/>
    <mergeCell ref="C153:C154"/>
    <mergeCell ref="F134:F138"/>
    <mergeCell ref="B122:B127"/>
    <mergeCell ref="M128:M133"/>
    <mergeCell ref="E150:E152"/>
    <mergeCell ref="F150:F152"/>
    <mergeCell ref="D112:D117"/>
    <mergeCell ref="F122:F127"/>
    <mergeCell ref="I118:I121"/>
    <mergeCell ref="F19:F23"/>
    <mergeCell ref="G19:G23"/>
    <mergeCell ref="U15:AD15"/>
    <mergeCell ref="A14:G16"/>
    <mergeCell ref="H15:T16"/>
    <mergeCell ref="B128:B133"/>
    <mergeCell ref="S122:S127"/>
    <mergeCell ref="R122:R127"/>
    <mergeCell ref="P128:P133"/>
    <mergeCell ref="T95:T107"/>
    <mergeCell ref="S24:S31"/>
    <mergeCell ref="U16:X16"/>
    <mergeCell ref="E32:E40"/>
    <mergeCell ref="K24:K31"/>
    <mergeCell ref="R32:R40"/>
    <mergeCell ref="I32:I40"/>
    <mergeCell ref="L41:L50"/>
    <mergeCell ref="H41:H50"/>
    <mergeCell ref="J128:J133"/>
    <mergeCell ref="S79:S82"/>
    <mergeCell ref="D24:D31"/>
    <mergeCell ref="E24:E31"/>
    <mergeCell ref="F24:F31"/>
    <mergeCell ref="L24:L31"/>
    <mergeCell ref="N24:N31"/>
    <mergeCell ref="G32:G40"/>
    <mergeCell ref="D32:D40"/>
    <mergeCell ref="P24:P31"/>
    <mergeCell ref="F108:F111"/>
    <mergeCell ref="G67:G72"/>
    <mergeCell ref="H79:H82"/>
    <mergeCell ref="T118:T121"/>
    <mergeCell ref="BG118:BG121"/>
    <mergeCell ref="AS112:AS117"/>
    <mergeCell ref="Q139:Q142"/>
    <mergeCell ref="P139:P142"/>
    <mergeCell ref="Q122:Q127"/>
    <mergeCell ref="P122:P127"/>
    <mergeCell ref="R128:R133"/>
    <mergeCell ref="H128:H133"/>
    <mergeCell ref="I128:I133"/>
    <mergeCell ref="P134:P138"/>
    <mergeCell ref="Q134:Q138"/>
    <mergeCell ref="H134:H138"/>
    <mergeCell ref="Q112:Q117"/>
    <mergeCell ref="AQ122:AQ127"/>
    <mergeCell ref="BA134:BA138"/>
    <mergeCell ref="AZ134:AZ138"/>
    <mergeCell ref="BB134:BB138"/>
    <mergeCell ref="BE122:BE127"/>
    <mergeCell ref="AL128:AL133"/>
    <mergeCell ref="AQ128:AQ133"/>
    <mergeCell ref="BC134:BC138"/>
    <mergeCell ref="BE134:BE138"/>
    <mergeCell ref="BC139:BC142"/>
    <mergeCell ref="BD139:BD142"/>
    <mergeCell ref="J139:J142"/>
    <mergeCell ref="BC128:BC133"/>
    <mergeCell ref="S134:S138"/>
    <mergeCell ref="AL150:AL152"/>
    <mergeCell ref="AM150:AM152"/>
    <mergeCell ref="BA148:BA149"/>
    <mergeCell ref="AR139:AR142"/>
    <mergeCell ref="AS139:AS142"/>
    <mergeCell ref="BG134:BG138"/>
    <mergeCell ref="AL143:AL145"/>
    <mergeCell ref="AM143:AM145"/>
    <mergeCell ref="AN143:AN145"/>
    <mergeCell ref="AO143:AO145"/>
    <mergeCell ref="AS146:AS147"/>
    <mergeCell ref="AT146:AT147"/>
    <mergeCell ref="AU146:AU147"/>
    <mergeCell ref="AP148:AP149"/>
    <mergeCell ref="AQ148:AQ149"/>
    <mergeCell ref="AR134:AR138"/>
    <mergeCell ref="AS134:AS138"/>
    <mergeCell ref="AN150:AN152"/>
    <mergeCell ref="AO150:AO152"/>
    <mergeCell ref="AL148:AL149"/>
    <mergeCell ref="AM148:AM149"/>
    <mergeCell ref="AN148:AN149"/>
    <mergeCell ref="AO148:AO149"/>
    <mergeCell ref="AS148:AS149"/>
    <mergeCell ref="AZ143:AZ145"/>
    <mergeCell ref="BE139:BE142"/>
    <mergeCell ref="BF139:BF142"/>
    <mergeCell ref="BG148:BG149"/>
    <mergeCell ref="AV146:AV147"/>
    <mergeCell ref="AW146:AW147"/>
    <mergeCell ref="BB139:BB142"/>
    <mergeCell ref="BB148:BB149"/>
    <mergeCell ref="P148:P149"/>
    <mergeCell ref="P150:P152"/>
    <mergeCell ref="P153:P154"/>
    <mergeCell ref="Q153:Q154"/>
    <mergeCell ref="I148:I149"/>
    <mergeCell ref="H148:H149"/>
    <mergeCell ref="G148:G149"/>
    <mergeCell ref="L148:L149"/>
    <mergeCell ref="M148:M149"/>
    <mergeCell ref="N148:N149"/>
    <mergeCell ref="O148:O149"/>
    <mergeCell ref="O150:O152"/>
    <mergeCell ref="I146:I147"/>
    <mergeCell ref="L143:L145"/>
    <mergeCell ref="M143:M145"/>
    <mergeCell ref="P146:P147"/>
    <mergeCell ref="Q146:Q147"/>
    <mergeCell ref="J148:J149"/>
    <mergeCell ref="K148:K149"/>
    <mergeCell ref="Q150:Q152"/>
    <mergeCell ref="I153:I154"/>
    <mergeCell ref="J153:J154"/>
    <mergeCell ref="J146:J147"/>
    <mergeCell ref="H143:H145"/>
    <mergeCell ref="I143:I145"/>
    <mergeCell ref="J143:J145"/>
    <mergeCell ref="K143:K145"/>
    <mergeCell ref="G143:G145"/>
    <mergeCell ref="Q148:Q149"/>
    <mergeCell ref="B134:B138"/>
    <mergeCell ref="D134:D138"/>
    <mergeCell ref="E134:E138"/>
    <mergeCell ref="G134:G138"/>
    <mergeCell ref="H139:H142"/>
    <mergeCell ref="O139:O142"/>
    <mergeCell ref="N139:N142"/>
    <mergeCell ref="B139:B142"/>
    <mergeCell ref="N134:N138"/>
    <mergeCell ref="AK139:AK142"/>
    <mergeCell ref="AK134:AK138"/>
    <mergeCell ref="M146:M147"/>
    <mergeCell ref="D139:D142"/>
    <mergeCell ref="C139:C142"/>
    <mergeCell ref="G139:G142"/>
    <mergeCell ref="L139:L142"/>
    <mergeCell ref="P143:P145"/>
    <mergeCell ref="Q143:Q145"/>
    <mergeCell ref="T134:T138"/>
    <mergeCell ref="R146:R147"/>
    <mergeCell ref="S146:S147"/>
    <mergeCell ref="BE118:BE121"/>
    <mergeCell ref="BF118:BF121"/>
    <mergeCell ref="BF134:BF138"/>
    <mergeCell ref="AO128:AO133"/>
    <mergeCell ref="BB143:BB145"/>
    <mergeCell ref="BC143:BC145"/>
    <mergeCell ref="BD143:BD145"/>
    <mergeCell ref="BE143:BE145"/>
    <mergeCell ref="BF143:BF145"/>
    <mergeCell ref="AR143:AR145"/>
    <mergeCell ref="AS143:AS145"/>
    <mergeCell ref="AT143:AT145"/>
    <mergeCell ref="AR148:AR149"/>
    <mergeCell ref="AX122:AX127"/>
    <mergeCell ref="AN122:AN127"/>
    <mergeCell ref="AO122:AO127"/>
    <mergeCell ref="AU122:AU127"/>
    <mergeCell ref="AN128:AN133"/>
    <mergeCell ref="AR122:AR127"/>
    <mergeCell ref="AW134:AW138"/>
    <mergeCell ref="AX134:AX138"/>
    <mergeCell ref="AY134:AY138"/>
    <mergeCell ref="AR146:AR147"/>
    <mergeCell ref="AV134:AV138"/>
    <mergeCell ref="AO134:AO138"/>
    <mergeCell ref="AU128:AU133"/>
    <mergeCell ref="AV128:AV133"/>
    <mergeCell ref="AW128:AW133"/>
    <mergeCell ref="AY139:AY142"/>
    <mergeCell ref="AZ139:AZ142"/>
    <mergeCell ref="BA139:BA142"/>
    <mergeCell ref="AN134:AN138"/>
    <mergeCell ref="BG143:BG145"/>
    <mergeCell ref="AX146:AX147"/>
    <mergeCell ref="AY146:AY147"/>
    <mergeCell ref="AZ146:AZ147"/>
    <mergeCell ref="BA146:BA147"/>
    <mergeCell ref="BB146:BB147"/>
    <mergeCell ref="BC146:BC147"/>
    <mergeCell ref="BB122:BB127"/>
    <mergeCell ref="BC122:BC127"/>
    <mergeCell ref="BA122:BA127"/>
    <mergeCell ref="AR128:AR133"/>
    <mergeCell ref="BG139:BG142"/>
    <mergeCell ref="AT139:AT142"/>
    <mergeCell ref="AU139:AU142"/>
    <mergeCell ref="AV139:AV142"/>
    <mergeCell ref="AW139:AW142"/>
    <mergeCell ref="AX139:AX142"/>
    <mergeCell ref="AT128:AT133"/>
    <mergeCell ref="BG128:BG133"/>
    <mergeCell ref="BE128:BE133"/>
    <mergeCell ref="BF128:BF133"/>
    <mergeCell ref="BB128:BB133"/>
    <mergeCell ref="BD122:BD127"/>
    <mergeCell ref="AZ122:AZ127"/>
    <mergeCell ref="BG146:BG147"/>
    <mergeCell ref="BG122:BG127"/>
    <mergeCell ref="BF122:BF127"/>
    <mergeCell ref="AT122:AT127"/>
    <mergeCell ref="AW122:AW127"/>
    <mergeCell ref="AY143:AY145"/>
    <mergeCell ref="BA143:BA145"/>
    <mergeCell ref="BD134:BD138"/>
    <mergeCell ref="AQ134:AQ138"/>
    <mergeCell ref="AM128:AM133"/>
    <mergeCell ref="BD128:BD133"/>
    <mergeCell ref="AX128:AX133"/>
    <mergeCell ref="AS128:AS133"/>
    <mergeCell ref="BA128:BA133"/>
    <mergeCell ref="AY128:AY133"/>
    <mergeCell ref="AP128:AP133"/>
    <mergeCell ref="AV122:AV127"/>
    <mergeCell ref="AV118:AV121"/>
    <mergeCell ref="AZ128:AZ133"/>
    <mergeCell ref="T122:T127"/>
    <mergeCell ref="AP134:AP138"/>
    <mergeCell ref="AM134:AM138"/>
    <mergeCell ref="AR118:AR121"/>
    <mergeCell ref="AK112:AK117"/>
    <mergeCell ref="AP112:AP117"/>
    <mergeCell ref="AP122:AP127"/>
    <mergeCell ref="AY122:AY127"/>
    <mergeCell ref="AT134:AT138"/>
    <mergeCell ref="AU134:AU138"/>
    <mergeCell ref="AU118:AU121"/>
    <mergeCell ref="BB112:BB117"/>
    <mergeCell ref="BC118:BC121"/>
    <mergeCell ref="AU112:AU117"/>
    <mergeCell ref="AV112:AV117"/>
    <mergeCell ref="AM118:AM121"/>
    <mergeCell ref="AM122:AM127"/>
    <mergeCell ref="AK118:AK121"/>
    <mergeCell ref="AY118:AY121"/>
    <mergeCell ref="AX118:AX121"/>
    <mergeCell ref="BF89:BF94"/>
    <mergeCell ref="AK67:AK72"/>
    <mergeCell ref="AM67:AM72"/>
    <mergeCell ref="S89:S94"/>
    <mergeCell ref="AK79:AK82"/>
    <mergeCell ref="AK89:AK94"/>
    <mergeCell ref="AM79:AM82"/>
    <mergeCell ref="AN79:AN82"/>
    <mergeCell ref="AO67:AO72"/>
    <mergeCell ref="AN67:AN72"/>
    <mergeCell ref="AK73:AK78"/>
    <mergeCell ref="S73:S78"/>
    <mergeCell ref="AL89:AL94"/>
    <mergeCell ref="AK83:AK88"/>
    <mergeCell ref="AL73:AL78"/>
    <mergeCell ref="AM73:AM78"/>
    <mergeCell ref="T73:T78"/>
    <mergeCell ref="T89:T94"/>
    <mergeCell ref="T67:T72"/>
    <mergeCell ref="AX83:AX88"/>
    <mergeCell ref="AS79:AS82"/>
    <mergeCell ref="AT95:AT107"/>
    <mergeCell ref="AM95:AM107"/>
    <mergeCell ref="AR108:AR111"/>
    <mergeCell ref="AT108:AT111"/>
    <mergeCell ref="AP79:AP82"/>
    <mergeCell ref="AT79:AT82"/>
    <mergeCell ref="AN89:AN94"/>
    <mergeCell ref="AU67:AU72"/>
    <mergeCell ref="BE89:BE94"/>
    <mergeCell ref="BD89:BD94"/>
    <mergeCell ref="BC89:BC94"/>
    <mergeCell ref="AW89:AW94"/>
    <mergeCell ref="AY89:AY94"/>
    <mergeCell ref="AZ89:AZ94"/>
    <mergeCell ref="BA89:BA94"/>
    <mergeCell ref="AV67:AV72"/>
    <mergeCell ref="BD73:BD78"/>
    <mergeCell ref="BE67:BE72"/>
    <mergeCell ref="BC67:BC72"/>
    <mergeCell ref="AX73:AX78"/>
    <mergeCell ref="AO61:AO66"/>
    <mergeCell ref="BF79:BF82"/>
    <mergeCell ref="BG79:BG82"/>
    <mergeCell ref="AO95:AO107"/>
    <mergeCell ref="AP95:AP107"/>
    <mergeCell ref="AM108:AM111"/>
    <mergeCell ref="AN108:AN111"/>
    <mergeCell ref="AS108:AS111"/>
    <mergeCell ref="AQ95:AQ107"/>
    <mergeCell ref="AO108:AO111"/>
    <mergeCell ref="AO89:AO94"/>
    <mergeCell ref="AP89:AP94"/>
    <mergeCell ref="AN95:AN107"/>
    <mergeCell ref="BE108:BE111"/>
    <mergeCell ref="BD95:BD107"/>
    <mergeCell ref="AZ108:AZ111"/>
    <mergeCell ref="BA108:BA111"/>
    <mergeCell ref="BB108:BB111"/>
    <mergeCell ref="BC95:BC107"/>
    <mergeCell ref="AV108:AV111"/>
    <mergeCell ref="AW108:AW111"/>
    <mergeCell ref="AU108:AU111"/>
    <mergeCell ref="BF108:BF111"/>
    <mergeCell ref="BF95:BF107"/>
    <mergeCell ref="BD67:BD72"/>
    <mergeCell ref="BE79:BE82"/>
    <mergeCell ref="AT89:AT94"/>
    <mergeCell ref="AV95:AV107"/>
    <mergeCell ref="AX95:AX107"/>
    <mergeCell ref="AW95:AW107"/>
    <mergeCell ref="AW83:AW88"/>
    <mergeCell ref="AZ118:AZ121"/>
    <mergeCell ref="BA118:BA121"/>
    <mergeCell ref="BB118:BB121"/>
    <mergeCell ref="AX112:AX117"/>
    <mergeCell ref="AW112:AW117"/>
    <mergeCell ref="AY112:AY117"/>
    <mergeCell ref="AX108:AX111"/>
    <mergeCell ref="BB79:BB82"/>
    <mergeCell ref="AW73:AW78"/>
    <mergeCell ref="AY51:AY60"/>
    <mergeCell ref="BB73:BB78"/>
    <mergeCell ref="AW79:AW82"/>
    <mergeCell ref="AP108:AP111"/>
    <mergeCell ref="AR95:AR107"/>
    <mergeCell ref="AX79:AX82"/>
    <mergeCell ref="AY83:AY88"/>
    <mergeCell ref="AZ83:AZ88"/>
    <mergeCell ref="BA83:BA88"/>
    <mergeCell ref="BB83:BB88"/>
    <mergeCell ref="AW51:AW60"/>
    <mergeCell ref="AX51:AX60"/>
    <mergeCell ref="AS61:AS66"/>
    <mergeCell ref="AR51:AR60"/>
    <mergeCell ref="AR83:AR88"/>
    <mergeCell ref="AS83:AS88"/>
    <mergeCell ref="AT83:AT88"/>
    <mergeCell ref="AU51:AU60"/>
    <mergeCell ref="AT73:AT78"/>
    <mergeCell ref="AS89:AS94"/>
    <mergeCell ref="AY73:AY78"/>
    <mergeCell ref="AZ95:AZ107"/>
    <mergeCell ref="AR89:AR94"/>
    <mergeCell ref="BC61:BC66"/>
    <mergeCell ref="BD118:BD121"/>
    <mergeCell ref="BE95:BE107"/>
    <mergeCell ref="AX67:AX72"/>
    <mergeCell ref="BD79:BD82"/>
    <mergeCell ref="BD83:BD88"/>
    <mergeCell ref="AW118:AW121"/>
    <mergeCell ref="AY95:AY107"/>
    <mergeCell ref="BA24:BA31"/>
    <mergeCell ref="BB24:BB31"/>
    <mergeCell ref="BC24:BC31"/>
    <mergeCell ref="AR73:AR78"/>
    <mergeCell ref="AP73:AP78"/>
    <mergeCell ref="AP67:AP72"/>
    <mergeCell ref="BE51:BE60"/>
    <mergeCell ref="AY61:AY66"/>
    <mergeCell ref="AW67:AW72"/>
    <mergeCell ref="AS51:AS60"/>
    <mergeCell ref="AT51:AT60"/>
    <mergeCell ref="AP51:AP60"/>
    <mergeCell ref="AR41:AR50"/>
    <mergeCell ref="AS41:AS50"/>
    <mergeCell ref="AX24:AX31"/>
    <mergeCell ref="AY24:AY31"/>
    <mergeCell ref="AP32:AP40"/>
    <mergeCell ref="AX32:AX40"/>
    <mergeCell ref="AZ41:AZ50"/>
    <mergeCell ref="BA41:BA50"/>
    <mergeCell ref="AZ32:AZ40"/>
    <mergeCell ref="AZ73:AZ78"/>
    <mergeCell ref="AV51:AV60"/>
    <mergeCell ref="BD51:BD60"/>
    <mergeCell ref="AQ61:AQ66"/>
    <mergeCell ref="AZ61:AZ66"/>
    <mergeCell ref="BA61:BA66"/>
    <mergeCell ref="AZ24:AZ31"/>
    <mergeCell ref="BE61:BE66"/>
    <mergeCell ref="BB67:BB72"/>
    <mergeCell ref="AQ24:AQ31"/>
    <mergeCell ref="BE41:BE50"/>
    <mergeCell ref="BG41:BG50"/>
    <mergeCell ref="BG67:BG72"/>
    <mergeCell ref="AZ67:AZ72"/>
    <mergeCell ref="BA67:BA72"/>
    <mergeCell ref="BG32:BG40"/>
    <mergeCell ref="BG51:BG60"/>
    <mergeCell ref="AZ19:AZ23"/>
    <mergeCell ref="BF67:BF72"/>
    <mergeCell ref="BF41:BF50"/>
    <mergeCell ref="BF32:BF40"/>
    <mergeCell ref="BB41:BB50"/>
    <mergeCell ref="BD32:BD40"/>
    <mergeCell ref="BA32:BA40"/>
    <mergeCell ref="BB32:BB40"/>
    <mergeCell ref="BF19:BF23"/>
    <mergeCell ref="BG19:BG23"/>
    <mergeCell ref="BG24:BG31"/>
    <mergeCell ref="BF24:BF31"/>
    <mergeCell ref="BC19:BC23"/>
    <mergeCell ref="BE32:BE40"/>
    <mergeCell ref="BD24:BD31"/>
    <mergeCell ref="BE24:BE31"/>
    <mergeCell ref="BF61:BF66"/>
    <mergeCell ref="BB61:BB66"/>
    <mergeCell ref="BG61:BG66"/>
    <mergeCell ref="BF51:BF60"/>
    <mergeCell ref="BB51:BB60"/>
    <mergeCell ref="BC51:BC60"/>
    <mergeCell ref="AZ51:AZ60"/>
    <mergeCell ref="BA51:BA60"/>
    <mergeCell ref="BC41:BC50"/>
    <mergeCell ref="BD41:BD50"/>
    <mergeCell ref="BD61:BD66"/>
    <mergeCell ref="AR24:AR31"/>
    <mergeCell ref="AM24:AM31"/>
    <mergeCell ref="T41:T50"/>
    <mergeCell ref="T51:T60"/>
    <mergeCell ref="AQ51:AQ60"/>
    <mergeCell ref="AK41:AK50"/>
    <mergeCell ref="S61:S66"/>
    <mergeCell ref="AV61:AV66"/>
    <mergeCell ref="AU32:AU40"/>
    <mergeCell ref="AV32:AV40"/>
    <mergeCell ref="AW32:AW40"/>
    <mergeCell ref="AM51:AM60"/>
    <mergeCell ref="AK51:AK60"/>
    <mergeCell ref="AL41:AL50"/>
    <mergeCell ref="AL61:AL66"/>
    <mergeCell ref="AM61:AM66"/>
    <mergeCell ref="AR61:AR66"/>
    <mergeCell ref="S51:S60"/>
    <mergeCell ref="AT61:AT66"/>
    <mergeCell ref="T61:T66"/>
    <mergeCell ref="AK61:AK66"/>
    <mergeCell ref="AL51:AL60"/>
    <mergeCell ref="AR32:AR40"/>
    <mergeCell ref="AS32:AS40"/>
    <mergeCell ref="AN51:AN60"/>
    <mergeCell ref="AO51:AO60"/>
    <mergeCell ref="AN61:AN66"/>
    <mergeCell ref="AT32:AT40"/>
    <mergeCell ref="AQ32:AQ40"/>
    <mergeCell ref="AQ41:AQ50"/>
    <mergeCell ref="A13:AF13"/>
    <mergeCell ref="AS15:AS17"/>
    <mergeCell ref="A19:A23"/>
    <mergeCell ref="AO24:AO31"/>
    <mergeCell ref="AP24:AP31"/>
    <mergeCell ref="T24:T31"/>
    <mergeCell ref="AK24:AK31"/>
    <mergeCell ref="AL24:AL31"/>
    <mergeCell ref="H24:H31"/>
    <mergeCell ref="I24:I31"/>
    <mergeCell ref="J24:J31"/>
    <mergeCell ref="R19:R23"/>
    <mergeCell ref="M24:M31"/>
    <mergeCell ref="A24:A31"/>
    <mergeCell ref="G24:G31"/>
    <mergeCell ref="AL15:AL17"/>
    <mergeCell ref="AM15:AM17"/>
    <mergeCell ref="AN15:AN17"/>
    <mergeCell ref="AO15:AO17"/>
    <mergeCell ref="AP15:AP17"/>
    <mergeCell ref="AT15:AT17"/>
    <mergeCell ref="K19:K23"/>
    <mergeCell ref="AR15:AR17"/>
    <mergeCell ref="J32:J40"/>
    <mergeCell ref="F32:F40"/>
    <mergeCell ref="AU15:AU17"/>
    <mergeCell ref="AV15:AV17"/>
    <mergeCell ref="AL14:AO14"/>
    <mergeCell ref="AP14:AU14"/>
    <mergeCell ref="Y16:Z16"/>
    <mergeCell ref="AA16:AD16"/>
    <mergeCell ref="AE15:AG15"/>
    <mergeCell ref="AE16:AG16"/>
    <mergeCell ref="BC15:BC17"/>
    <mergeCell ref="A5:AG5"/>
    <mergeCell ref="A6:AG6"/>
    <mergeCell ref="A10:AG10"/>
    <mergeCell ref="A11:AG11"/>
    <mergeCell ref="AQ15:AQ17"/>
    <mergeCell ref="B24:B31"/>
    <mergeCell ref="C24:C31"/>
    <mergeCell ref="BC32:BC40"/>
    <mergeCell ref="AW15:AW17"/>
    <mergeCell ref="N32:N40"/>
    <mergeCell ref="O32:O40"/>
    <mergeCell ref="P32:P40"/>
    <mergeCell ref="Q32:Q40"/>
    <mergeCell ref="O24:O31"/>
    <mergeCell ref="I19:I23"/>
    <mergeCell ref="AT24:AT31"/>
    <mergeCell ref="AU24:AU31"/>
    <mergeCell ref="M19:M23"/>
    <mergeCell ref="N19:N23"/>
    <mergeCell ref="O19:O23"/>
    <mergeCell ref="P19:P23"/>
    <mergeCell ref="AN19:AN23"/>
    <mergeCell ref="J19:J23"/>
    <mergeCell ref="AM32:AM40"/>
    <mergeCell ref="AN32:AN40"/>
    <mergeCell ref="B19:B23"/>
    <mergeCell ref="C19:C23"/>
    <mergeCell ref="D19:D23"/>
    <mergeCell ref="E19:E23"/>
    <mergeCell ref="BD15:BD17"/>
    <mergeCell ref="BD19:BD23"/>
    <mergeCell ref="AQ19:AQ23"/>
    <mergeCell ref="BB19:BB23"/>
    <mergeCell ref="AX19:AX23"/>
    <mergeCell ref="AT19:AT23"/>
    <mergeCell ref="AU19:AU23"/>
    <mergeCell ref="AV19:AV23"/>
    <mergeCell ref="L19:L23"/>
    <mergeCell ref="AW19:AW23"/>
    <mergeCell ref="AO19:AO23"/>
    <mergeCell ref="T19:T23"/>
    <mergeCell ref="BA19:BA23"/>
    <mergeCell ref="H19:H23"/>
    <mergeCell ref="AR19:AR23"/>
    <mergeCell ref="AS19:AS23"/>
    <mergeCell ref="Q19:Q23"/>
    <mergeCell ref="AK19:AK23"/>
    <mergeCell ref="AL19:AL23"/>
    <mergeCell ref="AH14:AK16"/>
    <mergeCell ref="AV14:BG14"/>
    <mergeCell ref="BE19:BE23"/>
    <mergeCell ref="AY19:AY23"/>
    <mergeCell ref="AP19:AP23"/>
    <mergeCell ref="H14:AG14"/>
    <mergeCell ref="AM19:AM23"/>
    <mergeCell ref="AX15:AZ16"/>
    <mergeCell ref="BA15:BB16"/>
    <mergeCell ref="BE15:BG16"/>
    <mergeCell ref="S19:S23"/>
    <mergeCell ref="AY32:AY40"/>
    <mergeCell ref="S41:S50"/>
    <mergeCell ref="M41:M50"/>
    <mergeCell ref="N41:N50"/>
    <mergeCell ref="O41:O50"/>
    <mergeCell ref="D41:D50"/>
    <mergeCell ref="K32:K40"/>
    <mergeCell ref="L32:L40"/>
    <mergeCell ref="AK32:AK40"/>
    <mergeCell ref="T32:T40"/>
    <mergeCell ref="AU41:AU50"/>
    <mergeCell ref="AX41:AX50"/>
    <mergeCell ref="AO41:AO50"/>
    <mergeCell ref="AV41:AV50"/>
    <mergeCell ref="AW41:AW50"/>
    <mergeCell ref="AY41:AY50"/>
    <mergeCell ref="AT41:AT50"/>
    <mergeCell ref="R41:R50"/>
    <mergeCell ref="AM41:AM50"/>
    <mergeCell ref="AN41:AN50"/>
    <mergeCell ref="AW24:AW31"/>
    <mergeCell ref="AS24:AS31"/>
    <mergeCell ref="AV24:AV31"/>
    <mergeCell ref="AN24:AN31"/>
    <mergeCell ref="AL32:AL40"/>
    <mergeCell ref="AO32:AO40"/>
    <mergeCell ref="S32:S40"/>
    <mergeCell ref="AP41:AP50"/>
    <mergeCell ref="P51:P60"/>
    <mergeCell ref="Q51:Q60"/>
    <mergeCell ref="R51:R60"/>
    <mergeCell ref="Q24:Q31"/>
    <mergeCell ref="R24:R31"/>
    <mergeCell ref="Q61:Q66"/>
    <mergeCell ref="J41:J50"/>
    <mergeCell ref="E61:E66"/>
    <mergeCell ref="P41:P50"/>
    <mergeCell ref="P61:P66"/>
    <mergeCell ref="J51:J60"/>
    <mergeCell ref="O61:O66"/>
    <mergeCell ref="K61:K66"/>
    <mergeCell ref="L61:L66"/>
    <mergeCell ref="I51:I60"/>
    <mergeCell ref="M32:M40"/>
    <mergeCell ref="H32:H40"/>
    <mergeCell ref="I41:I50"/>
    <mergeCell ref="Q41:Q50"/>
    <mergeCell ref="R61:R66"/>
    <mergeCell ref="F61:F66"/>
    <mergeCell ref="N51:N60"/>
    <mergeCell ref="M51:M60"/>
    <mergeCell ref="O51:O60"/>
    <mergeCell ref="J61:J66"/>
    <mergeCell ref="M61:M66"/>
    <mergeCell ref="N61:N66"/>
    <mergeCell ref="AL67:AL72"/>
    <mergeCell ref="AN73:AN78"/>
    <mergeCell ref="R67:R72"/>
    <mergeCell ref="R79:R82"/>
    <mergeCell ref="O89:O94"/>
    <mergeCell ref="AL112:AL117"/>
    <mergeCell ref="R112:R117"/>
    <mergeCell ref="AO112:AO117"/>
    <mergeCell ref="P112:P117"/>
    <mergeCell ref="AW61:AW66"/>
    <mergeCell ref="AY67:AY72"/>
    <mergeCell ref="AQ67:AQ72"/>
    <mergeCell ref="AR67:AR72"/>
    <mergeCell ref="AU61:AU66"/>
    <mergeCell ref="AX61:AX66"/>
    <mergeCell ref="AR79:AR82"/>
    <mergeCell ref="AY79:AY82"/>
    <mergeCell ref="AU89:AU94"/>
    <mergeCell ref="AU79:AU82"/>
    <mergeCell ref="AV79:AV82"/>
    <mergeCell ref="AV89:AV94"/>
    <mergeCell ref="AX89:AX94"/>
    <mergeCell ref="AY108:AY111"/>
    <mergeCell ref="AQ108:AQ111"/>
    <mergeCell ref="AU95:AU107"/>
    <mergeCell ref="AU83:AU88"/>
    <mergeCell ref="AV83:AV88"/>
    <mergeCell ref="AS95:AS107"/>
    <mergeCell ref="AV73:AV78"/>
    <mergeCell ref="AS67:AS72"/>
    <mergeCell ref="AT67:AT72"/>
    <mergeCell ref="AP61:AP66"/>
    <mergeCell ref="S67:S72"/>
    <mergeCell ref="R95:R107"/>
    <mergeCell ref="Q95:Q107"/>
    <mergeCell ref="R73:R78"/>
    <mergeCell ref="AL95:AL107"/>
    <mergeCell ref="S95:S107"/>
    <mergeCell ref="AK108:AK111"/>
    <mergeCell ref="O83:O88"/>
    <mergeCell ref="N83:N88"/>
    <mergeCell ref="AL108:AL111"/>
    <mergeCell ref="S108:S111"/>
    <mergeCell ref="T108:T111"/>
    <mergeCell ref="AN112:AN117"/>
    <mergeCell ref="AM112:AM117"/>
    <mergeCell ref="AQ112:AQ117"/>
    <mergeCell ref="L112:L117"/>
    <mergeCell ref="BC73:BC78"/>
    <mergeCell ref="L108:L111"/>
    <mergeCell ref="M108:M111"/>
    <mergeCell ref="L95:L107"/>
    <mergeCell ref="Q79:Q82"/>
    <mergeCell ref="P79:P82"/>
    <mergeCell ref="P89:P94"/>
    <mergeCell ref="P73:P78"/>
    <mergeCell ref="Q73:Q78"/>
    <mergeCell ref="Q89:Q94"/>
    <mergeCell ref="P67:P72"/>
    <mergeCell ref="Q67:Q72"/>
    <mergeCell ref="P83:P88"/>
    <mergeCell ref="Q108:Q111"/>
    <mergeCell ref="P95:P107"/>
    <mergeCell ref="O95:O107"/>
    <mergeCell ref="AL79:AL82"/>
    <mergeCell ref="T79:T82"/>
    <mergeCell ref="AN83:AN88"/>
    <mergeCell ref="AO83:AO88"/>
    <mergeCell ref="BF112:BF117"/>
    <mergeCell ref="BE73:BE78"/>
    <mergeCell ref="K108:K111"/>
    <mergeCell ref="N89:N94"/>
    <mergeCell ref="L89:L94"/>
    <mergeCell ref="O73:O78"/>
    <mergeCell ref="O79:O82"/>
    <mergeCell ref="L73:L78"/>
    <mergeCell ref="R89:R94"/>
    <mergeCell ref="L79:L82"/>
    <mergeCell ref="K73:K78"/>
    <mergeCell ref="N79:N82"/>
    <mergeCell ref="M79:M82"/>
    <mergeCell ref="AO73:AO78"/>
    <mergeCell ref="S83:S88"/>
    <mergeCell ref="R83:R88"/>
    <mergeCell ref="Q83:Q88"/>
    <mergeCell ref="BB89:BB94"/>
    <mergeCell ref="AZ79:AZ82"/>
    <mergeCell ref="BA73:BA78"/>
    <mergeCell ref="BC79:BC82"/>
    <mergeCell ref="BE112:BE117"/>
    <mergeCell ref="BD108:BD111"/>
    <mergeCell ref="BC83:BC88"/>
    <mergeCell ref="BC108:BC111"/>
    <mergeCell ref="AP83:AP88"/>
    <mergeCell ref="AQ83:AQ88"/>
    <mergeCell ref="AQ89:AQ94"/>
    <mergeCell ref="N73:N78"/>
    <mergeCell ref="J108:J111"/>
    <mergeCell ref="J95:J107"/>
    <mergeCell ref="C108:C111"/>
    <mergeCell ref="F89:F94"/>
    <mergeCell ref="G108:G111"/>
    <mergeCell ref="BG83:BG88"/>
    <mergeCell ref="BF73:BF78"/>
    <mergeCell ref="BE83:BE88"/>
    <mergeCell ref="BF83:BF88"/>
    <mergeCell ref="BB95:BB107"/>
    <mergeCell ref="BA95:BA107"/>
    <mergeCell ref="BG73:BG78"/>
    <mergeCell ref="BG112:BG117"/>
    <mergeCell ref="BG95:BG107"/>
    <mergeCell ref="BG108:BG111"/>
    <mergeCell ref="BG89:BG94"/>
    <mergeCell ref="AL83:AL88"/>
    <mergeCell ref="AK95:AK107"/>
    <mergeCell ref="T83:T88"/>
    <mergeCell ref="AQ73:AQ78"/>
    <mergeCell ref="AQ79:AQ82"/>
    <mergeCell ref="AU73:AU78"/>
    <mergeCell ref="BA79:BA82"/>
    <mergeCell ref="AM83:AM88"/>
    <mergeCell ref="AO79:AO82"/>
    <mergeCell ref="AM89:AM94"/>
    <mergeCell ref="AZ112:AZ117"/>
    <mergeCell ref="BA112:BA117"/>
    <mergeCell ref="BC112:BC117"/>
    <mergeCell ref="BD112:BD117"/>
    <mergeCell ref="AS73:AS78"/>
    <mergeCell ref="B118:B121"/>
    <mergeCell ref="D118:D121"/>
    <mergeCell ref="E118:E121"/>
    <mergeCell ref="E79:E82"/>
    <mergeCell ref="B79:B82"/>
    <mergeCell ref="J89:J94"/>
    <mergeCell ref="B67:B72"/>
    <mergeCell ref="O67:O72"/>
    <mergeCell ref="H73:H78"/>
    <mergeCell ref="B108:B111"/>
    <mergeCell ref="I83:I88"/>
    <mergeCell ref="K95:K107"/>
    <mergeCell ref="B95:B107"/>
    <mergeCell ref="D108:D111"/>
    <mergeCell ref="G73:G78"/>
    <mergeCell ref="I95:I107"/>
    <mergeCell ref="H95:H107"/>
    <mergeCell ref="M89:M94"/>
    <mergeCell ref="M83:M88"/>
    <mergeCell ref="H83:H88"/>
    <mergeCell ref="C83:C88"/>
    <mergeCell ref="O108:O111"/>
    <mergeCell ref="N108:N111"/>
    <mergeCell ref="N95:N107"/>
    <mergeCell ref="F95:F107"/>
    <mergeCell ref="H108:H111"/>
    <mergeCell ref="M95:M107"/>
    <mergeCell ref="F83:F88"/>
    <mergeCell ref="E83:E88"/>
    <mergeCell ref="G83:G88"/>
    <mergeCell ref="G79:G82"/>
    <mergeCell ref="N67:N72"/>
    <mergeCell ref="C122:C127"/>
    <mergeCell ref="E122:E127"/>
    <mergeCell ref="I122:I127"/>
    <mergeCell ref="K122:K127"/>
    <mergeCell ref="K112:K117"/>
    <mergeCell ref="K79:K82"/>
    <mergeCell ref="D95:D107"/>
    <mergeCell ref="A118:A121"/>
    <mergeCell ref="F112:F117"/>
    <mergeCell ref="I112:I117"/>
    <mergeCell ref="C118:C121"/>
    <mergeCell ref="M67:M72"/>
    <mergeCell ref="M73:M78"/>
    <mergeCell ref="I89:I94"/>
    <mergeCell ref="J73:J78"/>
    <mergeCell ref="D83:D88"/>
    <mergeCell ref="B73:B78"/>
    <mergeCell ref="F79:F82"/>
    <mergeCell ref="L83:L88"/>
    <mergeCell ref="H118:H121"/>
    <mergeCell ref="A112:A117"/>
    <mergeCell ref="A89:A94"/>
    <mergeCell ref="B89:B94"/>
    <mergeCell ref="C89:C94"/>
    <mergeCell ref="A83:A88"/>
    <mergeCell ref="F73:F78"/>
    <mergeCell ref="K83:K88"/>
    <mergeCell ref="J83:J88"/>
    <mergeCell ref="A108:A111"/>
    <mergeCell ref="A95:A107"/>
    <mergeCell ref="E73:E78"/>
    <mergeCell ref="F118:F121"/>
    <mergeCell ref="C67:C72"/>
    <mergeCell ref="E41:E50"/>
    <mergeCell ref="H51:H60"/>
    <mergeCell ref="K89:K94"/>
    <mergeCell ref="H67:H72"/>
    <mergeCell ref="L67:L72"/>
    <mergeCell ref="K67:K72"/>
    <mergeCell ref="J67:J72"/>
    <mergeCell ref="A67:A72"/>
    <mergeCell ref="B51:B60"/>
    <mergeCell ref="D73:D78"/>
    <mergeCell ref="C73:C78"/>
    <mergeCell ref="B83:B88"/>
    <mergeCell ref="K51:K60"/>
    <mergeCell ref="K41:K50"/>
    <mergeCell ref="L51:L60"/>
    <mergeCell ref="H61:H66"/>
    <mergeCell ref="G41:G50"/>
    <mergeCell ref="J79:J82"/>
    <mergeCell ref="C79:C82"/>
    <mergeCell ref="D79:D82"/>
    <mergeCell ref="C61:C66"/>
    <mergeCell ref="C95:C107"/>
    <mergeCell ref="G89:G94"/>
    <mergeCell ref="M139:M142"/>
    <mergeCell ref="L134:L138"/>
    <mergeCell ref="M134:M138"/>
    <mergeCell ref="I134:I138"/>
    <mergeCell ref="J134:J138"/>
    <mergeCell ref="I139:I142"/>
    <mergeCell ref="L150:L152"/>
    <mergeCell ref="D122:D127"/>
    <mergeCell ref="E112:E117"/>
    <mergeCell ref="A32:A40"/>
    <mergeCell ref="C51:C60"/>
    <mergeCell ref="D51:D60"/>
    <mergeCell ref="E51:E60"/>
    <mergeCell ref="F51:F60"/>
    <mergeCell ref="G51:G60"/>
    <mergeCell ref="B32:B40"/>
    <mergeCell ref="C32:C40"/>
    <mergeCell ref="I73:I78"/>
    <mergeCell ref="A79:A82"/>
    <mergeCell ref="B61:B66"/>
    <mergeCell ref="I79:I82"/>
    <mergeCell ref="D67:D72"/>
    <mergeCell ref="A73:A78"/>
    <mergeCell ref="E67:E72"/>
    <mergeCell ref="F67:F72"/>
    <mergeCell ref="B41:B50"/>
    <mergeCell ref="A61:A66"/>
    <mergeCell ref="F41:F50"/>
    <mergeCell ref="A122:A127"/>
    <mergeCell ref="I67:I72"/>
    <mergeCell ref="C41:C50"/>
    <mergeCell ref="A51:A60"/>
    <mergeCell ref="A41:A50"/>
    <mergeCell ref="D61:D66"/>
    <mergeCell ref="I61:I66"/>
    <mergeCell ref="G61:G66"/>
    <mergeCell ref="N112:N117"/>
    <mergeCell ref="M112:M117"/>
    <mergeCell ref="R108:R111"/>
    <mergeCell ref="AN139:AN142"/>
    <mergeCell ref="AO139:AO142"/>
    <mergeCell ref="AP139:AP142"/>
    <mergeCell ref="AQ139:AQ142"/>
    <mergeCell ref="AL139:AL142"/>
    <mergeCell ref="AM139:AM142"/>
    <mergeCell ref="M122:M127"/>
    <mergeCell ref="S128:S133"/>
    <mergeCell ref="L118:L121"/>
    <mergeCell ref="D128:D133"/>
    <mergeCell ref="P108:P111"/>
    <mergeCell ref="AQ118:AQ121"/>
    <mergeCell ref="O118:O121"/>
    <mergeCell ref="P118:P121"/>
    <mergeCell ref="S118:S121"/>
    <mergeCell ref="AN118:AN121"/>
    <mergeCell ref="AO118:AO121"/>
    <mergeCell ref="AP118:AP121"/>
    <mergeCell ref="Q118:Q121"/>
    <mergeCell ref="AL118:AL121"/>
    <mergeCell ref="O122:O127"/>
    <mergeCell ref="R118:R121"/>
    <mergeCell ref="O112:O117"/>
    <mergeCell ref="AT112:AT117"/>
    <mergeCell ref="T112:T117"/>
    <mergeCell ref="AL122:AL127"/>
    <mergeCell ref="AK122:AK127"/>
    <mergeCell ref="AS122:AS127"/>
    <mergeCell ref="AT118:AT121"/>
    <mergeCell ref="Q128:Q133"/>
    <mergeCell ref="AS118:AS121"/>
    <mergeCell ref="O155:O156"/>
    <mergeCell ref="P155:P156"/>
    <mergeCell ref="Q155:Q156"/>
    <mergeCell ref="S139:S142"/>
    <mergeCell ref="T150:T152"/>
    <mergeCell ref="J122:J127"/>
    <mergeCell ref="L128:L133"/>
    <mergeCell ref="H89:H94"/>
    <mergeCell ref="R150:R152"/>
    <mergeCell ref="S150:S152"/>
    <mergeCell ref="AM155:AM156"/>
    <mergeCell ref="AN155:AN156"/>
    <mergeCell ref="I108:I111"/>
    <mergeCell ref="N118:N121"/>
    <mergeCell ref="S112:S117"/>
    <mergeCell ref="O134:O138"/>
    <mergeCell ref="R134:R138"/>
    <mergeCell ref="T128:T133"/>
    <mergeCell ref="AR112:AR117"/>
    <mergeCell ref="AK128:AK133"/>
    <mergeCell ref="AK143:AK145"/>
    <mergeCell ref="AK146:AK147"/>
    <mergeCell ref="AL134:AL138"/>
    <mergeCell ref="AK148:AK149"/>
    <mergeCell ref="AK150:AK152"/>
    <mergeCell ref="AK153:AK154"/>
    <mergeCell ref="T155:T156"/>
    <mergeCell ref="S155:S156"/>
    <mergeCell ref="AK155:AK156"/>
    <mergeCell ref="AK164:AK165"/>
    <mergeCell ref="AK162:AK163"/>
    <mergeCell ref="AK157:AK160"/>
    <mergeCell ref="AL155:AL156"/>
    <mergeCell ref="M118:M121"/>
    <mergeCell ref="K128:K133"/>
    <mergeCell ref="G122:G127"/>
    <mergeCell ref="H122:H127"/>
    <mergeCell ref="K134:K138"/>
    <mergeCell ref="N150:N152"/>
    <mergeCell ref="D89:D94"/>
    <mergeCell ref="E89:E94"/>
    <mergeCell ref="E108:E111"/>
    <mergeCell ref="G95:G107"/>
    <mergeCell ref="AL162:AL163"/>
    <mergeCell ref="E95:E107"/>
    <mergeCell ref="G112:G117"/>
    <mergeCell ref="R148:R149"/>
    <mergeCell ref="S148:S149"/>
    <mergeCell ref="T146:T147"/>
    <mergeCell ref="R143:R145"/>
    <mergeCell ref="T143:T145"/>
    <mergeCell ref="S143:S145"/>
    <mergeCell ref="T139:T142"/>
    <mergeCell ref="R139:R142"/>
    <mergeCell ref="F139:F142"/>
    <mergeCell ref="E139:E142"/>
    <mergeCell ref="AQ162:AQ163"/>
    <mergeCell ref="AZ157:AZ160"/>
    <mergeCell ref="AV162:AV163"/>
    <mergeCell ref="AW162:AW163"/>
    <mergeCell ref="AX162:AX163"/>
    <mergeCell ref="AY162:AY163"/>
    <mergeCell ref="AO162:AO163"/>
    <mergeCell ref="AL153:AL154"/>
    <mergeCell ref="AM153:AM154"/>
    <mergeCell ref="AN153:AN154"/>
    <mergeCell ref="AP153:AP154"/>
    <mergeCell ref="AQ153:AQ154"/>
    <mergeCell ref="R153:R154"/>
    <mergeCell ref="S153:S154"/>
    <mergeCell ref="Q157:Q160"/>
    <mergeCell ref="R157:R160"/>
    <mergeCell ref="S157:S160"/>
    <mergeCell ref="AR153:AR154"/>
    <mergeCell ref="AS153:AS154"/>
    <mergeCell ref="AS162:AS163"/>
    <mergeCell ref="T162:T163"/>
    <mergeCell ref="Q162:Q163"/>
    <mergeCell ref="R162:R163"/>
    <mergeCell ref="S162:S163"/>
    <mergeCell ref="AT162:AT163"/>
    <mergeCell ref="AZ153:AZ154"/>
    <mergeCell ref="AV157:AV160"/>
    <mergeCell ref="AV153:AV154"/>
    <mergeCell ref="AW153:AW154"/>
    <mergeCell ref="AX153:AX154"/>
    <mergeCell ref="AY153:AY154"/>
    <mergeCell ref="R155:R156"/>
    <mergeCell ref="AP164:AP165"/>
    <mergeCell ref="J155:J156"/>
    <mergeCell ref="K155:K156"/>
    <mergeCell ref="L153:L154"/>
    <mergeCell ref="M153:M154"/>
    <mergeCell ref="N153:N154"/>
    <mergeCell ref="O153:O154"/>
    <mergeCell ref="P164:P165"/>
    <mergeCell ref="J164:J165"/>
    <mergeCell ref="K164:K165"/>
    <mergeCell ref="L162:L163"/>
    <mergeCell ref="M162:M163"/>
    <mergeCell ref="N162:N163"/>
    <mergeCell ref="O162:O163"/>
    <mergeCell ref="P162:P163"/>
    <mergeCell ref="K153:K154"/>
    <mergeCell ref="P157:P160"/>
    <mergeCell ref="AO153:AO154"/>
    <mergeCell ref="AL164:AL165"/>
    <mergeCell ref="AM164:AM165"/>
    <mergeCell ref="T157:T160"/>
    <mergeCell ref="T153:T154"/>
    <mergeCell ref="AL157:AL160"/>
    <mergeCell ref="Q164:Q165"/>
    <mergeCell ref="R164:R165"/>
    <mergeCell ref="S164:S165"/>
    <mergeCell ref="T164:T165"/>
    <mergeCell ref="AN164:AN165"/>
    <mergeCell ref="AO164:AO165"/>
    <mergeCell ref="AM157:AM160"/>
    <mergeCell ref="AN157:AN160"/>
    <mergeCell ref="AO157:AO160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0" max="1048575" man="1"/>
    <brk id="37" max="1048575" man="1"/>
    <brk id="47" max="1048575" man="1"/>
  </colBreaks>
  <ignoredErrors>
    <ignoredError sqref="AM8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ABR 2024</vt:lpstr>
      <vt:lpstr>'RBTRANS LICITAÇÕES ABR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2024-05-09T19:23:36Z</cp:lastPrinted>
  <dcterms:created xsi:type="dcterms:W3CDTF">2013-10-11T22:10:57Z</dcterms:created>
  <dcterms:modified xsi:type="dcterms:W3CDTF">2024-08-08T15:27:33Z</dcterms:modified>
</cp:coreProperties>
</file>