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0" yWindow="0" windowWidth="28800" windowHeight="12210" tabRatio="816"/>
  </bookViews>
  <sheets>
    <sheet name="RBTRANS LICITAÇÃO FEV 2024" sheetId="4" r:id="rId1"/>
  </sheets>
  <definedNames>
    <definedName name="_xlnm._FilterDatabase" localSheetId="0" hidden="1">'RBTRANS LICITAÇÃO FEV 2024'!$C$3:$C$616</definedName>
    <definedName name="_xlnm.Print_Area" localSheetId="0">'RBTRANS LICITAÇÃO FEV 2024'!$A$3:$BG$184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255" i="4" l="1"/>
  <c r="AJ255" i="4"/>
  <c r="AI255" i="4"/>
  <c r="AH255" i="4"/>
  <c r="AG255" i="4"/>
  <c r="AD255" i="4"/>
  <c r="AC255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3" i="4"/>
  <c r="AH74" i="4"/>
  <c r="AH75" i="4"/>
  <c r="AH76" i="4"/>
  <c r="AH77" i="4"/>
  <c r="AH78" i="4"/>
  <c r="AH79" i="4"/>
  <c r="AH80" i="4"/>
  <c r="AH81" i="4"/>
  <c r="AH82" i="4"/>
  <c r="AH83" i="4"/>
  <c r="AH84" i="4"/>
  <c r="AH85" i="4"/>
  <c r="AH86" i="4"/>
  <c r="AH87" i="4"/>
  <c r="AH88" i="4"/>
  <c r="AH89" i="4"/>
  <c r="AH90" i="4"/>
  <c r="AH91" i="4"/>
  <c r="AH92" i="4"/>
  <c r="AH93" i="4"/>
  <c r="AH94" i="4"/>
  <c r="AH95" i="4"/>
  <c r="AH96" i="4"/>
  <c r="AH97" i="4"/>
  <c r="AH98" i="4"/>
  <c r="AH99" i="4"/>
  <c r="AH100" i="4"/>
  <c r="AH101" i="4"/>
  <c r="AH102" i="4"/>
  <c r="AH103" i="4"/>
  <c r="AH104" i="4"/>
  <c r="AH105" i="4"/>
  <c r="AH106" i="4"/>
  <c r="AH107" i="4"/>
  <c r="AH108" i="4"/>
  <c r="AH109" i="4"/>
  <c r="AH110" i="4"/>
  <c r="AH111" i="4"/>
  <c r="AH112" i="4"/>
  <c r="AH113" i="4"/>
  <c r="AH114" i="4"/>
  <c r="AH115" i="4"/>
  <c r="AH116" i="4"/>
  <c r="AH117" i="4"/>
  <c r="AH118" i="4"/>
  <c r="AH119" i="4"/>
  <c r="AH120" i="4"/>
  <c r="AH121" i="4"/>
  <c r="AH122" i="4"/>
  <c r="AH123" i="4"/>
  <c r="AH124" i="4"/>
  <c r="AH125" i="4"/>
  <c r="AH126" i="4"/>
  <c r="AH127" i="4"/>
  <c r="AH128" i="4"/>
  <c r="AH129" i="4"/>
  <c r="AH130" i="4"/>
  <c r="AH131" i="4"/>
  <c r="AH132" i="4"/>
  <c r="AH133" i="4"/>
  <c r="AH134" i="4"/>
  <c r="AH135" i="4"/>
  <c r="AH136" i="4"/>
  <c r="AH137" i="4"/>
  <c r="AH138" i="4"/>
  <c r="AH139" i="4"/>
  <c r="AH140" i="4"/>
  <c r="AH141" i="4"/>
  <c r="AH142" i="4"/>
  <c r="AH143" i="4"/>
  <c r="AH144" i="4"/>
  <c r="AH145" i="4"/>
  <c r="AH146" i="4"/>
  <c r="AH147" i="4"/>
  <c r="AH148" i="4"/>
  <c r="AH149" i="4"/>
  <c r="AH150" i="4"/>
  <c r="AH151" i="4"/>
  <c r="AH152" i="4"/>
  <c r="AH153" i="4"/>
  <c r="AH154" i="4"/>
  <c r="AH155" i="4"/>
  <c r="AH156" i="4"/>
  <c r="AH157" i="4"/>
  <c r="AH158" i="4"/>
  <c r="AH159" i="4"/>
  <c r="AH160" i="4"/>
  <c r="AH161" i="4"/>
  <c r="AH162" i="4"/>
  <c r="AH163" i="4"/>
  <c r="AH164" i="4"/>
  <c r="AH165" i="4"/>
  <c r="AH166" i="4"/>
  <c r="AH167" i="4"/>
  <c r="AH168" i="4"/>
  <c r="AH169" i="4"/>
  <c r="AH170" i="4"/>
  <c r="AH171" i="4"/>
  <c r="AH172" i="4"/>
  <c r="AH173" i="4"/>
  <c r="AH174" i="4"/>
  <c r="AH175" i="4"/>
  <c r="AH176" i="4"/>
  <c r="AH177" i="4"/>
  <c r="AH178" i="4"/>
  <c r="AH179" i="4"/>
  <c r="AH180" i="4"/>
  <c r="AH181" i="4"/>
  <c r="AH182" i="4"/>
  <c r="AH183" i="4"/>
  <c r="AH184" i="4"/>
  <c r="AH185" i="4"/>
  <c r="AH186" i="4"/>
  <c r="AH187" i="4"/>
  <c r="AH188" i="4"/>
  <c r="AH189" i="4"/>
  <c r="AH190" i="4"/>
  <c r="AH191" i="4"/>
  <c r="AH192" i="4"/>
  <c r="AH193" i="4"/>
  <c r="AH194" i="4"/>
  <c r="AH195" i="4"/>
  <c r="AH196" i="4"/>
  <c r="AH197" i="4"/>
  <c r="AH198" i="4"/>
  <c r="AH199" i="4"/>
  <c r="AH200" i="4"/>
  <c r="AH201" i="4"/>
  <c r="AH202" i="4"/>
  <c r="AH203" i="4"/>
  <c r="AH204" i="4"/>
  <c r="AH205" i="4"/>
  <c r="AH206" i="4"/>
  <c r="AH207" i="4"/>
  <c r="AH208" i="4"/>
  <c r="AH209" i="4"/>
  <c r="AH210" i="4"/>
  <c r="AH211" i="4"/>
  <c r="AH212" i="4"/>
  <c r="AH213" i="4"/>
  <c r="AH214" i="4"/>
  <c r="AH215" i="4"/>
  <c r="AH216" i="4"/>
  <c r="AH217" i="4"/>
  <c r="AH218" i="4"/>
  <c r="AH219" i="4"/>
  <c r="AH220" i="4"/>
  <c r="AH221" i="4"/>
  <c r="AH222" i="4"/>
  <c r="AH223" i="4"/>
  <c r="AH224" i="4"/>
  <c r="AH225" i="4"/>
  <c r="AH226" i="4"/>
  <c r="AH227" i="4"/>
  <c r="AH228" i="4"/>
  <c r="AH229" i="4"/>
  <c r="AH230" i="4"/>
  <c r="AH231" i="4"/>
  <c r="AH232" i="4"/>
  <c r="AH233" i="4"/>
  <c r="AH234" i="4"/>
  <c r="AH235" i="4"/>
  <c r="AH236" i="4"/>
  <c r="AH237" i="4"/>
  <c r="AH238" i="4"/>
  <c r="AH239" i="4"/>
  <c r="AH240" i="4"/>
  <c r="AH241" i="4"/>
  <c r="AH242" i="4"/>
  <c r="AH243" i="4"/>
  <c r="AH244" i="4"/>
  <c r="AH245" i="4"/>
  <c r="AH246" i="4"/>
  <c r="AH247" i="4"/>
  <c r="AH248" i="4"/>
  <c r="AH249" i="4"/>
  <c r="AH250" i="4"/>
  <c r="AH251" i="4"/>
  <c r="AH252" i="4"/>
  <c r="AH253" i="4"/>
  <c r="AH254" i="4"/>
  <c r="AH20" i="4"/>
  <c r="AK20" i="4"/>
  <c r="AJ223" i="4" l="1"/>
  <c r="AK223" i="4" s="1"/>
  <c r="AJ195" i="4"/>
  <c r="AK194" i="4" s="1"/>
  <c r="AJ199" i="4"/>
  <c r="AK198" i="4" s="1"/>
  <c r="AJ248" i="4"/>
  <c r="AJ221" i="4"/>
  <c r="AJ208" i="4"/>
  <c r="AK205" i="4" s="1"/>
  <c r="AK190" i="4"/>
  <c r="AJ33" i="4"/>
  <c r="AJ103" i="4"/>
  <c r="AK100" i="4" s="1"/>
  <c r="AJ96" i="4"/>
  <c r="AK92" i="4" s="1"/>
  <c r="AJ88" i="4"/>
  <c r="AK83" i="4" s="1"/>
  <c r="AJ79" i="4"/>
  <c r="AK74" i="4" s="1"/>
  <c r="AJ70" i="4"/>
  <c r="AK61" i="4" s="1"/>
  <c r="AJ56" i="4"/>
  <c r="AJ44" i="4"/>
  <c r="AK26" i="4"/>
  <c r="AJ136" i="4"/>
  <c r="AK124" i="4" s="1"/>
  <c r="AJ142" i="4"/>
  <c r="AK139" i="4" s="1"/>
  <c r="AJ151" i="4"/>
  <c r="AK146" i="4" s="1"/>
  <c r="AJ120" i="4"/>
  <c r="AK115" i="4" s="1"/>
  <c r="AK248" i="4"/>
  <c r="AJ25" i="4"/>
  <c r="AJ212" i="4"/>
  <c r="AK209" i="4" s="1"/>
  <c r="AJ204" i="4"/>
  <c r="AK201" i="4" s="1"/>
  <c r="AK221" i="4"/>
  <c r="L255" i="4"/>
  <c r="AK213" i="4"/>
  <c r="AK217" i="4"/>
  <c r="AK185" i="4"/>
  <c r="AI157" i="4"/>
  <c r="AI30" i="4"/>
  <c r="AI22" i="4"/>
  <c r="AI156" i="4" l="1"/>
  <c r="AI179" i="4" l="1"/>
  <c r="AK177" i="4" s="1"/>
  <c r="AI172" i="4"/>
  <c r="AI109" i="4"/>
  <c r="AI171" i="4" l="1"/>
  <c r="AI155" i="4" l="1"/>
  <c r="AK154" i="4" s="1"/>
  <c r="AI108" i="4" l="1"/>
  <c r="AI21" i="4"/>
  <c r="AI47" i="4" l="1"/>
  <c r="AK47" i="4" s="1"/>
  <c r="AI162" i="4" l="1"/>
  <c r="AK161" i="4" s="1"/>
  <c r="AI169" i="4" l="1"/>
  <c r="AK169" i="4" s="1"/>
  <c r="AI106" i="4" l="1"/>
  <c r="AK106" i="4" s="1"/>
  <c r="AI36" i="4"/>
  <c r="AK36" i="4" s="1"/>
</calcChain>
</file>

<file path=xl/sharedStrings.xml><?xml version="1.0" encoding="utf-8"?>
<sst xmlns="http://schemas.openxmlformats.org/spreadsheetml/2006/main" count="1710" uniqueCount="499">
  <si>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</si>
  <si>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</si>
  <si>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</si>
  <si>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</si>
  <si>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</si>
  <si>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</si>
  <si>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</si>
  <si>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</si>
  <si>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</si>
  <si>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</si>
  <si>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</si>
  <si>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</si>
  <si>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</si>
  <si>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</si>
  <si>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</si>
  <si>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</si>
  <si>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</si>
  <si>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</si>
  <si>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</si>
  <si>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</si>
  <si>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</si>
  <si>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</si>
  <si>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</si>
  <si>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</si>
  <si>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</si>
  <si>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</si>
  <si>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</si>
  <si>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</si>
  <si>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</si>
  <si>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</si>
  <si>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</si>
  <si>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</si>
  <si>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</si>
  <si>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</si>
  <si>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</si>
  <si>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</si>
  <si>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</si>
  <si>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</si>
  <si>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</si>
  <si>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</si>
  <si>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</si>
  <si>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</si>
  <si>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</si>
  <si>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</si>
  <si>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</si>
  <si>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</si>
  <si>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</si>
  <si>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</si>
  <si>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</si>
  <si>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</si>
  <si>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</si>
  <si>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</si>
  <si>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</si>
  <si>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</si>
  <si>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</si>
  <si>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</si>
  <si>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</si>
  <si>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</si>
  <si>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</si>
  <si>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</si>
  <si>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</si>
  <si>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</si>
  <si>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</si>
  <si>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</si>
  <si>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</si>
  <si>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</si>
  <si>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</si>
  <si>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</si>
  <si>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</si>
  <si>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</si>
  <si>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</si>
  <si>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</si>
  <si>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</si>
  <si>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</si>
  <si>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</si>
  <si>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</si>
  <si>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</si>
  <si>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</si>
  <si>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</si>
  <si>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</si>
  <si>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</si>
  <si>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</si>
  <si>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</si>
  <si>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</si>
  <si>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</si>
  <si>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</si>
  <si>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</si>
  <si>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</si>
  <si>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</si>
  <si>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</si>
  <si>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</si>
  <si>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</si>
  <si>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</si>
  <si>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</si>
  <si>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</si>
  <si>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</si>
  <si>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</si>
  <si>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Sistema de Registro de Preços</t>
  </si>
  <si>
    <t>33.90.39.00</t>
  </si>
  <si>
    <t>Menor preço por item</t>
  </si>
  <si>
    <t>-</t>
  </si>
  <si>
    <t>1º Termo Aditivo</t>
  </si>
  <si>
    <t>11.140.110/0001-75</t>
  </si>
  <si>
    <t>2º Termo Aditivo</t>
  </si>
  <si>
    <t>3º Termo Aditivo</t>
  </si>
  <si>
    <t>4º Termo Aditivo</t>
  </si>
  <si>
    <t>Termo Aditivo de Valor</t>
  </si>
  <si>
    <t>(u )</t>
  </si>
  <si>
    <t>Nº do Termo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</si>
  <si>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</si>
  <si>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</si>
  <si>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</si>
  <si>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</si>
  <si>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</si>
  <si>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</si>
  <si>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</si>
  <si>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</si>
  <si>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</si>
  <si>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</si>
  <si>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</si>
  <si>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</si>
  <si>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</si>
  <si>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</si>
  <si>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</si>
  <si>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</si>
  <si>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</si>
  <si>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</si>
  <si>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001/2019</t>
  </si>
  <si>
    <t>007/2019</t>
  </si>
  <si>
    <t>009/2019</t>
  </si>
  <si>
    <t>Serviço de implantação e operacionalização de sistema informatizado de abastecimento e administração de despesas de combustível.</t>
  </si>
  <si>
    <t>LINK CARD ADMINISTRADORA DE BENEFÍCIOS EIRELI</t>
  </si>
  <si>
    <t>12.039.966/0001-11</t>
  </si>
  <si>
    <t>Sistema de Registro de Preços - Adesão</t>
  </si>
  <si>
    <t>030/2019</t>
  </si>
  <si>
    <t>080/2019</t>
  </si>
  <si>
    <t>Pregão SRP nº 427/2018 CPL 04</t>
  </si>
  <si>
    <t>12.521</t>
  </si>
  <si>
    <t xml:space="preserve">SECRETARIA DE ESTADO  DA EDUCAÇÃO, CULTURA E ESPORTES </t>
  </si>
  <si>
    <t>TEC NEWS EIRELI</t>
  </si>
  <si>
    <t>05.608.779/0001-46</t>
  </si>
  <si>
    <t>Contratação da Empresa Brasileira de Correios e Telegráfos - CORREIOS</t>
  </si>
  <si>
    <t>EMPRESA BRASILEIRA DE CORREIOS E TELEGRÁFOS - CORREIOS</t>
  </si>
  <si>
    <t>34.028.316/7709-95</t>
  </si>
  <si>
    <t>SERMATEC COM. E SERVIÇOS IMP. E EXP. LTDA</t>
  </si>
  <si>
    <t>04.439.665/0001-57</t>
  </si>
  <si>
    <t>Pregão SRP Nº 130/2019 CEL/PMRB</t>
  </si>
  <si>
    <t>R. J. ANDRADE TRANSPORTES E TERRAPLANAGEM</t>
  </si>
  <si>
    <t>22.901.124/0001-80</t>
  </si>
  <si>
    <t>002/2020</t>
  </si>
  <si>
    <t>F. M. TERCEIRIZAÇÃO LTDA</t>
  </si>
  <si>
    <t>20.345.453/0001-67</t>
  </si>
  <si>
    <t>Pregão SRP Nº 110/2019 CEL/PMRB</t>
  </si>
  <si>
    <t>062/2020</t>
  </si>
  <si>
    <t>33.90.37.00</t>
  </si>
  <si>
    <t>071/2020</t>
  </si>
  <si>
    <t>066/2020</t>
  </si>
  <si>
    <t>012/2020</t>
  </si>
  <si>
    <t>Prorogar o prazo até 30 de junho de 2020</t>
  </si>
  <si>
    <t>Prorrogar o prazo até 31 de dezembro de 2020</t>
  </si>
  <si>
    <t>4,844256%</t>
  </si>
  <si>
    <t>Termo Aditivo de Repactuação</t>
  </si>
  <si>
    <t>16,9247458%</t>
  </si>
  <si>
    <t>12.486</t>
  </si>
  <si>
    <t>Prefeitura Municipal de Rio Branco</t>
  </si>
  <si>
    <t>Prorrogar o prazo até 02 de março de 2021</t>
  </si>
  <si>
    <t>Pregão SRP Nº 082/2019 CEL/PMRB</t>
  </si>
  <si>
    <t>Prorrogar o prazo até 24 de setembro de 2021</t>
  </si>
  <si>
    <t>Pregão SRP Nº 143/2019 CEL/PMRB</t>
  </si>
  <si>
    <t>Locação com manutenção preventiva e corretiva de bebedouros industriais</t>
  </si>
  <si>
    <t xml:space="preserve">ACQUALIMP PRODUTOS QUÍMICOS LTDA - ME </t>
  </si>
  <si>
    <t>34.704.593/0001-99</t>
  </si>
  <si>
    <t>Pregão SRP Nº 117/2019 CEL/PMRB</t>
  </si>
  <si>
    <t>054/2020</t>
  </si>
  <si>
    <t>00.405.867/0001-27</t>
  </si>
  <si>
    <t xml:space="preserve">Menor preço </t>
  </si>
  <si>
    <t>Prorrogar o prazo até 30 de abril de 2021</t>
  </si>
  <si>
    <t>Prorrogar o prazo até 31 de maio de 2021</t>
  </si>
  <si>
    <t>003/2021</t>
  </si>
  <si>
    <t>Pregão SRP Nº 091/2019 CPL/PMRB</t>
  </si>
  <si>
    <t>DUX COMÉRCIO, REPRESENTAÇÕES, IMPORTAÇÃO E EXPORTAÇÃO LTDA</t>
  </si>
  <si>
    <t>05.502.105/0001-62</t>
  </si>
  <si>
    <t>Prorrogar o prazo até 20/11/2021</t>
  </si>
  <si>
    <t>Pregão SRP Nº 170/2018 - CPL 02</t>
  </si>
  <si>
    <t xml:space="preserve">Sistema de Registro de Preço -  Adesão </t>
  </si>
  <si>
    <t>Locação de equipamentos de informática e mobiliário</t>
  </si>
  <si>
    <t>07.471.301/0001-42</t>
  </si>
  <si>
    <t>C.COM INFORMÁTICA,IMPORTAÇÃO, EXPORTÇÃO COM. E INDÚSTRIA</t>
  </si>
  <si>
    <t>099/2020</t>
  </si>
  <si>
    <t>Prorrogar o prazo até 30 de junho de 2021</t>
  </si>
  <si>
    <t>Prorrogar o prazo até 02 de março de 2022</t>
  </si>
  <si>
    <t>Pregão SRP Nº 006/2018    CEL/PMRB</t>
  </si>
  <si>
    <t>5º Termo Aditivo</t>
  </si>
  <si>
    <t>Termo Aditivo de Prazo</t>
  </si>
  <si>
    <t>6º Termo Aditivo</t>
  </si>
  <si>
    <t>Prorrogar o prazo até 31/01/2022</t>
  </si>
  <si>
    <t>12.961</t>
  </si>
  <si>
    <t>12.953</t>
  </si>
  <si>
    <t>Prorrogar o prazo até 31 de março de 2021</t>
  </si>
  <si>
    <t>13.033</t>
  </si>
  <si>
    <t>Prorrogar o prazo até 31 de dezembro de 2021</t>
  </si>
  <si>
    <t>13.073</t>
  </si>
  <si>
    <t>13.012</t>
  </si>
  <si>
    <t>13.071</t>
  </si>
  <si>
    <t>095/2020</t>
  </si>
  <si>
    <t>Prorrogar o prazo até 08 de janeiro de 2022</t>
  </si>
  <si>
    <t>13.069</t>
  </si>
  <si>
    <t>21/06/2021</t>
  </si>
  <si>
    <t>2° Termo Aditivo</t>
  </si>
  <si>
    <t>Prorrogar o prazo até 01/10/2022</t>
  </si>
  <si>
    <t>Prorrogar o prazo até 20/11/2022</t>
  </si>
  <si>
    <t>Prorrogar o prazo até 02 de julho de 2022</t>
  </si>
  <si>
    <t>13.153</t>
  </si>
  <si>
    <t>Prorrogar o prazo até 02 de dezembro de 2022</t>
  </si>
  <si>
    <t>004/2021</t>
  </si>
  <si>
    <t>Acréscimo de 25% do valor do contrato</t>
  </si>
  <si>
    <t>3°Termo Aditivo</t>
  </si>
  <si>
    <t>Prorrogar o prazo até 30/09/2023</t>
  </si>
  <si>
    <t>Prorrogar o prazo até 25 de setembro de 2022</t>
  </si>
  <si>
    <t>Prorrogar o prazo até 25 de setembro de 2023</t>
  </si>
  <si>
    <t>13.312</t>
  </si>
  <si>
    <t>20/06/2022</t>
  </si>
  <si>
    <t>Prorrogar a prazo até 01 de julho de 2023</t>
  </si>
  <si>
    <t>Prorrogar o prazo até 31 de dezembro de 2022</t>
  </si>
  <si>
    <t>7º Termo Aditivo</t>
  </si>
  <si>
    <t>Prorrogar o prazo até 30 de junho de 2022</t>
  </si>
  <si>
    <t xml:space="preserve">8º Termo Aditivo </t>
  </si>
  <si>
    <t>9º Termo Aditivo</t>
  </si>
  <si>
    <t>6,391837%</t>
  </si>
  <si>
    <t>13.057</t>
  </si>
  <si>
    <t>Prorrogar o prazo até 01 de novembro de 2021</t>
  </si>
  <si>
    <t>Prorrogar o prazo até 30/04/2022</t>
  </si>
  <si>
    <t>13.275</t>
  </si>
  <si>
    <t>13.195</t>
  </si>
  <si>
    <t>Prorrogar o prazo até 31 de dezembro 2022</t>
  </si>
  <si>
    <t>Prorrogar o prazo até 23 de junho 2022</t>
  </si>
  <si>
    <t>Prorrogar o prazo até 23 de junho de 2023</t>
  </si>
  <si>
    <t>13.194</t>
  </si>
  <si>
    <t>Prorrogar o prazo até 20 de novembro de 2023</t>
  </si>
  <si>
    <t>13.314</t>
  </si>
  <si>
    <t>Prorrogar o prazo até o dia 31 de janeiro de 2023</t>
  </si>
  <si>
    <t>13.216</t>
  </si>
  <si>
    <t>13.316</t>
  </si>
  <si>
    <t>13.225</t>
  </si>
  <si>
    <t>Prorrogar o prazo até 24 de janeiro de 2023</t>
  </si>
  <si>
    <t>005/2022</t>
  </si>
  <si>
    <t>Prorrogar o prazo até o dia 31 de dezembro de 2022</t>
  </si>
  <si>
    <t>13.429</t>
  </si>
  <si>
    <t>Termo aditivo de valor</t>
  </si>
  <si>
    <t>13.317</t>
  </si>
  <si>
    <t>Locação de imóvel tipo galpão, com escritório, 03 banheiros e estacionamento</t>
  </si>
  <si>
    <t>1179/2022</t>
  </si>
  <si>
    <t>IF LOCAÇÕES DE IMÓVEIS EIRELI</t>
  </si>
  <si>
    <t>34.625.024/0001-58</t>
  </si>
  <si>
    <t>SEQ.</t>
  </si>
  <si>
    <t>Prorrogar o prazo até 09 de janeiro de 2023</t>
  </si>
  <si>
    <t>Pregão SRP Nº 060/2021 CEL/PMRB</t>
  </si>
  <si>
    <t>Pregão SRP Nº 197/2020 CPL 04</t>
  </si>
  <si>
    <t>1541/2022</t>
  </si>
  <si>
    <t>SECRETARIA DE ESTADO DA FAZENDA</t>
  </si>
  <si>
    <t>13.309</t>
  </si>
  <si>
    <t>Termo aditivo de Prazo</t>
  </si>
  <si>
    <t>Menor Preço por item</t>
  </si>
  <si>
    <t>1593/2022</t>
  </si>
  <si>
    <t>SEFIN/PMRB</t>
  </si>
  <si>
    <t>13.405</t>
  </si>
  <si>
    <t>Contratação de pessoa jurídica para prestação de locação de veículos do tipo caminhonete e passeios sem motorista, visando prestar apoio logístico necessário a Superintendência Municipal de Transporte e Trânsito - RBTRANS</t>
  </si>
  <si>
    <t>2182/2022</t>
  </si>
  <si>
    <t>RECHE GALDEANO &amp; CIA LTDA</t>
  </si>
  <si>
    <t>08.713.403/0001-90</t>
  </si>
  <si>
    <t>17/112022</t>
  </si>
  <si>
    <t>Adesão ARP Nº 254/2022</t>
  </si>
  <si>
    <t>2087/2023 (008/2022)</t>
  </si>
  <si>
    <t>SERPRO</t>
  </si>
  <si>
    <t>33.683.111/0001-07</t>
  </si>
  <si>
    <t>2088/2023 (007/2022)</t>
  </si>
  <si>
    <t xml:space="preserve">33.90.39.00  </t>
  </si>
  <si>
    <t>Adesão ARP Nº 077/2022</t>
  </si>
  <si>
    <t>2205/2022</t>
  </si>
  <si>
    <t>13.052.004/0001-65</t>
  </si>
  <si>
    <t>PODER EXECUTIVO MUNICIPAL</t>
  </si>
  <si>
    <t>RESOLUÇÃO Nº 87, DE 28 DE NOVEMBRO DE 2013 - TRIBUNAL DE CONTAS DO ESTADO DO ACRE</t>
  </si>
  <si>
    <t>IDENTIFICAÇÃO DO ÓRGÃO/ENTIDADE/FUNDO: SUPERINTENDÊNCIA MUNICIPAL DE TRANSPORTES E TRÂNSITO - RBTRANS</t>
  </si>
  <si>
    <t>DEMONSTRATIVO DE LICITAÇÕES E CONTRATOS</t>
  </si>
  <si>
    <t>Valor do contrato após alteração</t>
  </si>
  <si>
    <t>254/2022</t>
  </si>
  <si>
    <t>13.354</t>
  </si>
  <si>
    <t>SECRETARIA DE ESTADO DE SAUDE - SESACRE</t>
  </si>
  <si>
    <t>Concluída em 2023</t>
  </si>
  <si>
    <t>Fonte 110</t>
  </si>
  <si>
    <t>Fonte 101, Fonte 107  e Fonte 110</t>
  </si>
  <si>
    <t>Fonte 101 e Fonte 110</t>
  </si>
  <si>
    <t>Fonte 101</t>
  </si>
  <si>
    <t xml:space="preserve">Fonte 101, Fonte 107  e Fonte 110 </t>
  </si>
  <si>
    <t>Fonte 107 e Fonte 110</t>
  </si>
  <si>
    <t>Termo de Ratificação de Inexigibilidade</t>
  </si>
  <si>
    <t>Artigo 25, inciso II da Lei de Licitações nº 8.666/93</t>
  </si>
  <si>
    <t>Inexigibilidade</t>
  </si>
  <si>
    <t>13.435</t>
  </si>
  <si>
    <t>21/12/2023</t>
  </si>
  <si>
    <t>Dispensa de Licitação Nº 013/2022</t>
  </si>
  <si>
    <t>Dispensa de Licitação</t>
  </si>
  <si>
    <t>Artigo 24, inciso X da Lei de Licitações nº 8.666/93</t>
  </si>
  <si>
    <t>Pregão SRP Nº 141/2018 CPL - PMRB</t>
  </si>
  <si>
    <t>Serviço de mensageiro através da utilização de motocicleta</t>
  </si>
  <si>
    <t>NORTE EXPRESS TRANSPORTES E SERVIÇOS LTDA</t>
  </si>
  <si>
    <t>3.3.90.39.00</t>
  </si>
  <si>
    <t>Prorrogar o prazo até 31 de dezembro de 2023</t>
  </si>
  <si>
    <t>Termo Adtivo de Valor</t>
  </si>
  <si>
    <t xml:space="preserve">073/2020 </t>
  </si>
  <si>
    <t>Locação de envelopadora com manutenção preventiva</t>
  </si>
  <si>
    <t xml:space="preserve">071/2019 </t>
  </si>
  <si>
    <t xml:space="preserve">2º Termo Adtivo </t>
  </si>
  <si>
    <t>Serviços de impressão com fornecimento de equipajmentos e de todos os insumos necessarios para realização dos serviços incluindo papeis</t>
  </si>
  <si>
    <t xml:space="preserve">054/2019 </t>
  </si>
  <si>
    <t xml:space="preserve"> Prorrogar o prazo até 02 de março de 2023</t>
  </si>
  <si>
    <t xml:space="preserve">    Fonte 110</t>
  </si>
  <si>
    <t>Prorrogar o prazo até 10 de janeiro de 2024</t>
  </si>
  <si>
    <t xml:space="preserve">3º Termo Adtivo </t>
  </si>
  <si>
    <t>Prorrogar o prazo até 23 de junho de 2024</t>
  </si>
  <si>
    <t>Parecer PROJU Nº 056/2023</t>
  </si>
  <si>
    <t xml:space="preserve">    Fonte 101</t>
  </si>
  <si>
    <t xml:space="preserve"> Prorrogar o prazo até 02 de março de 2024</t>
  </si>
  <si>
    <t>Pregão Eletrônico SRP nº 040/2023</t>
  </si>
  <si>
    <t>2409/2023</t>
  </si>
  <si>
    <t>MOURA E OLIVEIRA TRANSPORTADORA TURISTICA DE SUPERFICIE LTDA</t>
  </si>
  <si>
    <t>07.191.795/0001-01</t>
  </si>
  <si>
    <t>Pregão Eletrônico SRP nº 007/2022</t>
  </si>
  <si>
    <t>Prestação dos serviços de manutenção preventiva e corretiva de veiculos leves, utilitários e pesados, incluindo o fornecimento de perças e acessórios genuínos ou originais.</t>
  </si>
  <si>
    <t>1236/2022</t>
  </si>
  <si>
    <t>DALCAR SERVIÇOS E COM. LTDA</t>
  </si>
  <si>
    <t>19.534.034/0001-94</t>
  </si>
  <si>
    <t>Prorrogar o prazo até  07 de março de 2024</t>
  </si>
  <si>
    <t>Prorrogar o prazo até 13 de dezembro 2023</t>
  </si>
  <si>
    <t>Prorrogar o prazo até 01 de junho de 2024</t>
  </si>
  <si>
    <t>13.460</t>
  </si>
  <si>
    <t>Prorrogar o prazo até o dia 31 de janeiro de 2024</t>
  </si>
  <si>
    <t>Termo Aditivo de Valor 25%</t>
  </si>
  <si>
    <t>TOTAL</t>
  </si>
  <si>
    <t>DETRAN</t>
  </si>
  <si>
    <t>Pregão Eletrônico SRP nº 357/2022</t>
  </si>
  <si>
    <t>Prestação de serviços de agenciamento de viagens</t>
  </si>
  <si>
    <t>Pregão Eletrônico SRP nº 162/2022</t>
  </si>
  <si>
    <t>Prestação de serviços de manutenção predial preventiva e corretiva</t>
  </si>
  <si>
    <t>2402/2023</t>
  </si>
  <si>
    <t>A. Z. COMERCIO SERV. REP. IMP. EXP. LTDA</t>
  </si>
  <si>
    <t>AGÊNCIA AEROTUR LTDA</t>
  </si>
  <si>
    <t>08.078.762/0001-12</t>
  </si>
  <si>
    <t>28/2022</t>
  </si>
  <si>
    <t>13.367</t>
  </si>
  <si>
    <t>2299/2023</t>
  </si>
  <si>
    <t>08.030.124/0001-21</t>
  </si>
  <si>
    <t>014/2022</t>
  </si>
  <si>
    <t>SEFAZ</t>
  </si>
  <si>
    <t>13.384</t>
  </si>
  <si>
    <t>4°Termo Aditivo</t>
  </si>
  <si>
    <t>Prorrogar o prazo até 01/10/2024</t>
  </si>
  <si>
    <t>2613/2023</t>
  </si>
  <si>
    <t>Nome do responsável pela elaboração: Rosineuda Silva de Freitas da Cunha</t>
  </si>
  <si>
    <t>Nome do titular do Órgão/Entidade/Fundo (no exercício do cargo): Francisco José Benício Dias</t>
  </si>
  <si>
    <t xml:space="preserve">Termo Aditivo de reequilibrio economico </t>
  </si>
  <si>
    <t>13.588</t>
  </si>
  <si>
    <t xml:space="preserve">Termo Aditivo de Reequilíbrio Econômico </t>
  </si>
  <si>
    <t>Prorrogar o prazo até 02 de dezembro de 2023</t>
  </si>
  <si>
    <t>VIGIACRE VIGILANCIA PATRIMONIAL LTDA</t>
  </si>
  <si>
    <t>Pregão Eletrônico SRP nº 153/2023</t>
  </si>
  <si>
    <t>Prestação de serviços terceirizados de segurança e vigilância Patrimonial Armada de forma contínua.</t>
  </si>
  <si>
    <t>3662/2023</t>
  </si>
  <si>
    <t>04.939.650/0001-58</t>
  </si>
  <si>
    <t>PRESTAÇÃO DE CONTAS  - EXERCÍCIO 2024</t>
  </si>
  <si>
    <t>COOPERATIVA DE PROPRIETÁRIO DE VEÍCULOS DO ESTADO DO ACRE - COOPERVEL</t>
  </si>
  <si>
    <t>153/2023</t>
  </si>
  <si>
    <t>13.632</t>
  </si>
  <si>
    <t>SEMSA</t>
  </si>
  <si>
    <t>Executado até o exercício de 2023</t>
  </si>
  <si>
    <t xml:space="preserve"> Executado no exercício  de 2024</t>
  </si>
  <si>
    <t xml:space="preserve"> 055/2020</t>
  </si>
  <si>
    <t>13.433</t>
  </si>
  <si>
    <t>8º Termo Aditivo</t>
  </si>
  <si>
    <t>Prorrogar o prazo até o dia 31 de dezembro de 2023</t>
  </si>
  <si>
    <t>10º Termo Aditivo</t>
  </si>
  <si>
    <t>11º Termo Aditivo</t>
  </si>
  <si>
    <t>12º Termo Aditivo</t>
  </si>
  <si>
    <t>Prorrogar o prazo até 26 de setembro de 2024</t>
  </si>
  <si>
    <t>Prorrogar o prazo até 01/03/2024</t>
  </si>
  <si>
    <t>13.655</t>
  </si>
  <si>
    <t>Prorrogar o prazo até 17/11/2024</t>
  </si>
  <si>
    <t>13.658</t>
  </si>
  <si>
    <t>Prorrogar o prazo até 22/11/2024</t>
  </si>
  <si>
    <t>Prorrogar o prazo até 22 de novembro de 2024</t>
  </si>
  <si>
    <t>Prorrogar o prazo até 08 de janeiro de 2025</t>
  </si>
  <si>
    <t>13.677</t>
  </si>
  <si>
    <t>Prorrogar o prazo até 19/12/2024</t>
  </si>
  <si>
    <t>Prorrogar o prazo até o dia 31 de dezembro de 2024</t>
  </si>
  <si>
    <t>Prorrogar o prazo até 02 de dezembro de 2024</t>
  </si>
  <si>
    <t>Prorrogar o prazo até 30 de junho de 2024</t>
  </si>
  <si>
    <t xml:space="preserve">Especificações de Termo Aditivo </t>
  </si>
  <si>
    <t>Em andamento em 2024</t>
  </si>
  <si>
    <t>Nº do Convênio  Contrato</t>
  </si>
  <si>
    <t>13.423</t>
  </si>
  <si>
    <t>Locação de veículos do tipo caminhonete e passeios sem motorista</t>
  </si>
  <si>
    <t>Prestação de serviços de terceirizados para apoio técnico e atividades auxiliares</t>
  </si>
  <si>
    <t>prestação de serviços de terceirizados para apoio técnico e atividades auxiliares</t>
  </si>
  <si>
    <t>Prestação de serviços de terceirizados de apoio administrativo e operacional</t>
  </si>
  <si>
    <t>Serviços de transportes, caminhão carga seca, como motorista.</t>
  </si>
  <si>
    <t>Prestação de serviços de limpeza de prédios, mobiliários e equipamentos</t>
  </si>
  <si>
    <t>Prestação de serviço terceirizado e continuado de apoio operacional e administrativo com disponibilização de mao de obra em regime de dedicação exclusiva</t>
  </si>
  <si>
    <t xml:space="preserve">Serviço de rastreamento e monitoramento de veículos via satélite, compreendendo a instalação em comodata, de módulos rastreadores </t>
  </si>
  <si>
    <t>Prestação de serviços especiais e continuos de tecnologia da informação, compreendendo o processamento e armazenamento de dados e transmissão eletrônica de arquivos</t>
  </si>
  <si>
    <t xml:space="preserve">ECS - EMPRESA DE COMUNICAÇÃO E SEGURANÇA LTDA </t>
  </si>
  <si>
    <t>Locação de veiculo com condutor</t>
  </si>
  <si>
    <t>3.3.90.37.00</t>
  </si>
  <si>
    <t>13.558</t>
  </si>
  <si>
    <t>13.681</t>
  </si>
  <si>
    <t>19/06/2023</t>
  </si>
  <si>
    <t>Prorrogar a prazo até 01 de julho de 2024</t>
  </si>
  <si>
    <t>Prorrogar o prazo até o dia 31 de janeiro de 2025</t>
  </si>
  <si>
    <t>13681</t>
  </si>
  <si>
    <t>S/P</t>
  </si>
  <si>
    <t>13.668</t>
  </si>
  <si>
    <t>Contratação Direta</t>
  </si>
  <si>
    <t>011/2024</t>
  </si>
  <si>
    <t>005/2024</t>
  </si>
  <si>
    <t>001/2024</t>
  </si>
  <si>
    <t>002/2024</t>
  </si>
  <si>
    <t>008/2024</t>
  </si>
  <si>
    <t>003/2024</t>
  </si>
  <si>
    <t>004/2024</t>
  </si>
  <si>
    <t>007/2024</t>
  </si>
  <si>
    <t>006/2024</t>
  </si>
  <si>
    <t>016/2024</t>
  </si>
  <si>
    <t>065/2024</t>
  </si>
  <si>
    <t>009/2024</t>
  </si>
  <si>
    <t>010/2024</t>
  </si>
  <si>
    <t>019/2024</t>
  </si>
  <si>
    <t>067/2024</t>
  </si>
  <si>
    <t>025/2024</t>
  </si>
  <si>
    <t>051/2024</t>
  </si>
  <si>
    <t>014/2024</t>
  </si>
  <si>
    <t>015/2024</t>
  </si>
  <si>
    <t>13.553</t>
  </si>
  <si>
    <t>14/06/2023</t>
  </si>
  <si>
    <t>018/2024</t>
  </si>
  <si>
    <t>012/2024</t>
  </si>
  <si>
    <t>017/2024</t>
  </si>
  <si>
    <t>013/2024</t>
  </si>
  <si>
    <t>026/2024</t>
  </si>
  <si>
    <t>069/2024</t>
  </si>
  <si>
    <t>088/2024</t>
  </si>
  <si>
    <t>024/2024</t>
  </si>
  <si>
    <t>13.514                             13.515 REP.</t>
  </si>
  <si>
    <t>177/2022</t>
  </si>
  <si>
    <t>13.376</t>
  </si>
  <si>
    <t>SEE</t>
  </si>
  <si>
    <t>13.419</t>
  </si>
  <si>
    <t>086/2024</t>
  </si>
  <si>
    <t>Pregão Eletrônico SRP nº 104/2022</t>
  </si>
  <si>
    <t>Aquisição de material de consumo e generos alimenticios - agua mineral sem gás (garrafas de 500 ml, garrafão com carga de agua - 20 litros).</t>
  </si>
  <si>
    <t>3779/2023</t>
  </si>
  <si>
    <t>SANCAR COMERCIO E SERVIÇOS EIRELI</t>
  </si>
  <si>
    <t>08.805.247/0001-97</t>
  </si>
  <si>
    <t>3.3.90.30.00</t>
  </si>
  <si>
    <t>045/2024</t>
  </si>
  <si>
    <t>Pregão Eletrônico SRP nº 105/2022</t>
  </si>
  <si>
    <t>Aquisição de material de consumo ( material de higiene, limpeza, copa e cozinha).</t>
  </si>
  <si>
    <t>3625/2023</t>
  </si>
  <si>
    <t>J V NOGUEIRA</t>
  </si>
  <si>
    <t>27.896.988/0001-75</t>
  </si>
  <si>
    <t>041/2024</t>
  </si>
  <si>
    <t>3781/2023</t>
  </si>
  <si>
    <t>A. A. RODRIGUES LTDA</t>
  </si>
  <si>
    <t>44.474.199/0001-65</t>
  </si>
  <si>
    <t>046/2024</t>
  </si>
  <si>
    <t>3570/2023</t>
  </si>
  <si>
    <t>043/2024</t>
  </si>
  <si>
    <t>3785/2023</t>
  </si>
  <si>
    <t xml:space="preserve">M S SERVIÇOS, COMERCIO E REPRESENTAÇÕES LTDA </t>
  </si>
  <si>
    <t>22.172.177/0001-08</t>
  </si>
  <si>
    <t>047/2024</t>
  </si>
  <si>
    <t>049/2024</t>
  </si>
  <si>
    <t>3572/2023</t>
  </si>
  <si>
    <t>3574/2023</t>
  </si>
  <si>
    <t>NORTE DISTRIBUIDORA DE PRODUTOS LTDA</t>
  </si>
  <si>
    <t>37.306.014/0001-48</t>
  </si>
  <si>
    <t xml:space="preserve">Pregão Eletônico SRP Nº 156/2023 - CPL/PMRB </t>
  </si>
  <si>
    <t>Aquisição de uniformes que serão usados pelos agentes de transporte e transito.</t>
  </si>
  <si>
    <t>204/2023</t>
  </si>
  <si>
    <t>3790/2023</t>
  </si>
  <si>
    <t>PLP SOLUÇÕES E COMERCIO</t>
  </si>
  <si>
    <t>360.73.412/0001-07</t>
  </si>
  <si>
    <t>58/2023</t>
  </si>
  <si>
    <t>Pregão Eletrônico SRP nº 002/2022</t>
  </si>
  <si>
    <t>Aquisição de material para manutenção de bens imoveis em geral, e material basico de construção</t>
  </si>
  <si>
    <t>053/2022</t>
  </si>
  <si>
    <t>MUNDO NOVO LTDA</t>
  </si>
  <si>
    <t>09.179.593/0001-70</t>
  </si>
  <si>
    <t>Data da emissão: 06/03/2024</t>
  </si>
  <si>
    <t>MANUAL DE REFERÊNCIA - 10ª EDIÇÃO</t>
  </si>
  <si>
    <t>REALIZADO ATÉ O MÊS (ACUMULADO): JANEIRO A FEVEREIRO/2024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</si>
</sst>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7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9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14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vertical="center" wrapText="1"/>
    </xf>
    <xf numFmtId="49" fontId="6" fillId="0" borderId="9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43" fontId="6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 wrapText="1"/>
    </xf>
    <xf numFmtId="14" fontId="5" fillId="0" borderId="12" xfId="0" applyNumberFormat="1" applyFont="1" applyFill="1" applyBorder="1" applyAlignment="1">
      <alignment horizontal="center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/>
    </xf>
    <xf numFmtId="4" fontId="5" fillId="0" borderId="12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3" fontId="3" fillId="0" borderId="0" xfId="0" applyNumberFormat="1" applyFont="1" applyFill="1" applyAlignment="1">
      <alignment horizontal="left" vertical="center"/>
    </xf>
    <xf numFmtId="0" fontId="6" fillId="0" borderId="5" xfId="0" applyFont="1" applyFill="1" applyBorder="1" applyAlignment="1">
      <alignment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44" fontId="3" fillId="0" borderId="0" xfId="2" applyFont="1" applyFill="1" applyAlignment="1">
      <alignment horizontal="left" vertical="center"/>
    </xf>
    <xf numFmtId="44" fontId="4" fillId="0" borderId="0" xfId="2" applyFont="1" applyFill="1" applyAlignment="1">
      <alignment horizontal="left" vertical="center"/>
    </xf>
    <xf numFmtId="44" fontId="3" fillId="0" borderId="0" xfId="2" applyFont="1" applyFill="1" applyBorder="1" applyAlignment="1">
      <alignment horizontal="left" vertical="center"/>
    </xf>
    <xf numFmtId="44" fontId="5" fillId="0" borderId="1" xfId="2" applyFont="1" applyFill="1" applyBorder="1" applyAlignment="1">
      <alignment horizontal="center" vertical="center" wrapText="1"/>
    </xf>
    <xf numFmtId="44" fontId="5" fillId="0" borderId="4" xfId="2" applyFont="1" applyFill="1" applyBorder="1" applyAlignment="1">
      <alignment horizontal="center" vertical="center" wrapText="1"/>
    </xf>
    <xf numFmtId="44" fontId="5" fillId="0" borderId="5" xfId="2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center" vertical="center"/>
    </xf>
    <xf numFmtId="44" fontId="5" fillId="0" borderId="9" xfId="2" applyFont="1" applyFill="1" applyBorder="1" applyAlignment="1">
      <alignment horizontal="center" vertical="center"/>
    </xf>
    <xf numFmtId="44" fontId="5" fillId="0" borderId="12" xfId="2" applyFont="1" applyFill="1" applyBorder="1" applyAlignment="1">
      <alignment horizontal="center" vertical="center"/>
    </xf>
    <xf numFmtId="44" fontId="5" fillId="0" borderId="0" xfId="2" applyFont="1" applyFill="1" applyAlignment="1">
      <alignment horizontal="center" vertical="center"/>
    </xf>
    <xf numFmtId="44" fontId="6" fillId="0" borderId="5" xfId="2" applyFont="1" applyFill="1" applyBorder="1" applyAlignment="1">
      <alignment horizontal="center" vertical="center" wrapText="1"/>
    </xf>
    <xf numFmtId="44" fontId="6" fillId="0" borderId="1" xfId="2" applyFont="1" applyFill="1" applyBorder="1" applyAlignment="1">
      <alignment horizontal="center" vertical="center" wrapText="1"/>
    </xf>
    <xf numFmtId="44" fontId="6" fillId="0" borderId="1" xfId="2" applyFont="1" applyFill="1" applyBorder="1" applyAlignment="1">
      <alignment vertical="center"/>
    </xf>
    <xf numFmtId="44" fontId="6" fillId="0" borderId="1" xfId="2" applyFont="1" applyFill="1" applyBorder="1" applyAlignment="1">
      <alignment horizontal="center" vertical="center"/>
    </xf>
    <xf numFmtId="44" fontId="6" fillId="0" borderId="1" xfId="2" applyFont="1" applyFill="1" applyBorder="1" applyAlignment="1">
      <alignment vertical="center" wrapText="1"/>
    </xf>
    <xf numFmtId="44" fontId="6" fillId="0" borderId="9" xfId="2" applyFont="1" applyFill="1" applyBorder="1" applyAlignment="1">
      <alignment horizontal="center" vertical="center"/>
    </xf>
    <xf numFmtId="44" fontId="6" fillId="0" borderId="0" xfId="2" applyFont="1" applyFill="1" applyAlignment="1">
      <alignment horizontal="center" vertical="center"/>
    </xf>
    <xf numFmtId="44" fontId="4" fillId="0" borderId="0" xfId="2" applyFont="1" applyFill="1" applyBorder="1" applyAlignment="1">
      <alignment horizontal="left" vertical="center"/>
    </xf>
    <xf numFmtId="44" fontId="5" fillId="0" borderId="7" xfId="2" applyFont="1" applyFill="1" applyBorder="1" applyAlignment="1">
      <alignment horizontal="center" vertical="center" wrapText="1"/>
    </xf>
    <xf numFmtId="44" fontId="6" fillId="0" borderId="5" xfId="2" applyFont="1" applyFill="1" applyBorder="1" applyAlignment="1">
      <alignment vertical="center" wrapText="1"/>
    </xf>
    <xf numFmtId="44" fontId="6" fillId="0" borderId="5" xfId="2" applyFont="1" applyFill="1" applyBorder="1" applyAlignment="1">
      <alignment vertical="center"/>
    </xf>
    <xf numFmtId="44" fontId="5" fillId="0" borderId="5" xfId="2" applyFont="1" applyFill="1" applyBorder="1" applyAlignment="1">
      <alignment vertical="center"/>
    </xf>
    <xf numFmtId="44" fontId="5" fillId="0" borderId="1" xfId="2" applyFont="1" applyFill="1" applyBorder="1" applyAlignment="1">
      <alignment vertical="center"/>
    </xf>
    <xf numFmtId="44" fontId="6" fillId="0" borderId="1" xfId="2" applyFont="1" applyFill="1" applyBorder="1" applyAlignment="1">
      <alignment horizontal="center" vertical="center"/>
    </xf>
    <xf numFmtId="44" fontId="6" fillId="0" borderId="9" xfId="2" applyFont="1" applyFill="1" applyBorder="1" applyAlignment="1">
      <alignment vertical="center"/>
    </xf>
    <xf numFmtId="44" fontId="6" fillId="0" borderId="9" xfId="2" applyFont="1" applyFill="1" applyBorder="1" applyAlignment="1">
      <alignment horizontal="right" vertical="center"/>
    </xf>
    <xf numFmtId="44" fontId="5" fillId="0" borderId="9" xfId="2" applyFont="1" applyFill="1" applyBorder="1" applyAlignment="1">
      <alignment horizontal="right" vertical="center"/>
    </xf>
    <xf numFmtId="44" fontId="6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6" fillId="0" borderId="14" xfId="2" applyFont="1" applyFill="1" applyBorder="1" applyAlignment="1">
      <alignment vertical="center"/>
    </xf>
    <xf numFmtId="44" fontId="5" fillId="0" borderId="15" xfId="2" applyFont="1" applyFill="1" applyBorder="1" applyAlignment="1">
      <alignment vertical="center"/>
    </xf>
  </cellXfs>
  <cellStyles count="3">
    <cellStyle name="Moeda" xfId="2" builtinId="4"/>
    <cellStyle name="Normal" xfId="0" builtinId="0"/>
    <cellStyle name="Vírgula 2" xfId="1"/>
  </cellStyles>
  <dxfs count="0"/>
  <tableStyles count="0" defaultTableStyle="TableStyleMedium9" defaultPivotStyle="PivotStyleLight16"/>
  <colors>
    <mruColors>
      <color rgb="FFF893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14</xdr:row>
      <xdr:rowOff>0</xdr:rowOff>
    </xdr:from>
    <xdr:to>
      <xdr:col>8</xdr:col>
      <xdr:colOff>981075</xdr:colOff>
      <xdr:row>14</xdr:row>
      <xdr:rowOff>182656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2</xdr:row>
      <xdr:rowOff>85725</xdr:rowOff>
    </xdr:from>
    <xdr:to>
      <xdr:col>8</xdr:col>
      <xdr:colOff>981075</xdr:colOff>
      <xdr:row>3</xdr:row>
      <xdr:rowOff>76200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19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19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25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id="{E376BE9D-5D5F-482C-8A48-ED8C01C99F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id="{B9CD5D59-B83E-45F3-B402-2EAE165378D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id="{E81E299F-21AD-407D-A438-DD82289A5D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25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id="{2E759501-8D73-4FB3-A43C-4C414F3872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id="{70F882EA-B020-4435-8C5C-2825B19C2E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id="{A10040CE-81B4-4976-9372-614E3A534C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id="{A4A60F7E-7BE2-4C23-86E6-7E5A1E30CF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id="{71C5DDFC-78E6-4236-9660-42450600B8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id="{2D66FCBF-3585-4041-B0C3-F2EC1D5840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id="{5ACDF188-9C03-41E1-AA26-6AE77E6163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id="{A9E6F7F3-DD1C-46D2-8608-0CA56F509E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id="{8536228D-549B-494E-8D97-636B2AD51D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25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id="{4FECC584-D672-4C02-ACD6-6B8B12A502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id="{F041C9BB-B253-44CE-A0EA-39A889EA99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id="{6EFD5A8B-B244-41F1-BE93-3E5CE212CBA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id="{386C88E4-4201-4C65-AB47-615917057D5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id="{E77222B3-F39B-47FB-8390-B52D7E1296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id="{AB95C9E4-D666-4E17-A341-1E76C309EA1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309073</xdr:colOff>
      <xdr:row>0</xdr:row>
      <xdr:rowOff>47625</xdr:rowOff>
    </xdr:from>
    <xdr:to>
      <xdr:col>1</xdr:col>
      <xdr:colOff>809624</xdr:colOff>
      <xdr:row>3</xdr:row>
      <xdr:rowOff>127845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D8C11C6A-D3CA-7752-4FFB-257E563B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511" y="47625"/>
          <a:ext cx="500551" cy="639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0" name="Imagem 69" descr="pmrb_evandro">
          <a:extLst>
            <a:ext uri="{FF2B5EF4-FFF2-40B4-BE49-F238E27FC236}">
              <a16:creationId xmlns:a16="http://schemas.microsoft.com/office/drawing/2014/main" id="{C910AE80-4D1A-412C-9A9A-35C9947D9B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1" name="Imagem 70" descr="pmrb_evandro">
          <a:extLst>
            <a:ext uri="{FF2B5EF4-FFF2-40B4-BE49-F238E27FC236}">
              <a16:creationId xmlns:a16="http://schemas.microsoft.com/office/drawing/2014/main" id="{B92F668A-47C1-42A7-BC32-33FFAACF32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2" name="Imagem 71" descr="pmrb_evandro">
          <a:extLst>
            <a:ext uri="{FF2B5EF4-FFF2-40B4-BE49-F238E27FC236}">
              <a16:creationId xmlns:a16="http://schemas.microsoft.com/office/drawing/2014/main" id="{69DB79E9-5A04-409E-B88E-2E7AAFBA9B6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3" name="Imagem 72" descr="pmrb_evandro">
          <a:extLst>
            <a:ext uri="{FF2B5EF4-FFF2-40B4-BE49-F238E27FC236}">
              <a16:creationId xmlns:a16="http://schemas.microsoft.com/office/drawing/2014/main" id="{15F9DA83-0237-4E7E-9AC9-502159C098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4" name="Imagem 73" descr="pmrb_evandro">
          <a:extLst>
            <a:ext uri="{FF2B5EF4-FFF2-40B4-BE49-F238E27FC236}">
              <a16:creationId xmlns:a16="http://schemas.microsoft.com/office/drawing/2014/main" id="{FE19CC34-6CEB-4DF4-B15A-B41610FD361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5" name="Imagem 74" descr="pmrb_evandro">
          <a:extLst>
            <a:ext uri="{FF2B5EF4-FFF2-40B4-BE49-F238E27FC236}">
              <a16:creationId xmlns:a16="http://schemas.microsoft.com/office/drawing/2014/main" id="{697AEB07-D35B-473C-80DA-B2B256C4C7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76" name="Imagem 75" descr="pmrb_evandro">
          <a:extLst>
            <a:ext uri="{FF2B5EF4-FFF2-40B4-BE49-F238E27FC236}">
              <a16:creationId xmlns:a16="http://schemas.microsoft.com/office/drawing/2014/main" id="{12BD4A58-4C84-4D6B-9D43-9575AE8C6AB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94959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7" name="Imagem 76" descr="pmrb_evandro">
          <a:extLst>
            <a:ext uri="{FF2B5EF4-FFF2-40B4-BE49-F238E27FC236}">
              <a16:creationId xmlns:a16="http://schemas.microsoft.com/office/drawing/2014/main" id="{02A246FC-4D10-48F7-9711-0D22943F82A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8" name="Imagem 77" descr="pmrb_evandro">
          <a:extLst>
            <a:ext uri="{FF2B5EF4-FFF2-40B4-BE49-F238E27FC236}">
              <a16:creationId xmlns:a16="http://schemas.microsoft.com/office/drawing/2014/main" id="{3A3694CC-7B7C-489E-9ECB-9CE2C6FAB6E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9" name="Imagem 78" descr="pmrb_evandro">
          <a:extLst>
            <a:ext uri="{FF2B5EF4-FFF2-40B4-BE49-F238E27FC236}">
              <a16:creationId xmlns:a16="http://schemas.microsoft.com/office/drawing/2014/main" id="{B09E2821-7115-4B00-8FA8-B083881D619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0" name="Imagem 79" descr="pmrb_evandro">
          <a:extLst>
            <a:ext uri="{FF2B5EF4-FFF2-40B4-BE49-F238E27FC236}">
              <a16:creationId xmlns:a16="http://schemas.microsoft.com/office/drawing/2014/main" id="{CE3F0E78-84E9-4F7D-95A7-6078E168B87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19</xdr:row>
      <xdr:rowOff>0</xdr:rowOff>
    </xdr:from>
    <xdr:ext cx="0" cy="469900"/>
    <xdr:pic>
      <xdr:nvPicPr>
        <xdr:cNvPr id="81" name="Imagem 80" descr="pmrb_evandro">
          <a:extLst>
            <a:ext uri="{FF2B5EF4-FFF2-40B4-BE49-F238E27FC236}">
              <a16:creationId xmlns:a16="http://schemas.microsoft.com/office/drawing/2014/main" id="{9D0FF17A-5A50-4955-91BD-3E990D12AA7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352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2" name="Imagem 81" descr="pmrb_evandro">
          <a:extLst>
            <a:ext uri="{FF2B5EF4-FFF2-40B4-BE49-F238E27FC236}">
              <a16:creationId xmlns:a16="http://schemas.microsoft.com/office/drawing/2014/main" id="{4DE55025-DE42-4503-BBE4-A2700B713C1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3" name="Imagem 82" descr="pmrb_evandro">
          <a:extLst>
            <a:ext uri="{FF2B5EF4-FFF2-40B4-BE49-F238E27FC236}">
              <a16:creationId xmlns:a16="http://schemas.microsoft.com/office/drawing/2014/main" id="{DCE8FBE6-B55C-4DE3-BEC4-DA01A87D270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19</xdr:row>
      <xdr:rowOff>0</xdr:rowOff>
    </xdr:from>
    <xdr:ext cx="0" cy="469900"/>
    <xdr:pic>
      <xdr:nvPicPr>
        <xdr:cNvPr id="84" name="Imagem 83" descr="pmrb_evandro">
          <a:extLst>
            <a:ext uri="{FF2B5EF4-FFF2-40B4-BE49-F238E27FC236}">
              <a16:creationId xmlns:a16="http://schemas.microsoft.com/office/drawing/2014/main" id="{D854C5B2-1674-408B-97BA-B70C29745C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33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5" name="Imagem 84" descr="pmrb_evandro">
          <a:extLst>
            <a:ext uri="{FF2B5EF4-FFF2-40B4-BE49-F238E27FC236}">
              <a16:creationId xmlns:a16="http://schemas.microsoft.com/office/drawing/2014/main" id="{FAD80241-D7C4-43B0-990C-579739B540A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6" name="Imagem 85" descr="pmrb_evandro">
          <a:extLst>
            <a:ext uri="{FF2B5EF4-FFF2-40B4-BE49-F238E27FC236}">
              <a16:creationId xmlns:a16="http://schemas.microsoft.com/office/drawing/2014/main" id="{92472E94-C67C-45A7-84CE-79C25EFF786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7" name="Imagem 86" descr="pmrb_evandro">
          <a:extLst>
            <a:ext uri="{FF2B5EF4-FFF2-40B4-BE49-F238E27FC236}">
              <a16:creationId xmlns:a16="http://schemas.microsoft.com/office/drawing/2014/main" id="{431268C1-EA42-43FF-A334-D5D843252A0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8" name="Imagem 87" descr="pmrb_evandro">
          <a:extLst>
            <a:ext uri="{FF2B5EF4-FFF2-40B4-BE49-F238E27FC236}">
              <a16:creationId xmlns:a16="http://schemas.microsoft.com/office/drawing/2014/main" id="{B78D801B-C913-473B-99B7-64ACEB2156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9" name="Imagem 88" descr="pmrb_evandro">
          <a:extLst>
            <a:ext uri="{FF2B5EF4-FFF2-40B4-BE49-F238E27FC236}">
              <a16:creationId xmlns:a16="http://schemas.microsoft.com/office/drawing/2014/main" id="{2C953BCE-DC3C-4370-9A9E-6EF3A030924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0" name="Imagem 89" descr="pmrb_evandro">
          <a:extLst>
            <a:ext uri="{FF2B5EF4-FFF2-40B4-BE49-F238E27FC236}">
              <a16:creationId xmlns:a16="http://schemas.microsoft.com/office/drawing/2014/main" id="{1304AEBF-A313-47A8-A8DE-7AEF95B8676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1" name="Imagem 90" descr="pmrb_evandro">
          <a:extLst>
            <a:ext uri="{FF2B5EF4-FFF2-40B4-BE49-F238E27FC236}">
              <a16:creationId xmlns:a16="http://schemas.microsoft.com/office/drawing/2014/main" id="{00573A2C-4C90-438D-B9EA-F1980669575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2" name="Imagem 91" descr="pmrb_evandro">
          <a:extLst>
            <a:ext uri="{FF2B5EF4-FFF2-40B4-BE49-F238E27FC236}">
              <a16:creationId xmlns:a16="http://schemas.microsoft.com/office/drawing/2014/main" id="{D7E983D3-1DF2-4391-A7C7-3ED5C4BF2D1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T616"/>
  <sheetViews>
    <sheetView tabSelected="1" zoomScale="80" zoomScaleNormal="80" workbookViewId="0">
      <selection activeCell="I7" sqref="I7"/>
    </sheetView>
  </sheetViews>
  <sheetFormatPr defaultColWidth="9.140625" defaultRowHeight="12.75" x14ac:dyDescent="0.25"/>
  <cols>
    <col min="1" max="1" width="6.7109375" style="3" customWidth="1"/>
    <col min="2" max="2" width="15.85546875" style="1" bestFit="1" customWidth="1"/>
    <col min="3" max="3" width="22.7109375" style="1" customWidth="1"/>
    <col min="4" max="4" width="22.7109375" style="41" customWidth="1"/>
    <col min="5" max="5" width="13.28515625" style="1" customWidth="1"/>
    <col min="6" max="6" width="55.5703125" style="2" customWidth="1"/>
    <col min="7" max="7" width="15" style="1" customWidth="1"/>
    <col min="8" max="8" width="14" style="18" customWidth="1"/>
    <col min="9" max="9" width="37.7109375" style="2" customWidth="1"/>
    <col min="10" max="10" width="19.42578125" style="1" bestFit="1" customWidth="1"/>
    <col min="11" max="11" width="11.5703125" style="1" bestFit="1" customWidth="1"/>
    <col min="12" max="12" width="18.140625" style="115" bestFit="1" customWidth="1"/>
    <col min="13" max="13" width="15.5703125" style="1" customWidth="1"/>
    <col min="14" max="14" width="10.85546875" style="1" bestFit="1" customWidth="1"/>
    <col min="15" max="15" width="12.42578125" style="1" customWidth="1"/>
    <col min="16" max="16" width="20.28515625" style="1" customWidth="1"/>
    <col min="17" max="17" width="16.28515625" style="1" bestFit="1" customWidth="1"/>
    <col min="18" max="18" width="13.140625" style="1" bestFit="1" customWidth="1"/>
    <col min="19" max="19" width="14.85546875" style="1" bestFit="1" customWidth="1"/>
    <col min="20" max="20" width="13.5703125" style="1" bestFit="1" customWidth="1"/>
    <col min="21" max="21" width="16.7109375" style="1" bestFit="1" customWidth="1"/>
    <col min="22" max="22" width="11.5703125" style="3" bestFit="1" customWidth="1"/>
    <col min="23" max="23" width="15.140625" style="3" bestFit="1" customWidth="1"/>
    <col min="24" max="24" width="47.85546875" style="3" bestFit="1" customWidth="1"/>
    <col min="25" max="25" width="10.85546875" style="3" bestFit="1" customWidth="1"/>
    <col min="26" max="26" width="12.42578125" style="3" customWidth="1"/>
    <col min="27" max="27" width="17" style="3" bestFit="1" customWidth="1"/>
    <col min="28" max="28" width="13.28515625" style="3" customWidth="1"/>
    <col min="29" max="29" width="15.28515625" style="122" bestFit="1" customWidth="1"/>
    <col min="30" max="30" width="12" style="122" bestFit="1" customWidth="1"/>
    <col min="31" max="31" width="19.85546875" style="3" bestFit="1" customWidth="1"/>
    <col min="32" max="32" width="9.28515625" style="3" bestFit="1" customWidth="1"/>
    <col min="33" max="33" width="14.28515625" style="122" bestFit="1" customWidth="1"/>
    <col min="34" max="34" width="27.7109375" style="135" bestFit="1" customWidth="1"/>
    <col min="35" max="35" width="18.140625" style="133" bestFit="1" customWidth="1"/>
    <col min="36" max="36" width="25.28515625" style="134" bestFit="1" customWidth="1"/>
    <col min="37" max="37" width="18.42578125" style="136" bestFit="1" customWidth="1"/>
    <col min="38" max="38" width="11.5703125" style="3" customWidth="1"/>
    <col min="39" max="39" width="42" style="42" bestFit="1" customWidth="1"/>
    <col min="40" max="40" width="51.140625" style="3" customWidth="1"/>
    <col min="41" max="41" width="13.85546875" style="42" customWidth="1"/>
    <col min="42" max="42" width="24.85546875" style="3" customWidth="1"/>
    <col min="43" max="43" width="35.140625" style="3" customWidth="1"/>
    <col min="44" max="44" width="13.85546875" style="3" customWidth="1"/>
    <col min="45" max="45" width="15.7109375" style="3" customWidth="1"/>
    <col min="46" max="46" width="13.28515625" style="3" customWidth="1"/>
    <col min="47" max="47" width="12.28515625" style="3" customWidth="1"/>
    <col min="48" max="48" width="9.140625" style="1"/>
    <col min="49" max="49" width="13" style="1" customWidth="1"/>
    <col min="50" max="50" width="10.7109375" style="1" customWidth="1"/>
    <col min="51" max="51" width="10.85546875" style="1" customWidth="1"/>
    <col min="52" max="53" width="9.140625" style="1"/>
    <col min="54" max="54" width="16.7109375" style="1" customWidth="1"/>
    <col min="55" max="55" width="17.140625" style="1" customWidth="1"/>
    <col min="56" max="56" width="16.28515625" style="1" customWidth="1"/>
    <col min="57" max="58" width="9.140625" style="1"/>
    <col min="59" max="59" width="55.28515625" style="1" customWidth="1"/>
    <col min="60" max="60" width="9" style="1" customWidth="1"/>
    <col min="61" max="16384" width="9.140625" style="1"/>
  </cols>
  <sheetData>
    <row r="1" spans="1:59" s="45" customFormat="1" ht="15" x14ac:dyDescent="0.25">
      <c r="F1" s="44"/>
      <c r="H1" s="46"/>
      <c r="I1" s="43"/>
      <c r="L1" s="105"/>
      <c r="AC1" s="106"/>
      <c r="AD1" s="106"/>
      <c r="AG1" s="106"/>
      <c r="AH1" s="123"/>
      <c r="AI1" s="106"/>
      <c r="AJ1" s="105"/>
      <c r="AK1" s="107"/>
      <c r="AM1" s="48"/>
      <c r="AO1" s="48"/>
    </row>
    <row r="2" spans="1:59" s="45" customFormat="1" ht="15" x14ac:dyDescent="0.25">
      <c r="F2" s="44"/>
      <c r="H2" s="46"/>
      <c r="I2" s="43"/>
      <c r="L2" s="105"/>
      <c r="AC2" s="106"/>
      <c r="AD2" s="106"/>
      <c r="AG2" s="106"/>
      <c r="AH2" s="123"/>
      <c r="AI2" s="106"/>
      <c r="AJ2" s="105"/>
      <c r="AK2" s="107"/>
      <c r="AM2" s="48"/>
      <c r="AO2" s="48"/>
    </row>
    <row r="3" spans="1:59" s="45" customFormat="1" ht="15" x14ac:dyDescent="0.25">
      <c r="F3" s="44"/>
      <c r="H3" s="46"/>
      <c r="I3" s="43"/>
      <c r="L3" s="106"/>
      <c r="AC3" s="106"/>
      <c r="AD3" s="106"/>
      <c r="AG3" s="106"/>
      <c r="AH3" s="106"/>
      <c r="AI3" s="106"/>
      <c r="AJ3" s="106"/>
      <c r="AK3" s="106"/>
    </row>
    <row r="4" spans="1:59" s="45" customFormat="1" ht="15" x14ac:dyDescent="0.25">
      <c r="F4" s="44"/>
      <c r="H4" s="46"/>
      <c r="I4" s="43"/>
      <c r="L4" s="106"/>
      <c r="AC4" s="106"/>
      <c r="AD4" s="106"/>
      <c r="AG4" s="106"/>
      <c r="AH4" s="106"/>
      <c r="AI4" s="106"/>
      <c r="AJ4" s="106"/>
      <c r="AK4" s="106"/>
    </row>
    <row r="5" spans="1:59" s="45" customFormat="1" ht="15" x14ac:dyDescent="0.25">
      <c r="A5" s="46" t="s">
        <v>280</v>
      </c>
      <c r="B5" s="46"/>
      <c r="C5" s="46"/>
      <c r="D5" s="46"/>
      <c r="E5" s="46"/>
      <c r="F5" s="85"/>
      <c r="G5" s="46"/>
      <c r="H5" s="46"/>
      <c r="I5" s="47"/>
      <c r="J5" s="46"/>
      <c r="K5" s="46"/>
      <c r="L5" s="105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105"/>
      <c r="AD5" s="105"/>
      <c r="AE5" s="46"/>
      <c r="AF5" s="46"/>
      <c r="AG5" s="105"/>
      <c r="AH5" s="106"/>
      <c r="AI5" s="106"/>
      <c r="AJ5" s="106"/>
      <c r="AK5" s="106"/>
    </row>
    <row r="6" spans="1:59" s="45" customFormat="1" ht="15" x14ac:dyDescent="0.25">
      <c r="A6" s="46"/>
      <c r="B6" s="46"/>
      <c r="C6" s="46"/>
      <c r="D6" s="46"/>
      <c r="E6" s="46"/>
      <c r="F6" s="85"/>
      <c r="G6" s="46"/>
      <c r="H6" s="46"/>
      <c r="I6" s="47"/>
      <c r="J6" s="46"/>
      <c r="K6" s="46"/>
      <c r="L6" s="105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105"/>
      <c r="AD6" s="105"/>
      <c r="AE6" s="46"/>
      <c r="AF6" s="46"/>
      <c r="AG6" s="105"/>
      <c r="AH6" s="106"/>
      <c r="AI6" s="106"/>
      <c r="AJ6" s="106"/>
      <c r="AK6" s="106"/>
    </row>
    <row r="7" spans="1:59" s="45" customFormat="1" ht="15" x14ac:dyDescent="0.25">
      <c r="A7" s="46" t="s">
        <v>369</v>
      </c>
      <c r="B7" s="46"/>
      <c r="C7" s="46"/>
      <c r="D7" s="46"/>
      <c r="E7" s="46"/>
      <c r="F7" s="85"/>
      <c r="G7" s="46"/>
      <c r="H7" s="46"/>
      <c r="I7" s="47"/>
      <c r="J7" s="46"/>
      <c r="K7" s="46"/>
      <c r="L7" s="105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105"/>
      <c r="AD7" s="105"/>
      <c r="AE7" s="46"/>
      <c r="AF7" s="46"/>
      <c r="AG7" s="105"/>
      <c r="AH7" s="106"/>
      <c r="AI7" s="106"/>
      <c r="AJ7" s="106"/>
      <c r="AK7" s="106"/>
    </row>
    <row r="8" spans="1:59" s="45" customFormat="1" ht="15" x14ac:dyDescent="0.25">
      <c r="A8" s="45" t="s">
        <v>281</v>
      </c>
      <c r="F8" s="44"/>
      <c r="H8" s="46"/>
      <c r="I8" s="43"/>
      <c r="L8" s="106"/>
      <c r="AC8" s="106"/>
      <c r="AD8" s="106"/>
      <c r="AG8" s="106"/>
      <c r="AH8" s="106"/>
      <c r="AI8" s="106"/>
      <c r="AJ8" s="106"/>
      <c r="AK8" s="106"/>
    </row>
    <row r="9" spans="1:59" s="45" customFormat="1" ht="15" x14ac:dyDescent="0.25">
      <c r="A9" s="45" t="s">
        <v>497</v>
      </c>
      <c r="F9" s="44"/>
      <c r="H9" s="46"/>
      <c r="I9" s="43"/>
      <c r="L9" s="106"/>
      <c r="AC9" s="106"/>
      <c r="AD9" s="106"/>
      <c r="AG9" s="106"/>
      <c r="AH9" s="106"/>
      <c r="AI9" s="106"/>
      <c r="AJ9" s="106"/>
      <c r="AK9" s="106"/>
    </row>
    <row r="10" spans="1:59" s="45" customFormat="1" ht="15" x14ac:dyDescent="0.25">
      <c r="F10" s="44"/>
      <c r="H10" s="46"/>
      <c r="I10" s="43"/>
      <c r="L10" s="106"/>
      <c r="AC10" s="106"/>
      <c r="AD10" s="106"/>
      <c r="AG10" s="106"/>
      <c r="AH10" s="106"/>
      <c r="AI10" s="106"/>
      <c r="AJ10" s="106"/>
      <c r="AK10" s="106"/>
    </row>
    <row r="11" spans="1:59" s="45" customFormat="1" ht="15" x14ac:dyDescent="0.25">
      <c r="A11" s="46" t="s">
        <v>282</v>
      </c>
      <c r="F11" s="44"/>
      <c r="H11" s="46"/>
      <c r="I11" s="43"/>
      <c r="L11" s="106"/>
      <c r="AC11" s="106"/>
      <c r="AD11" s="106"/>
      <c r="AG11" s="106"/>
      <c r="AH11" s="106"/>
      <c r="AI11" s="106"/>
      <c r="AJ11" s="106"/>
      <c r="AK11" s="106"/>
    </row>
    <row r="12" spans="1:59" s="45" customFormat="1" ht="15" x14ac:dyDescent="0.25">
      <c r="A12" s="46" t="s">
        <v>498</v>
      </c>
      <c r="F12" s="44"/>
      <c r="H12" s="46"/>
      <c r="I12" s="43"/>
      <c r="L12" s="106"/>
      <c r="AC12" s="106"/>
      <c r="AD12" s="106"/>
      <c r="AG12" s="106"/>
      <c r="AH12" s="106"/>
      <c r="AI12" s="106"/>
      <c r="AJ12" s="106"/>
      <c r="AK12" s="106"/>
    </row>
    <row r="13" spans="1:59" s="45" customFormat="1" ht="15" x14ac:dyDescent="0.25">
      <c r="A13" s="46"/>
      <c r="F13" s="44"/>
      <c r="H13" s="46"/>
      <c r="I13" s="43"/>
      <c r="L13" s="106"/>
      <c r="AC13" s="106"/>
      <c r="AD13" s="106"/>
      <c r="AG13" s="106"/>
      <c r="AH13" s="106"/>
      <c r="AI13" s="106"/>
      <c r="AJ13" s="106"/>
      <c r="AK13" s="106"/>
    </row>
    <row r="14" spans="1:59" s="45" customFormat="1" ht="21" customHeight="1" thickBot="1" x14ac:dyDescent="0.3">
      <c r="A14" s="50" t="s">
        <v>283</v>
      </c>
      <c r="B14" s="50"/>
      <c r="C14" s="50"/>
      <c r="D14" s="50"/>
      <c r="E14" s="50"/>
      <c r="F14" s="101"/>
      <c r="G14" s="50"/>
      <c r="H14" s="50"/>
      <c r="I14" s="68"/>
      <c r="J14" s="50"/>
      <c r="K14" s="50"/>
      <c r="L14" s="107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107"/>
      <c r="AD14" s="107"/>
      <c r="AE14" s="50"/>
      <c r="AF14" s="50"/>
      <c r="AG14" s="106"/>
      <c r="AH14" s="106"/>
      <c r="AI14" s="106"/>
      <c r="AJ14" s="106"/>
      <c r="AK14" s="106"/>
    </row>
    <row r="15" spans="1:59" ht="15.75" customHeight="1" x14ac:dyDescent="0.25">
      <c r="A15" s="93" t="s">
        <v>21</v>
      </c>
      <c r="B15" s="94"/>
      <c r="C15" s="94"/>
      <c r="D15" s="94"/>
      <c r="E15" s="94"/>
      <c r="F15" s="94"/>
      <c r="G15" s="94"/>
      <c r="H15" s="94" t="s">
        <v>73</v>
      </c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124" t="s">
        <v>49</v>
      </c>
      <c r="AI15" s="124"/>
      <c r="AJ15" s="124"/>
      <c r="AK15" s="124"/>
      <c r="AL15" s="94" t="s">
        <v>76</v>
      </c>
      <c r="AM15" s="94"/>
      <c r="AN15" s="94"/>
      <c r="AO15" s="94"/>
      <c r="AP15" s="94" t="s">
        <v>96</v>
      </c>
      <c r="AQ15" s="94"/>
      <c r="AR15" s="94"/>
      <c r="AS15" s="94"/>
      <c r="AT15" s="94"/>
      <c r="AU15" s="94"/>
      <c r="AV15" s="94" t="s">
        <v>74</v>
      </c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5"/>
    </row>
    <row r="16" spans="1:59" ht="15" customHeight="1" x14ac:dyDescent="0.25">
      <c r="A16" s="96"/>
      <c r="B16" s="51"/>
      <c r="C16" s="51"/>
      <c r="D16" s="51"/>
      <c r="E16" s="51"/>
      <c r="F16" s="51"/>
      <c r="G16" s="51"/>
      <c r="H16" s="51" t="s">
        <v>48</v>
      </c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 t="s">
        <v>396</v>
      </c>
      <c r="V16" s="51"/>
      <c r="W16" s="51"/>
      <c r="X16" s="51"/>
      <c r="Y16" s="51"/>
      <c r="Z16" s="51"/>
      <c r="AA16" s="51"/>
      <c r="AB16" s="51"/>
      <c r="AC16" s="51"/>
      <c r="AD16" s="51"/>
      <c r="AE16" s="51" t="s">
        <v>113</v>
      </c>
      <c r="AF16" s="51"/>
      <c r="AG16" s="51"/>
      <c r="AH16" s="111"/>
      <c r="AI16" s="111"/>
      <c r="AJ16" s="111"/>
      <c r="AK16" s="111"/>
      <c r="AL16" s="51" t="s">
        <v>78</v>
      </c>
      <c r="AM16" s="52" t="s">
        <v>79</v>
      </c>
      <c r="AN16" s="51" t="s">
        <v>77</v>
      </c>
      <c r="AO16" s="52" t="s">
        <v>80</v>
      </c>
      <c r="AP16" s="51" t="s">
        <v>85</v>
      </c>
      <c r="AQ16" s="51" t="s">
        <v>86</v>
      </c>
      <c r="AR16" s="51" t="s">
        <v>87</v>
      </c>
      <c r="AS16" s="51" t="s">
        <v>89</v>
      </c>
      <c r="AT16" s="51" t="s">
        <v>88</v>
      </c>
      <c r="AU16" s="51" t="s">
        <v>89</v>
      </c>
      <c r="AV16" s="51" t="s">
        <v>1</v>
      </c>
      <c r="AW16" s="51" t="s">
        <v>54</v>
      </c>
      <c r="AX16" s="53" t="s">
        <v>58</v>
      </c>
      <c r="AY16" s="53"/>
      <c r="AZ16" s="53"/>
      <c r="BA16" s="53" t="s">
        <v>61</v>
      </c>
      <c r="BB16" s="53"/>
      <c r="BC16" s="51" t="s">
        <v>288</v>
      </c>
      <c r="BD16" s="51" t="s">
        <v>397</v>
      </c>
      <c r="BE16" s="53" t="s">
        <v>64</v>
      </c>
      <c r="BF16" s="53"/>
      <c r="BG16" s="97"/>
    </row>
    <row r="17" spans="1:59" ht="15" customHeight="1" x14ac:dyDescent="0.25">
      <c r="A17" s="96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 t="s">
        <v>109</v>
      </c>
      <c r="Z17" s="51"/>
      <c r="AA17" s="51" t="s">
        <v>110</v>
      </c>
      <c r="AB17" s="51"/>
      <c r="AC17" s="51"/>
      <c r="AD17" s="51"/>
      <c r="AE17" s="51" t="s">
        <v>114</v>
      </c>
      <c r="AF17" s="51"/>
      <c r="AG17" s="51"/>
      <c r="AH17" s="111"/>
      <c r="AI17" s="111"/>
      <c r="AJ17" s="111"/>
      <c r="AK17" s="111"/>
      <c r="AL17" s="51"/>
      <c r="AM17" s="52"/>
      <c r="AN17" s="51"/>
      <c r="AO17" s="52"/>
      <c r="AP17" s="51"/>
      <c r="AQ17" s="51"/>
      <c r="AR17" s="51"/>
      <c r="AS17" s="51"/>
      <c r="AT17" s="51"/>
      <c r="AU17" s="51"/>
      <c r="AV17" s="51"/>
      <c r="AW17" s="51"/>
      <c r="AX17" s="53"/>
      <c r="AY17" s="53"/>
      <c r="AZ17" s="53"/>
      <c r="BA17" s="53"/>
      <c r="BB17" s="53"/>
      <c r="BC17" s="51"/>
      <c r="BD17" s="51"/>
      <c r="BE17" s="53"/>
      <c r="BF17" s="53"/>
      <c r="BG17" s="97"/>
    </row>
    <row r="18" spans="1:59" ht="38.25" x14ac:dyDescent="0.25">
      <c r="A18" s="4" t="s">
        <v>254</v>
      </c>
      <c r="B18" s="54" t="s">
        <v>6</v>
      </c>
      <c r="C18" s="54" t="s">
        <v>7</v>
      </c>
      <c r="D18" s="54" t="s">
        <v>0</v>
      </c>
      <c r="E18" s="54" t="s">
        <v>1</v>
      </c>
      <c r="F18" s="54" t="s">
        <v>2</v>
      </c>
      <c r="G18" s="54" t="s">
        <v>8</v>
      </c>
      <c r="H18" s="55" t="s">
        <v>9</v>
      </c>
      <c r="I18" s="54" t="s">
        <v>3</v>
      </c>
      <c r="J18" s="54" t="s">
        <v>19</v>
      </c>
      <c r="K18" s="54" t="s">
        <v>10</v>
      </c>
      <c r="L18" s="108" t="s">
        <v>46</v>
      </c>
      <c r="M18" s="54" t="s">
        <v>14</v>
      </c>
      <c r="N18" s="54" t="s">
        <v>13</v>
      </c>
      <c r="O18" s="54" t="s">
        <v>12</v>
      </c>
      <c r="P18" s="54" t="s">
        <v>4</v>
      </c>
      <c r="Q18" s="54" t="s">
        <v>398</v>
      </c>
      <c r="R18" s="54" t="s">
        <v>50</v>
      </c>
      <c r="S18" s="54" t="s">
        <v>51</v>
      </c>
      <c r="T18" s="54" t="s">
        <v>5</v>
      </c>
      <c r="U18" s="54" t="s">
        <v>108</v>
      </c>
      <c r="V18" s="54" t="s">
        <v>10</v>
      </c>
      <c r="W18" s="54" t="s">
        <v>14</v>
      </c>
      <c r="X18" s="54" t="s">
        <v>11</v>
      </c>
      <c r="Y18" s="54" t="s">
        <v>13</v>
      </c>
      <c r="Z18" s="54" t="s">
        <v>12</v>
      </c>
      <c r="AA18" s="54" t="s">
        <v>15</v>
      </c>
      <c r="AB18" s="54" t="s">
        <v>16</v>
      </c>
      <c r="AC18" s="108" t="s">
        <v>17</v>
      </c>
      <c r="AD18" s="108" t="s">
        <v>18</v>
      </c>
      <c r="AE18" s="54" t="s">
        <v>115</v>
      </c>
      <c r="AF18" s="54" t="s">
        <v>116</v>
      </c>
      <c r="AG18" s="108" t="s">
        <v>117</v>
      </c>
      <c r="AH18" s="108" t="s">
        <v>284</v>
      </c>
      <c r="AI18" s="108" t="s">
        <v>374</v>
      </c>
      <c r="AJ18" s="108" t="s">
        <v>375</v>
      </c>
      <c r="AK18" s="108" t="s">
        <v>20</v>
      </c>
      <c r="AL18" s="51"/>
      <c r="AM18" s="52"/>
      <c r="AN18" s="51"/>
      <c r="AO18" s="52"/>
      <c r="AP18" s="51"/>
      <c r="AQ18" s="51"/>
      <c r="AR18" s="51"/>
      <c r="AS18" s="51"/>
      <c r="AT18" s="51"/>
      <c r="AU18" s="51"/>
      <c r="AV18" s="51"/>
      <c r="AW18" s="51"/>
      <c r="AX18" s="56" t="s">
        <v>55</v>
      </c>
      <c r="AY18" s="56" t="s">
        <v>56</v>
      </c>
      <c r="AZ18" s="56" t="s">
        <v>57</v>
      </c>
      <c r="BA18" s="56" t="s">
        <v>59</v>
      </c>
      <c r="BB18" s="54" t="s">
        <v>60</v>
      </c>
      <c r="BC18" s="51"/>
      <c r="BD18" s="51"/>
      <c r="BE18" s="56" t="s">
        <v>55</v>
      </c>
      <c r="BF18" s="56" t="s">
        <v>63</v>
      </c>
      <c r="BG18" s="98" t="s">
        <v>62</v>
      </c>
    </row>
    <row r="19" spans="1:59" ht="26.25" thickBot="1" x14ac:dyDescent="0.3">
      <c r="A19" s="6"/>
      <c r="B19" s="5" t="s">
        <v>22</v>
      </c>
      <c r="C19" s="5" t="s">
        <v>23</v>
      </c>
      <c r="D19" s="99" t="s">
        <v>45</v>
      </c>
      <c r="E19" s="5" t="s">
        <v>24</v>
      </c>
      <c r="F19" s="5" t="s">
        <v>25</v>
      </c>
      <c r="G19" s="5" t="s">
        <v>26</v>
      </c>
      <c r="H19" s="99" t="s">
        <v>27</v>
      </c>
      <c r="I19" s="5" t="s">
        <v>28</v>
      </c>
      <c r="J19" s="5" t="s">
        <v>29</v>
      </c>
      <c r="K19" s="5" t="s">
        <v>30</v>
      </c>
      <c r="L19" s="109" t="s">
        <v>31</v>
      </c>
      <c r="M19" s="5" t="s">
        <v>32</v>
      </c>
      <c r="N19" s="5" t="s">
        <v>33</v>
      </c>
      <c r="O19" s="5" t="s">
        <v>34</v>
      </c>
      <c r="P19" s="5" t="s">
        <v>35</v>
      </c>
      <c r="Q19" s="5" t="s">
        <v>36</v>
      </c>
      <c r="R19" s="5" t="s">
        <v>37</v>
      </c>
      <c r="S19" s="5" t="s">
        <v>47</v>
      </c>
      <c r="T19" s="5" t="s">
        <v>38</v>
      </c>
      <c r="U19" s="5" t="s">
        <v>107</v>
      </c>
      <c r="V19" s="5" t="s">
        <v>39</v>
      </c>
      <c r="W19" s="5" t="s">
        <v>40</v>
      </c>
      <c r="X19" s="5" t="s">
        <v>41</v>
      </c>
      <c r="Y19" s="5" t="s">
        <v>42</v>
      </c>
      <c r="Z19" s="5" t="s">
        <v>43</v>
      </c>
      <c r="AA19" s="5" t="s">
        <v>52</v>
      </c>
      <c r="AB19" s="5" t="s">
        <v>44</v>
      </c>
      <c r="AC19" s="109" t="s">
        <v>111</v>
      </c>
      <c r="AD19" s="109" t="s">
        <v>112</v>
      </c>
      <c r="AE19" s="5" t="s">
        <v>53</v>
      </c>
      <c r="AF19" s="5" t="s">
        <v>118</v>
      </c>
      <c r="AG19" s="109" t="s">
        <v>119</v>
      </c>
      <c r="AH19" s="109" t="s">
        <v>120</v>
      </c>
      <c r="AI19" s="109" t="s">
        <v>65</v>
      </c>
      <c r="AJ19" s="109" t="s">
        <v>121</v>
      </c>
      <c r="AK19" s="109" t="s">
        <v>122</v>
      </c>
      <c r="AL19" s="5" t="s">
        <v>66</v>
      </c>
      <c r="AM19" s="100" t="s">
        <v>67</v>
      </c>
      <c r="AN19" s="5" t="s">
        <v>68</v>
      </c>
      <c r="AO19" s="100" t="s">
        <v>69</v>
      </c>
      <c r="AP19" s="7" t="s">
        <v>70</v>
      </c>
      <c r="AQ19" s="7" t="s">
        <v>71</v>
      </c>
      <c r="AR19" s="7" t="s">
        <v>72</v>
      </c>
      <c r="AS19" s="7" t="s">
        <v>75</v>
      </c>
      <c r="AT19" s="7" t="s">
        <v>81</v>
      </c>
      <c r="AU19" s="7" t="s">
        <v>82</v>
      </c>
      <c r="AV19" s="7" t="s">
        <v>123</v>
      </c>
      <c r="AW19" s="7" t="s">
        <v>83</v>
      </c>
      <c r="AX19" s="7" t="s">
        <v>90</v>
      </c>
      <c r="AY19" s="7" t="s">
        <v>84</v>
      </c>
      <c r="AZ19" s="7" t="s">
        <v>91</v>
      </c>
      <c r="BA19" s="7" t="s">
        <v>92</v>
      </c>
      <c r="BB19" s="7" t="s">
        <v>93</v>
      </c>
      <c r="BC19" s="7" t="s">
        <v>94</v>
      </c>
      <c r="BD19" s="7" t="s">
        <v>95</v>
      </c>
      <c r="BE19" s="7" t="s">
        <v>124</v>
      </c>
      <c r="BF19" s="7" t="s">
        <v>125</v>
      </c>
      <c r="BG19" s="8" t="s">
        <v>126</v>
      </c>
    </row>
    <row r="20" spans="1:59" ht="15.75" customHeight="1" x14ac:dyDescent="0.25">
      <c r="A20" s="33">
        <v>1</v>
      </c>
      <c r="B20" s="34" t="s">
        <v>421</v>
      </c>
      <c r="C20" s="34" t="s">
        <v>303</v>
      </c>
      <c r="D20" s="34" t="s">
        <v>97</v>
      </c>
      <c r="E20" s="34" t="s">
        <v>99</v>
      </c>
      <c r="F20" s="87" t="s">
        <v>304</v>
      </c>
      <c r="G20" s="88">
        <v>12829</v>
      </c>
      <c r="H20" s="102" t="s">
        <v>376</v>
      </c>
      <c r="I20" s="89" t="s">
        <v>305</v>
      </c>
      <c r="J20" s="34" t="s">
        <v>102</v>
      </c>
      <c r="K20" s="90">
        <v>43997</v>
      </c>
      <c r="L20" s="110">
        <v>99590.16</v>
      </c>
      <c r="M20" s="88">
        <v>12829</v>
      </c>
      <c r="N20" s="90">
        <v>44013</v>
      </c>
      <c r="O20" s="90">
        <v>44378</v>
      </c>
      <c r="P20" s="34" t="s">
        <v>289</v>
      </c>
      <c r="Q20" s="34" t="s">
        <v>100</v>
      </c>
      <c r="R20" s="34" t="s">
        <v>100</v>
      </c>
      <c r="S20" s="34" t="s">
        <v>100</v>
      </c>
      <c r="T20" s="34" t="s">
        <v>411</v>
      </c>
      <c r="U20" s="91" t="s">
        <v>100</v>
      </c>
      <c r="V20" s="91" t="s">
        <v>100</v>
      </c>
      <c r="W20" s="91" t="s">
        <v>100</v>
      </c>
      <c r="X20" s="92" t="s">
        <v>100</v>
      </c>
      <c r="Y20" s="15" t="s">
        <v>100</v>
      </c>
      <c r="Z20" s="15" t="s">
        <v>100</v>
      </c>
      <c r="AA20" s="15" t="s">
        <v>100</v>
      </c>
      <c r="AB20" s="15" t="s">
        <v>100</v>
      </c>
      <c r="AC20" s="116">
        <v>0</v>
      </c>
      <c r="AD20" s="116">
        <v>0</v>
      </c>
      <c r="AE20" s="15" t="s">
        <v>100</v>
      </c>
      <c r="AF20" s="15" t="s">
        <v>100</v>
      </c>
      <c r="AG20" s="116">
        <v>0</v>
      </c>
      <c r="AH20" s="125">
        <f>L20-AD20+AC20+AG20</f>
        <v>99590.16</v>
      </c>
      <c r="AI20" s="125">
        <v>49795.08</v>
      </c>
      <c r="AJ20" s="126">
        <v>0</v>
      </c>
      <c r="AK20" s="127">
        <f>AI20+AI21+AI22+AI23+AJ25</f>
        <v>376914.38</v>
      </c>
      <c r="AL20" s="34" t="s">
        <v>100</v>
      </c>
      <c r="AM20" s="34" t="s">
        <v>100</v>
      </c>
      <c r="AN20" s="34" t="s">
        <v>100</v>
      </c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</row>
    <row r="21" spans="1:59" x14ac:dyDescent="0.25">
      <c r="A21" s="31"/>
      <c r="B21" s="32"/>
      <c r="C21" s="32"/>
      <c r="D21" s="32"/>
      <c r="E21" s="32"/>
      <c r="F21" s="69"/>
      <c r="G21" s="57"/>
      <c r="H21" s="103"/>
      <c r="I21" s="71"/>
      <c r="J21" s="32"/>
      <c r="K21" s="59"/>
      <c r="L21" s="111"/>
      <c r="M21" s="57"/>
      <c r="N21" s="59"/>
      <c r="O21" s="59"/>
      <c r="P21" s="32"/>
      <c r="Q21" s="32"/>
      <c r="R21" s="32"/>
      <c r="S21" s="32"/>
      <c r="T21" s="32"/>
      <c r="U21" s="9" t="s">
        <v>101</v>
      </c>
      <c r="V21" s="9" t="s">
        <v>207</v>
      </c>
      <c r="W21" s="9" t="s">
        <v>206</v>
      </c>
      <c r="X21" s="10" t="s">
        <v>211</v>
      </c>
      <c r="Y21" s="11">
        <v>44379</v>
      </c>
      <c r="Z21" s="11">
        <v>44744</v>
      </c>
      <c r="AA21" s="11" t="s">
        <v>100</v>
      </c>
      <c r="AB21" s="11" t="s">
        <v>100</v>
      </c>
      <c r="AC21" s="117">
        <v>0</v>
      </c>
      <c r="AD21" s="117">
        <v>0</v>
      </c>
      <c r="AE21" s="11" t="s">
        <v>100</v>
      </c>
      <c r="AF21" s="11" t="s">
        <v>100</v>
      </c>
      <c r="AG21" s="117">
        <v>0</v>
      </c>
      <c r="AH21" s="125">
        <f t="shared" ref="AH21:AH84" si="0">L21-AD21+AC21+AG21</f>
        <v>0</v>
      </c>
      <c r="AI21" s="120">
        <f>41495.9+58094.26</f>
        <v>99590.16</v>
      </c>
      <c r="AJ21" s="118">
        <v>0</v>
      </c>
      <c r="AK21" s="128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</row>
    <row r="22" spans="1:59" ht="15" customHeight="1" x14ac:dyDescent="0.25">
      <c r="A22" s="31"/>
      <c r="B22" s="32"/>
      <c r="C22" s="32"/>
      <c r="D22" s="32"/>
      <c r="E22" s="32"/>
      <c r="F22" s="69"/>
      <c r="G22" s="57"/>
      <c r="H22" s="103"/>
      <c r="I22" s="71"/>
      <c r="J22" s="32"/>
      <c r="K22" s="59"/>
      <c r="L22" s="111"/>
      <c r="M22" s="57"/>
      <c r="N22" s="59"/>
      <c r="O22" s="59"/>
      <c r="P22" s="32"/>
      <c r="Q22" s="32"/>
      <c r="R22" s="32"/>
      <c r="S22" s="32"/>
      <c r="T22" s="32"/>
      <c r="U22" s="9" t="s">
        <v>103</v>
      </c>
      <c r="V22" s="9" t="s">
        <v>221</v>
      </c>
      <c r="W22" s="9" t="s">
        <v>220</v>
      </c>
      <c r="X22" s="10" t="s">
        <v>222</v>
      </c>
      <c r="Y22" s="11">
        <v>44744</v>
      </c>
      <c r="Z22" s="11">
        <v>45108</v>
      </c>
      <c r="AA22" s="11" t="s">
        <v>100</v>
      </c>
      <c r="AB22" s="11" t="s">
        <v>100</v>
      </c>
      <c r="AC22" s="117">
        <v>0</v>
      </c>
      <c r="AD22" s="117">
        <v>0</v>
      </c>
      <c r="AE22" s="11" t="s">
        <v>100</v>
      </c>
      <c r="AF22" s="11" t="s">
        <v>100</v>
      </c>
      <c r="AG22" s="117">
        <v>0</v>
      </c>
      <c r="AH22" s="125">
        <f t="shared" si="0"/>
        <v>0</v>
      </c>
      <c r="AI22" s="120">
        <f>49795.08+49795.08</f>
        <v>99590.16</v>
      </c>
      <c r="AJ22" s="118">
        <v>0</v>
      </c>
      <c r="AK22" s="128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</row>
    <row r="23" spans="1:59" ht="15" customHeight="1" x14ac:dyDescent="0.25">
      <c r="A23" s="31"/>
      <c r="B23" s="32"/>
      <c r="C23" s="32"/>
      <c r="D23" s="32"/>
      <c r="E23" s="32"/>
      <c r="F23" s="69"/>
      <c r="G23" s="57"/>
      <c r="H23" s="103"/>
      <c r="I23" s="71"/>
      <c r="J23" s="32"/>
      <c r="K23" s="59"/>
      <c r="L23" s="111"/>
      <c r="M23" s="57"/>
      <c r="N23" s="59"/>
      <c r="O23" s="59"/>
      <c r="P23" s="32"/>
      <c r="Q23" s="32"/>
      <c r="R23" s="32"/>
      <c r="S23" s="32"/>
      <c r="T23" s="32"/>
      <c r="U23" s="9" t="s">
        <v>104</v>
      </c>
      <c r="V23" s="9" t="s">
        <v>414</v>
      </c>
      <c r="W23" s="9" t="s">
        <v>412</v>
      </c>
      <c r="X23" s="10" t="s">
        <v>415</v>
      </c>
      <c r="Y23" s="11">
        <v>45109</v>
      </c>
      <c r="Z23" s="11">
        <v>45474</v>
      </c>
      <c r="AA23" s="11" t="s">
        <v>100</v>
      </c>
      <c r="AB23" s="11" t="s">
        <v>100</v>
      </c>
      <c r="AC23" s="117">
        <v>0</v>
      </c>
      <c r="AD23" s="117">
        <v>0</v>
      </c>
      <c r="AE23" s="11" t="s">
        <v>100</v>
      </c>
      <c r="AF23" s="11" t="s">
        <v>100</v>
      </c>
      <c r="AG23" s="117">
        <v>0</v>
      </c>
      <c r="AH23" s="125">
        <f t="shared" si="0"/>
        <v>0</v>
      </c>
      <c r="AI23" s="120">
        <v>118097.52</v>
      </c>
      <c r="AJ23" s="118">
        <v>0</v>
      </c>
      <c r="AK23" s="128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</row>
    <row r="24" spans="1:59" x14ac:dyDescent="0.25">
      <c r="A24" s="31"/>
      <c r="B24" s="32"/>
      <c r="C24" s="32"/>
      <c r="D24" s="32"/>
      <c r="E24" s="32"/>
      <c r="F24" s="69"/>
      <c r="G24" s="57"/>
      <c r="H24" s="103"/>
      <c r="I24" s="71"/>
      <c r="J24" s="32"/>
      <c r="K24" s="59"/>
      <c r="L24" s="111"/>
      <c r="M24" s="57"/>
      <c r="N24" s="59"/>
      <c r="O24" s="59"/>
      <c r="P24" s="32"/>
      <c r="Q24" s="32"/>
      <c r="R24" s="32"/>
      <c r="S24" s="32"/>
      <c r="T24" s="32"/>
      <c r="U24" s="9"/>
      <c r="V24" s="9"/>
      <c r="W24" s="9"/>
      <c r="X24" s="10"/>
      <c r="Y24" s="11"/>
      <c r="Z24" s="11"/>
      <c r="AA24" s="11"/>
      <c r="AB24" s="11"/>
      <c r="AC24" s="117"/>
      <c r="AD24" s="117"/>
      <c r="AE24" s="11"/>
      <c r="AF24" s="11"/>
      <c r="AG24" s="117"/>
      <c r="AH24" s="125">
        <f t="shared" si="0"/>
        <v>0</v>
      </c>
      <c r="AI24" s="120"/>
      <c r="AJ24" s="118"/>
      <c r="AK24" s="128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</row>
    <row r="25" spans="1:59" x14ac:dyDescent="0.25">
      <c r="A25" s="31"/>
      <c r="B25" s="32"/>
      <c r="C25" s="32"/>
      <c r="D25" s="32"/>
      <c r="E25" s="32"/>
      <c r="F25" s="69"/>
      <c r="G25" s="57"/>
      <c r="H25" s="103"/>
      <c r="I25" s="71"/>
      <c r="J25" s="32"/>
      <c r="K25" s="59"/>
      <c r="L25" s="111"/>
      <c r="M25" s="57"/>
      <c r="N25" s="59"/>
      <c r="O25" s="59"/>
      <c r="P25" s="32"/>
      <c r="Q25" s="32"/>
      <c r="R25" s="32"/>
      <c r="S25" s="32"/>
      <c r="T25" s="32"/>
      <c r="U25" s="28"/>
      <c r="V25" s="16"/>
      <c r="W25" s="28"/>
      <c r="X25" s="28"/>
      <c r="Y25" s="28"/>
      <c r="Z25" s="16"/>
      <c r="AA25" s="28"/>
      <c r="AB25" s="28"/>
      <c r="AC25" s="118"/>
      <c r="AD25" s="118"/>
      <c r="AE25" s="28"/>
      <c r="AF25" s="28"/>
      <c r="AG25" s="118"/>
      <c r="AH25" s="125">
        <f t="shared" si="0"/>
        <v>0</v>
      </c>
      <c r="AI25" s="118"/>
      <c r="AJ25" s="118">
        <f>9841.46</f>
        <v>9841.4599999999991</v>
      </c>
      <c r="AK25" s="128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</row>
    <row r="26" spans="1:59" ht="15" customHeight="1" x14ac:dyDescent="0.25">
      <c r="A26" s="31">
        <v>2</v>
      </c>
      <c r="B26" s="32" t="s">
        <v>422</v>
      </c>
      <c r="C26" s="32" t="s">
        <v>152</v>
      </c>
      <c r="D26" s="32" t="s">
        <v>97</v>
      </c>
      <c r="E26" s="32" t="s">
        <v>99</v>
      </c>
      <c r="F26" s="69" t="s">
        <v>401</v>
      </c>
      <c r="G26" s="60">
        <v>12653</v>
      </c>
      <c r="H26" s="103" t="s">
        <v>157</v>
      </c>
      <c r="I26" s="71" t="s">
        <v>150</v>
      </c>
      <c r="J26" s="32" t="s">
        <v>151</v>
      </c>
      <c r="K26" s="61">
        <v>43860</v>
      </c>
      <c r="L26" s="111">
        <v>1476187.92</v>
      </c>
      <c r="M26" s="60">
        <v>12738</v>
      </c>
      <c r="N26" s="61">
        <v>43862</v>
      </c>
      <c r="O26" s="61">
        <v>44227</v>
      </c>
      <c r="P26" s="32" t="s">
        <v>291</v>
      </c>
      <c r="Q26" s="59" t="s">
        <v>100</v>
      </c>
      <c r="R26" s="59" t="s">
        <v>100</v>
      </c>
      <c r="S26" s="59" t="s">
        <v>100</v>
      </c>
      <c r="T26" s="32" t="s">
        <v>154</v>
      </c>
      <c r="U26" s="11" t="s">
        <v>100</v>
      </c>
      <c r="V26" s="11" t="s">
        <v>100</v>
      </c>
      <c r="W26" s="11" t="s">
        <v>100</v>
      </c>
      <c r="X26" s="11" t="s">
        <v>100</v>
      </c>
      <c r="Y26" s="11" t="s">
        <v>100</v>
      </c>
      <c r="Z26" s="11" t="s">
        <v>100</v>
      </c>
      <c r="AA26" s="11" t="s">
        <v>100</v>
      </c>
      <c r="AB26" s="11" t="s">
        <v>100</v>
      </c>
      <c r="AC26" s="117">
        <v>0</v>
      </c>
      <c r="AD26" s="117">
        <v>0</v>
      </c>
      <c r="AE26" s="11" t="s">
        <v>100</v>
      </c>
      <c r="AF26" s="11" t="s">
        <v>100</v>
      </c>
      <c r="AG26" s="117">
        <v>0</v>
      </c>
      <c r="AH26" s="125">
        <f t="shared" si="0"/>
        <v>1476187.92</v>
      </c>
      <c r="AI26" s="120">
        <v>1413576.36</v>
      </c>
      <c r="AJ26" s="118">
        <v>0</v>
      </c>
      <c r="AK26" s="128">
        <f>AI26+AI27+AI29+AI30+AJ33</f>
        <v>6619049.2700000005</v>
      </c>
      <c r="AL26" s="32" t="s">
        <v>100</v>
      </c>
      <c r="AM26" s="62" t="s">
        <v>100</v>
      </c>
      <c r="AN26" s="32" t="s">
        <v>100</v>
      </c>
      <c r="AO26" s="32"/>
      <c r="AP26" s="32"/>
      <c r="AQ26" s="32"/>
      <c r="AR26" s="32"/>
      <c r="AS26" s="32"/>
      <c r="AT26" s="32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32"/>
    </row>
    <row r="27" spans="1:59" x14ac:dyDescent="0.25">
      <c r="A27" s="31"/>
      <c r="B27" s="32"/>
      <c r="C27" s="32"/>
      <c r="D27" s="32"/>
      <c r="E27" s="32"/>
      <c r="F27" s="69"/>
      <c r="G27" s="60"/>
      <c r="H27" s="103"/>
      <c r="I27" s="71"/>
      <c r="J27" s="32"/>
      <c r="K27" s="61"/>
      <c r="L27" s="111"/>
      <c r="M27" s="60"/>
      <c r="N27" s="61"/>
      <c r="O27" s="61"/>
      <c r="P27" s="32"/>
      <c r="Q27" s="59"/>
      <c r="R27" s="59"/>
      <c r="S27" s="59"/>
      <c r="T27" s="32"/>
      <c r="U27" s="11" t="s">
        <v>101</v>
      </c>
      <c r="V27" s="11">
        <v>44188</v>
      </c>
      <c r="W27" s="9" t="s">
        <v>196</v>
      </c>
      <c r="X27" s="11" t="s">
        <v>195</v>
      </c>
      <c r="Y27" s="11">
        <v>44228</v>
      </c>
      <c r="Z27" s="11">
        <v>44592</v>
      </c>
      <c r="AA27" s="11" t="s">
        <v>100</v>
      </c>
      <c r="AB27" s="11" t="s">
        <v>100</v>
      </c>
      <c r="AC27" s="117">
        <v>0</v>
      </c>
      <c r="AD27" s="117">
        <v>0</v>
      </c>
      <c r="AE27" s="11" t="s">
        <v>100</v>
      </c>
      <c r="AF27" s="11" t="s">
        <v>100</v>
      </c>
      <c r="AG27" s="117">
        <v>0</v>
      </c>
      <c r="AH27" s="125">
        <f t="shared" si="0"/>
        <v>0</v>
      </c>
      <c r="AI27" s="120">
        <v>1524416.86</v>
      </c>
      <c r="AJ27" s="118">
        <v>0</v>
      </c>
      <c r="AK27" s="128"/>
      <c r="AL27" s="32"/>
      <c r="AM27" s="62"/>
      <c r="AN27" s="32"/>
      <c r="AO27" s="32"/>
      <c r="AP27" s="32"/>
      <c r="AQ27" s="32"/>
      <c r="AR27" s="32"/>
      <c r="AS27" s="32"/>
      <c r="AT27" s="32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32"/>
    </row>
    <row r="28" spans="1:59" x14ac:dyDescent="0.25">
      <c r="A28" s="31"/>
      <c r="B28" s="32"/>
      <c r="C28" s="32"/>
      <c r="D28" s="32"/>
      <c r="E28" s="32"/>
      <c r="F28" s="69"/>
      <c r="G28" s="60"/>
      <c r="H28" s="103"/>
      <c r="I28" s="71"/>
      <c r="J28" s="32"/>
      <c r="K28" s="61"/>
      <c r="L28" s="111"/>
      <c r="M28" s="60"/>
      <c r="N28" s="61"/>
      <c r="O28" s="61"/>
      <c r="P28" s="32"/>
      <c r="Q28" s="59"/>
      <c r="R28" s="59"/>
      <c r="S28" s="59"/>
      <c r="T28" s="32"/>
      <c r="U28" s="11" t="s">
        <v>208</v>
      </c>
      <c r="V28" s="11">
        <v>44589</v>
      </c>
      <c r="W28" s="9" t="s">
        <v>241</v>
      </c>
      <c r="X28" s="11" t="s">
        <v>240</v>
      </c>
      <c r="Y28" s="11">
        <v>44593</v>
      </c>
      <c r="Z28" s="11">
        <v>44957</v>
      </c>
      <c r="AA28" s="11" t="s">
        <v>100</v>
      </c>
      <c r="AB28" s="11" t="s">
        <v>100</v>
      </c>
      <c r="AC28" s="117">
        <v>0</v>
      </c>
      <c r="AD28" s="117">
        <v>0</v>
      </c>
      <c r="AE28" s="11" t="s">
        <v>100</v>
      </c>
      <c r="AF28" s="11" t="s">
        <v>100</v>
      </c>
      <c r="AG28" s="117">
        <v>0</v>
      </c>
      <c r="AH28" s="125">
        <f t="shared" si="0"/>
        <v>0</v>
      </c>
      <c r="AI28" s="120">
        <v>0</v>
      </c>
      <c r="AJ28" s="118">
        <v>0</v>
      </c>
      <c r="AK28" s="128"/>
      <c r="AL28" s="32"/>
      <c r="AM28" s="62"/>
      <c r="AN28" s="32"/>
      <c r="AO28" s="32"/>
      <c r="AP28" s="32"/>
      <c r="AQ28" s="32"/>
      <c r="AR28" s="32"/>
      <c r="AS28" s="32"/>
      <c r="AT28" s="32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32"/>
    </row>
    <row r="29" spans="1:59" x14ac:dyDescent="0.25">
      <c r="A29" s="31"/>
      <c r="B29" s="32"/>
      <c r="C29" s="32"/>
      <c r="D29" s="32"/>
      <c r="E29" s="32"/>
      <c r="F29" s="69"/>
      <c r="G29" s="60"/>
      <c r="H29" s="103"/>
      <c r="I29" s="71"/>
      <c r="J29" s="32"/>
      <c r="K29" s="61"/>
      <c r="L29" s="111"/>
      <c r="M29" s="60"/>
      <c r="N29" s="61"/>
      <c r="O29" s="61"/>
      <c r="P29" s="32"/>
      <c r="Q29" s="59"/>
      <c r="R29" s="59"/>
      <c r="S29" s="59"/>
      <c r="T29" s="32"/>
      <c r="U29" s="11" t="s">
        <v>104</v>
      </c>
      <c r="V29" s="11">
        <v>44740</v>
      </c>
      <c r="W29" s="9" t="s">
        <v>242</v>
      </c>
      <c r="X29" s="10" t="s">
        <v>106</v>
      </c>
      <c r="Y29" s="11">
        <v>44563</v>
      </c>
      <c r="Z29" s="11">
        <v>44926</v>
      </c>
      <c r="AA29" s="11" t="s">
        <v>100</v>
      </c>
      <c r="AB29" s="11" t="s">
        <v>100</v>
      </c>
      <c r="AC29" s="117">
        <v>0</v>
      </c>
      <c r="AD29" s="117">
        <v>0</v>
      </c>
      <c r="AE29" s="11" t="s">
        <v>100</v>
      </c>
      <c r="AF29" s="11" t="s">
        <v>100</v>
      </c>
      <c r="AG29" s="117">
        <v>0</v>
      </c>
      <c r="AH29" s="125">
        <f t="shared" si="0"/>
        <v>0</v>
      </c>
      <c r="AI29" s="120">
        <v>1551435.75</v>
      </c>
      <c r="AJ29" s="118">
        <v>0</v>
      </c>
      <c r="AK29" s="128"/>
      <c r="AL29" s="32"/>
      <c r="AM29" s="62"/>
      <c r="AN29" s="32"/>
      <c r="AO29" s="32"/>
      <c r="AP29" s="32"/>
      <c r="AQ29" s="32"/>
      <c r="AR29" s="32"/>
      <c r="AS29" s="32"/>
      <c r="AT29" s="32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32"/>
    </row>
    <row r="30" spans="1:59" x14ac:dyDescent="0.25">
      <c r="A30" s="31"/>
      <c r="B30" s="32"/>
      <c r="C30" s="32"/>
      <c r="D30" s="32"/>
      <c r="E30" s="32"/>
      <c r="F30" s="69"/>
      <c r="G30" s="60"/>
      <c r="H30" s="103"/>
      <c r="I30" s="71"/>
      <c r="J30" s="32"/>
      <c r="K30" s="61"/>
      <c r="L30" s="111"/>
      <c r="M30" s="60"/>
      <c r="N30" s="61"/>
      <c r="O30" s="61"/>
      <c r="P30" s="32"/>
      <c r="Q30" s="59"/>
      <c r="R30" s="59"/>
      <c r="S30" s="59"/>
      <c r="T30" s="32"/>
      <c r="U30" s="11" t="s">
        <v>105</v>
      </c>
      <c r="V30" s="11">
        <v>44945</v>
      </c>
      <c r="W30" s="9" t="s">
        <v>335</v>
      </c>
      <c r="X30" s="11" t="s">
        <v>336</v>
      </c>
      <c r="Y30" s="11">
        <v>44958</v>
      </c>
      <c r="Z30" s="11">
        <v>45322</v>
      </c>
      <c r="AA30" s="11" t="s">
        <v>100</v>
      </c>
      <c r="AB30" s="11" t="s">
        <v>100</v>
      </c>
      <c r="AC30" s="117">
        <v>0</v>
      </c>
      <c r="AD30" s="117">
        <v>0</v>
      </c>
      <c r="AE30" s="11" t="s">
        <v>100</v>
      </c>
      <c r="AF30" s="11" t="s">
        <v>100</v>
      </c>
      <c r="AG30" s="117">
        <v>0</v>
      </c>
      <c r="AH30" s="125">
        <f t="shared" si="0"/>
        <v>0</v>
      </c>
      <c r="AI30" s="118">
        <f>978424.54+7425.18+2056.42+12002.55+31945.78+27461+87412.88+31945.78+86682.04+27461+36140.16+91897.65+27461+29055.39+16846.01+123300.37+36140.16+27461+91897.65+36140.16+27461+101447.5+12152.75+10602.57+2998.85+3851.6</f>
        <v>1967670.99</v>
      </c>
      <c r="AJ30" s="118">
        <v>0</v>
      </c>
      <c r="AK30" s="128"/>
      <c r="AL30" s="32"/>
      <c r="AM30" s="62"/>
      <c r="AN30" s="32"/>
      <c r="AO30" s="32"/>
      <c r="AP30" s="32"/>
      <c r="AQ30" s="32"/>
      <c r="AR30" s="32"/>
      <c r="AS30" s="32"/>
      <c r="AT30" s="32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32"/>
    </row>
    <row r="31" spans="1:59" x14ac:dyDescent="0.25">
      <c r="A31" s="31"/>
      <c r="B31" s="32"/>
      <c r="C31" s="32"/>
      <c r="D31" s="32"/>
      <c r="E31" s="32"/>
      <c r="F31" s="69"/>
      <c r="G31" s="60"/>
      <c r="H31" s="103"/>
      <c r="I31" s="71"/>
      <c r="J31" s="32"/>
      <c r="K31" s="61"/>
      <c r="L31" s="111"/>
      <c r="M31" s="60"/>
      <c r="N31" s="61"/>
      <c r="O31" s="61"/>
      <c r="P31" s="32"/>
      <c r="Q31" s="59"/>
      <c r="R31" s="59"/>
      <c r="S31" s="59"/>
      <c r="T31" s="32"/>
      <c r="U31" s="11" t="s">
        <v>192</v>
      </c>
      <c r="V31" s="12">
        <v>45001</v>
      </c>
      <c r="W31" s="13">
        <v>13494</v>
      </c>
      <c r="X31" s="10" t="s">
        <v>337</v>
      </c>
      <c r="Y31" s="12">
        <v>45001</v>
      </c>
      <c r="Z31" s="12">
        <v>45367</v>
      </c>
      <c r="AA31" s="11" t="s">
        <v>100</v>
      </c>
      <c r="AB31" s="11" t="s">
        <v>100</v>
      </c>
      <c r="AC31" s="117">
        <v>0</v>
      </c>
      <c r="AD31" s="117">
        <v>0</v>
      </c>
      <c r="AE31" s="11" t="s">
        <v>100</v>
      </c>
      <c r="AF31" s="11" t="s">
        <v>100</v>
      </c>
      <c r="AG31" s="117">
        <v>0</v>
      </c>
      <c r="AH31" s="125">
        <f t="shared" si="0"/>
        <v>0</v>
      </c>
      <c r="AI31" s="120">
        <v>0</v>
      </c>
      <c r="AJ31" s="118">
        <v>0</v>
      </c>
      <c r="AK31" s="128"/>
      <c r="AL31" s="32"/>
      <c r="AM31" s="62"/>
      <c r="AN31" s="32"/>
      <c r="AO31" s="32"/>
      <c r="AP31" s="32"/>
      <c r="AQ31" s="32"/>
      <c r="AR31" s="32"/>
      <c r="AS31" s="32"/>
      <c r="AT31" s="32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32"/>
    </row>
    <row r="32" spans="1:59" x14ac:dyDescent="0.25">
      <c r="A32" s="31"/>
      <c r="B32" s="32"/>
      <c r="C32" s="32"/>
      <c r="D32" s="32"/>
      <c r="E32" s="32"/>
      <c r="F32" s="69"/>
      <c r="G32" s="60"/>
      <c r="H32" s="103"/>
      <c r="I32" s="71"/>
      <c r="J32" s="32"/>
      <c r="K32" s="61"/>
      <c r="L32" s="111"/>
      <c r="M32" s="60"/>
      <c r="N32" s="61"/>
      <c r="O32" s="61"/>
      <c r="P32" s="32"/>
      <c r="Q32" s="59"/>
      <c r="R32" s="59"/>
      <c r="S32" s="59"/>
      <c r="T32" s="32"/>
      <c r="U32" s="11" t="s">
        <v>194</v>
      </c>
      <c r="V32" s="12">
        <v>45138</v>
      </c>
      <c r="W32" s="13">
        <v>13588</v>
      </c>
      <c r="X32" s="10" t="s">
        <v>360</v>
      </c>
      <c r="Y32" s="12">
        <v>44562</v>
      </c>
      <c r="Z32" s="12">
        <v>45322</v>
      </c>
      <c r="AA32" s="11" t="s">
        <v>100</v>
      </c>
      <c r="AB32" s="11" t="s">
        <v>100</v>
      </c>
      <c r="AC32" s="117">
        <v>0</v>
      </c>
      <c r="AD32" s="117">
        <v>0</v>
      </c>
      <c r="AE32" s="11" t="s">
        <v>100</v>
      </c>
      <c r="AF32" s="11" t="s">
        <v>100</v>
      </c>
      <c r="AG32" s="117">
        <v>0</v>
      </c>
      <c r="AH32" s="125">
        <f t="shared" si="0"/>
        <v>0</v>
      </c>
      <c r="AI32" s="120">
        <v>0</v>
      </c>
      <c r="AJ32" s="118">
        <v>0</v>
      </c>
      <c r="AK32" s="128"/>
      <c r="AL32" s="32"/>
      <c r="AM32" s="62"/>
      <c r="AN32" s="32"/>
      <c r="AO32" s="32"/>
      <c r="AP32" s="32"/>
      <c r="AQ32" s="32"/>
      <c r="AR32" s="32"/>
      <c r="AS32" s="32"/>
      <c r="AT32" s="32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32"/>
    </row>
    <row r="33" spans="1:59" x14ac:dyDescent="0.25">
      <c r="A33" s="31"/>
      <c r="B33" s="32"/>
      <c r="C33" s="32"/>
      <c r="D33" s="32"/>
      <c r="E33" s="32"/>
      <c r="F33" s="69"/>
      <c r="G33" s="60"/>
      <c r="H33" s="103"/>
      <c r="I33" s="71"/>
      <c r="J33" s="32"/>
      <c r="K33" s="61"/>
      <c r="L33" s="111"/>
      <c r="M33" s="60"/>
      <c r="N33" s="61"/>
      <c r="O33" s="61"/>
      <c r="P33" s="32"/>
      <c r="Q33" s="59"/>
      <c r="R33" s="59"/>
      <c r="S33" s="59"/>
      <c r="T33" s="32"/>
      <c r="U33" s="11" t="s">
        <v>224</v>
      </c>
      <c r="V33" s="12">
        <v>45321</v>
      </c>
      <c r="W33" s="13">
        <v>13703</v>
      </c>
      <c r="X33" s="11" t="s">
        <v>416</v>
      </c>
      <c r="Y33" s="12">
        <v>45323</v>
      </c>
      <c r="Z33" s="12">
        <v>45688</v>
      </c>
      <c r="AA33" s="11" t="s">
        <v>100</v>
      </c>
      <c r="AB33" s="11" t="s">
        <v>100</v>
      </c>
      <c r="AC33" s="117">
        <v>0</v>
      </c>
      <c r="AD33" s="117">
        <v>0</v>
      </c>
      <c r="AE33" s="11" t="s">
        <v>100</v>
      </c>
      <c r="AF33" s="11" t="s">
        <v>100</v>
      </c>
      <c r="AG33" s="117">
        <v>0</v>
      </c>
      <c r="AH33" s="125">
        <f t="shared" si="0"/>
        <v>0</v>
      </c>
      <c r="AI33" s="120">
        <v>0</v>
      </c>
      <c r="AJ33" s="118">
        <f>24361.65+36140.16+101447.5</f>
        <v>161949.31</v>
      </c>
      <c r="AK33" s="128"/>
      <c r="AL33" s="32"/>
      <c r="AM33" s="62"/>
      <c r="AN33" s="32"/>
      <c r="AO33" s="32"/>
      <c r="AP33" s="32"/>
      <c r="AQ33" s="32"/>
      <c r="AR33" s="32"/>
      <c r="AS33" s="32"/>
      <c r="AT33" s="32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32"/>
    </row>
    <row r="34" spans="1:59" x14ac:dyDescent="0.25">
      <c r="A34" s="31"/>
      <c r="B34" s="32"/>
      <c r="C34" s="32"/>
      <c r="D34" s="32"/>
      <c r="E34" s="32"/>
      <c r="F34" s="69"/>
      <c r="G34" s="60"/>
      <c r="H34" s="103"/>
      <c r="I34" s="71"/>
      <c r="J34" s="32"/>
      <c r="K34" s="61"/>
      <c r="L34" s="111"/>
      <c r="M34" s="60"/>
      <c r="N34" s="61"/>
      <c r="O34" s="61"/>
      <c r="P34" s="32"/>
      <c r="Q34" s="59"/>
      <c r="R34" s="59"/>
      <c r="S34" s="59"/>
      <c r="T34" s="32"/>
      <c r="U34" s="11"/>
      <c r="V34" s="12"/>
      <c r="W34" s="13"/>
      <c r="X34" s="10"/>
      <c r="Y34" s="12"/>
      <c r="Z34" s="12"/>
      <c r="AA34" s="11"/>
      <c r="AB34" s="11"/>
      <c r="AC34" s="117"/>
      <c r="AD34" s="117"/>
      <c r="AE34" s="11"/>
      <c r="AF34" s="11"/>
      <c r="AG34" s="117"/>
      <c r="AH34" s="125">
        <f t="shared" si="0"/>
        <v>0</v>
      </c>
      <c r="AI34" s="120"/>
      <c r="AJ34" s="118"/>
      <c r="AK34" s="128"/>
      <c r="AL34" s="32"/>
      <c r="AM34" s="62"/>
      <c r="AN34" s="32"/>
      <c r="AO34" s="32"/>
      <c r="AP34" s="32"/>
      <c r="AQ34" s="32"/>
      <c r="AR34" s="32"/>
      <c r="AS34" s="32"/>
      <c r="AT34" s="32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32"/>
    </row>
    <row r="35" spans="1:59" x14ac:dyDescent="0.25">
      <c r="A35" s="31"/>
      <c r="B35" s="32"/>
      <c r="C35" s="32"/>
      <c r="D35" s="32"/>
      <c r="E35" s="32"/>
      <c r="F35" s="69"/>
      <c r="G35" s="60"/>
      <c r="H35" s="103"/>
      <c r="I35" s="71"/>
      <c r="J35" s="32"/>
      <c r="K35" s="61"/>
      <c r="L35" s="111"/>
      <c r="M35" s="60"/>
      <c r="N35" s="61"/>
      <c r="O35" s="61"/>
      <c r="P35" s="32"/>
      <c r="Q35" s="59"/>
      <c r="R35" s="59"/>
      <c r="S35" s="59"/>
      <c r="T35" s="32"/>
      <c r="U35" s="11"/>
      <c r="V35" s="12"/>
      <c r="W35" s="13"/>
      <c r="X35" s="10"/>
      <c r="Y35" s="12"/>
      <c r="Z35" s="12"/>
      <c r="AA35" s="11"/>
      <c r="AB35" s="11"/>
      <c r="AC35" s="117"/>
      <c r="AD35" s="117"/>
      <c r="AE35" s="11"/>
      <c r="AF35" s="11"/>
      <c r="AG35" s="117"/>
      <c r="AH35" s="125">
        <f t="shared" si="0"/>
        <v>0</v>
      </c>
      <c r="AI35" s="120"/>
      <c r="AJ35" s="118"/>
      <c r="AK35" s="128"/>
      <c r="AL35" s="32"/>
      <c r="AM35" s="62"/>
      <c r="AN35" s="32"/>
      <c r="AO35" s="32"/>
      <c r="AP35" s="32"/>
      <c r="AQ35" s="32"/>
      <c r="AR35" s="32"/>
      <c r="AS35" s="32"/>
      <c r="AT35" s="32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32"/>
    </row>
    <row r="36" spans="1:59" ht="15" customHeight="1" x14ac:dyDescent="0.25">
      <c r="A36" s="31">
        <v>3</v>
      </c>
      <c r="B36" s="32" t="s">
        <v>423</v>
      </c>
      <c r="C36" s="32" t="s">
        <v>152</v>
      </c>
      <c r="D36" s="32" t="s">
        <v>97</v>
      </c>
      <c r="E36" s="32" t="s">
        <v>99</v>
      </c>
      <c r="F36" s="69" t="s">
        <v>402</v>
      </c>
      <c r="G36" s="60">
        <v>12653</v>
      </c>
      <c r="H36" s="103" t="s">
        <v>153</v>
      </c>
      <c r="I36" s="71" t="s">
        <v>150</v>
      </c>
      <c r="J36" s="32" t="s">
        <v>151</v>
      </c>
      <c r="K36" s="61">
        <v>44042</v>
      </c>
      <c r="L36" s="111">
        <v>96699.25</v>
      </c>
      <c r="M36" s="60">
        <v>12856</v>
      </c>
      <c r="N36" s="61">
        <v>44044</v>
      </c>
      <c r="O36" s="61">
        <v>44196</v>
      </c>
      <c r="P36" s="32" t="s">
        <v>290</v>
      </c>
      <c r="Q36" s="59" t="s">
        <v>100</v>
      </c>
      <c r="R36" s="59" t="s">
        <v>100</v>
      </c>
      <c r="S36" s="59" t="s">
        <v>100</v>
      </c>
      <c r="T36" s="32" t="s">
        <v>154</v>
      </c>
      <c r="U36" s="11" t="s">
        <v>100</v>
      </c>
      <c r="V36" s="11" t="s">
        <v>100</v>
      </c>
      <c r="W36" s="11" t="s">
        <v>100</v>
      </c>
      <c r="X36" s="11" t="s">
        <v>100</v>
      </c>
      <c r="Y36" s="11" t="s">
        <v>100</v>
      </c>
      <c r="Z36" s="11" t="s">
        <v>100</v>
      </c>
      <c r="AA36" s="11" t="s">
        <v>100</v>
      </c>
      <c r="AB36" s="11" t="s">
        <v>100</v>
      </c>
      <c r="AC36" s="117">
        <v>0</v>
      </c>
      <c r="AD36" s="117">
        <v>0</v>
      </c>
      <c r="AE36" s="11" t="s">
        <v>100</v>
      </c>
      <c r="AF36" s="11" t="s">
        <v>100</v>
      </c>
      <c r="AG36" s="117">
        <v>0</v>
      </c>
      <c r="AH36" s="125">
        <f t="shared" si="0"/>
        <v>96699.25</v>
      </c>
      <c r="AI36" s="120">
        <f>13537.9+19339.85+19339.85+19339.85+1932.87+1445.36+19339.85+1621.77+411.38+646.82+2033.15</f>
        <v>98988.650000000009</v>
      </c>
      <c r="AJ36" s="118">
        <v>0</v>
      </c>
      <c r="AK36" s="128">
        <f>AI36+AI39+AI40+AI41+AJ44</f>
        <v>929708.46000000008</v>
      </c>
      <c r="AL36" s="32" t="s">
        <v>100</v>
      </c>
      <c r="AM36" s="62" t="s">
        <v>100</v>
      </c>
      <c r="AN36" s="32" t="s">
        <v>100</v>
      </c>
      <c r="AO36" s="32"/>
      <c r="AP36" s="32"/>
      <c r="AQ36" s="32"/>
      <c r="AR36" s="32"/>
      <c r="AS36" s="32"/>
      <c r="AT36" s="32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32"/>
    </row>
    <row r="37" spans="1:59" x14ac:dyDescent="0.25">
      <c r="A37" s="31"/>
      <c r="B37" s="32"/>
      <c r="C37" s="32"/>
      <c r="D37" s="32"/>
      <c r="E37" s="32"/>
      <c r="F37" s="69"/>
      <c r="G37" s="60"/>
      <c r="H37" s="103"/>
      <c r="I37" s="71"/>
      <c r="J37" s="32"/>
      <c r="K37" s="61"/>
      <c r="L37" s="111"/>
      <c r="M37" s="60"/>
      <c r="N37" s="61"/>
      <c r="O37" s="61"/>
      <c r="P37" s="32"/>
      <c r="Q37" s="59"/>
      <c r="R37" s="59"/>
      <c r="S37" s="59"/>
      <c r="T37" s="32"/>
      <c r="U37" s="11" t="s">
        <v>101</v>
      </c>
      <c r="V37" s="11">
        <v>44188</v>
      </c>
      <c r="W37" s="9" t="s">
        <v>197</v>
      </c>
      <c r="X37" s="11" t="s">
        <v>177</v>
      </c>
      <c r="Y37" s="11">
        <v>44197</v>
      </c>
      <c r="Z37" s="11">
        <v>44347</v>
      </c>
      <c r="AA37" s="11" t="s">
        <v>100</v>
      </c>
      <c r="AB37" s="11" t="s">
        <v>100</v>
      </c>
      <c r="AC37" s="117">
        <v>0</v>
      </c>
      <c r="AD37" s="117">
        <v>0</v>
      </c>
      <c r="AE37" s="11" t="s">
        <v>100</v>
      </c>
      <c r="AF37" s="11" t="s">
        <v>100</v>
      </c>
      <c r="AG37" s="117">
        <v>0</v>
      </c>
      <c r="AH37" s="125">
        <f t="shared" si="0"/>
        <v>0</v>
      </c>
      <c r="AI37" s="120">
        <v>0</v>
      </c>
      <c r="AJ37" s="118">
        <v>0</v>
      </c>
      <c r="AK37" s="128"/>
      <c r="AL37" s="32"/>
      <c r="AM37" s="62"/>
      <c r="AN37" s="32"/>
      <c r="AO37" s="32"/>
      <c r="AP37" s="32"/>
      <c r="AQ37" s="32"/>
      <c r="AR37" s="32"/>
      <c r="AS37" s="32"/>
      <c r="AT37" s="32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32"/>
    </row>
    <row r="38" spans="1:59" x14ac:dyDescent="0.25">
      <c r="A38" s="31"/>
      <c r="B38" s="32"/>
      <c r="C38" s="32"/>
      <c r="D38" s="32"/>
      <c r="E38" s="32"/>
      <c r="F38" s="69"/>
      <c r="G38" s="60"/>
      <c r="H38" s="103"/>
      <c r="I38" s="71"/>
      <c r="J38" s="32"/>
      <c r="K38" s="61"/>
      <c r="L38" s="111"/>
      <c r="M38" s="60"/>
      <c r="N38" s="61"/>
      <c r="O38" s="61"/>
      <c r="P38" s="32"/>
      <c r="Q38" s="59"/>
      <c r="R38" s="59"/>
      <c r="S38" s="59"/>
      <c r="T38" s="32"/>
      <c r="U38" s="11" t="s">
        <v>103</v>
      </c>
      <c r="V38" s="11">
        <v>44348</v>
      </c>
      <c r="W38" s="9" t="s">
        <v>229</v>
      </c>
      <c r="X38" s="11" t="s">
        <v>230</v>
      </c>
      <c r="Y38" s="11">
        <v>44348</v>
      </c>
      <c r="Z38" s="11">
        <v>44501</v>
      </c>
      <c r="AA38" s="11" t="s">
        <v>100</v>
      </c>
      <c r="AB38" s="11" t="s">
        <v>100</v>
      </c>
      <c r="AC38" s="117">
        <v>0</v>
      </c>
      <c r="AD38" s="117">
        <v>0</v>
      </c>
      <c r="AE38" s="11" t="s">
        <v>100</v>
      </c>
      <c r="AF38" s="11" t="s">
        <v>100</v>
      </c>
      <c r="AG38" s="117">
        <v>0</v>
      </c>
      <c r="AH38" s="125">
        <f t="shared" si="0"/>
        <v>0</v>
      </c>
      <c r="AI38" s="120">
        <v>0</v>
      </c>
      <c r="AJ38" s="118">
        <v>0</v>
      </c>
      <c r="AK38" s="128"/>
      <c r="AL38" s="32"/>
      <c r="AM38" s="62"/>
      <c r="AN38" s="32"/>
      <c r="AO38" s="32"/>
      <c r="AP38" s="32"/>
      <c r="AQ38" s="32"/>
      <c r="AR38" s="32"/>
      <c r="AS38" s="32"/>
      <c r="AT38" s="32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32"/>
    </row>
    <row r="39" spans="1:59" ht="15" customHeight="1" x14ac:dyDescent="0.25">
      <c r="A39" s="31"/>
      <c r="B39" s="32"/>
      <c r="C39" s="32"/>
      <c r="D39" s="32"/>
      <c r="E39" s="32"/>
      <c r="F39" s="69"/>
      <c r="G39" s="60"/>
      <c r="H39" s="103"/>
      <c r="I39" s="71"/>
      <c r="J39" s="32"/>
      <c r="K39" s="61"/>
      <c r="L39" s="111"/>
      <c r="M39" s="60"/>
      <c r="N39" s="61"/>
      <c r="O39" s="61"/>
      <c r="P39" s="32"/>
      <c r="Q39" s="59"/>
      <c r="R39" s="59"/>
      <c r="S39" s="59"/>
      <c r="T39" s="32"/>
      <c r="U39" s="11" t="s">
        <v>104</v>
      </c>
      <c r="V39" s="11">
        <v>44490</v>
      </c>
      <c r="W39" s="9" t="s">
        <v>212</v>
      </c>
      <c r="X39" s="11" t="s">
        <v>231</v>
      </c>
      <c r="Y39" s="11">
        <v>44501</v>
      </c>
      <c r="Z39" s="11">
        <v>44681</v>
      </c>
      <c r="AA39" s="11" t="s">
        <v>100</v>
      </c>
      <c r="AB39" s="11" t="s">
        <v>100</v>
      </c>
      <c r="AC39" s="117">
        <v>0</v>
      </c>
      <c r="AD39" s="117">
        <v>0</v>
      </c>
      <c r="AE39" s="11" t="s">
        <v>100</v>
      </c>
      <c r="AF39" s="11" t="s">
        <v>100</v>
      </c>
      <c r="AG39" s="117">
        <v>0</v>
      </c>
      <c r="AH39" s="125">
        <f t="shared" si="0"/>
        <v>0</v>
      </c>
      <c r="AI39" s="120">
        <v>252713.12</v>
      </c>
      <c r="AJ39" s="118">
        <v>0</v>
      </c>
      <c r="AK39" s="128"/>
      <c r="AL39" s="32"/>
      <c r="AM39" s="62"/>
      <c r="AN39" s="32"/>
      <c r="AO39" s="32"/>
      <c r="AP39" s="32"/>
      <c r="AQ39" s="32"/>
      <c r="AR39" s="32"/>
      <c r="AS39" s="32"/>
      <c r="AT39" s="32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32"/>
    </row>
    <row r="40" spans="1:59" ht="15" customHeight="1" x14ac:dyDescent="0.25">
      <c r="A40" s="31"/>
      <c r="B40" s="32"/>
      <c r="C40" s="32"/>
      <c r="D40" s="32"/>
      <c r="E40" s="32"/>
      <c r="F40" s="69"/>
      <c r="G40" s="60"/>
      <c r="H40" s="103"/>
      <c r="I40" s="71"/>
      <c r="J40" s="32"/>
      <c r="K40" s="61"/>
      <c r="L40" s="111"/>
      <c r="M40" s="60"/>
      <c r="N40" s="61"/>
      <c r="O40" s="61"/>
      <c r="P40" s="32"/>
      <c r="Q40" s="59"/>
      <c r="R40" s="59"/>
      <c r="S40" s="59"/>
      <c r="T40" s="32"/>
      <c r="U40" s="11" t="s">
        <v>105</v>
      </c>
      <c r="V40" s="11">
        <v>44678</v>
      </c>
      <c r="W40" s="9" t="s">
        <v>232</v>
      </c>
      <c r="X40" s="10" t="s">
        <v>193</v>
      </c>
      <c r="Y40" s="11">
        <v>44682</v>
      </c>
      <c r="Z40" s="11">
        <v>44865</v>
      </c>
      <c r="AA40" s="11" t="s">
        <v>100</v>
      </c>
      <c r="AB40" s="11" t="s">
        <v>100</v>
      </c>
      <c r="AC40" s="117">
        <v>0</v>
      </c>
      <c r="AD40" s="117">
        <v>0</v>
      </c>
      <c r="AE40" s="11" t="s">
        <v>100</v>
      </c>
      <c r="AF40" s="11" t="s">
        <v>100</v>
      </c>
      <c r="AG40" s="117">
        <v>0</v>
      </c>
      <c r="AH40" s="125">
        <f t="shared" si="0"/>
        <v>0</v>
      </c>
      <c r="AI40" s="120">
        <v>270456.77</v>
      </c>
      <c r="AJ40" s="118">
        <v>0</v>
      </c>
      <c r="AK40" s="128"/>
      <c r="AL40" s="32"/>
      <c r="AM40" s="62"/>
      <c r="AN40" s="32"/>
      <c r="AO40" s="32"/>
      <c r="AP40" s="32"/>
      <c r="AQ40" s="32"/>
      <c r="AR40" s="32"/>
      <c r="AS40" s="32"/>
      <c r="AT40" s="32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32"/>
    </row>
    <row r="41" spans="1:59" ht="15" customHeight="1" x14ac:dyDescent="0.25">
      <c r="A41" s="31"/>
      <c r="B41" s="32"/>
      <c r="C41" s="32"/>
      <c r="D41" s="32"/>
      <c r="E41" s="32"/>
      <c r="F41" s="69"/>
      <c r="G41" s="60"/>
      <c r="H41" s="103"/>
      <c r="I41" s="71"/>
      <c r="J41" s="32"/>
      <c r="K41" s="61"/>
      <c r="L41" s="111"/>
      <c r="M41" s="60"/>
      <c r="N41" s="61"/>
      <c r="O41" s="61"/>
      <c r="P41" s="32"/>
      <c r="Q41" s="59"/>
      <c r="R41" s="59"/>
      <c r="S41" s="59"/>
      <c r="T41" s="32"/>
      <c r="U41" s="11" t="s">
        <v>192</v>
      </c>
      <c r="V41" s="11">
        <v>44895</v>
      </c>
      <c r="W41" s="9" t="s">
        <v>418</v>
      </c>
      <c r="X41" s="11" t="s">
        <v>248</v>
      </c>
      <c r="Y41" s="11">
        <v>44895</v>
      </c>
      <c r="Z41" s="11">
        <v>44926</v>
      </c>
      <c r="AA41" s="11" t="s">
        <v>100</v>
      </c>
      <c r="AB41" s="11" t="s">
        <v>100</v>
      </c>
      <c r="AC41" s="117">
        <v>0</v>
      </c>
      <c r="AD41" s="117">
        <v>0</v>
      </c>
      <c r="AE41" s="11" t="s">
        <v>100</v>
      </c>
      <c r="AF41" s="11" t="s">
        <v>100</v>
      </c>
      <c r="AG41" s="117">
        <v>0</v>
      </c>
      <c r="AH41" s="125">
        <f t="shared" si="0"/>
        <v>0</v>
      </c>
      <c r="AI41" s="120">
        <v>285864.78999999998</v>
      </c>
      <c r="AJ41" s="118">
        <v>0</v>
      </c>
      <c r="AK41" s="128"/>
      <c r="AL41" s="32"/>
      <c r="AM41" s="62"/>
      <c r="AN41" s="32"/>
      <c r="AO41" s="32"/>
      <c r="AP41" s="32"/>
      <c r="AQ41" s="32"/>
      <c r="AR41" s="32"/>
      <c r="AS41" s="32"/>
      <c r="AT41" s="32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32"/>
    </row>
    <row r="42" spans="1:59" ht="15" customHeight="1" x14ac:dyDescent="0.25">
      <c r="A42" s="31"/>
      <c r="B42" s="32"/>
      <c r="C42" s="32"/>
      <c r="D42" s="32"/>
      <c r="E42" s="32"/>
      <c r="F42" s="69"/>
      <c r="G42" s="60"/>
      <c r="H42" s="103"/>
      <c r="I42" s="71"/>
      <c r="J42" s="32"/>
      <c r="K42" s="61"/>
      <c r="L42" s="111"/>
      <c r="M42" s="60"/>
      <c r="N42" s="61"/>
      <c r="O42" s="61"/>
      <c r="P42" s="32"/>
      <c r="Q42" s="59"/>
      <c r="R42" s="59"/>
      <c r="S42" s="59"/>
      <c r="T42" s="32"/>
      <c r="U42" s="11" t="s">
        <v>194</v>
      </c>
      <c r="V42" s="11">
        <v>44910</v>
      </c>
      <c r="W42" s="10" t="s">
        <v>377</v>
      </c>
      <c r="X42" s="10" t="s">
        <v>193</v>
      </c>
      <c r="Y42" s="11">
        <v>44927</v>
      </c>
      <c r="Z42" s="11">
        <v>45291</v>
      </c>
      <c r="AA42" s="11" t="s">
        <v>100</v>
      </c>
      <c r="AB42" s="11" t="s">
        <v>100</v>
      </c>
      <c r="AC42" s="117">
        <v>0</v>
      </c>
      <c r="AD42" s="117">
        <v>0</v>
      </c>
      <c r="AE42" s="11" t="s">
        <v>100</v>
      </c>
      <c r="AF42" s="11" t="s">
        <v>100</v>
      </c>
      <c r="AG42" s="117">
        <v>0</v>
      </c>
      <c r="AH42" s="125">
        <f t="shared" si="0"/>
        <v>0</v>
      </c>
      <c r="AI42" s="120">
        <v>0</v>
      </c>
      <c r="AJ42" s="118">
        <v>0</v>
      </c>
      <c r="AK42" s="128"/>
      <c r="AL42" s="32"/>
      <c r="AM42" s="62"/>
      <c r="AN42" s="32"/>
      <c r="AO42" s="32"/>
      <c r="AP42" s="32"/>
      <c r="AQ42" s="32"/>
      <c r="AR42" s="32"/>
      <c r="AS42" s="32"/>
      <c r="AT42" s="32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32"/>
    </row>
    <row r="43" spans="1:59" ht="15" customHeight="1" x14ac:dyDescent="0.25">
      <c r="A43" s="31"/>
      <c r="B43" s="32"/>
      <c r="C43" s="32"/>
      <c r="D43" s="32"/>
      <c r="E43" s="32"/>
      <c r="F43" s="69"/>
      <c r="G43" s="60"/>
      <c r="H43" s="103"/>
      <c r="I43" s="71"/>
      <c r="J43" s="32"/>
      <c r="K43" s="61"/>
      <c r="L43" s="111"/>
      <c r="M43" s="60"/>
      <c r="N43" s="61"/>
      <c r="O43" s="61"/>
      <c r="P43" s="32"/>
      <c r="Q43" s="59"/>
      <c r="R43" s="59"/>
      <c r="S43" s="59"/>
      <c r="T43" s="32"/>
      <c r="U43" s="11" t="s">
        <v>224</v>
      </c>
      <c r="V43" s="11">
        <v>45138</v>
      </c>
      <c r="W43" s="9" t="s">
        <v>361</v>
      </c>
      <c r="X43" s="16" t="s">
        <v>360</v>
      </c>
      <c r="Y43" s="12">
        <v>44562</v>
      </c>
      <c r="Z43" s="12">
        <v>45291</v>
      </c>
      <c r="AA43" s="11" t="s">
        <v>100</v>
      </c>
      <c r="AB43" s="11" t="s">
        <v>100</v>
      </c>
      <c r="AC43" s="117">
        <v>0</v>
      </c>
      <c r="AD43" s="117">
        <v>0</v>
      </c>
      <c r="AE43" s="11" t="s">
        <v>100</v>
      </c>
      <c r="AF43" s="11" t="s">
        <v>100</v>
      </c>
      <c r="AG43" s="117">
        <v>0</v>
      </c>
      <c r="AH43" s="125">
        <f t="shared" si="0"/>
        <v>0</v>
      </c>
      <c r="AI43" s="120">
        <v>0</v>
      </c>
      <c r="AJ43" s="118">
        <v>0</v>
      </c>
      <c r="AK43" s="128"/>
      <c r="AL43" s="32"/>
      <c r="AM43" s="62"/>
      <c r="AN43" s="32"/>
      <c r="AO43" s="32"/>
      <c r="AP43" s="32"/>
      <c r="AQ43" s="32"/>
      <c r="AR43" s="32"/>
      <c r="AS43" s="32"/>
      <c r="AT43" s="32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32"/>
    </row>
    <row r="44" spans="1:59" ht="15" customHeight="1" x14ac:dyDescent="0.25">
      <c r="A44" s="31"/>
      <c r="B44" s="32"/>
      <c r="C44" s="32"/>
      <c r="D44" s="32"/>
      <c r="E44" s="32"/>
      <c r="F44" s="69"/>
      <c r="G44" s="60"/>
      <c r="H44" s="103"/>
      <c r="I44" s="71"/>
      <c r="J44" s="32"/>
      <c r="K44" s="61"/>
      <c r="L44" s="111"/>
      <c r="M44" s="60"/>
      <c r="N44" s="61"/>
      <c r="O44" s="61"/>
      <c r="P44" s="32"/>
      <c r="Q44" s="59"/>
      <c r="R44" s="59"/>
      <c r="S44" s="59"/>
      <c r="T44" s="32"/>
      <c r="U44" s="11" t="s">
        <v>378</v>
      </c>
      <c r="V44" s="11">
        <v>45292</v>
      </c>
      <c r="W44" s="29">
        <v>13684</v>
      </c>
      <c r="X44" s="10" t="s">
        <v>193</v>
      </c>
      <c r="Y44" s="11">
        <v>45292</v>
      </c>
      <c r="Z44" s="11">
        <v>45657</v>
      </c>
      <c r="AA44" s="11"/>
      <c r="AB44" s="11"/>
      <c r="AC44" s="117"/>
      <c r="AD44" s="117"/>
      <c r="AE44" s="11" t="s">
        <v>100</v>
      </c>
      <c r="AF44" s="11" t="s">
        <v>100</v>
      </c>
      <c r="AG44" s="117">
        <v>0</v>
      </c>
      <c r="AH44" s="125">
        <f t="shared" si="0"/>
        <v>0</v>
      </c>
      <c r="AI44" s="120">
        <v>0</v>
      </c>
      <c r="AJ44" s="118">
        <f>21685.13</f>
        <v>21685.13</v>
      </c>
      <c r="AK44" s="128"/>
      <c r="AL44" s="32"/>
      <c r="AM44" s="62"/>
      <c r="AN44" s="32"/>
      <c r="AO44" s="32"/>
      <c r="AP44" s="32"/>
      <c r="AQ44" s="32"/>
      <c r="AR44" s="32"/>
      <c r="AS44" s="32"/>
      <c r="AT44" s="32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32"/>
    </row>
    <row r="45" spans="1:59" ht="15" customHeight="1" x14ac:dyDescent="0.25">
      <c r="A45" s="31"/>
      <c r="B45" s="32"/>
      <c r="C45" s="32"/>
      <c r="D45" s="32"/>
      <c r="E45" s="32"/>
      <c r="F45" s="69"/>
      <c r="G45" s="60"/>
      <c r="H45" s="103"/>
      <c r="I45" s="71"/>
      <c r="J45" s="32"/>
      <c r="K45" s="61"/>
      <c r="L45" s="111"/>
      <c r="M45" s="60"/>
      <c r="N45" s="61"/>
      <c r="O45" s="61"/>
      <c r="P45" s="32"/>
      <c r="Q45" s="59"/>
      <c r="R45" s="59"/>
      <c r="S45" s="59"/>
      <c r="T45" s="32"/>
      <c r="U45" s="11"/>
      <c r="V45" s="10"/>
      <c r="W45" s="10"/>
      <c r="X45" s="10"/>
      <c r="Y45" s="11"/>
      <c r="Z45" s="11"/>
      <c r="AA45" s="11"/>
      <c r="AB45" s="11"/>
      <c r="AC45" s="117"/>
      <c r="AD45" s="117"/>
      <c r="AE45" s="11"/>
      <c r="AF45" s="11"/>
      <c r="AG45" s="117"/>
      <c r="AH45" s="125">
        <f t="shared" si="0"/>
        <v>0</v>
      </c>
      <c r="AI45" s="120"/>
      <c r="AJ45" s="118"/>
      <c r="AK45" s="128"/>
      <c r="AL45" s="32"/>
      <c r="AM45" s="62"/>
      <c r="AN45" s="32"/>
      <c r="AO45" s="32"/>
      <c r="AP45" s="32"/>
      <c r="AQ45" s="32"/>
      <c r="AR45" s="32"/>
      <c r="AS45" s="32"/>
      <c r="AT45" s="32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32"/>
    </row>
    <row r="46" spans="1:59" ht="16.5" customHeight="1" x14ac:dyDescent="0.25">
      <c r="A46" s="31"/>
      <c r="B46" s="32"/>
      <c r="C46" s="32"/>
      <c r="D46" s="32"/>
      <c r="E46" s="32"/>
      <c r="F46" s="69"/>
      <c r="G46" s="60"/>
      <c r="H46" s="103"/>
      <c r="I46" s="71"/>
      <c r="J46" s="32"/>
      <c r="K46" s="61"/>
      <c r="L46" s="111"/>
      <c r="M46" s="60"/>
      <c r="N46" s="61"/>
      <c r="O46" s="61"/>
      <c r="P46" s="32"/>
      <c r="Q46" s="59"/>
      <c r="R46" s="59"/>
      <c r="S46" s="59"/>
      <c r="T46" s="32"/>
      <c r="U46" s="11"/>
      <c r="V46" s="11"/>
      <c r="W46" s="9"/>
      <c r="X46" s="16"/>
      <c r="Y46" s="12"/>
      <c r="Z46" s="12"/>
      <c r="AA46" s="11"/>
      <c r="AB46" s="11"/>
      <c r="AC46" s="117"/>
      <c r="AD46" s="117"/>
      <c r="AE46" s="11"/>
      <c r="AF46" s="11"/>
      <c r="AG46" s="117"/>
      <c r="AH46" s="125">
        <f t="shared" si="0"/>
        <v>0</v>
      </c>
      <c r="AI46" s="118"/>
      <c r="AJ46" s="118"/>
      <c r="AK46" s="128"/>
      <c r="AL46" s="32"/>
      <c r="AM46" s="62"/>
      <c r="AN46" s="32"/>
      <c r="AO46" s="32"/>
      <c r="AP46" s="32"/>
      <c r="AQ46" s="32"/>
      <c r="AR46" s="32"/>
      <c r="AS46" s="32"/>
      <c r="AT46" s="32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32"/>
    </row>
    <row r="47" spans="1:59" ht="15" customHeight="1" x14ac:dyDescent="0.25">
      <c r="A47" s="31">
        <v>4</v>
      </c>
      <c r="B47" s="32" t="s">
        <v>424</v>
      </c>
      <c r="C47" s="32" t="s">
        <v>152</v>
      </c>
      <c r="D47" s="32" t="s">
        <v>97</v>
      </c>
      <c r="E47" s="32" t="s">
        <v>99</v>
      </c>
      <c r="F47" s="69" t="s">
        <v>401</v>
      </c>
      <c r="G47" s="60">
        <v>12653</v>
      </c>
      <c r="H47" s="103" t="s">
        <v>156</v>
      </c>
      <c r="I47" s="71" t="s">
        <v>150</v>
      </c>
      <c r="J47" s="32" t="s">
        <v>151</v>
      </c>
      <c r="K47" s="61">
        <v>44074</v>
      </c>
      <c r="L47" s="111">
        <v>72083.360000000001</v>
      </c>
      <c r="M47" s="60">
        <v>12873</v>
      </c>
      <c r="N47" s="61">
        <v>44075</v>
      </c>
      <c r="O47" s="61">
        <v>44196</v>
      </c>
      <c r="P47" s="32" t="s">
        <v>290</v>
      </c>
      <c r="Q47" s="59" t="s">
        <v>100</v>
      </c>
      <c r="R47" s="59" t="s">
        <v>100</v>
      </c>
      <c r="S47" s="59" t="s">
        <v>100</v>
      </c>
      <c r="T47" s="32" t="s">
        <v>154</v>
      </c>
      <c r="U47" s="11" t="s">
        <v>100</v>
      </c>
      <c r="V47" s="11" t="s">
        <v>100</v>
      </c>
      <c r="W47" s="11" t="s">
        <v>100</v>
      </c>
      <c r="X47" s="11" t="s">
        <v>100</v>
      </c>
      <c r="Y47" s="11" t="s">
        <v>100</v>
      </c>
      <c r="Z47" s="11" t="s">
        <v>100</v>
      </c>
      <c r="AA47" s="11" t="s">
        <v>100</v>
      </c>
      <c r="AB47" s="11" t="s">
        <v>100</v>
      </c>
      <c r="AC47" s="117">
        <v>0</v>
      </c>
      <c r="AD47" s="117">
        <v>0</v>
      </c>
      <c r="AE47" s="11" t="s">
        <v>100</v>
      </c>
      <c r="AF47" s="11" t="s">
        <v>100</v>
      </c>
      <c r="AG47" s="117">
        <v>0</v>
      </c>
      <c r="AH47" s="125">
        <f t="shared" si="0"/>
        <v>72083.360000000001</v>
      </c>
      <c r="AI47" s="120">
        <f>18020.84+6398.95+18020.84+18020.84+18020.84</f>
        <v>78482.31</v>
      </c>
      <c r="AJ47" s="118">
        <v>0</v>
      </c>
      <c r="AK47" s="128">
        <f>AI47+AI50+AI53+AI55</f>
        <v>768905.27</v>
      </c>
      <c r="AL47" s="32" t="s">
        <v>100</v>
      </c>
      <c r="AM47" s="32" t="s">
        <v>100</v>
      </c>
      <c r="AN47" s="32" t="s">
        <v>100</v>
      </c>
      <c r="AO47" s="32"/>
      <c r="AP47" s="32"/>
      <c r="AQ47" s="32"/>
      <c r="AR47" s="32"/>
      <c r="AS47" s="32"/>
      <c r="AT47" s="32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32"/>
    </row>
    <row r="48" spans="1:59" x14ac:dyDescent="0.25">
      <c r="A48" s="31"/>
      <c r="B48" s="32"/>
      <c r="C48" s="32"/>
      <c r="D48" s="32"/>
      <c r="E48" s="32"/>
      <c r="F48" s="69"/>
      <c r="G48" s="60"/>
      <c r="H48" s="103"/>
      <c r="I48" s="71"/>
      <c r="J48" s="32"/>
      <c r="K48" s="61"/>
      <c r="L48" s="111"/>
      <c r="M48" s="60"/>
      <c r="N48" s="61"/>
      <c r="O48" s="61"/>
      <c r="P48" s="32"/>
      <c r="Q48" s="59"/>
      <c r="R48" s="59"/>
      <c r="S48" s="59"/>
      <c r="T48" s="32"/>
      <c r="U48" s="11" t="s">
        <v>101</v>
      </c>
      <c r="V48" s="11">
        <v>44188</v>
      </c>
      <c r="W48" s="9" t="s">
        <v>197</v>
      </c>
      <c r="X48" s="11" t="s">
        <v>176</v>
      </c>
      <c r="Y48" s="11">
        <v>44197</v>
      </c>
      <c r="Z48" s="11">
        <v>44316</v>
      </c>
      <c r="AA48" s="11" t="s">
        <v>100</v>
      </c>
      <c r="AB48" s="11" t="s">
        <v>100</v>
      </c>
      <c r="AC48" s="117">
        <v>0</v>
      </c>
      <c r="AD48" s="117">
        <v>0</v>
      </c>
      <c r="AE48" s="11" t="s">
        <v>100</v>
      </c>
      <c r="AF48" s="11" t="s">
        <v>100</v>
      </c>
      <c r="AG48" s="117">
        <v>0</v>
      </c>
      <c r="AH48" s="125">
        <f t="shared" si="0"/>
        <v>0</v>
      </c>
      <c r="AI48" s="120">
        <v>0</v>
      </c>
      <c r="AJ48" s="118">
        <v>0</v>
      </c>
      <c r="AK48" s="128"/>
      <c r="AL48" s="32"/>
      <c r="AM48" s="32"/>
      <c r="AN48" s="32"/>
      <c r="AO48" s="32"/>
      <c r="AP48" s="32"/>
      <c r="AQ48" s="32"/>
      <c r="AR48" s="32"/>
      <c r="AS48" s="32"/>
      <c r="AT48" s="32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32"/>
    </row>
    <row r="49" spans="1:59" x14ac:dyDescent="0.25">
      <c r="A49" s="31"/>
      <c r="B49" s="32"/>
      <c r="C49" s="32"/>
      <c r="D49" s="32"/>
      <c r="E49" s="32"/>
      <c r="F49" s="69"/>
      <c r="G49" s="60"/>
      <c r="H49" s="103"/>
      <c r="I49" s="71"/>
      <c r="J49" s="32"/>
      <c r="K49" s="61"/>
      <c r="L49" s="111"/>
      <c r="M49" s="60"/>
      <c r="N49" s="61"/>
      <c r="O49" s="61"/>
      <c r="P49" s="32"/>
      <c r="Q49" s="59"/>
      <c r="R49" s="59"/>
      <c r="S49" s="59"/>
      <c r="T49" s="32"/>
      <c r="U49" s="11" t="s">
        <v>103</v>
      </c>
      <c r="V49" s="11">
        <v>44314</v>
      </c>
      <c r="W49" s="9" t="s">
        <v>199</v>
      </c>
      <c r="X49" s="11" t="s">
        <v>189</v>
      </c>
      <c r="Y49" s="11">
        <v>44317</v>
      </c>
      <c r="Z49" s="11">
        <v>44377</v>
      </c>
      <c r="AA49" s="11" t="s">
        <v>100</v>
      </c>
      <c r="AB49" s="11" t="s">
        <v>100</v>
      </c>
      <c r="AC49" s="117">
        <v>0</v>
      </c>
      <c r="AD49" s="117">
        <v>0</v>
      </c>
      <c r="AE49" s="11" t="s">
        <v>100</v>
      </c>
      <c r="AF49" s="11" t="s">
        <v>100</v>
      </c>
      <c r="AG49" s="117">
        <v>0</v>
      </c>
      <c r="AH49" s="125">
        <f t="shared" si="0"/>
        <v>0</v>
      </c>
      <c r="AI49" s="120">
        <v>0</v>
      </c>
      <c r="AJ49" s="118">
        <v>0</v>
      </c>
      <c r="AK49" s="128"/>
      <c r="AL49" s="32"/>
      <c r="AM49" s="32"/>
      <c r="AN49" s="32"/>
      <c r="AO49" s="32"/>
      <c r="AP49" s="32"/>
      <c r="AQ49" s="32"/>
      <c r="AR49" s="32"/>
      <c r="AS49" s="32"/>
      <c r="AT49" s="32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32"/>
    </row>
    <row r="50" spans="1:59" x14ac:dyDescent="0.25">
      <c r="A50" s="31"/>
      <c r="B50" s="32"/>
      <c r="C50" s="32"/>
      <c r="D50" s="32"/>
      <c r="E50" s="32"/>
      <c r="F50" s="69"/>
      <c r="G50" s="60"/>
      <c r="H50" s="103"/>
      <c r="I50" s="71"/>
      <c r="J50" s="32"/>
      <c r="K50" s="61"/>
      <c r="L50" s="111"/>
      <c r="M50" s="60"/>
      <c r="N50" s="61"/>
      <c r="O50" s="61"/>
      <c r="P50" s="32"/>
      <c r="Q50" s="59"/>
      <c r="R50" s="59"/>
      <c r="S50" s="59"/>
      <c r="T50" s="32"/>
      <c r="U50" s="11" t="s">
        <v>104</v>
      </c>
      <c r="V50" s="11">
        <v>44372</v>
      </c>
      <c r="W50" s="9" t="s">
        <v>201</v>
      </c>
      <c r="X50" s="11" t="s">
        <v>200</v>
      </c>
      <c r="Y50" s="11">
        <v>44378</v>
      </c>
      <c r="Z50" s="11">
        <v>44561</v>
      </c>
      <c r="AA50" s="11" t="s">
        <v>100</v>
      </c>
      <c r="AB50" s="11" t="s">
        <v>100</v>
      </c>
      <c r="AC50" s="117">
        <v>0</v>
      </c>
      <c r="AD50" s="117">
        <v>0</v>
      </c>
      <c r="AE50" s="11" t="s">
        <v>100</v>
      </c>
      <c r="AF50" s="11" t="s">
        <v>100</v>
      </c>
      <c r="AG50" s="117">
        <v>0</v>
      </c>
      <c r="AH50" s="125">
        <f t="shared" si="0"/>
        <v>0</v>
      </c>
      <c r="AI50" s="120">
        <v>215701.74</v>
      </c>
      <c r="AJ50" s="118">
        <v>0</v>
      </c>
      <c r="AK50" s="128"/>
      <c r="AL50" s="32"/>
      <c r="AM50" s="32"/>
      <c r="AN50" s="32"/>
      <c r="AO50" s="32"/>
      <c r="AP50" s="32"/>
      <c r="AQ50" s="32"/>
      <c r="AR50" s="32"/>
      <c r="AS50" s="32"/>
      <c r="AT50" s="32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32"/>
    </row>
    <row r="51" spans="1:59" x14ac:dyDescent="0.25">
      <c r="A51" s="31"/>
      <c r="B51" s="32"/>
      <c r="C51" s="32"/>
      <c r="D51" s="32"/>
      <c r="E51" s="32"/>
      <c r="F51" s="69"/>
      <c r="G51" s="60"/>
      <c r="H51" s="103"/>
      <c r="I51" s="71"/>
      <c r="J51" s="32"/>
      <c r="K51" s="61"/>
      <c r="L51" s="111"/>
      <c r="M51" s="60"/>
      <c r="N51" s="61"/>
      <c r="O51" s="61"/>
      <c r="P51" s="32"/>
      <c r="Q51" s="59"/>
      <c r="R51" s="59"/>
      <c r="S51" s="59"/>
      <c r="T51" s="32"/>
      <c r="U51" s="11" t="s">
        <v>105</v>
      </c>
      <c r="V51" s="11">
        <v>44551</v>
      </c>
      <c r="W51" s="9" t="s">
        <v>237</v>
      </c>
      <c r="X51" s="11" t="s">
        <v>225</v>
      </c>
      <c r="Y51" s="11">
        <v>44562</v>
      </c>
      <c r="Z51" s="11">
        <v>44742</v>
      </c>
      <c r="AA51" s="11" t="s">
        <v>100</v>
      </c>
      <c r="AB51" s="11" t="s">
        <v>100</v>
      </c>
      <c r="AC51" s="117">
        <v>0</v>
      </c>
      <c r="AD51" s="117">
        <v>0</v>
      </c>
      <c r="AE51" s="11" t="s">
        <v>100</v>
      </c>
      <c r="AF51" s="11" t="s">
        <v>100</v>
      </c>
      <c r="AG51" s="117">
        <v>0</v>
      </c>
      <c r="AH51" s="125">
        <f t="shared" si="0"/>
        <v>0</v>
      </c>
      <c r="AI51" s="120">
        <v>0</v>
      </c>
      <c r="AJ51" s="118">
        <v>0</v>
      </c>
      <c r="AK51" s="128"/>
      <c r="AL51" s="32"/>
      <c r="AM51" s="32"/>
      <c r="AN51" s="32"/>
      <c r="AO51" s="32"/>
      <c r="AP51" s="32"/>
      <c r="AQ51" s="32"/>
      <c r="AR51" s="32"/>
      <c r="AS51" s="32"/>
      <c r="AT51" s="32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32"/>
    </row>
    <row r="52" spans="1:59" x14ac:dyDescent="0.25">
      <c r="A52" s="31"/>
      <c r="B52" s="32"/>
      <c r="C52" s="32"/>
      <c r="D52" s="32"/>
      <c r="E52" s="32"/>
      <c r="F52" s="69"/>
      <c r="G52" s="60"/>
      <c r="H52" s="103"/>
      <c r="I52" s="71"/>
      <c r="J52" s="32"/>
      <c r="K52" s="61"/>
      <c r="L52" s="111"/>
      <c r="M52" s="60"/>
      <c r="N52" s="61"/>
      <c r="O52" s="61"/>
      <c r="P52" s="32"/>
      <c r="Q52" s="59"/>
      <c r="R52" s="59"/>
      <c r="S52" s="59"/>
      <c r="T52" s="32"/>
      <c r="U52" s="11" t="s">
        <v>192</v>
      </c>
      <c r="V52" s="11">
        <v>44736</v>
      </c>
      <c r="W52" s="9" t="s">
        <v>239</v>
      </c>
      <c r="X52" s="11" t="s">
        <v>234</v>
      </c>
      <c r="Y52" s="11">
        <v>44743</v>
      </c>
      <c r="Z52" s="11">
        <v>44926</v>
      </c>
      <c r="AA52" s="11" t="s">
        <v>100</v>
      </c>
      <c r="AB52" s="11" t="s">
        <v>100</v>
      </c>
      <c r="AC52" s="117">
        <v>0</v>
      </c>
      <c r="AD52" s="117">
        <v>0</v>
      </c>
      <c r="AE52" s="11" t="s">
        <v>100</v>
      </c>
      <c r="AF52" s="11" t="s">
        <v>100</v>
      </c>
      <c r="AG52" s="117">
        <v>0</v>
      </c>
      <c r="AH52" s="125">
        <f t="shared" si="0"/>
        <v>0</v>
      </c>
      <c r="AI52" s="120">
        <v>0</v>
      </c>
      <c r="AJ52" s="118">
        <v>0</v>
      </c>
      <c r="AK52" s="128"/>
      <c r="AL52" s="32"/>
      <c r="AM52" s="32"/>
      <c r="AN52" s="32"/>
      <c r="AO52" s="32"/>
      <c r="AP52" s="32"/>
      <c r="AQ52" s="32"/>
      <c r="AR52" s="32"/>
      <c r="AS52" s="32"/>
      <c r="AT52" s="32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32"/>
    </row>
    <row r="53" spans="1:59" x14ac:dyDescent="0.25">
      <c r="A53" s="31"/>
      <c r="B53" s="32"/>
      <c r="C53" s="32"/>
      <c r="D53" s="32"/>
      <c r="E53" s="32"/>
      <c r="F53" s="69"/>
      <c r="G53" s="60"/>
      <c r="H53" s="103"/>
      <c r="I53" s="71"/>
      <c r="J53" s="32"/>
      <c r="K53" s="61"/>
      <c r="L53" s="111"/>
      <c r="M53" s="60"/>
      <c r="N53" s="61"/>
      <c r="O53" s="61"/>
      <c r="P53" s="32"/>
      <c r="Q53" s="59"/>
      <c r="R53" s="59"/>
      <c r="S53" s="59"/>
      <c r="T53" s="32"/>
      <c r="U53" s="11" t="s">
        <v>194</v>
      </c>
      <c r="V53" s="11">
        <v>44895</v>
      </c>
      <c r="W53" s="9" t="s">
        <v>247</v>
      </c>
      <c r="X53" s="11" t="s">
        <v>248</v>
      </c>
      <c r="Y53" s="11">
        <v>44895</v>
      </c>
      <c r="Z53" s="11">
        <v>44926</v>
      </c>
      <c r="AA53" s="11" t="s">
        <v>100</v>
      </c>
      <c r="AB53" s="11" t="s">
        <v>100</v>
      </c>
      <c r="AC53" s="117">
        <v>0</v>
      </c>
      <c r="AD53" s="117">
        <v>0</v>
      </c>
      <c r="AE53" s="11" t="s">
        <v>100</v>
      </c>
      <c r="AF53" s="11" t="s">
        <v>100</v>
      </c>
      <c r="AG53" s="117">
        <v>0</v>
      </c>
      <c r="AH53" s="125">
        <f t="shared" si="0"/>
        <v>0</v>
      </c>
      <c r="AI53" s="120">
        <v>233168.06</v>
      </c>
      <c r="AJ53" s="118">
        <v>0</v>
      </c>
      <c r="AK53" s="128"/>
      <c r="AL53" s="32"/>
      <c r="AM53" s="32"/>
      <c r="AN53" s="32"/>
      <c r="AO53" s="32"/>
      <c r="AP53" s="32"/>
      <c r="AQ53" s="32"/>
      <c r="AR53" s="32"/>
      <c r="AS53" s="32"/>
      <c r="AT53" s="32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32"/>
    </row>
    <row r="54" spans="1:59" x14ac:dyDescent="0.25">
      <c r="A54" s="31"/>
      <c r="B54" s="32"/>
      <c r="C54" s="32"/>
      <c r="D54" s="32"/>
      <c r="E54" s="32"/>
      <c r="F54" s="69"/>
      <c r="G54" s="60"/>
      <c r="H54" s="103"/>
      <c r="I54" s="71"/>
      <c r="J54" s="32"/>
      <c r="K54" s="61"/>
      <c r="L54" s="111"/>
      <c r="M54" s="60"/>
      <c r="N54" s="61"/>
      <c r="O54" s="61"/>
      <c r="P54" s="32"/>
      <c r="Q54" s="59"/>
      <c r="R54" s="59"/>
      <c r="S54" s="59"/>
      <c r="T54" s="32"/>
      <c r="U54" s="11" t="s">
        <v>224</v>
      </c>
      <c r="V54" s="11">
        <v>45138</v>
      </c>
      <c r="W54" s="9" t="s">
        <v>361</v>
      </c>
      <c r="X54" s="10" t="s">
        <v>193</v>
      </c>
      <c r="Y54" s="11">
        <v>44927</v>
      </c>
      <c r="Z54" s="11">
        <v>45291</v>
      </c>
      <c r="AA54" s="11" t="s">
        <v>100</v>
      </c>
      <c r="AB54" s="11" t="s">
        <v>100</v>
      </c>
      <c r="AC54" s="117">
        <v>0</v>
      </c>
      <c r="AD54" s="117">
        <v>0</v>
      </c>
      <c r="AE54" s="11" t="s">
        <v>100</v>
      </c>
      <c r="AF54" s="11" t="s">
        <v>100</v>
      </c>
      <c r="AG54" s="117">
        <v>0</v>
      </c>
      <c r="AH54" s="125">
        <f t="shared" si="0"/>
        <v>0</v>
      </c>
      <c r="AI54" s="120">
        <v>0</v>
      </c>
      <c r="AJ54" s="118">
        <v>0</v>
      </c>
      <c r="AK54" s="128"/>
      <c r="AL54" s="32"/>
      <c r="AM54" s="32"/>
      <c r="AN54" s="32"/>
      <c r="AO54" s="32"/>
      <c r="AP54" s="32"/>
      <c r="AQ54" s="32"/>
      <c r="AR54" s="32"/>
      <c r="AS54" s="32"/>
      <c r="AT54" s="32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32"/>
    </row>
    <row r="55" spans="1:59" x14ac:dyDescent="0.25">
      <c r="A55" s="31"/>
      <c r="B55" s="32"/>
      <c r="C55" s="32"/>
      <c r="D55" s="32"/>
      <c r="E55" s="32"/>
      <c r="F55" s="69"/>
      <c r="G55" s="60"/>
      <c r="H55" s="103"/>
      <c r="I55" s="71"/>
      <c r="J55" s="32"/>
      <c r="K55" s="61"/>
      <c r="L55" s="111"/>
      <c r="M55" s="60"/>
      <c r="N55" s="61"/>
      <c r="O55" s="61"/>
      <c r="P55" s="32"/>
      <c r="Q55" s="59"/>
      <c r="R55" s="59"/>
      <c r="S55" s="59"/>
      <c r="T55" s="32"/>
      <c r="U55" s="11" t="s">
        <v>378</v>
      </c>
      <c r="V55" s="11">
        <v>45138</v>
      </c>
      <c r="W55" s="9" t="s">
        <v>418</v>
      </c>
      <c r="X55" s="11" t="s">
        <v>248</v>
      </c>
      <c r="Y55" s="11">
        <v>44562</v>
      </c>
      <c r="Z55" s="11">
        <v>45291</v>
      </c>
      <c r="AA55" s="11" t="s">
        <v>100</v>
      </c>
      <c r="AB55" s="11" t="s">
        <v>100</v>
      </c>
      <c r="AC55" s="117">
        <v>0</v>
      </c>
      <c r="AD55" s="117">
        <v>0</v>
      </c>
      <c r="AE55" s="11" t="s">
        <v>100</v>
      </c>
      <c r="AF55" s="11" t="s">
        <v>100</v>
      </c>
      <c r="AG55" s="117">
        <v>0</v>
      </c>
      <c r="AH55" s="125">
        <f t="shared" si="0"/>
        <v>0</v>
      </c>
      <c r="AI55" s="120">
        <v>241553.16</v>
      </c>
      <c r="AJ55" s="118">
        <v>0</v>
      </c>
      <c r="AK55" s="128"/>
      <c r="AL55" s="32"/>
      <c r="AM55" s="32"/>
      <c r="AN55" s="32"/>
      <c r="AO55" s="32"/>
      <c r="AP55" s="32"/>
      <c r="AQ55" s="32"/>
      <c r="AR55" s="32"/>
      <c r="AS55" s="32"/>
      <c r="AT55" s="32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32"/>
    </row>
    <row r="56" spans="1:59" x14ac:dyDescent="0.25">
      <c r="A56" s="31"/>
      <c r="B56" s="32"/>
      <c r="C56" s="32"/>
      <c r="D56" s="32"/>
      <c r="E56" s="32"/>
      <c r="F56" s="69"/>
      <c r="G56" s="60"/>
      <c r="H56" s="103"/>
      <c r="I56" s="71"/>
      <c r="J56" s="32"/>
      <c r="K56" s="61"/>
      <c r="L56" s="111"/>
      <c r="M56" s="60"/>
      <c r="N56" s="61"/>
      <c r="O56" s="61"/>
      <c r="P56" s="32"/>
      <c r="Q56" s="59"/>
      <c r="R56" s="59"/>
      <c r="S56" s="59"/>
      <c r="T56" s="32"/>
      <c r="U56" s="11" t="s">
        <v>227</v>
      </c>
      <c r="V56" s="11">
        <v>45286</v>
      </c>
      <c r="W56" s="9" t="s">
        <v>413</v>
      </c>
      <c r="X56" s="10" t="s">
        <v>193</v>
      </c>
      <c r="Y56" s="11">
        <v>45292</v>
      </c>
      <c r="Z56" s="11">
        <v>45657</v>
      </c>
      <c r="AA56" s="11" t="s">
        <v>100</v>
      </c>
      <c r="AB56" s="11" t="s">
        <v>100</v>
      </c>
      <c r="AC56" s="117">
        <v>0</v>
      </c>
      <c r="AD56" s="117">
        <v>0</v>
      </c>
      <c r="AE56" s="11" t="s">
        <v>100</v>
      </c>
      <c r="AF56" s="11" t="s">
        <v>100</v>
      </c>
      <c r="AG56" s="117">
        <v>0</v>
      </c>
      <c r="AH56" s="125">
        <f t="shared" si="0"/>
        <v>0</v>
      </c>
      <c r="AI56" s="120">
        <v>0</v>
      </c>
      <c r="AJ56" s="118">
        <f>20300.3</f>
        <v>20300.3</v>
      </c>
      <c r="AK56" s="128"/>
      <c r="AL56" s="32"/>
      <c r="AM56" s="32"/>
      <c r="AN56" s="32"/>
      <c r="AO56" s="32"/>
      <c r="AP56" s="32"/>
      <c r="AQ56" s="32"/>
      <c r="AR56" s="32"/>
      <c r="AS56" s="32"/>
      <c r="AT56" s="32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32"/>
    </row>
    <row r="57" spans="1:59" x14ac:dyDescent="0.25">
      <c r="A57" s="31"/>
      <c r="B57" s="32"/>
      <c r="C57" s="32"/>
      <c r="D57" s="32"/>
      <c r="E57" s="32"/>
      <c r="F57" s="69"/>
      <c r="G57" s="60"/>
      <c r="H57" s="103"/>
      <c r="I57" s="71"/>
      <c r="J57" s="32"/>
      <c r="K57" s="61"/>
      <c r="L57" s="111"/>
      <c r="M57" s="60"/>
      <c r="N57" s="61"/>
      <c r="O57" s="61"/>
      <c r="P57" s="32"/>
      <c r="Q57" s="59"/>
      <c r="R57" s="59"/>
      <c r="S57" s="59"/>
      <c r="T57" s="32"/>
      <c r="U57" s="11"/>
      <c r="V57" s="11"/>
      <c r="W57" s="11"/>
      <c r="X57" s="10"/>
      <c r="Y57" s="11"/>
      <c r="Z57" s="11"/>
      <c r="AA57" s="11"/>
      <c r="AB57" s="11"/>
      <c r="AC57" s="117"/>
      <c r="AD57" s="117"/>
      <c r="AE57" s="11"/>
      <c r="AF57" s="11"/>
      <c r="AG57" s="117"/>
      <c r="AH57" s="125">
        <f t="shared" si="0"/>
        <v>0</v>
      </c>
      <c r="AI57" s="120"/>
      <c r="AJ57" s="118"/>
      <c r="AK57" s="128"/>
      <c r="AL57" s="32"/>
      <c r="AM57" s="32"/>
      <c r="AN57" s="32"/>
      <c r="AO57" s="32"/>
      <c r="AP57" s="32"/>
      <c r="AQ57" s="32"/>
      <c r="AR57" s="32"/>
      <c r="AS57" s="32"/>
      <c r="AT57" s="32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32"/>
    </row>
    <row r="58" spans="1:59" x14ac:dyDescent="0.25">
      <c r="A58" s="31"/>
      <c r="B58" s="32"/>
      <c r="C58" s="32"/>
      <c r="D58" s="32"/>
      <c r="E58" s="32"/>
      <c r="F58" s="69"/>
      <c r="G58" s="60"/>
      <c r="H58" s="103"/>
      <c r="I58" s="71"/>
      <c r="J58" s="32"/>
      <c r="K58" s="61"/>
      <c r="L58" s="111"/>
      <c r="M58" s="60"/>
      <c r="N58" s="61"/>
      <c r="O58" s="61"/>
      <c r="P58" s="32"/>
      <c r="Q58" s="59"/>
      <c r="R58" s="59"/>
      <c r="S58" s="59"/>
      <c r="T58" s="32"/>
      <c r="U58" s="11"/>
      <c r="V58" s="11"/>
      <c r="W58" s="11"/>
      <c r="X58" s="10"/>
      <c r="Y58" s="11"/>
      <c r="Z58" s="11"/>
      <c r="AA58" s="11"/>
      <c r="AB58" s="11"/>
      <c r="AC58" s="117"/>
      <c r="AD58" s="117"/>
      <c r="AE58" s="11"/>
      <c r="AF58" s="11"/>
      <c r="AG58" s="117"/>
      <c r="AH58" s="125">
        <f t="shared" si="0"/>
        <v>0</v>
      </c>
      <c r="AI58" s="120"/>
      <c r="AJ58" s="118"/>
      <c r="AK58" s="128"/>
      <c r="AL58" s="32"/>
      <c r="AM58" s="32"/>
      <c r="AN58" s="32"/>
      <c r="AO58" s="32"/>
      <c r="AP58" s="32"/>
      <c r="AQ58" s="32"/>
      <c r="AR58" s="32"/>
      <c r="AS58" s="32"/>
      <c r="AT58" s="32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32"/>
    </row>
    <row r="59" spans="1:59" x14ac:dyDescent="0.25">
      <c r="A59" s="31"/>
      <c r="B59" s="32"/>
      <c r="C59" s="32"/>
      <c r="D59" s="32"/>
      <c r="E59" s="32"/>
      <c r="F59" s="69"/>
      <c r="G59" s="60"/>
      <c r="H59" s="103"/>
      <c r="I59" s="71"/>
      <c r="J59" s="32"/>
      <c r="K59" s="61"/>
      <c r="L59" s="111"/>
      <c r="M59" s="60"/>
      <c r="N59" s="61"/>
      <c r="O59" s="61"/>
      <c r="P59" s="32"/>
      <c r="Q59" s="59"/>
      <c r="R59" s="59"/>
      <c r="S59" s="59"/>
      <c r="T59" s="32"/>
      <c r="U59" s="11"/>
      <c r="V59" s="11"/>
      <c r="W59" s="9"/>
      <c r="X59" s="10"/>
      <c r="Y59" s="11"/>
      <c r="Z59" s="11"/>
      <c r="AA59" s="11"/>
      <c r="AB59" s="11"/>
      <c r="AC59" s="117"/>
      <c r="AD59" s="117"/>
      <c r="AE59" s="11"/>
      <c r="AF59" s="11"/>
      <c r="AG59" s="117"/>
      <c r="AH59" s="125">
        <f t="shared" si="0"/>
        <v>0</v>
      </c>
      <c r="AI59" s="120"/>
      <c r="AJ59" s="118"/>
      <c r="AK59" s="128"/>
      <c r="AL59" s="32"/>
      <c r="AM59" s="32"/>
      <c r="AN59" s="32"/>
      <c r="AO59" s="32"/>
      <c r="AP59" s="32"/>
      <c r="AQ59" s="32"/>
      <c r="AR59" s="32"/>
      <c r="AS59" s="32"/>
      <c r="AT59" s="32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32"/>
    </row>
    <row r="60" spans="1:59" x14ac:dyDescent="0.25">
      <c r="A60" s="31"/>
      <c r="B60" s="32"/>
      <c r="C60" s="32"/>
      <c r="D60" s="32"/>
      <c r="E60" s="32"/>
      <c r="F60" s="69"/>
      <c r="G60" s="60"/>
      <c r="H60" s="103"/>
      <c r="I60" s="71"/>
      <c r="J60" s="32"/>
      <c r="K60" s="61"/>
      <c r="L60" s="111"/>
      <c r="M60" s="60"/>
      <c r="N60" s="61"/>
      <c r="O60" s="61"/>
      <c r="P60" s="32"/>
      <c r="Q60" s="59"/>
      <c r="R60" s="59"/>
      <c r="S60" s="59"/>
      <c r="T60" s="32"/>
      <c r="U60" s="11"/>
      <c r="V60" s="11"/>
      <c r="W60" s="16"/>
      <c r="X60" s="16"/>
      <c r="Y60" s="16"/>
      <c r="Z60" s="16"/>
      <c r="AA60" s="28"/>
      <c r="AB60" s="28"/>
      <c r="AC60" s="119"/>
      <c r="AD60" s="119"/>
      <c r="AE60" s="28"/>
      <c r="AF60" s="28"/>
      <c r="AG60" s="119"/>
      <c r="AH60" s="125">
        <f t="shared" si="0"/>
        <v>0</v>
      </c>
      <c r="AI60" s="118"/>
      <c r="AJ60" s="118"/>
      <c r="AK60" s="128"/>
      <c r="AL60" s="32"/>
      <c r="AM60" s="32"/>
      <c r="AN60" s="32"/>
      <c r="AO60" s="32"/>
      <c r="AP60" s="32"/>
      <c r="AQ60" s="32"/>
      <c r="AR60" s="32"/>
      <c r="AS60" s="32"/>
      <c r="AT60" s="32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32"/>
    </row>
    <row r="61" spans="1:59" s="18" customFormat="1" ht="15" customHeight="1" x14ac:dyDescent="0.25">
      <c r="A61" s="31">
        <v>5</v>
      </c>
      <c r="B61" s="32" t="s">
        <v>426</v>
      </c>
      <c r="C61" s="32" t="s">
        <v>152</v>
      </c>
      <c r="D61" s="32" t="s">
        <v>97</v>
      </c>
      <c r="E61" s="32" t="s">
        <v>99</v>
      </c>
      <c r="F61" s="69" t="s">
        <v>401</v>
      </c>
      <c r="G61" s="57">
        <v>12653</v>
      </c>
      <c r="H61" s="103" t="s">
        <v>155</v>
      </c>
      <c r="I61" s="71" t="s">
        <v>150</v>
      </c>
      <c r="J61" s="32" t="s">
        <v>151</v>
      </c>
      <c r="K61" s="61">
        <v>44097</v>
      </c>
      <c r="L61" s="111">
        <v>53338.05</v>
      </c>
      <c r="M61" s="60">
        <v>12892</v>
      </c>
      <c r="N61" s="61">
        <v>44105</v>
      </c>
      <c r="O61" s="61">
        <v>44196</v>
      </c>
      <c r="P61" s="32" t="s">
        <v>290</v>
      </c>
      <c r="Q61" s="59" t="s">
        <v>100</v>
      </c>
      <c r="R61" s="59" t="s">
        <v>100</v>
      </c>
      <c r="S61" s="59" t="s">
        <v>100</v>
      </c>
      <c r="T61" s="32" t="s">
        <v>154</v>
      </c>
      <c r="U61" s="11" t="s">
        <v>100</v>
      </c>
      <c r="V61" s="11" t="s">
        <v>100</v>
      </c>
      <c r="W61" s="11" t="s">
        <v>100</v>
      </c>
      <c r="X61" s="11" t="s">
        <v>100</v>
      </c>
      <c r="Y61" s="11" t="s">
        <v>100</v>
      </c>
      <c r="Z61" s="11" t="s">
        <v>100</v>
      </c>
      <c r="AA61" s="19" t="s">
        <v>100</v>
      </c>
      <c r="AB61" s="19" t="s">
        <v>100</v>
      </c>
      <c r="AC61" s="117">
        <v>0</v>
      </c>
      <c r="AD61" s="117">
        <v>0</v>
      </c>
      <c r="AE61" s="11" t="s">
        <v>100</v>
      </c>
      <c r="AF61" s="11" t="s">
        <v>100</v>
      </c>
      <c r="AG61" s="117">
        <v>0</v>
      </c>
      <c r="AH61" s="125">
        <f t="shared" si="0"/>
        <v>53338.05</v>
      </c>
      <c r="AI61" s="120">
        <v>26910.26</v>
      </c>
      <c r="AJ61" s="118">
        <v>0</v>
      </c>
      <c r="AK61" s="128">
        <f>AI61+AI62+AI64+AI67+AI69+AJ70</f>
        <v>760660.8</v>
      </c>
      <c r="AL61" s="32" t="s">
        <v>100</v>
      </c>
      <c r="AM61" s="32" t="s">
        <v>100</v>
      </c>
      <c r="AN61" s="32" t="s">
        <v>100</v>
      </c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</row>
    <row r="62" spans="1:59" s="18" customFormat="1" x14ac:dyDescent="0.25">
      <c r="A62" s="31"/>
      <c r="B62" s="32"/>
      <c r="C62" s="32"/>
      <c r="D62" s="32"/>
      <c r="E62" s="32"/>
      <c r="F62" s="69"/>
      <c r="G62" s="57"/>
      <c r="H62" s="103"/>
      <c r="I62" s="71"/>
      <c r="J62" s="32"/>
      <c r="K62" s="61"/>
      <c r="L62" s="111"/>
      <c r="M62" s="60"/>
      <c r="N62" s="61"/>
      <c r="O62" s="61"/>
      <c r="P62" s="32"/>
      <c r="Q62" s="59"/>
      <c r="R62" s="59"/>
      <c r="S62" s="59"/>
      <c r="T62" s="32"/>
      <c r="U62" s="11" t="s">
        <v>101</v>
      </c>
      <c r="V62" s="11">
        <v>44188</v>
      </c>
      <c r="W62" s="9" t="s">
        <v>197</v>
      </c>
      <c r="X62" s="11" t="s">
        <v>198</v>
      </c>
      <c r="Y62" s="11">
        <v>44197</v>
      </c>
      <c r="Z62" s="11">
        <v>44286</v>
      </c>
      <c r="AA62" s="19" t="s">
        <v>100</v>
      </c>
      <c r="AB62" s="19" t="s">
        <v>100</v>
      </c>
      <c r="AC62" s="117">
        <v>0</v>
      </c>
      <c r="AD62" s="117">
        <v>0</v>
      </c>
      <c r="AE62" s="11" t="s">
        <v>100</v>
      </c>
      <c r="AF62" s="11" t="s">
        <v>100</v>
      </c>
      <c r="AG62" s="117">
        <v>0</v>
      </c>
      <c r="AH62" s="125">
        <f t="shared" si="0"/>
        <v>0</v>
      </c>
      <c r="AI62" s="120">
        <v>0</v>
      </c>
      <c r="AJ62" s="118">
        <v>0</v>
      </c>
      <c r="AK62" s="128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</row>
    <row r="63" spans="1:59" s="18" customFormat="1" x14ac:dyDescent="0.25">
      <c r="A63" s="31"/>
      <c r="B63" s="32"/>
      <c r="C63" s="32"/>
      <c r="D63" s="32"/>
      <c r="E63" s="32"/>
      <c r="F63" s="69"/>
      <c r="G63" s="57"/>
      <c r="H63" s="103"/>
      <c r="I63" s="71"/>
      <c r="J63" s="32"/>
      <c r="K63" s="61"/>
      <c r="L63" s="111"/>
      <c r="M63" s="60"/>
      <c r="N63" s="61"/>
      <c r="O63" s="61"/>
      <c r="P63" s="32"/>
      <c r="Q63" s="59"/>
      <c r="R63" s="59"/>
      <c r="S63" s="59"/>
      <c r="T63" s="32"/>
      <c r="U63" s="11" t="s">
        <v>103</v>
      </c>
      <c r="V63" s="11">
        <v>44284</v>
      </c>
      <c r="W63" s="9" t="s">
        <v>202</v>
      </c>
      <c r="X63" s="11" t="s">
        <v>189</v>
      </c>
      <c r="Y63" s="11">
        <v>44287</v>
      </c>
      <c r="Z63" s="11">
        <v>44377</v>
      </c>
      <c r="AA63" s="19" t="s">
        <v>100</v>
      </c>
      <c r="AB63" s="19" t="s">
        <v>100</v>
      </c>
      <c r="AC63" s="117">
        <v>0</v>
      </c>
      <c r="AD63" s="117">
        <v>0</v>
      </c>
      <c r="AE63" s="11" t="s">
        <v>100</v>
      </c>
      <c r="AF63" s="11" t="s">
        <v>100</v>
      </c>
      <c r="AG63" s="117">
        <v>0</v>
      </c>
      <c r="AH63" s="125">
        <f t="shared" si="0"/>
        <v>0</v>
      </c>
      <c r="AI63" s="120">
        <v>0</v>
      </c>
      <c r="AJ63" s="118">
        <v>0</v>
      </c>
      <c r="AK63" s="128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</row>
    <row r="64" spans="1:59" s="18" customFormat="1" x14ac:dyDescent="0.25">
      <c r="A64" s="31"/>
      <c r="B64" s="32"/>
      <c r="C64" s="32"/>
      <c r="D64" s="32"/>
      <c r="E64" s="32"/>
      <c r="F64" s="69"/>
      <c r="G64" s="57"/>
      <c r="H64" s="103"/>
      <c r="I64" s="71"/>
      <c r="J64" s="32"/>
      <c r="K64" s="61"/>
      <c r="L64" s="111"/>
      <c r="M64" s="60"/>
      <c r="N64" s="61"/>
      <c r="O64" s="61"/>
      <c r="P64" s="32"/>
      <c r="Q64" s="59"/>
      <c r="R64" s="59"/>
      <c r="S64" s="59"/>
      <c r="T64" s="32"/>
      <c r="U64" s="11" t="s">
        <v>104</v>
      </c>
      <c r="V64" s="11">
        <v>44369</v>
      </c>
      <c r="W64" s="9" t="s">
        <v>203</v>
      </c>
      <c r="X64" s="11" t="s">
        <v>200</v>
      </c>
      <c r="Y64" s="11">
        <v>44378</v>
      </c>
      <c r="Z64" s="11">
        <v>44561</v>
      </c>
      <c r="AA64" s="11" t="s">
        <v>100</v>
      </c>
      <c r="AB64" s="11" t="s">
        <v>100</v>
      </c>
      <c r="AC64" s="117">
        <v>0</v>
      </c>
      <c r="AD64" s="117">
        <v>0</v>
      </c>
      <c r="AE64" s="11" t="s">
        <v>100</v>
      </c>
      <c r="AF64" s="11" t="s">
        <v>100</v>
      </c>
      <c r="AG64" s="117">
        <v>0</v>
      </c>
      <c r="AH64" s="125">
        <f t="shared" si="0"/>
        <v>0</v>
      </c>
      <c r="AI64" s="120">
        <v>227665.83</v>
      </c>
      <c r="AJ64" s="118">
        <v>0</v>
      </c>
      <c r="AK64" s="128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</row>
    <row r="65" spans="1:59" s="18" customFormat="1" x14ac:dyDescent="0.25">
      <c r="A65" s="31"/>
      <c r="B65" s="32"/>
      <c r="C65" s="32"/>
      <c r="D65" s="32"/>
      <c r="E65" s="32"/>
      <c r="F65" s="69"/>
      <c r="G65" s="57"/>
      <c r="H65" s="103"/>
      <c r="I65" s="71"/>
      <c r="J65" s="32"/>
      <c r="K65" s="61"/>
      <c r="L65" s="111"/>
      <c r="M65" s="60"/>
      <c r="N65" s="61"/>
      <c r="O65" s="61"/>
      <c r="P65" s="32"/>
      <c r="Q65" s="59"/>
      <c r="R65" s="59"/>
      <c r="S65" s="59"/>
      <c r="T65" s="32"/>
      <c r="U65" s="11" t="s">
        <v>105</v>
      </c>
      <c r="V65" s="11">
        <v>44559</v>
      </c>
      <c r="W65" s="9" t="s">
        <v>233</v>
      </c>
      <c r="X65" s="11" t="s">
        <v>225</v>
      </c>
      <c r="Y65" s="11">
        <v>44562</v>
      </c>
      <c r="Z65" s="11">
        <v>44742</v>
      </c>
      <c r="AA65" s="11" t="s">
        <v>100</v>
      </c>
      <c r="AB65" s="11" t="s">
        <v>100</v>
      </c>
      <c r="AC65" s="117">
        <v>0</v>
      </c>
      <c r="AD65" s="117">
        <v>0</v>
      </c>
      <c r="AE65" s="11" t="s">
        <v>100</v>
      </c>
      <c r="AF65" s="11" t="s">
        <v>100</v>
      </c>
      <c r="AG65" s="117">
        <v>0</v>
      </c>
      <c r="AH65" s="125">
        <f t="shared" si="0"/>
        <v>0</v>
      </c>
      <c r="AI65" s="120">
        <v>0</v>
      </c>
      <c r="AJ65" s="118">
        <v>0</v>
      </c>
      <c r="AK65" s="128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</row>
    <row r="66" spans="1:59" s="18" customFormat="1" x14ac:dyDescent="0.25">
      <c r="A66" s="31"/>
      <c r="B66" s="32"/>
      <c r="C66" s="32"/>
      <c r="D66" s="32"/>
      <c r="E66" s="32"/>
      <c r="F66" s="69"/>
      <c r="G66" s="57"/>
      <c r="H66" s="103"/>
      <c r="I66" s="71"/>
      <c r="J66" s="32"/>
      <c r="K66" s="61"/>
      <c r="L66" s="111"/>
      <c r="M66" s="60"/>
      <c r="N66" s="61"/>
      <c r="O66" s="61"/>
      <c r="P66" s="32"/>
      <c r="Q66" s="59"/>
      <c r="R66" s="59"/>
      <c r="S66" s="59"/>
      <c r="T66" s="32"/>
      <c r="U66" s="11" t="s">
        <v>192</v>
      </c>
      <c r="V66" s="11">
        <v>44739</v>
      </c>
      <c r="W66" s="9" t="s">
        <v>249</v>
      </c>
      <c r="X66" s="11" t="s">
        <v>223</v>
      </c>
      <c r="Y66" s="11">
        <v>44743</v>
      </c>
      <c r="Z66" s="11">
        <v>44926</v>
      </c>
      <c r="AA66" s="11" t="s">
        <v>100</v>
      </c>
      <c r="AB66" s="11" t="s">
        <v>100</v>
      </c>
      <c r="AC66" s="117">
        <v>0</v>
      </c>
      <c r="AD66" s="117">
        <v>0</v>
      </c>
      <c r="AE66" s="11" t="s">
        <v>100</v>
      </c>
      <c r="AF66" s="11" t="s">
        <v>100</v>
      </c>
      <c r="AG66" s="117">
        <v>0</v>
      </c>
      <c r="AH66" s="125">
        <f t="shared" si="0"/>
        <v>0</v>
      </c>
      <c r="AI66" s="120">
        <v>0</v>
      </c>
      <c r="AJ66" s="118">
        <v>0</v>
      </c>
      <c r="AK66" s="128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</row>
    <row r="67" spans="1:59" s="18" customFormat="1" x14ac:dyDescent="0.25">
      <c r="A67" s="31"/>
      <c r="B67" s="32"/>
      <c r="C67" s="32"/>
      <c r="D67" s="32"/>
      <c r="E67" s="32"/>
      <c r="F67" s="69"/>
      <c r="G67" s="57"/>
      <c r="H67" s="103"/>
      <c r="I67" s="71"/>
      <c r="J67" s="32"/>
      <c r="K67" s="61"/>
      <c r="L67" s="111"/>
      <c r="M67" s="60"/>
      <c r="N67" s="61"/>
      <c r="O67" s="61"/>
      <c r="P67" s="32"/>
      <c r="Q67" s="59"/>
      <c r="R67" s="59"/>
      <c r="S67" s="59"/>
      <c r="T67" s="32"/>
      <c r="U67" s="11" t="s">
        <v>194</v>
      </c>
      <c r="V67" s="11">
        <v>44895</v>
      </c>
      <c r="W67" s="9" t="s">
        <v>247</v>
      </c>
      <c r="X67" s="11" t="s">
        <v>248</v>
      </c>
      <c r="Y67" s="11">
        <v>44895</v>
      </c>
      <c r="Z67" s="11">
        <v>44926</v>
      </c>
      <c r="AA67" s="11" t="s">
        <v>100</v>
      </c>
      <c r="AB67" s="11" t="s">
        <v>100</v>
      </c>
      <c r="AC67" s="117">
        <v>0</v>
      </c>
      <c r="AD67" s="117">
        <v>0</v>
      </c>
      <c r="AE67" s="11" t="s">
        <v>100</v>
      </c>
      <c r="AF67" s="11" t="s">
        <v>100</v>
      </c>
      <c r="AG67" s="117">
        <v>0</v>
      </c>
      <c r="AH67" s="125">
        <f t="shared" si="0"/>
        <v>0</v>
      </c>
      <c r="AI67" s="120">
        <v>237452.64</v>
      </c>
      <c r="AJ67" s="118">
        <v>0</v>
      </c>
      <c r="AK67" s="128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</row>
    <row r="68" spans="1:59" s="18" customFormat="1" x14ac:dyDescent="0.25">
      <c r="A68" s="31"/>
      <c r="B68" s="32"/>
      <c r="C68" s="32"/>
      <c r="D68" s="32"/>
      <c r="E68" s="32"/>
      <c r="F68" s="69"/>
      <c r="G68" s="57"/>
      <c r="H68" s="103"/>
      <c r="I68" s="71"/>
      <c r="J68" s="32"/>
      <c r="K68" s="61"/>
      <c r="L68" s="111"/>
      <c r="M68" s="60"/>
      <c r="N68" s="61"/>
      <c r="O68" s="61"/>
      <c r="P68" s="32"/>
      <c r="Q68" s="59"/>
      <c r="R68" s="59"/>
      <c r="S68" s="59"/>
      <c r="T68" s="32"/>
      <c r="U68" s="11" t="s">
        <v>224</v>
      </c>
      <c r="V68" s="11">
        <v>45138</v>
      </c>
      <c r="W68" s="9" t="s">
        <v>361</v>
      </c>
      <c r="X68" s="10" t="s">
        <v>193</v>
      </c>
      <c r="Y68" s="11">
        <v>44927</v>
      </c>
      <c r="Z68" s="11">
        <v>45291</v>
      </c>
      <c r="AA68" s="11" t="s">
        <v>100</v>
      </c>
      <c r="AB68" s="11" t="s">
        <v>100</v>
      </c>
      <c r="AC68" s="117">
        <v>0</v>
      </c>
      <c r="AD68" s="117">
        <v>0</v>
      </c>
      <c r="AE68" s="11" t="s">
        <v>100</v>
      </c>
      <c r="AF68" s="11" t="s">
        <v>100</v>
      </c>
      <c r="AG68" s="117">
        <v>0</v>
      </c>
      <c r="AH68" s="125">
        <f t="shared" si="0"/>
        <v>0</v>
      </c>
      <c r="AI68" s="120">
        <v>0</v>
      </c>
      <c r="AJ68" s="118">
        <v>0</v>
      </c>
      <c r="AK68" s="128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</row>
    <row r="69" spans="1:59" s="18" customFormat="1" x14ac:dyDescent="0.25">
      <c r="A69" s="31"/>
      <c r="B69" s="32"/>
      <c r="C69" s="32"/>
      <c r="D69" s="32"/>
      <c r="E69" s="32"/>
      <c r="F69" s="69"/>
      <c r="G69" s="57"/>
      <c r="H69" s="103"/>
      <c r="I69" s="71"/>
      <c r="J69" s="32"/>
      <c r="K69" s="61"/>
      <c r="L69" s="111"/>
      <c r="M69" s="60"/>
      <c r="N69" s="61"/>
      <c r="O69" s="61"/>
      <c r="P69" s="32"/>
      <c r="Q69" s="59"/>
      <c r="R69" s="59"/>
      <c r="S69" s="59"/>
      <c r="T69" s="32"/>
      <c r="U69" s="11" t="s">
        <v>378</v>
      </c>
      <c r="V69" s="11">
        <v>45138</v>
      </c>
      <c r="W69" s="9" t="s">
        <v>361</v>
      </c>
      <c r="X69" s="11" t="s">
        <v>248</v>
      </c>
      <c r="Y69" s="11">
        <v>44593</v>
      </c>
      <c r="Z69" s="11">
        <v>45291</v>
      </c>
      <c r="AA69" s="11" t="s">
        <v>100</v>
      </c>
      <c r="AB69" s="11" t="s">
        <v>100</v>
      </c>
      <c r="AC69" s="117">
        <v>0</v>
      </c>
      <c r="AD69" s="117">
        <v>0</v>
      </c>
      <c r="AE69" s="11" t="s">
        <v>100</v>
      </c>
      <c r="AF69" s="11" t="s">
        <v>100</v>
      </c>
      <c r="AG69" s="117">
        <v>0</v>
      </c>
      <c r="AH69" s="125">
        <f t="shared" si="0"/>
        <v>0</v>
      </c>
      <c r="AI69" s="120">
        <v>248718.56</v>
      </c>
      <c r="AJ69" s="118">
        <v>0</v>
      </c>
      <c r="AK69" s="128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</row>
    <row r="70" spans="1:59" s="18" customFormat="1" x14ac:dyDescent="0.25">
      <c r="A70" s="31"/>
      <c r="B70" s="32"/>
      <c r="C70" s="32"/>
      <c r="D70" s="32"/>
      <c r="E70" s="32"/>
      <c r="F70" s="69"/>
      <c r="G70" s="57"/>
      <c r="H70" s="103"/>
      <c r="I70" s="71"/>
      <c r="J70" s="32"/>
      <c r="K70" s="61"/>
      <c r="L70" s="111"/>
      <c r="M70" s="60"/>
      <c r="N70" s="61"/>
      <c r="O70" s="61"/>
      <c r="P70" s="32"/>
      <c r="Q70" s="59"/>
      <c r="R70" s="59"/>
      <c r="S70" s="59"/>
      <c r="T70" s="32"/>
      <c r="U70" s="11" t="s">
        <v>227</v>
      </c>
      <c r="V70" s="11">
        <v>45286</v>
      </c>
      <c r="W70" s="9" t="s">
        <v>413</v>
      </c>
      <c r="X70" s="10" t="s">
        <v>193</v>
      </c>
      <c r="Y70" s="11">
        <v>45292</v>
      </c>
      <c r="Z70" s="11">
        <v>45657</v>
      </c>
      <c r="AA70" s="11" t="s">
        <v>100</v>
      </c>
      <c r="AB70" s="11" t="s">
        <v>100</v>
      </c>
      <c r="AC70" s="117">
        <v>0</v>
      </c>
      <c r="AD70" s="117">
        <v>0</v>
      </c>
      <c r="AE70" s="11" t="s">
        <v>100</v>
      </c>
      <c r="AF70" s="11" t="s">
        <v>100</v>
      </c>
      <c r="AG70" s="117">
        <v>0</v>
      </c>
      <c r="AH70" s="125">
        <f t="shared" si="0"/>
        <v>0</v>
      </c>
      <c r="AI70" s="120">
        <v>0</v>
      </c>
      <c r="AJ70" s="118">
        <f>19913.51</f>
        <v>19913.509999999998</v>
      </c>
      <c r="AK70" s="128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</row>
    <row r="71" spans="1:59" s="18" customFormat="1" x14ac:dyDescent="0.25">
      <c r="A71" s="31"/>
      <c r="B71" s="32"/>
      <c r="C71" s="32"/>
      <c r="D71" s="32"/>
      <c r="E71" s="32"/>
      <c r="F71" s="69"/>
      <c r="G71" s="57"/>
      <c r="H71" s="103"/>
      <c r="I71" s="71"/>
      <c r="J71" s="32"/>
      <c r="K71" s="61"/>
      <c r="L71" s="111"/>
      <c r="M71" s="60"/>
      <c r="N71" s="61"/>
      <c r="O71" s="61"/>
      <c r="P71" s="32"/>
      <c r="Q71" s="59"/>
      <c r="R71" s="59"/>
      <c r="S71" s="59"/>
      <c r="T71" s="32"/>
      <c r="U71" s="11"/>
      <c r="V71" s="11"/>
      <c r="W71" s="11"/>
      <c r="X71" s="10"/>
      <c r="Y71" s="11"/>
      <c r="Z71" s="11"/>
      <c r="AA71" s="11"/>
      <c r="AB71" s="11"/>
      <c r="AC71" s="117"/>
      <c r="AD71" s="117"/>
      <c r="AE71" s="11"/>
      <c r="AF71" s="11"/>
      <c r="AG71" s="117"/>
      <c r="AH71" s="125">
        <f t="shared" si="0"/>
        <v>0</v>
      </c>
      <c r="AI71" s="120"/>
      <c r="AJ71" s="118"/>
      <c r="AK71" s="128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</row>
    <row r="72" spans="1:59" s="18" customFormat="1" x14ac:dyDescent="0.25">
      <c r="A72" s="31"/>
      <c r="B72" s="32"/>
      <c r="C72" s="32"/>
      <c r="D72" s="32"/>
      <c r="E72" s="32"/>
      <c r="F72" s="69"/>
      <c r="G72" s="57"/>
      <c r="H72" s="103"/>
      <c r="I72" s="71"/>
      <c r="J72" s="32"/>
      <c r="K72" s="61"/>
      <c r="L72" s="111"/>
      <c r="M72" s="60"/>
      <c r="N72" s="61"/>
      <c r="O72" s="61"/>
      <c r="P72" s="32"/>
      <c r="Q72" s="59"/>
      <c r="R72" s="59"/>
      <c r="S72" s="59"/>
      <c r="T72" s="32"/>
      <c r="U72" s="11"/>
      <c r="V72" s="11"/>
      <c r="W72" s="9"/>
      <c r="X72" s="10"/>
      <c r="Y72" s="11"/>
      <c r="Z72" s="11"/>
      <c r="AA72" s="11"/>
      <c r="AB72" s="11"/>
      <c r="AC72" s="117"/>
      <c r="AD72" s="117"/>
      <c r="AE72" s="11"/>
      <c r="AF72" s="11"/>
      <c r="AG72" s="117"/>
      <c r="AH72" s="125">
        <f t="shared" si="0"/>
        <v>0</v>
      </c>
      <c r="AI72" s="120"/>
      <c r="AJ72" s="118"/>
      <c r="AK72" s="128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</row>
    <row r="73" spans="1:59" x14ac:dyDescent="0.25">
      <c r="A73" s="31"/>
      <c r="B73" s="32"/>
      <c r="C73" s="32"/>
      <c r="D73" s="32"/>
      <c r="E73" s="32"/>
      <c r="F73" s="69"/>
      <c r="G73" s="57"/>
      <c r="H73" s="103"/>
      <c r="I73" s="71"/>
      <c r="J73" s="32"/>
      <c r="K73" s="61"/>
      <c r="L73" s="111"/>
      <c r="M73" s="60"/>
      <c r="N73" s="61"/>
      <c r="O73" s="61"/>
      <c r="P73" s="32"/>
      <c r="Q73" s="59"/>
      <c r="R73" s="59"/>
      <c r="S73" s="59"/>
      <c r="T73" s="32"/>
      <c r="U73" s="11"/>
      <c r="V73" s="11"/>
      <c r="W73" s="9"/>
      <c r="X73" s="11"/>
      <c r="Y73" s="11"/>
      <c r="Z73" s="11"/>
      <c r="AA73" s="11"/>
      <c r="AB73" s="11"/>
      <c r="AC73" s="117"/>
      <c r="AD73" s="117"/>
      <c r="AE73" s="11"/>
      <c r="AF73" s="11"/>
      <c r="AG73" s="117"/>
      <c r="AH73" s="125">
        <f t="shared" si="0"/>
        <v>0</v>
      </c>
      <c r="AI73" s="118"/>
      <c r="AJ73" s="118"/>
      <c r="AK73" s="128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</row>
    <row r="74" spans="1:59" ht="15" customHeight="1" x14ac:dyDescent="0.25">
      <c r="A74" s="31">
        <v>6</v>
      </c>
      <c r="B74" s="32" t="s">
        <v>425</v>
      </c>
      <c r="C74" s="32" t="s">
        <v>152</v>
      </c>
      <c r="D74" s="32" t="s">
        <v>97</v>
      </c>
      <c r="E74" s="32" t="s">
        <v>99</v>
      </c>
      <c r="F74" s="69" t="s">
        <v>401</v>
      </c>
      <c r="G74" s="60">
        <v>12653</v>
      </c>
      <c r="H74" s="103" t="s">
        <v>204</v>
      </c>
      <c r="I74" s="71" t="s">
        <v>150</v>
      </c>
      <c r="J74" s="32" t="s">
        <v>151</v>
      </c>
      <c r="K74" s="61">
        <v>44162</v>
      </c>
      <c r="L74" s="111">
        <v>45676.800000000003</v>
      </c>
      <c r="M74" s="60">
        <v>12939</v>
      </c>
      <c r="N74" s="61">
        <v>44166</v>
      </c>
      <c r="O74" s="61">
        <v>44530</v>
      </c>
      <c r="P74" s="32" t="s">
        <v>290</v>
      </c>
      <c r="Q74" s="59" t="s">
        <v>100</v>
      </c>
      <c r="R74" s="59" t="s">
        <v>100</v>
      </c>
      <c r="S74" s="59" t="s">
        <v>100</v>
      </c>
      <c r="T74" s="32" t="s">
        <v>154</v>
      </c>
      <c r="U74" s="11" t="s">
        <v>100</v>
      </c>
      <c r="V74" s="11" t="s">
        <v>100</v>
      </c>
      <c r="W74" s="9" t="s">
        <v>100</v>
      </c>
      <c r="X74" s="11" t="s">
        <v>100</v>
      </c>
      <c r="Y74" s="11" t="s">
        <v>100</v>
      </c>
      <c r="Z74" s="11" t="s">
        <v>100</v>
      </c>
      <c r="AA74" s="11" t="s">
        <v>100</v>
      </c>
      <c r="AB74" s="11" t="s">
        <v>100</v>
      </c>
      <c r="AC74" s="117">
        <v>0</v>
      </c>
      <c r="AD74" s="117">
        <v>0</v>
      </c>
      <c r="AE74" s="11" t="s">
        <v>100</v>
      </c>
      <c r="AF74" s="11" t="s">
        <v>100</v>
      </c>
      <c r="AG74" s="117">
        <v>0</v>
      </c>
      <c r="AH74" s="125">
        <f t="shared" si="0"/>
        <v>45676.800000000003</v>
      </c>
      <c r="AI74" s="120">
        <v>56264.39</v>
      </c>
      <c r="AJ74" s="118">
        <v>0</v>
      </c>
      <c r="AK74" s="128">
        <f>AI74+AI75+AI78+AJ79</f>
        <v>181838.27000000002</v>
      </c>
      <c r="AL74" s="32" t="s">
        <v>100</v>
      </c>
      <c r="AM74" s="32" t="s">
        <v>100</v>
      </c>
      <c r="AN74" s="32" t="s">
        <v>100</v>
      </c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</row>
    <row r="75" spans="1:59" x14ac:dyDescent="0.25">
      <c r="A75" s="31"/>
      <c r="B75" s="32"/>
      <c r="C75" s="32"/>
      <c r="D75" s="32"/>
      <c r="E75" s="32"/>
      <c r="F75" s="69"/>
      <c r="G75" s="60"/>
      <c r="H75" s="103"/>
      <c r="I75" s="71"/>
      <c r="J75" s="32"/>
      <c r="K75" s="61"/>
      <c r="L75" s="111"/>
      <c r="M75" s="60"/>
      <c r="N75" s="61"/>
      <c r="O75" s="61"/>
      <c r="P75" s="32"/>
      <c r="Q75" s="59"/>
      <c r="R75" s="59"/>
      <c r="S75" s="59"/>
      <c r="T75" s="32"/>
      <c r="U75" s="11" t="s">
        <v>101</v>
      </c>
      <c r="V75" s="11">
        <v>44490</v>
      </c>
      <c r="W75" s="9" t="s">
        <v>212</v>
      </c>
      <c r="X75" s="11" t="s">
        <v>213</v>
      </c>
      <c r="Y75" s="11">
        <v>44897</v>
      </c>
      <c r="Z75" s="11">
        <v>45262</v>
      </c>
      <c r="AA75" s="11" t="s">
        <v>100</v>
      </c>
      <c r="AB75" s="11" t="s">
        <v>100</v>
      </c>
      <c r="AC75" s="117">
        <v>0</v>
      </c>
      <c r="AD75" s="117">
        <v>0</v>
      </c>
      <c r="AE75" s="11" t="s">
        <v>100</v>
      </c>
      <c r="AF75" s="11" t="s">
        <v>100</v>
      </c>
      <c r="AG75" s="117">
        <v>0</v>
      </c>
      <c r="AH75" s="125">
        <f t="shared" si="0"/>
        <v>0</v>
      </c>
      <c r="AI75" s="120">
        <v>57513.46</v>
      </c>
      <c r="AJ75" s="118">
        <v>0</v>
      </c>
      <c r="AK75" s="128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</row>
    <row r="76" spans="1:59" x14ac:dyDescent="0.25">
      <c r="A76" s="31"/>
      <c r="B76" s="32"/>
      <c r="C76" s="32"/>
      <c r="D76" s="32"/>
      <c r="E76" s="32"/>
      <c r="F76" s="69"/>
      <c r="G76" s="60"/>
      <c r="H76" s="103"/>
      <c r="I76" s="71"/>
      <c r="J76" s="32"/>
      <c r="K76" s="61"/>
      <c r="L76" s="111"/>
      <c r="M76" s="60"/>
      <c r="N76" s="61"/>
      <c r="O76" s="61"/>
      <c r="P76" s="32"/>
      <c r="Q76" s="59"/>
      <c r="R76" s="59"/>
      <c r="S76" s="59"/>
      <c r="T76" s="32"/>
      <c r="U76" s="11" t="s">
        <v>103</v>
      </c>
      <c r="V76" s="11">
        <v>44925</v>
      </c>
      <c r="W76" s="9" t="s">
        <v>247</v>
      </c>
      <c r="X76" s="11" t="s">
        <v>362</v>
      </c>
      <c r="Y76" s="11">
        <v>44895</v>
      </c>
      <c r="Z76" s="11">
        <v>44897</v>
      </c>
      <c r="AA76" s="11" t="s">
        <v>100</v>
      </c>
      <c r="AB76" s="11" t="s">
        <v>100</v>
      </c>
      <c r="AC76" s="117">
        <v>0</v>
      </c>
      <c r="AD76" s="117">
        <v>0</v>
      </c>
      <c r="AE76" s="11" t="s">
        <v>100</v>
      </c>
      <c r="AF76" s="11" t="s">
        <v>100</v>
      </c>
      <c r="AG76" s="117">
        <v>0</v>
      </c>
      <c r="AH76" s="125">
        <f t="shared" si="0"/>
        <v>0</v>
      </c>
      <c r="AI76" s="120">
        <v>0</v>
      </c>
      <c r="AJ76" s="118">
        <v>0</v>
      </c>
      <c r="AK76" s="128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</row>
    <row r="77" spans="1:59" x14ac:dyDescent="0.25">
      <c r="A77" s="31"/>
      <c r="B77" s="32"/>
      <c r="C77" s="32"/>
      <c r="D77" s="32"/>
      <c r="E77" s="32"/>
      <c r="F77" s="69"/>
      <c r="G77" s="60"/>
      <c r="H77" s="103"/>
      <c r="I77" s="71"/>
      <c r="J77" s="32"/>
      <c r="K77" s="61"/>
      <c r="L77" s="111"/>
      <c r="M77" s="60"/>
      <c r="N77" s="61"/>
      <c r="O77" s="61"/>
      <c r="P77" s="32"/>
      <c r="Q77" s="59"/>
      <c r="R77" s="59"/>
      <c r="S77" s="59"/>
      <c r="T77" s="32"/>
      <c r="U77" s="11" t="s">
        <v>104</v>
      </c>
      <c r="V77" s="11">
        <v>44897</v>
      </c>
      <c r="W77" s="9" t="s">
        <v>399</v>
      </c>
      <c r="X77" s="11" t="s">
        <v>363</v>
      </c>
      <c r="Y77" s="11">
        <v>44897</v>
      </c>
      <c r="Z77" s="11">
        <v>45262</v>
      </c>
      <c r="AA77" s="11" t="s">
        <v>100</v>
      </c>
      <c r="AB77" s="11" t="s">
        <v>100</v>
      </c>
      <c r="AC77" s="117">
        <v>0</v>
      </c>
      <c r="AD77" s="117">
        <v>0</v>
      </c>
      <c r="AE77" s="11" t="s">
        <v>100</v>
      </c>
      <c r="AF77" s="11" t="s">
        <v>100</v>
      </c>
      <c r="AG77" s="117">
        <v>0</v>
      </c>
      <c r="AH77" s="125">
        <f t="shared" si="0"/>
        <v>0</v>
      </c>
      <c r="AI77" s="120">
        <v>0</v>
      </c>
      <c r="AJ77" s="118">
        <v>0</v>
      </c>
      <c r="AK77" s="128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</row>
    <row r="78" spans="1:59" x14ac:dyDescent="0.25">
      <c r="A78" s="31"/>
      <c r="B78" s="32"/>
      <c r="C78" s="32"/>
      <c r="D78" s="32"/>
      <c r="E78" s="32"/>
      <c r="F78" s="69"/>
      <c r="G78" s="60"/>
      <c r="H78" s="103"/>
      <c r="I78" s="71"/>
      <c r="J78" s="32"/>
      <c r="K78" s="61"/>
      <c r="L78" s="111"/>
      <c r="M78" s="60"/>
      <c r="N78" s="61"/>
      <c r="O78" s="61"/>
      <c r="P78" s="32"/>
      <c r="Q78" s="59"/>
      <c r="R78" s="59"/>
      <c r="S78" s="59"/>
      <c r="T78" s="32"/>
      <c r="U78" s="11" t="s">
        <v>105</v>
      </c>
      <c r="V78" s="11">
        <v>45138</v>
      </c>
      <c r="W78" s="9" t="s">
        <v>361</v>
      </c>
      <c r="X78" s="16" t="s">
        <v>362</v>
      </c>
      <c r="Y78" s="11">
        <v>44562</v>
      </c>
      <c r="Z78" s="11">
        <v>45262</v>
      </c>
      <c r="AA78" s="11" t="s">
        <v>100</v>
      </c>
      <c r="AB78" s="11" t="s">
        <v>100</v>
      </c>
      <c r="AC78" s="117">
        <v>0</v>
      </c>
      <c r="AD78" s="117">
        <v>0</v>
      </c>
      <c r="AE78" s="11" t="s">
        <v>100</v>
      </c>
      <c r="AF78" s="11" t="s">
        <v>100</v>
      </c>
      <c r="AG78" s="117">
        <v>0</v>
      </c>
      <c r="AH78" s="125">
        <f t="shared" si="0"/>
        <v>0</v>
      </c>
      <c r="AI78" s="120">
        <v>63866.04</v>
      </c>
      <c r="AJ78" s="118">
        <v>0</v>
      </c>
      <c r="AK78" s="128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</row>
    <row r="79" spans="1:59" x14ac:dyDescent="0.25">
      <c r="A79" s="31"/>
      <c r="B79" s="32"/>
      <c r="C79" s="32"/>
      <c r="D79" s="32"/>
      <c r="E79" s="32"/>
      <c r="F79" s="69"/>
      <c r="G79" s="60"/>
      <c r="H79" s="103"/>
      <c r="I79" s="71"/>
      <c r="J79" s="32"/>
      <c r="K79" s="61"/>
      <c r="L79" s="111"/>
      <c r="M79" s="60"/>
      <c r="N79" s="61"/>
      <c r="O79" s="61"/>
      <c r="P79" s="32"/>
      <c r="Q79" s="59"/>
      <c r="R79" s="59"/>
      <c r="S79" s="59"/>
      <c r="T79" s="32"/>
      <c r="U79" s="11" t="s">
        <v>192</v>
      </c>
      <c r="V79" s="11">
        <v>45261</v>
      </c>
      <c r="W79" s="9" t="s">
        <v>419</v>
      </c>
      <c r="X79" s="11" t="s">
        <v>394</v>
      </c>
      <c r="Y79" s="11">
        <v>45263</v>
      </c>
      <c r="Z79" s="11">
        <v>45628</v>
      </c>
      <c r="AA79" s="11" t="s">
        <v>100</v>
      </c>
      <c r="AB79" s="11" t="s">
        <v>100</v>
      </c>
      <c r="AC79" s="117">
        <v>0</v>
      </c>
      <c r="AD79" s="117">
        <v>0</v>
      </c>
      <c r="AE79" s="11" t="s">
        <v>100</v>
      </c>
      <c r="AF79" s="11" t="s">
        <v>100</v>
      </c>
      <c r="AG79" s="117">
        <v>0</v>
      </c>
      <c r="AH79" s="125">
        <f t="shared" si="0"/>
        <v>0</v>
      </c>
      <c r="AI79" s="120">
        <v>0</v>
      </c>
      <c r="AJ79" s="118">
        <f>4194.38</f>
        <v>4194.38</v>
      </c>
      <c r="AK79" s="128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</row>
    <row r="80" spans="1:59" x14ac:dyDescent="0.25">
      <c r="A80" s="31"/>
      <c r="B80" s="32"/>
      <c r="C80" s="32"/>
      <c r="D80" s="32"/>
      <c r="E80" s="32"/>
      <c r="F80" s="69"/>
      <c r="G80" s="60"/>
      <c r="H80" s="103"/>
      <c r="I80" s="71"/>
      <c r="J80" s="32"/>
      <c r="K80" s="61"/>
      <c r="L80" s="111"/>
      <c r="M80" s="60"/>
      <c r="N80" s="61"/>
      <c r="O80" s="61"/>
      <c r="P80" s="32"/>
      <c r="Q80" s="59"/>
      <c r="R80" s="59"/>
      <c r="S80" s="59"/>
      <c r="T80" s="32"/>
      <c r="U80" s="11"/>
      <c r="V80" s="11"/>
      <c r="W80" s="11"/>
      <c r="X80" s="11"/>
      <c r="Y80" s="11"/>
      <c r="Z80" s="11"/>
      <c r="AA80" s="11"/>
      <c r="AB80" s="11"/>
      <c r="AC80" s="117"/>
      <c r="AD80" s="117"/>
      <c r="AE80" s="11"/>
      <c r="AF80" s="11"/>
      <c r="AG80" s="117"/>
      <c r="AH80" s="125">
        <f t="shared" si="0"/>
        <v>0</v>
      </c>
      <c r="AI80" s="120"/>
      <c r="AJ80" s="118"/>
      <c r="AK80" s="128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</row>
    <row r="81" spans="1:59" x14ac:dyDescent="0.25">
      <c r="A81" s="31"/>
      <c r="B81" s="32"/>
      <c r="C81" s="32"/>
      <c r="D81" s="32"/>
      <c r="E81" s="32"/>
      <c r="F81" s="69"/>
      <c r="G81" s="60"/>
      <c r="H81" s="103"/>
      <c r="I81" s="71"/>
      <c r="J81" s="32"/>
      <c r="K81" s="61"/>
      <c r="L81" s="111"/>
      <c r="M81" s="60"/>
      <c r="N81" s="61"/>
      <c r="O81" s="61"/>
      <c r="P81" s="32"/>
      <c r="Q81" s="59"/>
      <c r="R81" s="59"/>
      <c r="S81" s="59"/>
      <c r="T81" s="32"/>
      <c r="U81" s="11"/>
      <c r="V81" s="11"/>
      <c r="W81" s="11"/>
      <c r="X81" s="11"/>
      <c r="Y81" s="11"/>
      <c r="Z81" s="11"/>
      <c r="AA81" s="11"/>
      <c r="AB81" s="11"/>
      <c r="AC81" s="117"/>
      <c r="AD81" s="117"/>
      <c r="AE81" s="11"/>
      <c r="AF81" s="11"/>
      <c r="AG81" s="117"/>
      <c r="AH81" s="125">
        <f t="shared" si="0"/>
        <v>0</v>
      </c>
      <c r="AI81" s="120"/>
      <c r="AJ81" s="118"/>
      <c r="AK81" s="128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</row>
    <row r="82" spans="1:59" x14ac:dyDescent="0.25">
      <c r="A82" s="31"/>
      <c r="B82" s="32"/>
      <c r="C82" s="32"/>
      <c r="D82" s="32"/>
      <c r="E82" s="32"/>
      <c r="F82" s="69"/>
      <c r="G82" s="60"/>
      <c r="H82" s="103"/>
      <c r="I82" s="71"/>
      <c r="J82" s="32"/>
      <c r="K82" s="61"/>
      <c r="L82" s="111"/>
      <c r="M82" s="60"/>
      <c r="N82" s="61"/>
      <c r="O82" s="61"/>
      <c r="P82" s="32"/>
      <c r="Q82" s="59"/>
      <c r="R82" s="59"/>
      <c r="S82" s="59"/>
      <c r="T82" s="32"/>
      <c r="U82" s="11"/>
      <c r="V82" s="11"/>
      <c r="W82" s="9"/>
      <c r="X82" s="11"/>
      <c r="Y82" s="11"/>
      <c r="Z82" s="11"/>
      <c r="AA82" s="11"/>
      <c r="AB82" s="11"/>
      <c r="AC82" s="117"/>
      <c r="AD82" s="117"/>
      <c r="AE82" s="11"/>
      <c r="AF82" s="11"/>
      <c r="AG82" s="117"/>
      <c r="AH82" s="125">
        <f t="shared" si="0"/>
        <v>0</v>
      </c>
      <c r="AI82" s="120"/>
      <c r="AJ82" s="118"/>
      <c r="AK82" s="128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</row>
    <row r="83" spans="1:59" ht="17.25" customHeight="1" x14ac:dyDescent="0.25">
      <c r="A83" s="31">
        <v>7</v>
      </c>
      <c r="B83" s="32" t="s">
        <v>427</v>
      </c>
      <c r="C83" s="32" t="s">
        <v>152</v>
      </c>
      <c r="D83" s="32" t="s">
        <v>97</v>
      </c>
      <c r="E83" s="32" t="s">
        <v>99</v>
      </c>
      <c r="F83" s="69" t="s">
        <v>401</v>
      </c>
      <c r="G83" s="60">
        <v>12953</v>
      </c>
      <c r="H83" s="103" t="s">
        <v>188</v>
      </c>
      <c r="I83" s="71" t="s">
        <v>150</v>
      </c>
      <c r="J83" s="32" t="s">
        <v>151</v>
      </c>
      <c r="K83" s="61">
        <v>44194</v>
      </c>
      <c r="L83" s="111">
        <v>48688.56</v>
      </c>
      <c r="M83" s="60">
        <v>12953</v>
      </c>
      <c r="N83" s="61">
        <v>44197</v>
      </c>
      <c r="O83" s="61">
        <v>44561</v>
      </c>
      <c r="P83" s="32" t="s">
        <v>290</v>
      </c>
      <c r="Q83" s="59" t="s">
        <v>100</v>
      </c>
      <c r="R83" s="59" t="s">
        <v>100</v>
      </c>
      <c r="S83" s="59" t="s">
        <v>100</v>
      </c>
      <c r="T83" s="32" t="s">
        <v>154</v>
      </c>
      <c r="U83" s="11" t="s">
        <v>100</v>
      </c>
      <c r="V83" s="11" t="s">
        <v>100</v>
      </c>
      <c r="W83" s="11" t="s">
        <v>100</v>
      </c>
      <c r="X83" s="11" t="s">
        <v>100</v>
      </c>
      <c r="Y83" s="11" t="s">
        <v>100</v>
      </c>
      <c r="Z83" s="11" t="s">
        <v>100</v>
      </c>
      <c r="AA83" s="11" t="s">
        <v>100</v>
      </c>
      <c r="AB83" s="11" t="s">
        <v>100</v>
      </c>
      <c r="AC83" s="117">
        <v>0</v>
      </c>
      <c r="AD83" s="117">
        <v>0</v>
      </c>
      <c r="AE83" s="11" t="s">
        <v>100</v>
      </c>
      <c r="AF83" s="11" t="s">
        <v>100</v>
      </c>
      <c r="AG83" s="117">
        <v>0</v>
      </c>
      <c r="AH83" s="125">
        <f t="shared" si="0"/>
        <v>48688.56</v>
      </c>
      <c r="AI83" s="120">
        <v>0</v>
      </c>
      <c r="AJ83" s="118">
        <v>0</v>
      </c>
      <c r="AK83" s="128">
        <f>AI84+AI85+AI87+AJ88</f>
        <v>301534.45</v>
      </c>
      <c r="AL83" s="32" t="s">
        <v>100</v>
      </c>
      <c r="AM83" s="32" t="s">
        <v>100</v>
      </c>
      <c r="AN83" s="32" t="s">
        <v>100</v>
      </c>
      <c r="AO83" s="32"/>
      <c r="AP83" s="32"/>
      <c r="AQ83" s="32"/>
      <c r="AR83" s="32"/>
      <c r="AS83" s="32"/>
      <c r="AT83" s="32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32"/>
    </row>
    <row r="84" spans="1:59" x14ac:dyDescent="0.25">
      <c r="A84" s="31"/>
      <c r="B84" s="32"/>
      <c r="C84" s="32"/>
      <c r="D84" s="32"/>
      <c r="E84" s="32"/>
      <c r="F84" s="69"/>
      <c r="G84" s="60"/>
      <c r="H84" s="103"/>
      <c r="I84" s="71"/>
      <c r="J84" s="32"/>
      <c r="K84" s="61"/>
      <c r="L84" s="111"/>
      <c r="M84" s="60"/>
      <c r="N84" s="61"/>
      <c r="O84" s="61"/>
      <c r="P84" s="32"/>
      <c r="Q84" s="59"/>
      <c r="R84" s="59"/>
      <c r="S84" s="59"/>
      <c r="T84" s="32"/>
      <c r="U84" s="11" t="s">
        <v>101</v>
      </c>
      <c r="V84" s="11">
        <v>44559</v>
      </c>
      <c r="W84" s="9" t="s">
        <v>233</v>
      </c>
      <c r="X84" s="11" t="s">
        <v>246</v>
      </c>
      <c r="Y84" s="11">
        <v>44562</v>
      </c>
      <c r="Z84" s="11">
        <v>44926</v>
      </c>
      <c r="AA84" s="11" t="s">
        <v>100</v>
      </c>
      <c r="AB84" s="11" t="s">
        <v>100</v>
      </c>
      <c r="AC84" s="117">
        <v>0</v>
      </c>
      <c r="AD84" s="117">
        <v>0</v>
      </c>
      <c r="AE84" s="11" t="s">
        <v>100</v>
      </c>
      <c r="AF84" s="11" t="s">
        <v>100</v>
      </c>
      <c r="AG84" s="117">
        <v>0</v>
      </c>
      <c r="AH84" s="125">
        <f t="shared" si="0"/>
        <v>0</v>
      </c>
      <c r="AI84" s="120">
        <v>60084.56</v>
      </c>
      <c r="AJ84" s="118">
        <v>0</v>
      </c>
      <c r="AK84" s="128"/>
      <c r="AL84" s="32"/>
      <c r="AM84" s="32"/>
      <c r="AN84" s="32"/>
      <c r="AO84" s="32"/>
      <c r="AP84" s="32"/>
      <c r="AQ84" s="32"/>
      <c r="AR84" s="32"/>
      <c r="AS84" s="32"/>
      <c r="AT84" s="32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32"/>
    </row>
    <row r="85" spans="1:59" x14ac:dyDescent="0.25">
      <c r="A85" s="31"/>
      <c r="B85" s="32"/>
      <c r="C85" s="32"/>
      <c r="D85" s="32"/>
      <c r="E85" s="32"/>
      <c r="F85" s="69"/>
      <c r="G85" s="60"/>
      <c r="H85" s="103"/>
      <c r="I85" s="71"/>
      <c r="J85" s="32"/>
      <c r="K85" s="61"/>
      <c r="L85" s="111"/>
      <c r="M85" s="60"/>
      <c r="N85" s="61"/>
      <c r="O85" s="61"/>
      <c r="P85" s="32"/>
      <c r="Q85" s="59"/>
      <c r="R85" s="59"/>
      <c r="S85" s="59"/>
      <c r="T85" s="32"/>
      <c r="U85" s="11" t="s">
        <v>103</v>
      </c>
      <c r="V85" s="11">
        <v>44895</v>
      </c>
      <c r="W85" s="9" t="s">
        <v>247</v>
      </c>
      <c r="X85" s="11" t="s">
        <v>248</v>
      </c>
      <c r="Y85" s="11">
        <v>44895</v>
      </c>
      <c r="Z85" s="11">
        <v>44926</v>
      </c>
      <c r="AA85" s="11" t="s">
        <v>100</v>
      </c>
      <c r="AB85" s="11" t="s">
        <v>100</v>
      </c>
      <c r="AC85" s="117">
        <v>0</v>
      </c>
      <c r="AD85" s="117">
        <v>0</v>
      </c>
      <c r="AE85" s="11" t="s">
        <v>100</v>
      </c>
      <c r="AF85" s="11" t="s">
        <v>100</v>
      </c>
      <c r="AG85" s="117">
        <v>0</v>
      </c>
      <c r="AH85" s="125">
        <f t="shared" ref="AH85:AH148" si="1">L85-AD85+AC85+AG85</f>
        <v>0</v>
      </c>
      <c r="AI85" s="120">
        <v>185720.78</v>
      </c>
      <c r="AJ85" s="118">
        <v>0</v>
      </c>
      <c r="AK85" s="128"/>
      <c r="AL85" s="32"/>
      <c r="AM85" s="32"/>
      <c r="AN85" s="32"/>
      <c r="AO85" s="32"/>
      <c r="AP85" s="32"/>
      <c r="AQ85" s="32"/>
      <c r="AR85" s="32"/>
      <c r="AS85" s="32"/>
      <c r="AT85" s="32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32"/>
    </row>
    <row r="86" spans="1:59" x14ac:dyDescent="0.25">
      <c r="A86" s="31"/>
      <c r="B86" s="32"/>
      <c r="C86" s="32"/>
      <c r="D86" s="32"/>
      <c r="E86" s="32"/>
      <c r="F86" s="69"/>
      <c r="G86" s="60"/>
      <c r="H86" s="103"/>
      <c r="I86" s="71"/>
      <c r="J86" s="32"/>
      <c r="K86" s="61"/>
      <c r="L86" s="111"/>
      <c r="M86" s="60"/>
      <c r="N86" s="61"/>
      <c r="O86" s="61"/>
      <c r="P86" s="32"/>
      <c r="Q86" s="59"/>
      <c r="R86" s="59"/>
      <c r="S86" s="59"/>
      <c r="T86" s="32"/>
      <c r="U86" s="11" t="s">
        <v>104</v>
      </c>
      <c r="V86" s="11">
        <v>44910</v>
      </c>
      <c r="W86" s="9" t="s">
        <v>377</v>
      </c>
      <c r="X86" s="11" t="s">
        <v>379</v>
      </c>
      <c r="Y86" s="11">
        <v>45261</v>
      </c>
      <c r="Z86" s="11">
        <v>45291</v>
      </c>
      <c r="AA86" s="11" t="s">
        <v>100</v>
      </c>
      <c r="AB86" s="11" t="s">
        <v>100</v>
      </c>
      <c r="AC86" s="117">
        <v>0</v>
      </c>
      <c r="AD86" s="117">
        <v>0</v>
      </c>
      <c r="AE86" s="11" t="s">
        <v>100</v>
      </c>
      <c r="AF86" s="11" t="s">
        <v>100</v>
      </c>
      <c r="AG86" s="117">
        <v>0</v>
      </c>
      <c r="AH86" s="125">
        <f t="shared" si="1"/>
        <v>0</v>
      </c>
      <c r="AI86" s="120">
        <v>0</v>
      </c>
      <c r="AJ86" s="118">
        <v>0</v>
      </c>
      <c r="AK86" s="128"/>
      <c r="AL86" s="32"/>
      <c r="AM86" s="32"/>
      <c r="AN86" s="32"/>
      <c r="AO86" s="32"/>
      <c r="AP86" s="32"/>
      <c r="AQ86" s="32"/>
      <c r="AR86" s="32"/>
      <c r="AS86" s="32"/>
      <c r="AT86" s="32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32"/>
    </row>
    <row r="87" spans="1:59" x14ac:dyDescent="0.25">
      <c r="A87" s="31"/>
      <c r="B87" s="32"/>
      <c r="C87" s="32"/>
      <c r="D87" s="32"/>
      <c r="E87" s="32"/>
      <c r="F87" s="69"/>
      <c r="G87" s="60"/>
      <c r="H87" s="103"/>
      <c r="I87" s="71"/>
      <c r="J87" s="32"/>
      <c r="K87" s="61"/>
      <c r="L87" s="111"/>
      <c r="M87" s="60"/>
      <c r="N87" s="61"/>
      <c r="O87" s="61"/>
      <c r="P87" s="32"/>
      <c r="Q87" s="59"/>
      <c r="R87" s="59"/>
      <c r="S87" s="59"/>
      <c r="T87" s="32"/>
      <c r="U87" s="11" t="s">
        <v>105</v>
      </c>
      <c r="V87" s="11">
        <v>45138</v>
      </c>
      <c r="W87" s="9" t="s">
        <v>361</v>
      </c>
      <c r="X87" s="11" t="s">
        <v>360</v>
      </c>
      <c r="Y87" s="11">
        <v>44562</v>
      </c>
      <c r="Z87" s="11">
        <v>45291</v>
      </c>
      <c r="AA87" s="11" t="s">
        <v>100</v>
      </c>
      <c r="AB87" s="11" t="s">
        <v>100</v>
      </c>
      <c r="AC87" s="117">
        <v>0</v>
      </c>
      <c r="AD87" s="117">
        <v>0</v>
      </c>
      <c r="AE87" s="11" t="s">
        <v>100</v>
      </c>
      <c r="AF87" s="11" t="s">
        <v>100</v>
      </c>
      <c r="AG87" s="117">
        <v>0</v>
      </c>
      <c r="AH87" s="125">
        <f t="shared" si="1"/>
        <v>0</v>
      </c>
      <c r="AI87" s="120">
        <v>51244.33</v>
      </c>
      <c r="AJ87" s="118">
        <v>0</v>
      </c>
      <c r="AK87" s="128"/>
      <c r="AL87" s="32"/>
      <c r="AM87" s="32"/>
      <c r="AN87" s="32"/>
      <c r="AO87" s="32"/>
      <c r="AP87" s="32"/>
      <c r="AQ87" s="32"/>
      <c r="AR87" s="32"/>
      <c r="AS87" s="32"/>
      <c r="AT87" s="32"/>
      <c r="AU87" s="57"/>
      <c r="AV87" s="57"/>
      <c r="AW87" s="57"/>
      <c r="AX87" s="57"/>
      <c r="AY87" s="57"/>
      <c r="AZ87" s="57"/>
      <c r="BA87" s="57"/>
      <c r="BB87" s="57"/>
      <c r="BC87" s="57"/>
      <c r="BD87" s="57"/>
      <c r="BE87" s="57"/>
      <c r="BF87" s="57"/>
      <c r="BG87" s="32"/>
    </row>
    <row r="88" spans="1:59" x14ac:dyDescent="0.25">
      <c r="A88" s="31"/>
      <c r="B88" s="32"/>
      <c r="C88" s="32"/>
      <c r="D88" s="32"/>
      <c r="E88" s="32"/>
      <c r="F88" s="69"/>
      <c r="G88" s="60"/>
      <c r="H88" s="103"/>
      <c r="I88" s="71"/>
      <c r="J88" s="32"/>
      <c r="K88" s="61"/>
      <c r="L88" s="111"/>
      <c r="M88" s="60"/>
      <c r="N88" s="61"/>
      <c r="O88" s="61"/>
      <c r="P88" s="32"/>
      <c r="Q88" s="59"/>
      <c r="R88" s="59"/>
      <c r="S88" s="59"/>
      <c r="T88" s="32"/>
      <c r="U88" s="11" t="s">
        <v>192</v>
      </c>
      <c r="V88" s="11">
        <v>45286</v>
      </c>
      <c r="W88" s="9" t="s">
        <v>417</v>
      </c>
      <c r="X88" s="11" t="s">
        <v>393</v>
      </c>
      <c r="Y88" s="11">
        <v>45292</v>
      </c>
      <c r="Z88" s="11">
        <v>45657</v>
      </c>
      <c r="AA88" s="11" t="s">
        <v>100</v>
      </c>
      <c r="AB88" s="11" t="s">
        <v>100</v>
      </c>
      <c r="AC88" s="117">
        <v>0</v>
      </c>
      <c r="AD88" s="117">
        <v>0</v>
      </c>
      <c r="AE88" s="11" t="s">
        <v>100</v>
      </c>
      <c r="AF88" s="11" t="s">
        <v>100</v>
      </c>
      <c r="AG88" s="117">
        <v>0</v>
      </c>
      <c r="AH88" s="125">
        <f t="shared" si="1"/>
        <v>0</v>
      </c>
      <c r="AI88" s="120">
        <v>0</v>
      </c>
      <c r="AJ88" s="118">
        <f>4484.78</f>
        <v>4484.78</v>
      </c>
      <c r="AK88" s="128"/>
      <c r="AL88" s="32"/>
      <c r="AM88" s="32"/>
      <c r="AN88" s="32"/>
      <c r="AO88" s="32"/>
      <c r="AP88" s="32"/>
      <c r="AQ88" s="32"/>
      <c r="AR88" s="32"/>
      <c r="AS88" s="32"/>
      <c r="AT88" s="32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32"/>
    </row>
    <row r="89" spans="1:59" x14ac:dyDescent="0.25">
      <c r="A89" s="31"/>
      <c r="B89" s="32"/>
      <c r="C89" s="32"/>
      <c r="D89" s="32"/>
      <c r="E89" s="32"/>
      <c r="F89" s="69"/>
      <c r="G89" s="60"/>
      <c r="H89" s="103"/>
      <c r="I89" s="71"/>
      <c r="J89" s="32"/>
      <c r="K89" s="61"/>
      <c r="L89" s="111"/>
      <c r="M89" s="60"/>
      <c r="N89" s="61"/>
      <c r="O89" s="61"/>
      <c r="P89" s="32"/>
      <c r="Q89" s="59"/>
      <c r="R89" s="59"/>
      <c r="S89" s="59"/>
      <c r="T89" s="32"/>
      <c r="U89" s="11"/>
      <c r="V89" s="11"/>
      <c r="W89" s="11"/>
      <c r="X89" s="11"/>
      <c r="Y89" s="11"/>
      <c r="Z89" s="11"/>
      <c r="AA89" s="11"/>
      <c r="AB89" s="11"/>
      <c r="AC89" s="117"/>
      <c r="AD89" s="117"/>
      <c r="AE89" s="11"/>
      <c r="AF89" s="11"/>
      <c r="AG89" s="117"/>
      <c r="AH89" s="125">
        <f t="shared" si="1"/>
        <v>0</v>
      </c>
      <c r="AI89" s="120"/>
      <c r="AJ89" s="118"/>
      <c r="AK89" s="128"/>
      <c r="AL89" s="32"/>
      <c r="AM89" s="32"/>
      <c r="AN89" s="32"/>
      <c r="AO89" s="32"/>
      <c r="AP89" s="32"/>
      <c r="AQ89" s="32"/>
      <c r="AR89" s="32"/>
      <c r="AS89" s="32"/>
      <c r="AT89" s="32"/>
      <c r="AU89" s="57"/>
      <c r="AV89" s="57"/>
      <c r="AW89" s="57"/>
      <c r="AX89" s="57"/>
      <c r="AY89" s="57"/>
      <c r="AZ89" s="57"/>
      <c r="BA89" s="57"/>
      <c r="BB89" s="57"/>
      <c r="BC89" s="57"/>
      <c r="BD89" s="57"/>
      <c r="BE89" s="57"/>
      <c r="BF89" s="57"/>
      <c r="BG89" s="32"/>
    </row>
    <row r="90" spans="1:59" x14ac:dyDescent="0.25">
      <c r="A90" s="31"/>
      <c r="B90" s="32"/>
      <c r="C90" s="32"/>
      <c r="D90" s="32"/>
      <c r="E90" s="32"/>
      <c r="F90" s="69"/>
      <c r="G90" s="60"/>
      <c r="H90" s="103"/>
      <c r="I90" s="71"/>
      <c r="J90" s="32"/>
      <c r="K90" s="61"/>
      <c r="L90" s="111"/>
      <c r="M90" s="60"/>
      <c r="N90" s="61"/>
      <c r="O90" s="61"/>
      <c r="P90" s="32"/>
      <c r="Q90" s="59"/>
      <c r="R90" s="59"/>
      <c r="S90" s="59"/>
      <c r="T90" s="32"/>
      <c r="U90" s="11"/>
      <c r="V90" s="11"/>
      <c r="W90" s="11"/>
      <c r="X90" s="11"/>
      <c r="Y90" s="11"/>
      <c r="Z90" s="11"/>
      <c r="AA90" s="11"/>
      <c r="AB90" s="11"/>
      <c r="AC90" s="117"/>
      <c r="AD90" s="117"/>
      <c r="AE90" s="11"/>
      <c r="AF90" s="11"/>
      <c r="AG90" s="117"/>
      <c r="AH90" s="125">
        <f t="shared" si="1"/>
        <v>0</v>
      </c>
      <c r="AI90" s="120"/>
      <c r="AJ90" s="118"/>
      <c r="AK90" s="128"/>
      <c r="AL90" s="32"/>
      <c r="AM90" s="32"/>
      <c r="AN90" s="32"/>
      <c r="AO90" s="32"/>
      <c r="AP90" s="32"/>
      <c r="AQ90" s="32"/>
      <c r="AR90" s="32"/>
      <c r="AS90" s="32"/>
      <c r="AT90" s="32"/>
      <c r="AU90" s="57"/>
      <c r="AV90" s="57"/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32"/>
    </row>
    <row r="91" spans="1:59" x14ac:dyDescent="0.25">
      <c r="A91" s="31"/>
      <c r="B91" s="32"/>
      <c r="C91" s="32"/>
      <c r="D91" s="32"/>
      <c r="E91" s="32"/>
      <c r="F91" s="69"/>
      <c r="G91" s="60"/>
      <c r="H91" s="103"/>
      <c r="I91" s="71"/>
      <c r="J91" s="32"/>
      <c r="K91" s="61"/>
      <c r="L91" s="111"/>
      <c r="M91" s="60"/>
      <c r="N91" s="61"/>
      <c r="O91" s="61"/>
      <c r="P91" s="32"/>
      <c r="Q91" s="59"/>
      <c r="R91" s="59"/>
      <c r="S91" s="59"/>
      <c r="T91" s="32"/>
      <c r="U91" s="28"/>
      <c r="V91" s="16"/>
      <c r="W91" s="16"/>
      <c r="X91" s="16"/>
      <c r="Y91" s="16"/>
      <c r="Z91" s="16"/>
      <c r="AA91" s="28"/>
      <c r="AB91" s="28"/>
      <c r="AC91" s="119"/>
      <c r="AD91" s="119"/>
      <c r="AE91" s="28"/>
      <c r="AF91" s="28"/>
      <c r="AG91" s="119"/>
      <c r="AH91" s="125">
        <f t="shared" si="1"/>
        <v>0</v>
      </c>
      <c r="AI91" s="118"/>
      <c r="AJ91" s="118"/>
      <c r="AK91" s="128"/>
      <c r="AL91" s="32"/>
      <c r="AM91" s="32"/>
      <c r="AN91" s="32"/>
      <c r="AO91" s="32"/>
      <c r="AP91" s="32"/>
      <c r="AQ91" s="32"/>
      <c r="AR91" s="32"/>
      <c r="AS91" s="32"/>
      <c r="AT91" s="32"/>
      <c r="AU91" s="57"/>
      <c r="AV91" s="57"/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32"/>
    </row>
    <row r="92" spans="1:59" ht="15" customHeight="1" x14ac:dyDescent="0.25">
      <c r="A92" s="31">
        <v>8</v>
      </c>
      <c r="B92" s="32" t="s">
        <v>428</v>
      </c>
      <c r="C92" s="32" t="s">
        <v>152</v>
      </c>
      <c r="D92" s="32" t="s">
        <v>97</v>
      </c>
      <c r="E92" s="32" t="s">
        <v>99</v>
      </c>
      <c r="F92" s="69" t="s">
        <v>401</v>
      </c>
      <c r="G92" s="60">
        <v>12971</v>
      </c>
      <c r="H92" s="103" t="s">
        <v>178</v>
      </c>
      <c r="I92" s="71" t="s">
        <v>150</v>
      </c>
      <c r="J92" s="32" t="s">
        <v>151</v>
      </c>
      <c r="K92" s="61">
        <v>44221</v>
      </c>
      <c r="L92" s="111">
        <v>161062.32</v>
      </c>
      <c r="M92" s="60">
        <v>12971</v>
      </c>
      <c r="N92" s="61">
        <v>44221</v>
      </c>
      <c r="O92" s="61">
        <v>44585</v>
      </c>
      <c r="P92" s="32" t="s">
        <v>290</v>
      </c>
      <c r="Q92" s="59" t="s">
        <v>100</v>
      </c>
      <c r="R92" s="59" t="s">
        <v>100</v>
      </c>
      <c r="S92" s="59" t="s">
        <v>100</v>
      </c>
      <c r="T92" s="32" t="s">
        <v>154</v>
      </c>
      <c r="U92" s="11" t="s">
        <v>100</v>
      </c>
      <c r="V92" s="11" t="s">
        <v>100</v>
      </c>
      <c r="W92" s="11" t="s">
        <v>100</v>
      </c>
      <c r="X92" s="11" t="s">
        <v>100</v>
      </c>
      <c r="Y92" s="11" t="s">
        <v>100</v>
      </c>
      <c r="Z92" s="11" t="s">
        <v>100</v>
      </c>
      <c r="AA92" s="11" t="s">
        <v>100</v>
      </c>
      <c r="AB92" s="11" t="s">
        <v>100</v>
      </c>
      <c r="AC92" s="117">
        <v>0</v>
      </c>
      <c r="AD92" s="117">
        <v>0</v>
      </c>
      <c r="AE92" s="11" t="s">
        <v>100</v>
      </c>
      <c r="AF92" s="11" t="s">
        <v>100</v>
      </c>
      <c r="AG92" s="117">
        <v>0</v>
      </c>
      <c r="AH92" s="125">
        <f t="shared" si="1"/>
        <v>161062.32</v>
      </c>
      <c r="AI92" s="120">
        <v>167509.91</v>
      </c>
      <c r="AJ92" s="118">
        <v>0</v>
      </c>
      <c r="AK92" s="128">
        <f>AI92+AI93+AI95+AJ96</f>
        <v>427296.87000000005</v>
      </c>
      <c r="AL92" s="32" t="s">
        <v>100</v>
      </c>
      <c r="AM92" s="32" t="s">
        <v>100</v>
      </c>
      <c r="AN92" s="32" t="s">
        <v>100</v>
      </c>
      <c r="AO92" s="32"/>
      <c r="AP92" s="32"/>
      <c r="AQ92" s="32"/>
      <c r="AR92" s="32"/>
      <c r="AS92" s="32"/>
      <c r="AT92" s="32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32"/>
    </row>
    <row r="93" spans="1:59" x14ac:dyDescent="0.25">
      <c r="A93" s="31"/>
      <c r="B93" s="32"/>
      <c r="C93" s="32"/>
      <c r="D93" s="32"/>
      <c r="E93" s="32"/>
      <c r="F93" s="69"/>
      <c r="G93" s="60"/>
      <c r="H93" s="103"/>
      <c r="I93" s="71"/>
      <c r="J93" s="32"/>
      <c r="K93" s="61"/>
      <c r="L93" s="111"/>
      <c r="M93" s="60"/>
      <c r="N93" s="61"/>
      <c r="O93" s="61"/>
      <c r="P93" s="32"/>
      <c r="Q93" s="59"/>
      <c r="R93" s="59"/>
      <c r="S93" s="59"/>
      <c r="T93" s="32"/>
      <c r="U93" s="11" t="s">
        <v>101</v>
      </c>
      <c r="V93" s="11">
        <v>44579</v>
      </c>
      <c r="W93" s="13" t="s">
        <v>243</v>
      </c>
      <c r="X93" s="11" t="s">
        <v>244</v>
      </c>
      <c r="Y93" s="12">
        <v>44586</v>
      </c>
      <c r="Z93" s="11">
        <v>44950</v>
      </c>
      <c r="AA93" s="16" t="s">
        <v>100</v>
      </c>
      <c r="AB93" s="16" t="s">
        <v>100</v>
      </c>
      <c r="AC93" s="119">
        <v>0</v>
      </c>
      <c r="AD93" s="119">
        <v>0</v>
      </c>
      <c r="AE93" s="16" t="s">
        <v>100</v>
      </c>
      <c r="AF93" s="21" t="s">
        <v>100</v>
      </c>
      <c r="AG93" s="119">
        <v>0</v>
      </c>
      <c r="AH93" s="125">
        <f t="shared" si="1"/>
        <v>0</v>
      </c>
      <c r="AI93" s="120">
        <v>54483.24</v>
      </c>
      <c r="AJ93" s="118">
        <v>0</v>
      </c>
      <c r="AK93" s="128"/>
      <c r="AL93" s="32"/>
      <c r="AM93" s="32"/>
      <c r="AN93" s="32"/>
      <c r="AO93" s="32"/>
      <c r="AP93" s="32"/>
      <c r="AQ93" s="32"/>
      <c r="AR93" s="32"/>
      <c r="AS93" s="32"/>
      <c r="AT93" s="32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32"/>
    </row>
    <row r="94" spans="1:59" x14ac:dyDescent="0.25">
      <c r="A94" s="31"/>
      <c r="B94" s="32"/>
      <c r="C94" s="32"/>
      <c r="D94" s="32"/>
      <c r="E94" s="32"/>
      <c r="F94" s="69"/>
      <c r="G94" s="60"/>
      <c r="H94" s="103"/>
      <c r="I94" s="71"/>
      <c r="J94" s="32"/>
      <c r="K94" s="61"/>
      <c r="L94" s="111"/>
      <c r="M94" s="60"/>
      <c r="N94" s="61"/>
      <c r="O94" s="61"/>
      <c r="P94" s="32"/>
      <c r="Q94" s="59"/>
      <c r="R94" s="59"/>
      <c r="S94" s="59"/>
      <c r="T94" s="32"/>
      <c r="U94" s="11" t="s">
        <v>103</v>
      </c>
      <c r="V94" s="11">
        <v>44895</v>
      </c>
      <c r="W94" s="13" t="s">
        <v>418</v>
      </c>
      <c r="X94" s="11" t="s">
        <v>248</v>
      </c>
      <c r="Y94" s="11">
        <v>44895</v>
      </c>
      <c r="Z94" s="11">
        <v>44950</v>
      </c>
      <c r="AA94" s="16" t="s">
        <v>100</v>
      </c>
      <c r="AB94" s="16" t="s">
        <v>100</v>
      </c>
      <c r="AC94" s="119">
        <v>0</v>
      </c>
      <c r="AD94" s="119">
        <v>0</v>
      </c>
      <c r="AE94" s="16" t="s">
        <v>100</v>
      </c>
      <c r="AF94" s="21" t="s">
        <v>100</v>
      </c>
      <c r="AG94" s="119">
        <v>0</v>
      </c>
      <c r="AH94" s="125">
        <f t="shared" si="1"/>
        <v>0</v>
      </c>
      <c r="AI94" s="120">
        <v>0</v>
      </c>
      <c r="AJ94" s="118">
        <v>0</v>
      </c>
      <c r="AK94" s="128"/>
      <c r="AL94" s="32"/>
      <c r="AM94" s="32"/>
      <c r="AN94" s="32"/>
      <c r="AO94" s="32"/>
      <c r="AP94" s="32"/>
      <c r="AQ94" s="32"/>
      <c r="AR94" s="32"/>
      <c r="AS94" s="32"/>
      <c r="AT94" s="32"/>
      <c r="AU94" s="57"/>
      <c r="AV94" s="57"/>
      <c r="AW94" s="57"/>
      <c r="AX94" s="57"/>
      <c r="AY94" s="57"/>
      <c r="AZ94" s="57"/>
      <c r="BA94" s="57"/>
      <c r="BB94" s="57"/>
      <c r="BC94" s="57"/>
      <c r="BD94" s="57"/>
      <c r="BE94" s="57"/>
      <c r="BF94" s="57"/>
      <c r="BG94" s="32"/>
    </row>
    <row r="95" spans="1:59" x14ac:dyDescent="0.25">
      <c r="A95" s="31"/>
      <c r="B95" s="32"/>
      <c r="C95" s="32"/>
      <c r="D95" s="32"/>
      <c r="E95" s="32"/>
      <c r="F95" s="69"/>
      <c r="G95" s="60"/>
      <c r="H95" s="103"/>
      <c r="I95" s="71"/>
      <c r="J95" s="32"/>
      <c r="K95" s="61"/>
      <c r="L95" s="111"/>
      <c r="M95" s="60"/>
      <c r="N95" s="61"/>
      <c r="O95" s="61"/>
      <c r="P95" s="32"/>
      <c r="Q95" s="59"/>
      <c r="R95" s="59"/>
      <c r="S95" s="59"/>
      <c r="T95" s="32"/>
      <c r="U95" s="11" t="s">
        <v>104</v>
      </c>
      <c r="V95" s="11">
        <v>44910</v>
      </c>
      <c r="W95" s="13">
        <v>13433</v>
      </c>
      <c r="X95" s="10" t="s">
        <v>193</v>
      </c>
      <c r="Y95" s="11">
        <v>44951</v>
      </c>
      <c r="Z95" s="11">
        <v>45315</v>
      </c>
      <c r="AA95" s="16" t="s">
        <v>100</v>
      </c>
      <c r="AB95" s="16" t="s">
        <v>100</v>
      </c>
      <c r="AC95" s="119">
        <v>0</v>
      </c>
      <c r="AD95" s="119">
        <v>0</v>
      </c>
      <c r="AE95" s="16" t="s">
        <v>100</v>
      </c>
      <c r="AF95" s="21" t="s">
        <v>100</v>
      </c>
      <c r="AG95" s="119">
        <v>0</v>
      </c>
      <c r="AH95" s="125">
        <f t="shared" si="1"/>
        <v>0</v>
      </c>
      <c r="AI95" s="120">
        <v>190493.88</v>
      </c>
      <c r="AJ95" s="118">
        <v>0</v>
      </c>
      <c r="AK95" s="128"/>
      <c r="AL95" s="32"/>
      <c r="AM95" s="32"/>
      <c r="AN95" s="32"/>
      <c r="AO95" s="32"/>
      <c r="AP95" s="32"/>
      <c r="AQ95" s="32"/>
      <c r="AR95" s="32"/>
      <c r="AS95" s="32"/>
      <c r="AT95" s="32"/>
      <c r="AU95" s="57"/>
      <c r="AV95" s="57"/>
      <c r="AW95" s="57"/>
      <c r="AX95" s="57"/>
      <c r="AY95" s="57"/>
      <c r="AZ95" s="57"/>
      <c r="BA95" s="57"/>
      <c r="BB95" s="57"/>
      <c r="BC95" s="57"/>
      <c r="BD95" s="57"/>
      <c r="BE95" s="57"/>
      <c r="BF95" s="57"/>
      <c r="BG95" s="32"/>
    </row>
    <row r="96" spans="1:59" x14ac:dyDescent="0.25">
      <c r="A96" s="31"/>
      <c r="B96" s="32"/>
      <c r="C96" s="32"/>
      <c r="D96" s="32"/>
      <c r="E96" s="32"/>
      <c r="F96" s="69"/>
      <c r="G96" s="60"/>
      <c r="H96" s="103"/>
      <c r="I96" s="71"/>
      <c r="J96" s="32"/>
      <c r="K96" s="61"/>
      <c r="L96" s="111"/>
      <c r="M96" s="60"/>
      <c r="N96" s="61"/>
      <c r="O96" s="61"/>
      <c r="P96" s="32"/>
      <c r="Q96" s="59"/>
      <c r="R96" s="59"/>
      <c r="S96" s="59"/>
      <c r="T96" s="32"/>
      <c r="U96" s="11" t="s">
        <v>105</v>
      </c>
      <c r="V96" s="11">
        <v>45138</v>
      </c>
      <c r="W96" s="13">
        <v>13590</v>
      </c>
      <c r="X96" s="11" t="s">
        <v>362</v>
      </c>
      <c r="Y96" s="11">
        <v>44958</v>
      </c>
      <c r="Z96" s="11">
        <v>45315</v>
      </c>
      <c r="AA96" s="16" t="s">
        <v>100</v>
      </c>
      <c r="AB96" s="16" t="s">
        <v>100</v>
      </c>
      <c r="AC96" s="119">
        <v>0</v>
      </c>
      <c r="AD96" s="119">
        <v>0</v>
      </c>
      <c r="AE96" s="16" t="s">
        <v>100</v>
      </c>
      <c r="AF96" s="21" t="s">
        <v>100</v>
      </c>
      <c r="AG96" s="119">
        <v>0</v>
      </c>
      <c r="AH96" s="125">
        <f t="shared" si="1"/>
        <v>0</v>
      </c>
      <c r="AI96" s="120">
        <v>0</v>
      </c>
      <c r="AJ96" s="118">
        <f>14809.84</f>
        <v>14809.84</v>
      </c>
      <c r="AK96" s="128"/>
      <c r="AL96" s="32"/>
      <c r="AM96" s="32"/>
      <c r="AN96" s="32"/>
      <c r="AO96" s="32"/>
      <c r="AP96" s="32"/>
      <c r="AQ96" s="32"/>
      <c r="AR96" s="32"/>
      <c r="AS96" s="32"/>
      <c r="AT96" s="32"/>
      <c r="AU96" s="57"/>
      <c r="AV96" s="57"/>
      <c r="AW96" s="57"/>
      <c r="AX96" s="57"/>
      <c r="AY96" s="57"/>
      <c r="AZ96" s="57"/>
      <c r="BA96" s="57"/>
      <c r="BB96" s="57"/>
      <c r="BC96" s="57"/>
      <c r="BD96" s="57"/>
      <c r="BE96" s="57"/>
      <c r="BF96" s="57"/>
      <c r="BG96" s="32"/>
    </row>
    <row r="97" spans="1:59" x14ac:dyDescent="0.25">
      <c r="A97" s="31"/>
      <c r="B97" s="32"/>
      <c r="C97" s="32"/>
      <c r="D97" s="32"/>
      <c r="E97" s="32"/>
      <c r="F97" s="69"/>
      <c r="G97" s="60"/>
      <c r="H97" s="103"/>
      <c r="I97" s="71"/>
      <c r="J97" s="32"/>
      <c r="K97" s="61"/>
      <c r="L97" s="111"/>
      <c r="M97" s="60"/>
      <c r="N97" s="61"/>
      <c r="O97" s="61"/>
      <c r="P97" s="32"/>
      <c r="Q97" s="59"/>
      <c r="R97" s="59"/>
      <c r="S97" s="59"/>
      <c r="T97" s="32"/>
      <c r="U97" s="11"/>
      <c r="V97" s="11"/>
      <c r="W97" s="13"/>
      <c r="X97" s="11"/>
      <c r="Y97" s="11"/>
      <c r="Z97" s="11"/>
      <c r="AA97" s="16"/>
      <c r="AB97" s="16"/>
      <c r="AC97" s="119"/>
      <c r="AD97" s="119"/>
      <c r="AE97" s="16"/>
      <c r="AF97" s="21"/>
      <c r="AG97" s="119"/>
      <c r="AH97" s="125">
        <f t="shared" si="1"/>
        <v>0</v>
      </c>
      <c r="AI97" s="120"/>
      <c r="AJ97" s="118"/>
      <c r="AK97" s="128"/>
      <c r="AL97" s="32"/>
      <c r="AM97" s="32"/>
      <c r="AN97" s="32"/>
      <c r="AO97" s="32"/>
      <c r="AP97" s="32"/>
      <c r="AQ97" s="32"/>
      <c r="AR97" s="32"/>
      <c r="AS97" s="32"/>
      <c r="AT97" s="32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57"/>
      <c r="BF97" s="57"/>
      <c r="BG97" s="32"/>
    </row>
    <row r="98" spans="1:59" x14ac:dyDescent="0.25">
      <c r="A98" s="31"/>
      <c r="B98" s="32"/>
      <c r="C98" s="32"/>
      <c r="D98" s="32"/>
      <c r="E98" s="32"/>
      <c r="F98" s="69"/>
      <c r="G98" s="60"/>
      <c r="H98" s="103"/>
      <c r="I98" s="71"/>
      <c r="J98" s="32"/>
      <c r="K98" s="61"/>
      <c r="L98" s="111"/>
      <c r="M98" s="60"/>
      <c r="N98" s="61"/>
      <c r="O98" s="61"/>
      <c r="P98" s="32"/>
      <c r="Q98" s="59"/>
      <c r="R98" s="59"/>
      <c r="S98" s="59"/>
      <c r="T98" s="32"/>
      <c r="U98" s="11"/>
      <c r="V98" s="11"/>
      <c r="W98" s="13"/>
      <c r="X98" s="11"/>
      <c r="Y98" s="11"/>
      <c r="Z98" s="11"/>
      <c r="AA98" s="11"/>
      <c r="AB98" s="11"/>
      <c r="AC98" s="117"/>
      <c r="AD98" s="117"/>
      <c r="AE98" s="11"/>
      <c r="AF98" s="11"/>
      <c r="AG98" s="117"/>
      <c r="AH98" s="125">
        <f t="shared" si="1"/>
        <v>0</v>
      </c>
      <c r="AI98" s="120"/>
      <c r="AJ98" s="118"/>
      <c r="AK98" s="128"/>
      <c r="AL98" s="32"/>
      <c r="AM98" s="32"/>
      <c r="AN98" s="32"/>
      <c r="AO98" s="32"/>
      <c r="AP98" s="32"/>
      <c r="AQ98" s="32"/>
      <c r="AR98" s="32"/>
      <c r="AS98" s="32"/>
      <c r="AT98" s="32"/>
      <c r="AU98" s="57"/>
      <c r="AV98" s="57"/>
      <c r="AW98" s="57"/>
      <c r="AX98" s="57"/>
      <c r="AY98" s="57"/>
      <c r="AZ98" s="57"/>
      <c r="BA98" s="57"/>
      <c r="BB98" s="57"/>
      <c r="BC98" s="57"/>
      <c r="BD98" s="57"/>
      <c r="BE98" s="57"/>
      <c r="BF98" s="57"/>
      <c r="BG98" s="32"/>
    </row>
    <row r="99" spans="1:59" x14ac:dyDescent="0.25">
      <c r="A99" s="31"/>
      <c r="B99" s="32"/>
      <c r="C99" s="32"/>
      <c r="D99" s="32"/>
      <c r="E99" s="32"/>
      <c r="F99" s="69"/>
      <c r="G99" s="60"/>
      <c r="H99" s="103"/>
      <c r="I99" s="71"/>
      <c r="J99" s="32"/>
      <c r="K99" s="61"/>
      <c r="L99" s="111"/>
      <c r="M99" s="60"/>
      <c r="N99" s="61"/>
      <c r="O99" s="61"/>
      <c r="P99" s="32"/>
      <c r="Q99" s="59"/>
      <c r="R99" s="59"/>
      <c r="S99" s="59"/>
      <c r="T99" s="32"/>
      <c r="U99" s="11"/>
      <c r="V99" s="11"/>
      <c r="W99" s="13"/>
      <c r="X99" s="11"/>
      <c r="Y99" s="12"/>
      <c r="Z99" s="11"/>
      <c r="AA99" s="16"/>
      <c r="AB99" s="16"/>
      <c r="AC99" s="119"/>
      <c r="AD99" s="119"/>
      <c r="AE99" s="16"/>
      <c r="AF99" s="21"/>
      <c r="AG99" s="119"/>
      <c r="AH99" s="125">
        <f t="shared" si="1"/>
        <v>0</v>
      </c>
      <c r="AI99" s="120"/>
      <c r="AJ99" s="118"/>
      <c r="AK99" s="128"/>
      <c r="AL99" s="32"/>
      <c r="AM99" s="32"/>
      <c r="AN99" s="32"/>
      <c r="AO99" s="32"/>
      <c r="AP99" s="32"/>
      <c r="AQ99" s="32"/>
      <c r="AR99" s="32"/>
      <c r="AS99" s="32"/>
      <c r="AT99" s="32"/>
      <c r="AU99" s="57"/>
      <c r="AV99" s="57"/>
      <c r="AW99" s="57"/>
      <c r="AX99" s="57"/>
      <c r="AY99" s="57"/>
      <c r="AZ99" s="57"/>
      <c r="BA99" s="57"/>
      <c r="BB99" s="57"/>
      <c r="BC99" s="57"/>
      <c r="BD99" s="57"/>
      <c r="BE99" s="57"/>
      <c r="BF99" s="57"/>
      <c r="BG99" s="32"/>
    </row>
    <row r="100" spans="1:59" ht="15" customHeight="1" x14ac:dyDescent="0.25">
      <c r="A100" s="31">
        <v>9</v>
      </c>
      <c r="B100" s="32" t="s">
        <v>429</v>
      </c>
      <c r="C100" s="32" t="s">
        <v>256</v>
      </c>
      <c r="D100" s="32" t="s">
        <v>133</v>
      </c>
      <c r="E100" s="32" t="s">
        <v>262</v>
      </c>
      <c r="F100" s="69" t="s">
        <v>403</v>
      </c>
      <c r="G100" s="60">
        <v>13123</v>
      </c>
      <c r="H100" s="103" t="s">
        <v>263</v>
      </c>
      <c r="I100" s="71" t="s">
        <v>150</v>
      </c>
      <c r="J100" s="32" t="s">
        <v>151</v>
      </c>
      <c r="K100" s="61">
        <v>44743</v>
      </c>
      <c r="L100" s="111">
        <v>938629.68</v>
      </c>
      <c r="M100" s="60">
        <v>13318</v>
      </c>
      <c r="N100" s="61">
        <v>44743</v>
      </c>
      <c r="O100" s="61">
        <v>45108</v>
      </c>
      <c r="P100" s="32" t="s">
        <v>292</v>
      </c>
      <c r="Q100" s="59" t="s">
        <v>100</v>
      </c>
      <c r="R100" s="59" t="s">
        <v>100</v>
      </c>
      <c r="S100" s="59" t="s">
        <v>100</v>
      </c>
      <c r="T100" s="32" t="s">
        <v>154</v>
      </c>
      <c r="U100" s="11" t="s">
        <v>100</v>
      </c>
      <c r="V100" s="11" t="s">
        <v>100</v>
      </c>
      <c r="W100" s="11" t="s">
        <v>100</v>
      </c>
      <c r="X100" s="11" t="s">
        <v>100</v>
      </c>
      <c r="Y100" s="11" t="s">
        <v>100</v>
      </c>
      <c r="Z100" s="11" t="s">
        <v>100</v>
      </c>
      <c r="AA100" s="11" t="s">
        <v>100</v>
      </c>
      <c r="AB100" s="11" t="s">
        <v>100</v>
      </c>
      <c r="AC100" s="117">
        <v>0</v>
      </c>
      <c r="AD100" s="117">
        <v>0</v>
      </c>
      <c r="AE100" s="11" t="s">
        <v>100</v>
      </c>
      <c r="AF100" s="11" t="s">
        <v>100</v>
      </c>
      <c r="AG100" s="117">
        <v>0</v>
      </c>
      <c r="AH100" s="125">
        <f t="shared" si="1"/>
        <v>938629.68</v>
      </c>
      <c r="AI100" s="120">
        <v>0</v>
      </c>
      <c r="AJ100" s="118">
        <v>0</v>
      </c>
      <c r="AK100" s="128">
        <f>AI101+AI102+AJ103</f>
        <v>1515094.26</v>
      </c>
      <c r="AL100" s="32" t="s">
        <v>214</v>
      </c>
      <c r="AM100" s="57">
        <v>13157</v>
      </c>
      <c r="AN100" s="32" t="s">
        <v>264</v>
      </c>
      <c r="AO100" s="57">
        <v>13157</v>
      </c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</row>
    <row r="101" spans="1:59" x14ac:dyDescent="0.25">
      <c r="A101" s="31"/>
      <c r="B101" s="32"/>
      <c r="C101" s="32"/>
      <c r="D101" s="32"/>
      <c r="E101" s="32"/>
      <c r="F101" s="69"/>
      <c r="G101" s="60"/>
      <c r="H101" s="103"/>
      <c r="I101" s="71"/>
      <c r="J101" s="32"/>
      <c r="K101" s="61"/>
      <c r="L101" s="111"/>
      <c r="M101" s="60"/>
      <c r="N101" s="61"/>
      <c r="O101" s="61"/>
      <c r="P101" s="32"/>
      <c r="Q101" s="59"/>
      <c r="R101" s="59"/>
      <c r="S101" s="59"/>
      <c r="T101" s="32"/>
      <c r="U101" s="11" t="s">
        <v>101</v>
      </c>
      <c r="V101" s="11">
        <v>44868</v>
      </c>
      <c r="W101" s="13" t="s">
        <v>265</v>
      </c>
      <c r="X101" s="11" t="s">
        <v>248</v>
      </c>
      <c r="Y101" s="12">
        <v>44868</v>
      </c>
      <c r="Z101" s="11">
        <v>45108</v>
      </c>
      <c r="AA101" s="16" t="s">
        <v>100</v>
      </c>
      <c r="AB101" s="16" t="s">
        <v>100</v>
      </c>
      <c r="AC101" s="119">
        <v>283196.15999999997</v>
      </c>
      <c r="AD101" s="119">
        <v>0</v>
      </c>
      <c r="AE101" s="16" t="s">
        <v>100</v>
      </c>
      <c r="AF101" s="21" t="s">
        <v>100</v>
      </c>
      <c r="AG101" s="119">
        <v>0</v>
      </c>
      <c r="AH101" s="125">
        <f t="shared" si="1"/>
        <v>283196.15999999997</v>
      </c>
      <c r="AI101" s="120">
        <v>480991.68</v>
      </c>
      <c r="AJ101" s="118">
        <v>0</v>
      </c>
      <c r="AK101" s="128"/>
      <c r="AL101" s="32"/>
      <c r="AM101" s="57"/>
      <c r="AN101" s="32"/>
      <c r="AO101" s="57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</row>
    <row r="102" spans="1:59" x14ac:dyDescent="0.25">
      <c r="A102" s="31"/>
      <c r="B102" s="32"/>
      <c r="C102" s="32"/>
      <c r="D102" s="32"/>
      <c r="E102" s="32"/>
      <c r="F102" s="69"/>
      <c r="G102" s="60"/>
      <c r="H102" s="103"/>
      <c r="I102" s="71"/>
      <c r="J102" s="32"/>
      <c r="K102" s="61"/>
      <c r="L102" s="111"/>
      <c r="M102" s="60"/>
      <c r="N102" s="61"/>
      <c r="O102" s="61"/>
      <c r="P102" s="32"/>
      <c r="Q102" s="59"/>
      <c r="R102" s="59"/>
      <c r="S102" s="59"/>
      <c r="T102" s="32"/>
      <c r="U102" s="11" t="s">
        <v>103</v>
      </c>
      <c r="V102" s="11">
        <v>45098</v>
      </c>
      <c r="W102" s="9" t="s">
        <v>412</v>
      </c>
      <c r="X102" s="11" t="s">
        <v>334</v>
      </c>
      <c r="Y102" s="11">
        <v>45109</v>
      </c>
      <c r="Z102" s="11">
        <v>45474</v>
      </c>
      <c r="AA102" s="63" t="s">
        <v>100</v>
      </c>
      <c r="AB102" s="11" t="s">
        <v>100</v>
      </c>
      <c r="AC102" s="119">
        <v>0</v>
      </c>
      <c r="AD102" s="117">
        <v>0</v>
      </c>
      <c r="AE102" s="16" t="s">
        <v>100</v>
      </c>
      <c r="AF102" s="21" t="s">
        <v>100</v>
      </c>
      <c r="AG102" s="119">
        <v>0</v>
      </c>
      <c r="AH102" s="125">
        <f t="shared" si="1"/>
        <v>0</v>
      </c>
      <c r="AI102" s="120">
        <v>945835.48</v>
      </c>
      <c r="AJ102" s="118">
        <v>0</v>
      </c>
      <c r="AK102" s="128"/>
      <c r="AL102" s="32"/>
      <c r="AM102" s="57"/>
      <c r="AN102" s="32"/>
      <c r="AO102" s="57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</row>
    <row r="103" spans="1:59" x14ac:dyDescent="0.25">
      <c r="A103" s="31"/>
      <c r="B103" s="32"/>
      <c r="C103" s="32"/>
      <c r="D103" s="32"/>
      <c r="E103" s="32"/>
      <c r="F103" s="69"/>
      <c r="G103" s="60"/>
      <c r="H103" s="103"/>
      <c r="I103" s="71"/>
      <c r="J103" s="32"/>
      <c r="K103" s="61"/>
      <c r="L103" s="111"/>
      <c r="M103" s="60"/>
      <c r="N103" s="61"/>
      <c r="O103" s="61"/>
      <c r="P103" s="32"/>
      <c r="Q103" s="59"/>
      <c r="R103" s="59"/>
      <c r="S103" s="59"/>
      <c r="T103" s="32"/>
      <c r="U103" s="11"/>
      <c r="V103" s="11"/>
      <c r="W103" s="13"/>
      <c r="X103" s="11"/>
      <c r="Y103" s="12"/>
      <c r="Z103" s="11"/>
      <c r="AA103" s="16"/>
      <c r="AB103" s="16"/>
      <c r="AC103" s="119"/>
      <c r="AD103" s="119"/>
      <c r="AE103" s="16"/>
      <c r="AF103" s="21"/>
      <c r="AG103" s="119"/>
      <c r="AH103" s="125">
        <f t="shared" si="1"/>
        <v>0</v>
      </c>
      <c r="AI103" s="120"/>
      <c r="AJ103" s="118">
        <f>88267.1</f>
        <v>88267.1</v>
      </c>
      <c r="AK103" s="128"/>
      <c r="AL103" s="32"/>
      <c r="AM103" s="57"/>
      <c r="AN103" s="32"/>
      <c r="AO103" s="57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</row>
    <row r="104" spans="1:59" x14ac:dyDescent="0.25">
      <c r="A104" s="31"/>
      <c r="B104" s="32"/>
      <c r="C104" s="32"/>
      <c r="D104" s="32"/>
      <c r="E104" s="32"/>
      <c r="F104" s="69"/>
      <c r="G104" s="60"/>
      <c r="H104" s="103"/>
      <c r="I104" s="71"/>
      <c r="J104" s="32"/>
      <c r="K104" s="61"/>
      <c r="L104" s="111"/>
      <c r="M104" s="60"/>
      <c r="N104" s="61"/>
      <c r="O104" s="61"/>
      <c r="P104" s="32"/>
      <c r="Q104" s="59"/>
      <c r="R104" s="59"/>
      <c r="S104" s="59"/>
      <c r="T104" s="32"/>
      <c r="U104" s="11"/>
      <c r="V104" s="11"/>
      <c r="W104" s="13"/>
      <c r="X104" s="11"/>
      <c r="Y104" s="12"/>
      <c r="Z104" s="11"/>
      <c r="AA104" s="16"/>
      <c r="AB104" s="16"/>
      <c r="AC104" s="119"/>
      <c r="AD104" s="119"/>
      <c r="AE104" s="16"/>
      <c r="AF104" s="21"/>
      <c r="AG104" s="119"/>
      <c r="AH104" s="125">
        <f t="shared" si="1"/>
        <v>0</v>
      </c>
      <c r="AI104" s="120"/>
      <c r="AJ104" s="118"/>
      <c r="AK104" s="128"/>
      <c r="AL104" s="32"/>
      <c r="AM104" s="57"/>
      <c r="AN104" s="32"/>
      <c r="AO104" s="57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</row>
    <row r="105" spans="1:59" x14ac:dyDescent="0.25">
      <c r="A105" s="31"/>
      <c r="B105" s="32"/>
      <c r="C105" s="32"/>
      <c r="D105" s="32"/>
      <c r="E105" s="32"/>
      <c r="F105" s="69"/>
      <c r="G105" s="60"/>
      <c r="H105" s="103"/>
      <c r="I105" s="71"/>
      <c r="J105" s="32"/>
      <c r="K105" s="61"/>
      <c r="L105" s="111"/>
      <c r="M105" s="60"/>
      <c r="N105" s="61"/>
      <c r="O105" s="61"/>
      <c r="P105" s="32"/>
      <c r="Q105" s="59"/>
      <c r="R105" s="59"/>
      <c r="S105" s="59"/>
      <c r="T105" s="32"/>
      <c r="U105" s="11"/>
      <c r="V105" s="11"/>
      <c r="W105" s="9"/>
      <c r="X105" s="11"/>
      <c r="Y105" s="11"/>
      <c r="Z105" s="11"/>
      <c r="AA105" s="63"/>
      <c r="AB105" s="11"/>
      <c r="AC105" s="119"/>
      <c r="AD105" s="117"/>
      <c r="AE105" s="11"/>
      <c r="AF105" s="11"/>
      <c r="AG105" s="117"/>
      <c r="AH105" s="125">
        <f t="shared" si="1"/>
        <v>0</v>
      </c>
      <c r="AI105" s="120"/>
      <c r="AJ105" s="118"/>
      <c r="AK105" s="128"/>
      <c r="AL105" s="32"/>
      <c r="AM105" s="57"/>
      <c r="AN105" s="32"/>
      <c r="AO105" s="57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</row>
    <row r="106" spans="1:59" ht="15" customHeight="1" x14ac:dyDescent="0.25">
      <c r="A106" s="31">
        <v>10</v>
      </c>
      <c r="B106" s="32" t="s">
        <v>430</v>
      </c>
      <c r="C106" s="32" t="s">
        <v>191</v>
      </c>
      <c r="D106" s="32" t="s">
        <v>133</v>
      </c>
      <c r="E106" s="32" t="s">
        <v>99</v>
      </c>
      <c r="F106" s="69" t="s">
        <v>130</v>
      </c>
      <c r="G106" s="60">
        <v>12486</v>
      </c>
      <c r="H106" s="103" t="s">
        <v>128</v>
      </c>
      <c r="I106" s="71" t="s">
        <v>131</v>
      </c>
      <c r="J106" s="32" t="s">
        <v>132</v>
      </c>
      <c r="K106" s="61">
        <v>43525</v>
      </c>
      <c r="L106" s="111">
        <v>268147.20000000001</v>
      </c>
      <c r="M106" s="60">
        <v>12505</v>
      </c>
      <c r="N106" s="61">
        <v>43525</v>
      </c>
      <c r="O106" s="61">
        <v>43891</v>
      </c>
      <c r="P106" s="32" t="s">
        <v>293</v>
      </c>
      <c r="Q106" s="59" t="s">
        <v>100</v>
      </c>
      <c r="R106" s="59" t="s">
        <v>100</v>
      </c>
      <c r="S106" s="59" t="s">
        <v>100</v>
      </c>
      <c r="T106" s="32" t="s">
        <v>98</v>
      </c>
      <c r="U106" s="11" t="s">
        <v>100</v>
      </c>
      <c r="V106" s="11" t="s">
        <v>100</v>
      </c>
      <c r="W106" s="16" t="s">
        <v>100</v>
      </c>
      <c r="X106" s="11" t="s">
        <v>100</v>
      </c>
      <c r="Y106" s="16" t="s">
        <v>100</v>
      </c>
      <c r="Z106" s="11" t="s">
        <v>100</v>
      </c>
      <c r="AA106" s="16" t="s">
        <v>100</v>
      </c>
      <c r="AB106" s="16" t="s">
        <v>100</v>
      </c>
      <c r="AC106" s="119">
        <v>0</v>
      </c>
      <c r="AD106" s="119">
        <v>0</v>
      </c>
      <c r="AE106" s="16" t="s">
        <v>100</v>
      </c>
      <c r="AF106" s="21" t="s">
        <v>100</v>
      </c>
      <c r="AG106" s="119">
        <v>0</v>
      </c>
      <c r="AH106" s="125">
        <f t="shared" si="1"/>
        <v>268147.20000000001</v>
      </c>
      <c r="AI106" s="118">
        <f>136022.9+23209.08</f>
        <v>159231.97999999998</v>
      </c>
      <c r="AJ106" s="118">
        <v>0</v>
      </c>
      <c r="AK106" s="128">
        <f>AI106+AI107+AI108+AI109+AI111</f>
        <v>1119402.27</v>
      </c>
      <c r="AL106" s="64" t="s">
        <v>127</v>
      </c>
      <c r="AM106" s="64" t="s">
        <v>163</v>
      </c>
      <c r="AN106" s="64" t="s">
        <v>164</v>
      </c>
      <c r="AO106" s="64" t="s">
        <v>100</v>
      </c>
      <c r="AP106" s="64"/>
      <c r="AQ106" s="64"/>
      <c r="AR106" s="64"/>
      <c r="AS106" s="64"/>
      <c r="AT106" s="64"/>
      <c r="AU106" s="64"/>
      <c r="AV106" s="64"/>
      <c r="AW106" s="64"/>
      <c r="AX106" s="64"/>
      <c r="AY106" s="64"/>
      <c r="AZ106" s="64"/>
      <c r="BA106" s="64"/>
      <c r="BB106" s="64"/>
      <c r="BC106" s="64"/>
      <c r="BD106" s="64"/>
      <c r="BE106" s="64"/>
      <c r="BF106" s="64"/>
      <c r="BG106" s="64"/>
    </row>
    <row r="107" spans="1:59" x14ac:dyDescent="0.25">
      <c r="A107" s="31"/>
      <c r="B107" s="32"/>
      <c r="C107" s="32"/>
      <c r="D107" s="32"/>
      <c r="E107" s="32"/>
      <c r="F107" s="69"/>
      <c r="G107" s="60"/>
      <c r="H107" s="103"/>
      <c r="I107" s="71"/>
      <c r="J107" s="32"/>
      <c r="K107" s="61"/>
      <c r="L107" s="111"/>
      <c r="M107" s="60"/>
      <c r="N107" s="61"/>
      <c r="O107" s="61"/>
      <c r="P107" s="32"/>
      <c r="Q107" s="59"/>
      <c r="R107" s="59"/>
      <c r="S107" s="59"/>
      <c r="T107" s="32"/>
      <c r="U107" s="11" t="s">
        <v>101</v>
      </c>
      <c r="V107" s="11">
        <v>43888</v>
      </c>
      <c r="W107" s="13">
        <v>12749</v>
      </c>
      <c r="X107" s="11" t="s">
        <v>165</v>
      </c>
      <c r="Y107" s="12">
        <v>43892</v>
      </c>
      <c r="Z107" s="11">
        <v>44257</v>
      </c>
      <c r="AA107" s="16" t="s">
        <v>100</v>
      </c>
      <c r="AB107" s="16" t="s">
        <v>100</v>
      </c>
      <c r="AC107" s="119">
        <v>0</v>
      </c>
      <c r="AD107" s="119">
        <v>0</v>
      </c>
      <c r="AE107" s="16" t="s">
        <v>100</v>
      </c>
      <c r="AF107" s="21" t="s">
        <v>100</v>
      </c>
      <c r="AG107" s="119">
        <v>0</v>
      </c>
      <c r="AH107" s="125">
        <f t="shared" si="1"/>
        <v>0</v>
      </c>
      <c r="AI107" s="118">
        <v>125879.96</v>
      </c>
      <c r="AJ107" s="118">
        <v>0</v>
      </c>
      <c r="AK107" s="128"/>
      <c r="AL107" s="64"/>
      <c r="AM107" s="64"/>
      <c r="AN107" s="64"/>
      <c r="AO107" s="64"/>
      <c r="AP107" s="64"/>
      <c r="AQ107" s="64"/>
      <c r="AR107" s="64"/>
      <c r="AS107" s="64"/>
      <c r="AT107" s="64"/>
      <c r="AU107" s="64"/>
      <c r="AV107" s="64"/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</row>
    <row r="108" spans="1:59" x14ac:dyDescent="0.25">
      <c r="A108" s="31"/>
      <c r="B108" s="32"/>
      <c r="C108" s="32"/>
      <c r="D108" s="32"/>
      <c r="E108" s="32"/>
      <c r="F108" s="69"/>
      <c r="G108" s="60"/>
      <c r="H108" s="103"/>
      <c r="I108" s="71"/>
      <c r="J108" s="32"/>
      <c r="K108" s="61"/>
      <c r="L108" s="111"/>
      <c r="M108" s="60"/>
      <c r="N108" s="61"/>
      <c r="O108" s="61"/>
      <c r="P108" s="32"/>
      <c r="Q108" s="59"/>
      <c r="R108" s="59"/>
      <c r="S108" s="59"/>
      <c r="T108" s="32"/>
      <c r="U108" s="11" t="s">
        <v>103</v>
      </c>
      <c r="V108" s="11">
        <v>44251</v>
      </c>
      <c r="W108" s="13">
        <v>12990</v>
      </c>
      <c r="X108" s="11" t="s">
        <v>190</v>
      </c>
      <c r="Y108" s="12">
        <v>44258</v>
      </c>
      <c r="Z108" s="11">
        <v>44622</v>
      </c>
      <c r="AA108" s="26" t="s">
        <v>100</v>
      </c>
      <c r="AB108" s="16" t="s">
        <v>100</v>
      </c>
      <c r="AC108" s="119">
        <v>0</v>
      </c>
      <c r="AD108" s="119">
        <v>0</v>
      </c>
      <c r="AE108" s="16" t="s">
        <v>100</v>
      </c>
      <c r="AF108" s="21" t="s">
        <v>100</v>
      </c>
      <c r="AG108" s="119">
        <v>0</v>
      </c>
      <c r="AH108" s="125">
        <f t="shared" si="1"/>
        <v>0</v>
      </c>
      <c r="AI108" s="118">
        <f>17220.09+198401.81</f>
        <v>215621.9</v>
      </c>
      <c r="AJ108" s="118">
        <v>0</v>
      </c>
      <c r="AK108" s="128"/>
      <c r="AL108" s="64"/>
      <c r="AM108" s="64"/>
      <c r="AN108" s="64"/>
      <c r="AO108" s="64"/>
      <c r="AP108" s="64"/>
      <c r="AQ108" s="64"/>
      <c r="AR108" s="64"/>
      <c r="AS108" s="64"/>
      <c r="AT108" s="64"/>
      <c r="AU108" s="64"/>
      <c r="AV108" s="64"/>
      <c r="AW108" s="64"/>
      <c r="AX108" s="64"/>
      <c r="AY108" s="64"/>
      <c r="AZ108" s="64"/>
      <c r="BA108" s="64"/>
      <c r="BB108" s="64"/>
      <c r="BC108" s="64"/>
      <c r="BD108" s="64"/>
      <c r="BE108" s="64"/>
      <c r="BF108" s="64"/>
      <c r="BG108" s="64"/>
    </row>
    <row r="109" spans="1:59" x14ac:dyDescent="0.25">
      <c r="A109" s="31"/>
      <c r="B109" s="32"/>
      <c r="C109" s="32"/>
      <c r="D109" s="32"/>
      <c r="E109" s="32"/>
      <c r="F109" s="69"/>
      <c r="G109" s="60"/>
      <c r="H109" s="103"/>
      <c r="I109" s="71"/>
      <c r="J109" s="32"/>
      <c r="K109" s="61"/>
      <c r="L109" s="111"/>
      <c r="M109" s="60"/>
      <c r="N109" s="61"/>
      <c r="O109" s="61"/>
      <c r="P109" s="32"/>
      <c r="Q109" s="59"/>
      <c r="R109" s="59"/>
      <c r="S109" s="59"/>
      <c r="T109" s="32"/>
      <c r="U109" s="11" t="s">
        <v>104</v>
      </c>
      <c r="V109" s="11">
        <v>44614</v>
      </c>
      <c r="W109" s="13">
        <v>13231</v>
      </c>
      <c r="X109" s="11" t="s">
        <v>315</v>
      </c>
      <c r="Y109" s="12">
        <v>44623</v>
      </c>
      <c r="Z109" s="11">
        <v>44987</v>
      </c>
      <c r="AA109" s="26" t="s">
        <v>100</v>
      </c>
      <c r="AB109" s="16" t="s">
        <v>100</v>
      </c>
      <c r="AC109" s="119">
        <v>0</v>
      </c>
      <c r="AD109" s="119">
        <v>0</v>
      </c>
      <c r="AE109" s="16" t="s">
        <v>100</v>
      </c>
      <c r="AF109" s="21" t="s">
        <v>100</v>
      </c>
      <c r="AG109" s="119">
        <v>0</v>
      </c>
      <c r="AH109" s="125">
        <f t="shared" si="1"/>
        <v>0</v>
      </c>
      <c r="AI109" s="118">
        <f>23517.7+288510.9</f>
        <v>312028.60000000003</v>
      </c>
      <c r="AJ109" s="118">
        <v>0</v>
      </c>
      <c r="AK109" s="128"/>
      <c r="AL109" s="64"/>
      <c r="AM109" s="64"/>
      <c r="AN109" s="64"/>
      <c r="AO109" s="64"/>
      <c r="AP109" s="64"/>
      <c r="AQ109" s="64"/>
      <c r="AR109" s="64"/>
      <c r="AS109" s="64"/>
      <c r="AT109" s="64"/>
      <c r="AU109" s="64"/>
      <c r="AV109" s="64"/>
      <c r="AW109" s="64"/>
      <c r="AX109" s="64"/>
      <c r="AY109" s="64"/>
      <c r="AZ109" s="64"/>
      <c r="BA109" s="64"/>
      <c r="BB109" s="64"/>
      <c r="BC109" s="64"/>
      <c r="BD109" s="64"/>
      <c r="BE109" s="64"/>
      <c r="BF109" s="64"/>
      <c r="BG109" s="64"/>
    </row>
    <row r="110" spans="1:59" x14ac:dyDescent="0.25">
      <c r="A110" s="31"/>
      <c r="B110" s="32"/>
      <c r="C110" s="32"/>
      <c r="D110" s="32"/>
      <c r="E110" s="32"/>
      <c r="F110" s="69"/>
      <c r="G110" s="60"/>
      <c r="H110" s="103"/>
      <c r="I110" s="71"/>
      <c r="J110" s="32"/>
      <c r="K110" s="61"/>
      <c r="L110" s="111"/>
      <c r="M110" s="60"/>
      <c r="N110" s="61"/>
      <c r="O110" s="61"/>
      <c r="P110" s="32"/>
      <c r="Q110" s="59"/>
      <c r="R110" s="59"/>
      <c r="S110" s="59"/>
      <c r="T110" s="32"/>
      <c r="U110" s="11" t="s">
        <v>105</v>
      </c>
      <c r="V110" s="11">
        <v>44859</v>
      </c>
      <c r="W110" s="13">
        <v>13399</v>
      </c>
      <c r="X110" s="11" t="s">
        <v>315</v>
      </c>
      <c r="Y110" s="12">
        <v>44623</v>
      </c>
      <c r="Z110" s="11">
        <v>44987</v>
      </c>
      <c r="AA110" s="26" t="s">
        <v>100</v>
      </c>
      <c r="AB110" s="16" t="s">
        <v>100</v>
      </c>
      <c r="AC110" s="119">
        <v>0</v>
      </c>
      <c r="AD110" s="119">
        <v>0</v>
      </c>
      <c r="AE110" s="16" t="s">
        <v>100</v>
      </c>
      <c r="AF110" s="21" t="s">
        <v>100</v>
      </c>
      <c r="AG110" s="119">
        <v>0</v>
      </c>
      <c r="AH110" s="125">
        <f t="shared" si="1"/>
        <v>0</v>
      </c>
      <c r="AI110" s="118">
        <v>0</v>
      </c>
      <c r="AJ110" s="118">
        <v>0</v>
      </c>
      <c r="AK110" s="128"/>
      <c r="AL110" s="64"/>
      <c r="AM110" s="64"/>
      <c r="AN110" s="64"/>
      <c r="AO110" s="64"/>
      <c r="AP110" s="64"/>
      <c r="AQ110" s="64"/>
      <c r="AR110" s="64"/>
      <c r="AS110" s="64"/>
      <c r="AT110" s="64"/>
      <c r="AU110" s="64"/>
      <c r="AV110" s="64"/>
      <c r="AW110" s="64"/>
      <c r="AX110" s="64"/>
      <c r="AY110" s="64"/>
      <c r="AZ110" s="64"/>
      <c r="BA110" s="64"/>
      <c r="BB110" s="64"/>
      <c r="BC110" s="64"/>
      <c r="BD110" s="64"/>
      <c r="BE110" s="64"/>
      <c r="BF110" s="64"/>
      <c r="BG110" s="64"/>
    </row>
    <row r="111" spans="1:59" x14ac:dyDescent="0.25">
      <c r="A111" s="31"/>
      <c r="B111" s="32"/>
      <c r="C111" s="32"/>
      <c r="D111" s="32"/>
      <c r="E111" s="32"/>
      <c r="F111" s="69"/>
      <c r="G111" s="60"/>
      <c r="H111" s="103"/>
      <c r="I111" s="71"/>
      <c r="J111" s="32"/>
      <c r="K111" s="61"/>
      <c r="L111" s="111"/>
      <c r="M111" s="60"/>
      <c r="N111" s="61"/>
      <c r="O111" s="61"/>
      <c r="P111" s="32"/>
      <c r="Q111" s="59"/>
      <c r="R111" s="59"/>
      <c r="S111" s="59"/>
      <c r="T111" s="32"/>
      <c r="U111" s="11" t="s">
        <v>192</v>
      </c>
      <c r="V111" s="11">
        <v>44985</v>
      </c>
      <c r="W111" s="13">
        <v>13485</v>
      </c>
      <c r="X111" s="11" t="s">
        <v>322</v>
      </c>
      <c r="Y111" s="12">
        <v>44988</v>
      </c>
      <c r="Z111" s="11">
        <v>45353</v>
      </c>
      <c r="AA111" s="26" t="s">
        <v>100</v>
      </c>
      <c r="AB111" s="16" t="s">
        <v>100</v>
      </c>
      <c r="AC111" s="119">
        <v>0</v>
      </c>
      <c r="AD111" s="119">
        <v>0</v>
      </c>
      <c r="AE111" s="16" t="s">
        <v>100</v>
      </c>
      <c r="AF111" s="21" t="s">
        <v>100</v>
      </c>
      <c r="AG111" s="119">
        <v>0</v>
      </c>
      <c r="AH111" s="125">
        <f t="shared" si="1"/>
        <v>0</v>
      </c>
      <c r="AI111" s="118">
        <v>306639.83</v>
      </c>
      <c r="AJ111" s="118">
        <v>0</v>
      </c>
      <c r="AK111" s="128"/>
      <c r="AL111" s="64"/>
      <c r="AM111" s="64"/>
      <c r="AN111" s="64"/>
      <c r="AO111" s="64"/>
      <c r="AP111" s="64"/>
      <c r="AQ111" s="64"/>
      <c r="AR111" s="64"/>
      <c r="AS111" s="64"/>
      <c r="AT111" s="64"/>
      <c r="AU111" s="64"/>
      <c r="AV111" s="64"/>
      <c r="AW111" s="64"/>
      <c r="AX111" s="64"/>
      <c r="AY111" s="64"/>
      <c r="AZ111" s="64"/>
      <c r="BA111" s="64"/>
      <c r="BB111" s="64"/>
      <c r="BC111" s="64"/>
      <c r="BD111" s="64"/>
      <c r="BE111" s="64"/>
      <c r="BF111" s="64"/>
      <c r="BG111" s="64"/>
    </row>
    <row r="112" spans="1:59" x14ac:dyDescent="0.25">
      <c r="A112" s="31"/>
      <c r="B112" s="32"/>
      <c r="C112" s="32"/>
      <c r="D112" s="32"/>
      <c r="E112" s="32"/>
      <c r="F112" s="69"/>
      <c r="G112" s="60"/>
      <c r="H112" s="103"/>
      <c r="I112" s="71"/>
      <c r="J112" s="32"/>
      <c r="K112" s="61"/>
      <c r="L112" s="111"/>
      <c r="M112" s="60"/>
      <c r="N112" s="61"/>
      <c r="O112" s="61"/>
      <c r="P112" s="32"/>
      <c r="Q112" s="59"/>
      <c r="R112" s="59"/>
      <c r="S112" s="59"/>
      <c r="T112" s="32"/>
      <c r="U112" s="11"/>
      <c r="V112" s="11"/>
      <c r="W112" s="13"/>
      <c r="X112" s="11"/>
      <c r="Y112" s="12"/>
      <c r="Z112" s="11"/>
      <c r="AA112" s="26"/>
      <c r="AB112" s="16"/>
      <c r="AC112" s="119"/>
      <c r="AD112" s="119"/>
      <c r="AE112" s="16"/>
      <c r="AF112" s="21"/>
      <c r="AG112" s="119"/>
      <c r="AH112" s="125">
        <f t="shared" si="1"/>
        <v>0</v>
      </c>
      <c r="AI112" s="118"/>
      <c r="AJ112" s="118"/>
      <c r="AK112" s="128"/>
      <c r="AL112" s="64"/>
      <c r="AM112" s="64"/>
      <c r="AN112" s="64"/>
      <c r="AO112" s="64"/>
      <c r="AP112" s="64"/>
      <c r="AQ112" s="64"/>
      <c r="AR112" s="64"/>
      <c r="AS112" s="64"/>
      <c r="AT112" s="64"/>
      <c r="AU112" s="64"/>
      <c r="AV112" s="64"/>
      <c r="AW112" s="64"/>
      <c r="AX112" s="64"/>
      <c r="AY112" s="64"/>
      <c r="AZ112" s="64"/>
      <c r="BA112" s="64"/>
      <c r="BB112" s="64"/>
      <c r="BC112" s="64"/>
      <c r="BD112" s="64"/>
      <c r="BE112" s="64"/>
      <c r="BF112" s="64"/>
      <c r="BG112" s="64"/>
    </row>
    <row r="113" spans="1:566" x14ac:dyDescent="0.25">
      <c r="A113" s="31"/>
      <c r="B113" s="32"/>
      <c r="C113" s="32"/>
      <c r="D113" s="32"/>
      <c r="E113" s="32"/>
      <c r="F113" s="69"/>
      <c r="G113" s="60"/>
      <c r="H113" s="103"/>
      <c r="I113" s="71"/>
      <c r="J113" s="32"/>
      <c r="K113" s="61"/>
      <c r="L113" s="111"/>
      <c r="M113" s="60"/>
      <c r="N113" s="61"/>
      <c r="O113" s="61"/>
      <c r="P113" s="32"/>
      <c r="Q113" s="59"/>
      <c r="R113" s="59"/>
      <c r="S113" s="59"/>
      <c r="T113" s="32"/>
      <c r="U113" s="11"/>
      <c r="V113" s="11"/>
      <c r="W113" s="13"/>
      <c r="X113" s="11"/>
      <c r="Y113" s="12"/>
      <c r="Z113" s="11"/>
      <c r="AA113" s="26"/>
      <c r="AB113" s="16"/>
      <c r="AC113" s="119"/>
      <c r="AD113" s="119"/>
      <c r="AE113" s="16"/>
      <c r="AF113" s="21"/>
      <c r="AG113" s="119"/>
      <c r="AH113" s="125">
        <f t="shared" si="1"/>
        <v>0</v>
      </c>
      <c r="AI113" s="118"/>
      <c r="AJ113" s="118"/>
      <c r="AK113" s="128"/>
      <c r="AL113" s="64"/>
      <c r="AM113" s="64"/>
      <c r="AN113" s="64"/>
      <c r="AO113" s="64"/>
      <c r="AP113" s="64"/>
      <c r="AQ113" s="64"/>
      <c r="AR113" s="64"/>
      <c r="AS113" s="64"/>
      <c r="AT113" s="64"/>
      <c r="AU113" s="64"/>
      <c r="AV113" s="64"/>
      <c r="AW113" s="64"/>
      <c r="AX113" s="64"/>
      <c r="AY113" s="64"/>
      <c r="AZ113" s="64"/>
      <c r="BA113" s="64"/>
      <c r="BB113" s="64"/>
      <c r="BC113" s="64"/>
      <c r="BD113" s="64"/>
      <c r="BE113" s="64"/>
      <c r="BF113" s="64"/>
      <c r="BG113" s="64"/>
    </row>
    <row r="114" spans="1:566" x14ac:dyDescent="0.25">
      <c r="A114" s="31"/>
      <c r="B114" s="32"/>
      <c r="C114" s="32"/>
      <c r="D114" s="32"/>
      <c r="E114" s="32"/>
      <c r="F114" s="69"/>
      <c r="G114" s="60"/>
      <c r="H114" s="103"/>
      <c r="I114" s="71"/>
      <c r="J114" s="32"/>
      <c r="K114" s="61"/>
      <c r="L114" s="111"/>
      <c r="M114" s="60"/>
      <c r="N114" s="61"/>
      <c r="O114" s="61"/>
      <c r="P114" s="32"/>
      <c r="Q114" s="59"/>
      <c r="R114" s="59"/>
      <c r="S114" s="59"/>
      <c r="T114" s="32"/>
      <c r="U114" s="11"/>
      <c r="V114" s="11"/>
      <c r="W114" s="13"/>
      <c r="X114" s="11"/>
      <c r="Y114" s="12"/>
      <c r="Z114" s="11"/>
      <c r="AA114" s="26"/>
      <c r="AB114" s="16"/>
      <c r="AC114" s="119"/>
      <c r="AD114" s="119"/>
      <c r="AE114" s="16"/>
      <c r="AF114" s="21"/>
      <c r="AG114" s="119"/>
      <c r="AH114" s="125">
        <f t="shared" si="1"/>
        <v>0</v>
      </c>
      <c r="AI114" s="118"/>
      <c r="AJ114" s="118"/>
      <c r="AK114" s="128"/>
      <c r="AL114" s="64"/>
      <c r="AM114" s="64"/>
      <c r="AN114" s="64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64"/>
      <c r="AZ114" s="64"/>
      <c r="BA114" s="64"/>
      <c r="BB114" s="64"/>
      <c r="BC114" s="64"/>
      <c r="BD114" s="64"/>
      <c r="BE114" s="64"/>
      <c r="BF114" s="64"/>
      <c r="BG114" s="64"/>
    </row>
    <row r="115" spans="1:566" ht="15.75" customHeight="1" x14ac:dyDescent="0.25">
      <c r="A115" s="31">
        <v>11</v>
      </c>
      <c r="B115" s="32" t="s">
        <v>431</v>
      </c>
      <c r="C115" s="32" t="s">
        <v>146</v>
      </c>
      <c r="D115" s="32" t="s">
        <v>97</v>
      </c>
      <c r="E115" s="32" t="s">
        <v>99</v>
      </c>
      <c r="F115" s="69" t="s">
        <v>404</v>
      </c>
      <c r="G115" s="57">
        <v>12711</v>
      </c>
      <c r="H115" s="103" t="s">
        <v>135</v>
      </c>
      <c r="I115" s="71" t="s">
        <v>147</v>
      </c>
      <c r="J115" s="32" t="s">
        <v>148</v>
      </c>
      <c r="K115" s="61">
        <v>43818</v>
      </c>
      <c r="L115" s="111">
        <v>61320</v>
      </c>
      <c r="M115" s="60">
        <v>12711</v>
      </c>
      <c r="N115" s="61">
        <v>44197</v>
      </c>
      <c r="O115" s="61">
        <v>44561</v>
      </c>
      <c r="P115" s="32" t="s">
        <v>294</v>
      </c>
      <c r="Q115" s="59" t="s">
        <v>100</v>
      </c>
      <c r="R115" s="59" t="s">
        <v>100</v>
      </c>
      <c r="S115" s="59" t="s">
        <v>100</v>
      </c>
      <c r="T115" s="32" t="s">
        <v>306</v>
      </c>
      <c r="U115" s="10" t="s">
        <v>100</v>
      </c>
      <c r="V115" s="10" t="s">
        <v>100</v>
      </c>
      <c r="W115" s="10" t="s">
        <v>100</v>
      </c>
      <c r="X115" s="10" t="s">
        <v>100</v>
      </c>
      <c r="Y115" s="10" t="s">
        <v>100</v>
      </c>
      <c r="Z115" s="10" t="s">
        <v>100</v>
      </c>
      <c r="AA115" s="10" t="s">
        <v>100</v>
      </c>
      <c r="AB115" s="10" t="s">
        <v>100</v>
      </c>
      <c r="AC115" s="119">
        <v>0</v>
      </c>
      <c r="AD115" s="119">
        <v>0</v>
      </c>
      <c r="AE115" s="16" t="s">
        <v>100</v>
      </c>
      <c r="AF115" s="16" t="s">
        <v>100</v>
      </c>
      <c r="AG115" s="119">
        <v>0</v>
      </c>
      <c r="AH115" s="125">
        <f t="shared" si="1"/>
        <v>61320</v>
      </c>
      <c r="AI115" s="118">
        <v>56210</v>
      </c>
      <c r="AJ115" s="118">
        <v>0</v>
      </c>
      <c r="AK115" s="128">
        <f>AI115+AI117+AI119+AJ120</f>
        <v>195764.1</v>
      </c>
      <c r="AL115" s="64" t="s">
        <v>100</v>
      </c>
      <c r="AM115" s="64" t="s">
        <v>100</v>
      </c>
      <c r="AN115" s="64" t="s">
        <v>100</v>
      </c>
      <c r="AO115" s="64" t="s">
        <v>100</v>
      </c>
      <c r="AP115" s="64"/>
      <c r="AQ115" s="64"/>
      <c r="AR115" s="64"/>
      <c r="AS115" s="64"/>
      <c r="AT115" s="64"/>
      <c r="AU115" s="64"/>
      <c r="AV115" s="64"/>
      <c r="AW115" s="64"/>
      <c r="AX115" s="64"/>
      <c r="AY115" s="64"/>
      <c r="AZ115" s="64"/>
      <c r="BA115" s="64"/>
      <c r="BB115" s="64"/>
      <c r="BC115" s="64"/>
      <c r="BD115" s="64"/>
      <c r="BE115" s="64"/>
      <c r="BF115" s="64"/>
      <c r="BG115" s="32"/>
    </row>
    <row r="116" spans="1:566" x14ac:dyDescent="0.25">
      <c r="A116" s="31"/>
      <c r="B116" s="32"/>
      <c r="C116" s="32"/>
      <c r="D116" s="32"/>
      <c r="E116" s="32"/>
      <c r="F116" s="69"/>
      <c r="G116" s="57"/>
      <c r="H116" s="103"/>
      <c r="I116" s="71"/>
      <c r="J116" s="32"/>
      <c r="K116" s="61"/>
      <c r="L116" s="111"/>
      <c r="M116" s="60"/>
      <c r="N116" s="61"/>
      <c r="O116" s="61"/>
      <c r="P116" s="32"/>
      <c r="Q116" s="59"/>
      <c r="R116" s="59"/>
      <c r="S116" s="59"/>
      <c r="T116" s="32"/>
      <c r="U116" s="11" t="s">
        <v>101</v>
      </c>
      <c r="V116" s="11">
        <v>44172</v>
      </c>
      <c r="W116" s="13">
        <v>12943</v>
      </c>
      <c r="X116" s="11" t="s">
        <v>200</v>
      </c>
      <c r="Y116" s="12">
        <v>44197</v>
      </c>
      <c r="Z116" s="11">
        <v>44561</v>
      </c>
      <c r="AA116" s="16" t="s">
        <v>100</v>
      </c>
      <c r="AB116" s="16" t="s">
        <v>100</v>
      </c>
      <c r="AC116" s="119">
        <v>0</v>
      </c>
      <c r="AD116" s="119">
        <v>0</v>
      </c>
      <c r="AE116" s="16" t="s">
        <v>100</v>
      </c>
      <c r="AF116" s="16" t="s">
        <v>100</v>
      </c>
      <c r="AG116" s="119">
        <v>0</v>
      </c>
      <c r="AH116" s="125">
        <f t="shared" si="1"/>
        <v>0</v>
      </c>
      <c r="AI116" s="118">
        <v>0</v>
      </c>
      <c r="AJ116" s="118">
        <v>0</v>
      </c>
      <c r="AK116" s="128"/>
      <c r="AL116" s="64"/>
      <c r="AM116" s="64"/>
      <c r="AN116" s="64"/>
      <c r="AO116" s="64"/>
      <c r="AP116" s="64"/>
      <c r="AQ116" s="64"/>
      <c r="AR116" s="64"/>
      <c r="AS116" s="64"/>
      <c r="AT116" s="64"/>
      <c r="AU116" s="64"/>
      <c r="AV116" s="64"/>
      <c r="AW116" s="64"/>
      <c r="AX116" s="64"/>
      <c r="AY116" s="64"/>
      <c r="AZ116" s="64"/>
      <c r="BA116" s="64"/>
      <c r="BB116" s="64"/>
      <c r="BC116" s="64"/>
      <c r="BD116" s="64"/>
      <c r="BE116" s="64"/>
      <c r="BF116" s="64"/>
      <c r="BG116" s="32"/>
    </row>
    <row r="117" spans="1:566" x14ac:dyDescent="0.25">
      <c r="A117" s="31"/>
      <c r="B117" s="32"/>
      <c r="C117" s="32"/>
      <c r="D117" s="32"/>
      <c r="E117" s="32"/>
      <c r="F117" s="69"/>
      <c r="G117" s="57"/>
      <c r="H117" s="103"/>
      <c r="I117" s="71"/>
      <c r="J117" s="32"/>
      <c r="K117" s="61"/>
      <c r="L117" s="111"/>
      <c r="M117" s="60"/>
      <c r="N117" s="61"/>
      <c r="O117" s="61"/>
      <c r="P117" s="32"/>
      <c r="Q117" s="59"/>
      <c r="R117" s="59"/>
      <c r="S117" s="59"/>
      <c r="T117" s="32"/>
      <c r="U117" s="11" t="s">
        <v>103</v>
      </c>
      <c r="V117" s="11">
        <v>44536</v>
      </c>
      <c r="W117" s="13">
        <v>13187</v>
      </c>
      <c r="X117" s="11" t="s">
        <v>223</v>
      </c>
      <c r="Y117" s="12">
        <v>44562</v>
      </c>
      <c r="Z117" s="11">
        <v>44926</v>
      </c>
      <c r="AA117" s="16" t="s">
        <v>100</v>
      </c>
      <c r="AB117" s="16" t="s">
        <v>100</v>
      </c>
      <c r="AC117" s="119">
        <v>0</v>
      </c>
      <c r="AD117" s="119">
        <v>0</v>
      </c>
      <c r="AE117" s="16" t="s">
        <v>100</v>
      </c>
      <c r="AF117" s="16" t="s">
        <v>100</v>
      </c>
      <c r="AG117" s="119">
        <v>0</v>
      </c>
      <c r="AH117" s="125">
        <f t="shared" si="1"/>
        <v>0</v>
      </c>
      <c r="AI117" s="118">
        <v>61320</v>
      </c>
      <c r="AJ117" s="118">
        <v>0</v>
      </c>
      <c r="AK117" s="128"/>
      <c r="AL117" s="64"/>
      <c r="AM117" s="64"/>
      <c r="AN117" s="64"/>
      <c r="AO117" s="64"/>
      <c r="AP117" s="64"/>
      <c r="AQ117" s="64"/>
      <c r="AR117" s="64"/>
      <c r="AS117" s="64"/>
      <c r="AT117" s="64"/>
      <c r="AU117" s="64"/>
      <c r="AV117" s="64"/>
      <c r="AW117" s="64"/>
      <c r="AX117" s="64"/>
      <c r="AY117" s="64"/>
      <c r="AZ117" s="64"/>
      <c r="BA117" s="64"/>
      <c r="BB117" s="64"/>
      <c r="BC117" s="64"/>
      <c r="BD117" s="64"/>
      <c r="BE117" s="64"/>
      <c r="BF117" s="64"/>
      <c r="BG117" s="32"/>
    </row>
    <row r="118" spans="1:566" x14ac:dyDescent="0.25">
      <c r="A118" s="31"/>
      <c r="B118" s="32"/>
      <c r="C118" s="32"/>
      <c r="D118" s="32"/>
      <c r="E118" s="32"/>
      <c r="F118" s="69"/>
      <c r="G118" s="57"/>
      <c r="H118" s="103"/>
      <c r="I118" s="71"/>
      <c r="J118" s="32"/>
      <c r="K118" s="61"/>
      <c r="L118" s="111"/>
      <c r="M118" s="60"/>
      <c r="N118" s="61"/>
      <c r="O118" s="61"/>
      <c r="P118" s="32"/>
      <c r="Q118" s="59"/>
      <c r="R118" s="59"/>
      <c r="S118" s="59"/>
      <c r="T118" s="32"/>
      <c r="U118" s="11" t="s">
        <v>104</v>
      </c>
      <c r="V118" s="11">
        <v>44901</v>
      </c>
      <c r="W118" s="13">
        <v>13427</v>
      </c>
      <c r="X118" s="11" t="s">
        <v>307</v>
      </c>
      <c r="Y118" s="12">
        <v>44927</v>
      </c>
      <c r="Z118" s="11">
        <v>45291</v>
      </c>
      <c r="AA118" s="16" t="s">
        <v>100</v>
      </c>
      <c r="AB118" s="16" t="s">
        <v>100</v>
      </c>
      <c r="AC118" s="119">
        <v>0</v>
      </c>
      <c r="AD118" s="119">
        <v>0</v>
      </c>
      <c r="AE118" s="16" t="s">
        <v>100</v>
      </c>
      <c r="AF118" s="16" t="s">
        <v>100</v>
      </c>
      <c r="AG118" s="119">
        <v>0</v>
      </c>
      <c r="AH118" s="125">
        <f t="shared" si="1"/>
        <v>0</v>
      </c>
      <c r="AI118" s="118">
        <v>0</v>
      </c>
      <c r="AJ118" s="118">
        <v>0</v>
      </c>
      <c r="AK118" s="128"/>
      <c r="AL118" s="64"/>
      <c r="AM118" s="64"/>
      <c r="AN118" s="64"/>
      <c r="AO118" s="64"/>
      <c r="AP118" s="64"/>
      <c r="AQ118" s="64"/>
      <c r="AR118" s="64"/>
      <c r="AS118" s="64"/>
      <c r="AT118" s="64"/>
      <c r="AU118" s="64"/>
      <c r="AV118" s="64"/>
      <c r="AW118" s="64"/>
      <c r="AX118" s="64"/>
      <c r="AY118" s="64"/>
      <c r="AZ118" s="64"/>
      <c r="BA118" s="64"/>
      <c r="BB118" s="64"/>
      <c r="BC118" s="64"/>
      <c r="BD118" s="64"/>
      <c r="BE118" s="64"/>
      <c r="BF118" s="64"/>
      <c r="BG118" s="32"/>
    </row>
    <row r="119" spans="1:566" x14ac:dyDescent="0.25">
      <c r="A119" s="31"/>
      <c r="B119" s="32"/>
      <c r="C119" s="32"/>
      <c r="D119" s="32"/>
      <c r="E119" s="32"/>
      <c r="F119" s="69"/>
      <c r="G119" s="57"/>
      <c r="H119" s="103"/>
      <c r="I119" s="71"/>
      <c r="J119" s="32"/>
      <c r="K119" s="61"/>
      <c r="L119" s="111"/>
      <c r="M119" s="60"/>
      <c r="N119" s="61"/>
      <c r="O119" s="61"/>
      <c r="P119" s="32"/>
      <c r="Q119" s="59"/>
      <c r="R119" s="59"/>
      <c r="S119" s="59"/>
      <c r="T119" s="32"/>
      <c r="U119" s="11" t="s">
        <v>105</v>
      </c>
      <c r="V119" s="11">
        <v>45135</v>
      </c>
      <c r="W119" s="13">
        <v>13585</v>
      </c>
      <c r="X119" s="11" t="s">
        <v>308</v>
      </c>
      <c r="Y119" s="12">
        <v>44986</v>
      </c>
      <c r="Z119" s="11">
        <v>45291</v>
      </c>
      <c r="AA119" s="16" t="s">
        <v>100</v>
      </c>
      <c r="AB119" s="16" t="s">
        <v>100</v>
      </c>
      <c r="AC119" s="119">
        <v>0</v>
      </c>
      <c r="AD119" s="119">
        <v>0</v>
      </c>
      <c r="AE119" s="16" t="s">
        <v>100</v>
      </c>
      <c r="AF119" s="16" t="s">
        <v>100</v>
      </c>
      <c r="AG119" s="119">
        <v>0</v>
      </c>
      <c r="AH119" s="125">
        <f t="shared" si="1"/>
        <v>0</v>
      </c>
      <c r="AI119" s="118">
        <v>72051</v>
      </c>
      <c r="AJ119" s="118">
        <v>0</v>
      </c>
      <c r="AK119" s="128"/>
      <c r="AL119" s="64"/>
      <c r="AM119" s="64"/>
      <c r="AN119" s="64"/>
      <c r="AO119" s="64"/>
      <c r="AP119" s="64"/>
      <c r="AQ119" s="64"/>
      <c r="AR119" s="64"/>
      <c r="AS119" s="64"/>
      <c r="AT119" s="64"/>
      <c r="AU119" s="64"/>
      <c r="AV119" s="64"/>
      <c r="AW119" s="64"/>
      <c r="AX119" s="64"/>
      <c r="AY119" s="64"/>
      <c r="AZ119" s="64"/>
      <c r="BA119" s="64"/>
      <c r="BB119" s="64"/>
      <c r="BC119" s="64"/>
      <c r="BD119" s="64"/>
      <c r="BE119" s="64"/>
      <c r="BF119" s="64"/>
      <c r="BG119" s="32"/>
    </row>
    <row r="120" spans="1:566" x14ac:dyDescent="0.25">
      <c r="A120" s="31"/>
      <c r="B120" s="32"/>
      <c r="C120" s="32"/>
      <c r="D120" s="32"/>
      <c r="E120" s="32"/>
      <c r="F120" s="69"/>
      <c r="G120" s="57"/>
      <c r="H120" s="103"/>
      <c r="I120" s="71"/>
      <c r="J120" s="32"/>
      <c r="K120" s="61"/>
      <c r="L120" s="111"/>
      <c r="M120" s="60"/>
      <c r="N120" s="61"/>
      <c r="O120" s="61"/>
      <c r="P120" s="32"/>
      <c r="Q120" s="59"/>
      <c r="R120" s="59"/>
      <c r="S120" s="59"/>
      <c r="T120" s="32"/>
      <c r="U120" s="11" t="s">
        <v>192</v>
      </c>
      <c r="V120" s="12">
        <v>45287</v>
      </c>
      <c r="W120" s="13">
        <v>13684</v>
      </c>
      <c r="X120" s="10" t="s">
        <v>193</v>
      </c>
      <c r="Y120" s="27">
        <v>45292</v>
      </c>
      <c r="Z120" s="12">
        <v>45657</v>
      </c>
      <c r="AA120" s="16" t="s">
        <v>100</v>
      </c>
      <c r="AB120" s="16" t="s">
        <v>100</v>
      </c>
      <c r="AC120" s="119">
        <v>0</v>
      </c>
      <c r="AD120" s="119">
        <v>0</v>
      </c>
      <c r="AE120" s="16" t="s">
        <v>100</v>
      </c>
      <c r="AF120" s="16" t="s">
        <v>100</v>
      </c>
      <c r="AG120" s="119">
        <v>0</v>
      </c>
      <c r="AH120" s="125">
        <f t="shared" si="1"/>
        <v>0</v>
      </c>
      <c r="AI120" s="118">
        <v>0</v>
      </c>
      <c r="AJ120" s="118">
        <f>6183.1</f>
        <v>6183.1</v>
      </c>
      <c r="AK120" s="128"/>
      <c r="AL120" s="64"/>
      <c r="AM120" s="64"/>
      <c r="AN120" s="64"/>
      <c r="AO120" s="64"/>
      <c r="AP120" s="64"/>
      <c r="AQ120" s="64"/>
      <c r="AR120" s="64"/>
      <c r="AS120" s="64"/>
      <c r="AT120" s="64"/>
      <c r="AU120" s="64"/>
      <c r="AV120" s="64"/>
      <c r="AW120" s="64"/>
      <c r="AX120" s="64"/>
      <c r="AY120" s="64"/>
      <c r="AZ120" s="64"/>
      <c r="BA120" s="64"/>
      <c r="BB120" s="64"/>
      <c r="BC120" s="64"/>
      <c r="BD120" s="64"/>
      <c r="BE120" s="64"/>
      <c r="BF120" s="64"/>
      <c r="BG120" s="32"/>
    </row>
    <row r="121" spans="1:566" x14ac:dyDescent="0.25">
      <c r="A121" s="31"/>
      <c r="B121" s="32"/>
      <c r="C121" s="32"/>
      <c r="D121" s="32"/>
      <c r="E121" s="32"/>
      <c r="F121" s="69"/>
      <c r="G121" s="57"/>
      <c r="H121" s="103"/>
      <c r="I121" s="71"/>
      <c r="J121" s="32"/>
      <c r="K121" s="61"/>
      <c r="L121" s="111"/>
      <c r="M121" s="60"/>
      <c r="N121" s="61"/>
      <c r="O121" s="61"/>
      <c r="P121" s="32"/>
      <c r="Q121" s="59"/>
      <c r="R121" s="59"/>
      <c r="S121" s="59"/>
      <c r="T121" s="32"/>
      <c r="U121" s="11"/>
      <c r="V121" s="11"/>
      <c r="W121" s="13"/>
      <c r="X121" s="11"/>
      <c r="Y121" s="12"/>
      <c r="Z121" s="11"/>
      <c r="AA121" s="16"/>
      <c r="AB121" s="16"/>
      <c r="AC121" s="119"/>
      <c r="AD121" s="119"/>
      <c r="AE121" s="16"/>
      <c r="AF121" s="16"/>
      <c r="AG121" s="119"/>
      <c r="AH121" s="125">
        <f t="shared" si="1"/>
        <v>0</v>
      </c>
      <c r="AI121" s="118"/>
      <c r="AJ121" s="118"/>
      <c r="AK121" s="128"/>
      <c r="AL121" s="64"/>
      <c r="AM121" s="64"/>
      <c r="AN121" s="64"/>
      <c r="AO121" s="64"/>
      <c r="AP121" s="64"/>
      <c r="AQ121" s="64"/>
      <c r="AR121" s="64"/>
      <c r="AS121" s="64"/>
      <c r="AT121" s="64"/>
      <c r="AU121" s="64"/>
      <c r="AV121" s="64"/>
      <c r="AW121" s="64"/>
      <c r="AX121" s="64"/>
      <c r="AY121" s="64"/>
      <c r="AZ121" s="64"/>
      <c r="BA121" s="64"/>
      <c r="BB121" s="64"/>
      <c r="BC121" s="64"/>
      <c r="BD121" s="64"/>
      <c r="BE121" s="64"/>
      <c r="BF121" s="64"/>
      <c r="BG121" s="32"/>
    </row>
    <row r="122" spans="1:566" x14ac:dyDescent="0.25">
      <c r="A122" s="31"/>
      <c r="B122" s="32"/>
      <c r="C122" s="32"/>
      <c r="D122" s="32"/>
      <c r="E122" s="32"/>
      <c r="F122" s="69"/>
      <c r="G122" s="57"/>
      <c r="H122" s="103"/>
      <c r="I122" s="71"/>
      <c r="J122" s="32"/>
      <c r="K122" s="61"/>
      <c r="L122" s="111"/>
      <c r="M122" s="60"/>
      <c r="N122" s="61"/>
      <c r="O122" s="61"/>
      <c r="P122" s="32"/>
      <c r="Q122" s="59"/>
      <c r="R122" s="59"/>
      <c r="S122" s="59"/>
      <c r="T122" s="32"/>
      <c r="U122" s="11"/>
      <c r="V122" s="11"/>
      <c r="W122" s="13"/>
      <c r="X122" s="11"/>
      <c r="Y122" s="12"/>
      <c r="Z122" s="11"/>
      <c r="AA122" s="16"/>
      <c r="AB122" s="16"/>
      <c r="AC122" s="119"/>
      <c r="AD122" s="119"/>
      <c r="AE122" s="16"/>
      <c r="AF122" s="16"/>
      <c r="AG122" s="119"/>
      <c r="AH122" s="125">
        <f t="shared" si="1"/>
        <v>0</v>
      </c>
      <c r="AI122" s="118"/>
      <c r="AJ122" s="118"/>
      <c r="AK122" s="128"/>
      <c r="AL122" s="64"/>
      <c r="AM122" s="64"/>
      <c r="AN122" s="64"/>
      <c r="AO122" s="64"/>
      <c r="AP122" s="64"/>
      <c r="AQ122" s="64"/>
      <c r="AR122" s="64"/>
      <c r="AS122" s="64"/>
      <c r="AT122" s="64"/>
      <c r="AU122" s="64"/>
      <c r="AV122" s="64"/>
      <c r="AW122" s="64"/>
      <c r="AX122" s="64"/>
      <c r="AY122" s="64"/>
      <c r="AZ122" s="64"/>
      <c r="BA122" s="64"/>
      <c r="BB122" s="64"/>
      <c r="BC122" s="64"/>
      <c r="BD122" s="64"/>
      <c r="BE122" s="64"/>
      <c r="BF122" s="64"/>
      <c r="BG122" s="32"/>
    </row>
    <row r="123" spans="1:566" x14ac:dyDescent="0.25">
      <c r="A123" s="31"/>
      <c r="B123" s="32"/>
      <c r="C123" s="32"/>
      <c r="D123" s="32"/>
      <c r="E123" s="32"/>
      <c r="F123" s="69"/>
      <c r="G123" s="57"/>
      <c r="H123" s="103"/>
      <c r="I123" s="71"/>
      <c r="J123" s="32"/>
      <c r="K123" s="61"/>
      <c r="L123" s="111"/>
      <c r="M123" s="60"/>
      <c r="N123" s="61"/>
      <c r="O123" s="61"/>
      <c r="P123" s="32"/>
      <c r="Q123" s="59"/>
      <c r="R123" s="59"/>
      <c r="S123" s="59"/>
      <c r="T123" s="32"/>
      <c r="U123" s="11"/>
      <c r="V123" s="12"/>
      <c r="W123" s="16"/>
      <c r="X123" s="10"/>
      <c r="Y123" s="27"/>
      <c r="Z123" s="12"/>
      <c r="AA123" s="28"/>
      <c r="AB123" s="28"/>
      <c r="AC123" s="119"/>
      <c r="AD123" s="119"/>
      <c r="AE123" s="28"/>
      <c r="AF123" s="28"/>
      <c r="AG123" s="119"/>
      <c r="AH123" s="125">
        <f t="shared" si="1"/>
        <v>0</v>
      </c>
      <c r="AI123" s="118"/>
      <c r="AJ123" s="118"/>
      <c r="AK123" s="128"/>
      <c r="AL123" s="64"/>
      <c r="AM123" s="64"/>
      <c r="AN123" s="64"/>
      <c r="AO123" s="64"/>
      <c r="AP123" s="64"/>
      <c r="AQ123" s="64"/>
      <c r="AR123" s="64"/>
      <c r="AS123" s="64"/>
      <c r="AT123" s="64"/>
      <c r="AU123" s="64"/>
      <c r="AV123" s="64"/>
      <c r="AW123" s="64"/>
      <c r="AX123" s="64"/>
      <c r="AY123" s="64"/>
      <c r="AZ123" s="64"/>
      <c r="BA123" s="64"/>
      <c r="BB123" s="64"/>
      <c r="BC123" s="64"/>
      <c r="BD123" s="64"/>
      <c r="BE123" s="64"/>
      <c r="BF123" s="64"/>
      <c r="BG123" s="32"/>
    </row>
    <row r="124" spans="1:566" s="28" customFormat="1" ht="15" customHeight="1" x14ac:dyDescent="0.25">
      <c r="A124" s="31">
        <v>12</v>
      </c>
      <c r="B124" s="32" t="s">
        <v>432</v>
      </c>
      <c r="C124" s="32" t="s">
        <v>136</v>
      </c>
      <c r="D124" s="32" t="s">
        <v>133</v>
      </c>
      <c r="E124" s="32" t="s">
        <v>99</v>
      </c>
      <c r="F124" s="69" t="s">
        <v>405</v>
      </c>
      <c r="G124" s="60">
        <v>12437</v>
      </c>
      <c r="H124" s="103" t="s">
        <v>134</v>
      </c>
      <c r="I124" s="71" t="s">
        <v>139</v>
      </c>
      <c r="J124" s="32" t="s">
        <v>140</v>
      </c>
      <c r="K124" s="61">
        <v>43642</v>
      </c>
      <c r="L124" s="111">
        <v>528229.62</v>
      </c>
      <c r="M124" s="60">
        <v>12589</v>
      </c>
      <c r="N124" s="61">
        <v>43647</v>
      </c>
      <c r="O124" s="61">
        <v>43830</v>
      </c>
      <c r="P124" s="32" t="s">
        <v>292</v>
      </c>
      <c r="Q124" s="59" t="s">
        <v>100</v>
      </c>
      <c r="R124" s="59" t="s">
        <v>100</v>
      </c>
      <c r="S124" s="59" t="s">
        <v>100</v>
      </c>
      <c r="T124" s="32" t="s">
        <v>154</v>
      </c>
      <c r="U124" s="10" t="s">
        <v>100</v>
      </c>
      <c r="V124" s="10" t="s">
        <v>100</v>
      </c>
      <c r="W124" s="10" t="s">
        <v>100</v>
      </c>
      <c r="X124" s="10" t="s">
        <v>100</v>
      </c>
      <c r="Y124" s="10" t="s">
        <v>100</v>
      </c>
      <c r="Z124" s="10" t="s">
        <v>100</v>
      </c>
      <c r="AA124" s="10" t="s">
        <v>100</v>
      </c>
      <c r="AB124" s="10" t="s">
        <v>100</v>
      </c>
      <c r="AC124" s="119">
        <v>0</v>
      </c>
      <c r="AD124" s="119">
        <v>0</v>
      </c>
      <c r="AE124" s="16" t="s">
        <v>100</v>
      </c>
      <c r="AF124" s="16" t="s">
        <v>100</v>
      </c>
      <c r="AG124" s="119">
        <v>0</v>
      </c>
      <c r="AH124" s="125">
        <f t="shared" si="1"/>
        <v>528229.62</v>
      </c>
      <c r="AI124" s="118">
        <v>528229.62</v>
      </c>
      <c r="AJ124" s="118">
        <v>0</v>
      </c>
      <c r="AK124" s="128">
        <f>SUM(AI124+AI128+AI129+AI130+AI131+AI132+AI133+AI135+AJ136)</f>
        <v>6107184.5700000003</v>
      </c>
      <c r="AL124" s="64" t="s">
        <v>129</v>
      </c>
      <c r="AM124" s="64" t="s">
        <v>137</v>
      </c>
      <c r="AN124" s="58" t="s">
        <v>138</v>
      </c>
      <c r="AO124" s="64" t="s">
        <v>137</v>
      </c>
      <c r="AP124" s="64"/>
      <c r="AQ124" s="64"/>
      <c r="AR124" s="64"/>
      <c r="AS124" s="64"/>
      <c r="AT124" s="64"/>
      <c r="AU124" s="64"/>
      <c r="AV124" s="64"/>
      <c r="AW124" s="64"/>
      <c r="AX124" s="64"/>
      <c r="AY124" s="64"/>
      <c r="AZ124" s="64"/>
      <c r="BA124" s="64"/>
      <c r="BB124" s="64"/>
      <c r="BC124" s="64"/>
      <c r="BD124" s="64"/>
      <c r="BE124" s="64"/>
      <c r="BF124" s="64"/>
      <c r="BG124" s="32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1"/>
      <c r="OK124" s="1"/>
      <c r="OL124" s="1"/>
      <c r="OM124" s="1"/>
      <c r="ON124" s="1"/>
      <c r="OO124" s="1"/>
      <c r="OP124" s="1"/>
      <c r="OQ124" s="1"/>
      <c r="OR124" s="1"/>
      <c r="OS124" s="1"/>
      <c r="OT124" s="1"/>
      <c r="OU124" s="1"/>
      <c r="OV124" s="1"/>
      <c r="OW124" s="1"/>
      <c r="OX124" s="1"/>
      <c r="OY124" s="1"/>
      <c r="OZ124" s="1"/>
      <c r="PA124" s="1"/>
      <c r="PB124" s="1"/>
      <c r="PC124" s="1"/>
      <c r="PD124" s="1"/>
      <c r="PE124" s="1"/>
      <c r="PF124" s="1"/>
      <c r="PG124" s="1"/>
      <c r="PH124" s="1"/>
      <c r="PI124" s="1"/>
      <c r="PJ124" s="1"/>
      <c r="PK124" s="1"/>
      <c r="PL124" s="1"/>
      <c r="PM124" s="1"/>
      <c r="PN124" s="1"/>
      <c r="PO124" s="1"/>
      <c r="PP124" s="1"/>
      <c r="PQ124" s="1"/>
      <c r="PR124" s="1"/>
      <c r="PS124" s="1"/>
      <c r="PT124" s="1"/>
      <c r="PU124" s="1"/>
      <c r="PV124" s="1"/>
      <c r="PW124" s="1"/>
      <c r="PX124" s="1"/>
      <c r="PY124" s="1"/>
      <c r="PZ124" s="1"/>
      <c r="QA124" s="1"/>
      <c r="QB124" s="1"/>
      <c r="QC124" s="1"/>
      <c r="QD124" s="1"/>
      <c r="QE124" s="1"/>
      <c r="QF124" s="1"/>
      <c r="QG124" s="1"/>
      <c r="QH124" s="1"/>
      <c r="QI124" s="1"/>
      <c r="QJ124" s="1"/>
      <c r="QK124" s="1"/>
      <c r="QL124" s="1"/>
      <c r="QM124" s="1"/>
      <c r="QN124" s="1"/>
      <c r="QO124" s="1"/>
      <c r="QP124" s="1"/>
      <c r="QQ124" s="1"/>
      <c r="QR124" s="1"/>
      <c r="QS124" s="1"/>
      <c r="QT124" s="1"/>
      <c r="QU124" s="1"/>
      <c r="QV124" s="1"/>
      <c r="QW124" s="1"/>
      <c r="QX124" s="1"/>
      <c r="QY124" s="1"/>
      <c r="QZ124" s="1"/>
      <c r="RA124" s="1"/>
      <c r="RB124" s="1"/>
      <c r="RC124" s="1"/>
      <c r="RD124" s="1"/>
      <c r="RE124" s="1"/>
      <c r="RF124" s="1"/>
      <c r="RG124" s="1"/>
      <c r="RH124" s="1"/>
      <c r="RI124" s="1"/>
      <c r="RJ124" s="1"/>
      <c r="RK124" s="1"/>
      <c r="RL124" s="1"/>
      <c r="RM124" s="1"/>
      <c r="RN124" s="1"/>
      <c r="RO124" s="1"/>
      <c r="RP124" s="1"/>
      <c r="RQ124" s="1"/>
      <c r="RR124" s="1"/>
      <c r="RS124" s="1"/>
      <c r="RT124" s="1"/>
      <c r="RU124" s="1"/>
      <c r="RV124" s="1"/>
      <c r="RW124" s="1"/>
      <c r="RX124" s="1"/>
      <c r="RY124" s="1"/>
      <c r="RZ124" s="1"/>
      <c r="SA124" s="1"/>
      <c r="SB124" s="1"/>
      <c r="SC124" s="1"/>
      <c r="SD124" s="1"/>
      <c r="SE124" s="1"/>
      <c r="SF124" s="1"/>
      <c r="SG124" s="1"/>
      <c r="SH124" s="1"/>
      <c r="SI124" s="1"/>
      <c r="SJ124" s="1"/>
      <c r="SK124" s="1"/>
      <c r="SL124" s="1"/>
      <c r="SM124" s="1"/>
      <c r="SN124" s="1"/>
      <c r="SO124" s="1"/>
      <c r="SP124" s="1"/>
      <c r="SQ124" s="1"/>
      <c r="SR124" s="1"/>
      <c r="SS124" s="1"/>
      <c r="ST124" s="1"/>
      <c r="SU124" s="1"/>
      <c r="SV124" s="1"/>
      <c r="SW124" s="1"/>
      <c r="SX124" s="1"/>
      <c r="SY124" s="1"/>
      <c r="SZ124" s="1"/>
      <c r="TA124" s="1"/>
      <c r="TB124" s="1"/>
      <c r="TC124" s="1"/>
      <c r="TD124" s="1"/>
      <c r="TE124" s="1"/>
      <c r="TF124" s="1"/>
      <c r="TG124" s="1"/>
      <c r="TH124" s="1"/>
      <c r="TI124" s="1"/>
      <c r="TJ124" s="1"/>
      <c r="TK124" s="1"/>
      <c r="TL124" s="1"/>
      <c r="TM124" s="1"/>
      <c r="TN124" s="1"/>
      <c r="TO124" s="1"/>
      <c r="TP124" s="1"/>
      <c r="TQ124" s="1"/>
      <c r="TR124" s="1"/>
      <c r="TS124" s="1"/>
      <c r="TT124" s="1"/>
      <c r="TU124" s="1"/>
      <c r="TV124" s="1"/>
      <c r="TW124" s="1"/>
      <c r="TX124" s="1"/>
      <c r="TY124" s="1"/>
      <c r="TZ124" s="1"/>
      <c r="UA124" s="1"/>
      <c r="UB124" s="1"/>
      <c r="UC124" s="1"/>
      <c r="UD124" s="1"/>
      <c r="UE124" s="1"/>
      <c r="UF124" s="1"/>
      <c r="UG124" s="1"/>
      <c r="UH124" s="1"/>
      <c r="UI124" s="1"/>
      <c r="UJ124" s="1"/>
      <c r="UK124" s="1"/>
      <c r="UL124" s="1"/>
      <c r="UM124" s="1"/>
      <c r="UN124" s="1"/>
      <c r="UO124" s="1"/>
      <c r="UP124" s="1"/>
      <c r="UQ124" s="1"/>
      <c r="UR124" s="1"/>
      <c r="US124" s="1"/>
      <c r="UT124" s="1"/>
    </row>
    <row r="125" spans="1:566" s="28" customFormat="1" x14ac:dyDescent="0.25">
      <c r="A125" s="31"/>
      <c r="B125" s="32"/>
      <c r="C125" s="32"/>
      <c r="D125" s="32"/>
      <c r="E125" s="32"/>
      <c r="F125" s="69"/>
      <c r="G125" s="60"/>
      <c r="H125" s="103"/>
      <c r="I125" s="71"/>
      <c r="J125" s="32"/>
      <c r="K125" s="61"/>
      <c r="L125" s="111"/>
      <c r="M125" s="60"/>
      <c r="N125" s="61"/>
      <c r="O125" s="61"/>
      <c r="P125" s="32"/>
      <c r="Q125" s="59"/>
      <c r="R125" s="59"/>
      <c r="S125" s="59"/>
      <c r="T125" s="32"/>
      <c r="U125" s="10" t="s">
        <v>101</v>
      </c>
      <c r="V125" s="11">
        <v>43829</v>
      </c>
      <c r="W125" s="29">
        <v>12713</v>
      </c>
      <c r="X125" s="10" t="s">
        <v>158</v>
      </c>
      <c r="Y125" s="11">
        <v>43831</v>
      </c>
      <c r="Z125" s="11">
        <v>44012</v>
      </c>
      <c r="AA125" s="10" t="s">
        <v>100</v>
      </c>
      <c r="AB125" s="10" t="s">
        <v>100</v>
      </c>
      <c r="AC125" s="119">
        <v>0</v>
      </c>
      <c r="AD125" s="119">
        <v>0</v>
      </c>
      <c r="AE125" s="16" t="s">
        <v>100</v>
      </c>
      <c r="AF125" s="16" t="s">
        <v>100</v>
      </c>
      <c r="AG125" s="119">
        <v>0</v>
      </c>
      <c r="AH125" s="125">
        <f t="shared" si="1"/>
        <v>0</v>
      </c>
      <c r="AI125" s="118">
        <v>0</v>
      </c>
      <c r="AJ125" s="118">
        <v>0</v>
      </c>
      <c r="AK125" s="128"/>
      <c r="AL125" s="64"/>
      <c r="AM125" s="64"/>
      <c r="AN125" s="58"/>
      <c r="AO125" s="64"/>
      <c r="AP125" s="64"/>
      <c r="AQ125" s="64"/>
      <c r="AR125" s="64"/>
      <c r="AS125" s="64"/>
      <c r="AT125" s="64"/>
      <c r="AU125" s="64"/>
      <c r="AV125" s="64"/>
      <c r="AW125" s="64"/>
      <c r="AX125" s="64"/>
      <c r="AY125" s="64"/>
      <c r="AZ125" s="64"/>
      <c r="BA125" s="64"/>
      <c r="BB125" s="64"/>
      <c r="BC125" s="64"/>
      <c r="BD125" s="64"/>
      <c r="BE125" s="64"/>
      <c r="BF125" s="64"/>
      <c r="BG125" s="32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1"/>
      <c r="OK125" s="1"/>
      <c r="OL125" s="1"/>
      <c r="OM125" s="1"/>
      <c r="ON125" s="1"/>
      <c r="OO125" s="1"/>
      <c r="OP125" s="1"/>
      <c r="OQ125" s="1"/>
      <c r="OR125" s="1"/>
      <c r="OS125" s="1"/>
      <c r="OT125" s="1"/>
      <c r="OU125" s="1"/>
      <c r="OV125" s="1"/>
      <c r="OW125" s="1"/>
      <c r="OX125" s="1"/>
      <c r="OY125" s="1"/>
      <c r="OZ125" s="1"/>
      <c r="PA125" s="1"/>
      <c r="PB125" s="1"/>
      <c r="PC125" s="1"/>
      <c r="PD125" s="1"/>
      <c r="PE125" s="1"/>
      <c r="PF125" s="1"/>
      <c r="PG125" s="1"/>
      <c r="PH125" s="1"/>
      <c r="PI125" s="1"/>
      <c r="PJ125" s="1"/>
      <c r="PK125" s="1"/>
      <c r="PL125" s="1"/>
      <c r="PM125" s="1"/>
      <c r="PN125" s="1"/>
      <c r="PO125" s="1"/>
      <c r="PP125" s="1"/>
      <c r="PQ125" s="1"/>
      <c r="PR125" s="1"/>
      <c r="PS125" s="1"/>
      <c r="PT125" s="1"/>
      <c r="PU125" s="1"/>
      <c r="PV125" s="1"/>
      <c r="PW125" s="1"/>
      <c r="PX125" s="1"/>
      <c r="PY125" s="1"/>
      <c r="PZ125" s="1"/>
      <c r="QA125" s="1"/>
      <c r="QB125" s="1"/>
      <c r="QC125" s="1"/>
      <c r="QD125" s="1"/>
      <c r="QE125" s="1"/>
      <c r="QF125" s="1"/>
      <c r="QG125" s="1"/>
      <c r="QH125" s="1"/>
      <c r="QI125" s="1"/>
      <c r="QJ125" s="1"/>
      <c r="QK125" s="1"/>
      <c r="QL125" s="1"/>
      <c r="QM125" s="1"/>
      <c r="QN125" s="1"/>
      <c r="QO125" s="1"/>
      <c r="QP125" s="1"/>
      <c r="QQ125" s="1"/>
      <c r="QR125" s="1"/>
      <c r="QS125" s="1"/>
      <c r="QT125" s="1"/>
      <c r="QU125" s="1"/>
      <c r="QV125" s="1"/>
      <c r="QW125" s="1"/>
      <c r="QX125" s="1"/>
      <c r="QY125" s="1"/>
      <c r="QZ125" s="1"/>
      <c r="RA125" s="1"/>
      <c r="RB125" s="1"/>
      <c r="RC125" s="1"/>
      <c r="RD125" s="1"/>
      <c r="RE125" s="1"/>
      <c r="RF125" s="1"/>
      <c r="RG125" s="1"/>
      <c r="RH125" s="1"/>
      <c r="RI125" s="1"/>
      <c r="RJ125" s="1"/>
      <c r="RK125" s="1"/>
      <c r="RL125" s="1"/>
      <c r="RM125" s="1"/>
      <c r="RN125" s="1"/>
      <c r="RO125" s="1"/>
      <c r="RP125" s="1"/>
      <c r="RQ125" s="1"/>
      <c r="RR125" s="1"/>
      <c r="RS125" s="1"/>
      <c r="RT125" s="1"/>
      <c r="RU125" s="1"/>
      <c r="RV125" s="1"/>
      <c r="RW125" s="1"/>
      <c r="RX125" s="1"/>
      <c r="RY125" s="1"/>
      <c r="RZ125" s="1"/>
      <c r="SA125" s="1"/>
      <c r="SB125" s="1"/>
      <c r="SC125" s="1"/>
      <c r="SD125" s="1"/>
      <c r="SE125" s="1"/>
      <c r="SF125" s="1"/>
      <c r="SG125" s="1"/>
      <c r="SH125" s="1"/>
      <c r="SI125" s="1"/>
      <c r="SJ125" s="1"/>
      <c r="SK125" s="1"/>
      <c r="SL125" s="1"/>
      <c r="SM125" s="1"/>
      <c r="SN125" s="1"/>
      <c r="SO125" s="1"/>
      <c r="SP125" s="1"/>
      <c r="SQ125" s="1"/>
      <c r="SR125" s="1"/>
      <c r="SS125" s="1"/>
      <c r="ST125" s="1"/>
      <c r="SU125" s="1"/>
      <c r="SV125" s="1"/>
      <c r="SW125" s="1"/>
      <c r="SX125" s="1"/>
      <c r="SY125" s="1"/>
      <c r="SZ125" s="1"/>
      <c r="TA125" s="1"/>
      <c r="TB125" s="1"/>
      <c r="TC125" s="1"/>
      <c r="TD125" s="1"/>
      <c r="TE125" s="1"/>
      <c r="TF125" s="1"/>
      <c r="TG125" s="1"/>
      <c r="TH125" s="1"/>
      <c r="TI125" s="1"/>
      <c r="TJ125" s="1"/>
      <c r="TK125" s="1"/>
      <c r="TL125" s="1"/>
      <c r="TM125" s="1"/>
      <c r="TN125" s="1"/>
      <c r="TO125" s="1"/>
      <c r="TP125" s="1"/>
      <c r="TQ125" s="1"/>
      <c r="TR125" s="1"/>
      <c r="TS125" s="1"/>
      <c r="TT125" s="1"/>
      <c r="TU125" s="1"/>
      <c r="TV125" s="1"/>
      <c r="TW125" s="1"/>
      <c r="TX125" s="1"/>
      <c r="TY125" s="1"/>
      <c r="TZ125" s="1"/>
      <c r="UA125" s="1"/>
      <c r="UB125" s="1"/>
      <c r="UC125" s="1"/>
      <c r="UD125" s="1"/>
      <c r="UE125" s="1"/>
      <c r="UF125" s="1"/>
      <c r="UG125" s="1"/>
      <c r="UH125" s="1"/>
      <c r="UI125" s="1"/>
      <c r="UJ125" s="1"/>
      <c r="UK125" s="1"/>
      <c r="UL125" s="1"/>
      <c r="UM125" s="1"/>
      <c r="UN125" s="1"/>
      <c r="UO125" s="1"/>
      <c r="UP125" s="1"/>
      <c r="UQ125" s="1"/>
      <c r="UR125" s="1"/>
      <c r="US125" s="1"/>
      <c r="UT125" s="1"/>
    </row>
    <row r="126" spans="1:566" s="28" customFormat="1" x14ac:dyDescent="0.25">
      <c r="A126" s="31"/>
      <c r="B126" s="32"/>
      <c r="C126" s="32"/>
      <c r="D126" s="32"/>
      <c r="E126" s="32"/>
      <c r="F126" s="69"/>
      <c r="G126" s="60"/>
      <c r="H126" s="103"/>
      <c r="I126" s="71"/>
      <c r="J126" s="32"/>
      <c r="K126" s="61"/>
      <c r="L126" s="111"/>
      <c r="M126" s="60"/>
      <c r="N126" s="61"/>
      <c r="O126" s="61"/>
      <c r="P126" s="32"/>
      <c r="Q126" s="59"/>
      <c r="R126" s="59"/>
      <c r="S126" s="59"/>
      <c r="T126" s="32"/>
      <c r="U126" s="10" t="s">
        <v>103</v>
      </c>
      <c r="V126" s="11">
        <v>44011</v>
      </c>
      <c r="W126" s="29">
        <v>12831</v>
      </c>
      <c r="X126" s="10" t="s">
        <v>159</v>
      </c>
      <c r="Y126" s="11">
        <v>44013</v>
      </c>
      <c r="Z126" s="11">
        <v>44196</v>
      </c>
      <c r="AA126" s="10" t="s">
        <v>100</v>
      </c>
      <c r="AB126" s="10" t="s">
        <v>100</v>
      </c>
      <c r="AC126" s="119">
        <v>0</v>
      </c>
      <c r="AD126" s="119">
        <v>0</v>
      </c>
      <c r="AE126" s="16" t="s">
        <v>100</v>
      </c>
      <c r="AF126" s="16" t="s">
        <v>100</v>
      </c>
      <c r="AG126" s="119">
        <v>0</v>
      </c>
      <c r="AH126" s="125">
        <f t="shared" si="1"/>
        <v>0</v>
      </c>
      <c r="AI126" s="118">
        <v>0</v>
      </c>
      <c r="AJ126" s="118">
        <v>0</v>
      </c>
      <c r="AK126" s="128"/>
      <c r="AL126" s="64"/>
      <c r="AM126" s="64"/>
      <c r="AN126" s="58"/>
      <c r="AO126" s="64"/>
      <c r="AP126" s="64"/>
      <c r="AQ126" s="64"/>
      <c r="AR126" s="64"/>
      <c r="AS126" s="64"/>
      <c r="AT126" s="64"/>
      <c r="AU126" s="64"/>
      <c r="AV126" s="64"/>
      <c r="AW126" s="64"/>
      <c r="AX126" s="64"/>
      <c r="AY126" s="64"/>
      <c r="AZ126" s="64"/>
      <c r="BA126" s="64"/>
      <c r="BB126" s="64"/>
      <c r="BC126" s="64"/>
      <c r="BD126" s="64"/>
      <c r="BE126" s="64"/>
      <c r="BF126" s="64"/>
      <c r="BG126" s="32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  <c r="QS126" s="1"/>
      <c r="QT126" s="1"/>
      <c r="QU126" s="1"/>
      <c r="QV126" s="1"/>
      <c r="QW126" s="1"/>
      <c r="QX126" s="1"/>
      <c r="QY126" s="1"/>
      <c r="QZ126" s="1"/>
      <c r="RA126" s="1"/>
      <c r="RB126" s="1"/>
      <c r="RC126" s="1"/>
      <c r="RD126" s="1"/>
      <c r="RE126" s="1"/>
      <c r="RF126" s="1"/>
      <c r="RG126" s="1"/>
      <c r="RH126" s="1"/>
      <c r="RI126" s="1"/>
      <c r="RJ126" s="1"/>
      <c r="RK126" s="1"/>
      <c r="RL126" s="1"/>
      <c r="RM126" s="1"/>
      <c r="RN126" s="1"/>
      <c r="RO126" s="1"/>
      <c r="RP126" s="1"/>
      <c r="RQ126" s="1"/>
      <c r="RR126" s="1"/>
      <c r="RS126" s="1"/>
      <c r="RT126" s="1"/>
      <c r="RU126" s="1"/>
      <c r="RV126" s="1"/>
      <c r="RW126" s="1"/>
      <c r="RX126" s="1"/>
      <c r="RY126" s="1"/>
      <c r="RZ126" s="1"/>
      <c r="SA126" s="1"/>
      <c r="SB126" s="1"/>
      <c r="SC126" s="1"/>
      <c r="SD126" s="1"/>
      <c r="SE126" s="1"/>
      <c r="SF126" s="1"/>
      <c r="SG126" s="1"/>
      <c r="SH126" s="1"/>
      <c r="SI126" s="1"/>
      <c r="SJ126" s="1"/>
      <c r="SK126" s="1"/>
      <c r="SL126" s="1"/>
      <c r="SM126" s="1"/>
      <c r="SN126" s="1"/>
      <c r="SO126" s="1"/>
      <c r="SP126" s="1"/>
      <c r="SQ126" s="1"/>
      <c r="SR126" s="1"/>
      <c r="SS126" s="1"/>
      <c r="ST126" s="1"/>
      <c r="SU126" s="1"/>
      <c r="SV126" s="1"/>
      <c r="SW126" s="1"/>
      <c r="SX126" s="1"/>
      <c r="SY126" s="1"/>
      <c r="SZ126" s="1"/>
      <c r="TA126" s="1"/>
      <c r="TB126" s="1"/>
      <c r="TC126" s="1"/>
      <c r="TD126" s="1"/>
      <c r="TE126" s="1"/>
      <c r="TF126" s="1"/>
      <c r="TG126" s="1"/>
      <c r="TH126" s="1"/>
      <c r="TI126" s="1"/>
      <c r="TJ126" s="1"/>
      <c r="TK126" s="1"/>
      <c r="TL126" s="1"/>
      <c r="TM126" s="1"/>
      <c r="TN126" s="1"/>
      <c r="TO126" s="1"/>
      <c r="TP126" s="1"/>
      <c r="TQ126" s="1"/>
      <c r="TR126" s="1"/>
      <c r="TS126" s="1"/>
      <c r="TT126" s="1"/>
      <c r="TU126" s="1"/>
      <c r="TV126" s="1"/>
      <c r="TW126" s="1"/>
      <c r="TX126" s="1"/>
      <c r="TY126" s="1"/>
      <c r="TZ126" s="1"/>
      <c r="UA126" s="1"/>
      <c r="UB126" s="1"/>
      <c r="UC126" s="1"/>
      <c r="UD126" s="1"/>
      <c r="UE126" s="1"/>
      <c r="UF126" s="1"/>
      <c r="UG126" s="1"/>
      <c r="UH126" s="1"/>
      <c r="UI126" s="1"/>
      <c r="UJ126" s="1"/>
      <c r="UK126" s="1"/>
      <c r="UL126" s="1"/>
      <c r="UM126" s="1"/>
      <c r="UN126" s="1"/>
      <c r="UO126" s="1"/>
      <c r="UP126" s="1"/>
      <c r="UQ126" s="1"/>
      <c r="UR126" s="1"/>
      <c r="US126" s="1"/>
      <c r="UT126" s="1"/>
    </row>
    <row r="127" spans="1:566" s="28" customFormat="1" x14ac:dyDescent="0.25">
      <c r="A127" s="31"/>
      <c r="B127" s="32"/>
      <c r="C127" s="32"/>
      <c r="D127" s="32"/>
      <c r="E127" s="32"/>
      <c r="F127" s="69"/>
      <c r="G127" s="60"/>
      <c r="H127" s="103"/>
      <c r="I127" s="71"/>
      <c r="J127" s="32"/>
      <c r="K127" s="61"/>
      <c r="L127" s="111"/>
      <c r="M127" s="60"/>
      <c r="N127" s="61"/>
      <c r="O127" s="61"/>
      <c r="P127" s="32"/>
      <c r="Q127" s="59"/>
      <c r="R127" s="59"/>
      <c r="S127" s="59"/>
      <c r="T127" s="32"/>
      <c r="U127" s="10" t="s">
        <v>104</v>
      </c>
      <c r="V127" s="11">
        <v>44091</v>
      </c>
      <c r="W127" s="29">
        <v>12887</v>
      </c>
      <c r="X127" s="10" t="s">
        <v>106</v>
      </c>
      <c r="Y127" s="11">
        <v>44105</v>
      </c>
      <c r="Z127" s="11">
        <v>44196</v>
      </c>
      <c r="AA127" s="9" t="s">
        <v>160</v>
      </c>
      <c r="AB127" s="10" t="s">
        <v>100</v>
      </c>
      <c r="AC127" s="119">
        <v>4264.8</v>
      </c>
      <c r="AD127" s="119">
        <v>0</v>
      </c>
      <c r="AE127" s="16" t="s">
        <v>100</v>
      </c>
      <c r="AF127" s="16" t="s">
        <v>100</v>
      </c>
      <c r="AG127" s="119">
        <v>0</v>
      </c>
      <c r="AH127" s="125">
        <f t="shared" si="1"/>
        <v>4264.8</v>
      </c>
      <c r="AI127" s="118">
        <v>0</v>
      </c>
      <c r="AJ127" s="118">
        <v>0</v>
      </c>
      <c r="AK127" s="128"/>
      <c r="AL127" s="64"/>
      <c r="AM127" s="64"/>
      <c r="AN127" s="58"/>
      <c r="AO127" s="64"/>
      <c r="AP127" s="64"/>
      <c r="AQ127" s="64"/>
      <c r="AR127" s="64"/>
      <c r="AS127" s="64"/>
      <c r="AT127" s="64"/>
      <c r="AU127" s="64"/>
      <c r="AV127" s="64"/>
      <c r="AW127" s="64"/>
      <c r="AX127" s="64"/>
      <c r="AY127" s="64"/>
      <c r="AZ127" s="64"/>
      <c r="BA127" s="64"/>
      <c r="BB127" s="64"/>
      <c r="BC127" s="64"/>
      <c r="BD127" s="64"/>
      <c r="BE127" s="64"/>
      <c r="BF127" s="64"/>
      <c r="BG127" s="32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1"/>
      <c r="OK127" s="1"/>
      <c r="OL127" s="1"/>
      <c r="OM127" s="1"/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  <c r="PO127" s="1"/>
      <c r="PP127" s="1"/>
      <c r="PQ127" s="1"/>
      <c r="PR127" s="1"/>
      <c r="PS127" s="1"/>
      <c r="PT127" s="1"/>
      <c r="PU127" s="1"/>
      <c r="PV127" s="1"/>
      <c r="PW127" s="1"/>
      <c r="PX127" s="1"/>
      <c r="PY127" s="1"/>
      <c r="PZ127" s="1"/>
      <c r="QA127" s="1"/>
      <c r="QB127" s="1"/>
      <c r="QC127" s="1"/>
      <c r="QD127" s="1"/>
      <c r="QE127" s="1"/>
      <c r="QF127" s="1"/>
      <c r="QG127" s="1"/>
      <c r="QH127" s="1"/>
      <c r="QI127" s="1"/>
      <c r="QJ127" s="1"/>
      <c r="QK127" s="1"/>
      <c r="QL127" s="1"/>
      <c r="QM127" s="1"/>
      <c r="QN127" s="1"/>
      <c r="QO127" s="1"/>
      <c r="QP127" s="1"/>
      <c r="QQ127" s="1"/>
      <c r="QR127" s="1"/>
      <c r="QS127" s="1"/>
      <c r="QT127" s="1"/>
      <c r="QU127" s="1"/>
      <c r="QV127" s="1"/>
      <c r="QW127" s="1"/>
      <c r="QX127" s="1"/>
      <c r="QY127" s="1"/>
      <c r="QZ127" s="1"/>
      <c r="RA127" s="1"/>
      <c r="RB127" s="1"/>
      <c r="RC127" s="1"/>
      <c r="RD127" s="1"/>
      <c r="RE127" s="1"/>
      <c r="RF127" s="1"/>
      <c r="RG127" s="1"/>
      <c r="RH127" s="1"/>
      <c r="RI127" s="1"/>
      <c r="RJ127" s="1"/>
      <c r="RK127" s="1"/>
      <c r="RL127" s="1"/>
      <c r="RM127" s="1"/>
      <c r="RN127" s="1"/>
      <c r="RO127" s="1"/>
      <c r="RP127" s="1"/>
      <c r="RQ127" s="1"/>
      <c r="RR127" s="1"/>
      <c r="RS127" s="1"/>
      <c r="RT127" s="1"/>
      <c r="RU127" s="1"/>
      <c r="RV127" s="1"/>
      <c r="RW127" s="1"/>
      <c r="RX127" s="1"/>
      <c r="RY127" s="1"/>
      <c r="RZ127" s="1"/>
      <c r="SA127" s="1"/>
      <c r="SB127" s="1"/>
      <c r="SC127" s="1"/>
      <c r="SD127" s="1"/>
      <c r="SE127" s="1"/>
      <c r="SF127" s="1"/>
      <c r="SG127" s="1"/>
      <c r="SH127" s="1"/>
      <c r="SI127" s="1"/>
      <c r="SJ127" s="1"/>
      <c r="SK127" s="1"/>
      <c r="SL127" s="1"/>
      <c r="SM127" s="1"/>
      <c r="SN127" s="1"/>
      <c r="SO127" s="1"/>
      <c r="SP127" s="1"/>
      <c r="SQ127" s="1"/>
      <c r="SR127" s="1"/>
      <c r="SS127" s="1"/>
      <c r="ST127" s="1"/>
      <c r="SU127" s="1"/>
      <c r="SV127" s="1"/>
      <c r="SW127" s="1"/>
      <c r="SX127" s="1"/>
      <c r="SY127" s="1"/>
      <c r="SZ127" s="1"/>
      <c r="TA127" s="1"/>
      <c r="TB127" s="1"/>
      <c r="TC127" s="1"/>
      <c r="TD127" s="1"/>
      <c r="TE127" s="1"/>
      <c r="TF127" s="1"/>
      <c r="TG127" s="1"/>
      <c r="TH127" s="1"/>
      <c r="TI127" s="1"/>
      <c r="TJ127" s="1"/>
      <c r="TK127" s="1"/>
      <c r="TL127" s="1"/>
      <c r="TM127" s="1"/>
      <c r="TN127" s="1"/>
      <c r="TO127" s="1"/>
      <c r="TP127" s="1"/>
      <c r="TQ127" s="1"/>
      <c r="TR127" s="1"/>
      <c r="TS127" s="1"/>
      <c r="TT127" s="1"/>
      <c r="TU127" s="1"/>
      <c r="TV127" s="1"/>
      <c r="TW127" s="1"/>
      <c r="TX127" s="1"/>
      <c r="TY127" s="1"/>
      <c r="TZ127" s="1"/>
      <c r="UA127" s="1"/>
      <c r="UB127" s="1"/>
      <c r="UC127" s="1"/>
      <c r="UD127" s="1"/>
      <c r="UE127" s="1"/>
      <c r="UF127" s="1"/>
      <c r="UG127" s="1"/>
      <c r="UH127" s="1"/>
      <c r="UI127" s="1"/>
      <c r="UJ127" s="1"/>
      <c r="UK127" s="1"/>
      <c r="UL127" s="1"/>
      <c r="UM127" s="1"/>
      <c r="UN127" s="1"/>
      <c r="UO127" s="1"/>
      <c r="UP127" s="1"/>
      <c r="UQ127" s="1"/>
      <c r="UR127" s="1"/>
      <c r="US127" s="1"/>
      <c r="UT127" s="1"/>
    </row>
    <row r="128" spans="1:566" s="28" customFormat="1" x14ac:dyDescent="0.25">
      <c r="A128" s="31"/>
      <c r="B128" s="32"/>
      <c r="C128" s="32"/>
      <c r="D128" s="32"/>
      <c r="E128" s="32"/>
      <c r="F128" s="69"/>
      <c r="G128" s="60"/>
      <c r="H128" s="103"/>
      <c r="I128" s="71"/>
      <c r="J128" s="32"/>
      <c r="K128" s="61"/>
      <c r="L128" s="111"/>
      <c r="M128" s="60"/>
      <c r="N128" s="61"/>
      <c r="O128" s="61"/>
      <c r="P128" s="32"/>
      <c r="Q128" s="59"/>
      <c r="R128" s="59"/>
      <c r="S128" s="59"/>
      <c r="T128" s="32"/>
      <c r="U128" s="10" t="s">
        <v>105</v>
      </c>
      <c r="V128" s="11">
        <v>44095</v>
      </c>
      <c r="W128" s="29">
        <v>12894</v>
      </c>
      <c r="X128" s="10" t="s">
        <v>161</v>
      </c>
      <c r="Y128" s="11">
        <v>44013</v>
      </c>
      <c r="Z128" s="11">
        <v>44196</v>
      </c>
      <c r="AA128" s="9" t="s">
        <v>162</v>
      </c>
      <c r="AB128" s="10" t="s">
        <v>100</v>
      </c>
      <c r="AC128" s="119">
        <v>15622.06</v>
      </c>
      <c r="AD128" s="119">
        <v>0</v>
      </c>
      <c r="AE128" s="12">
        <v>44169</v>
      </c>
      <c r="AF128" s="16" t="s">
        <v>100</v>
      </c>
      <c r="AG128" s="119">
        <v>64418.27</v>
      </c>
      <c r="AH128" s="125">
        <f t="shared" si="1"/>
        <v>80040.33</v>
      </c>
      <c r="AI128" s="118">
        <v>1223608.0900000001</v>
      </c>
      <c r="AJ128" s="118">
        <v>0</v>
      </c>
      <c r="AK128" s="128"/>
      <c r="AL128" s="64"/>
      <c r="AM128" s="64"/>
      <c r="AN128" s="58"/>
      <c r="AO128" s="64"/>
      <c r="AP128" s="64"/>
      <c r="AQ128" s="64"/>
      <c r="AR128" s="64"/>
      <c r="AS128" s="64"/>
      <c r="AT128" s="64"/>
      <c r="AU128" s="64"/>
      <c r="AV128" s="64"/>
      <c r="AW128" s="64"/>
      <c r="AX128" s="64"/>
      <c r="AY128" s="64"/>
      <c r="AZ128" s="64"/>
      <c r="BA128" s="64"/>
      <c r="BB128" s="64"/>
      <c r="BC128" s="64"/>
      <c r="BD128" s="64"/>
      <c r="BE128" s="64"/>
      <c r="BF128" s="64"/>
      <c r="BG128" s="32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/>
      <c r="MX128" s="1"/>
      <c r="MY128" s="1"/>
      <c r="MZ128" s="1"/>
      <c r="NA128" s="1"/>
      <c r="NB128" s="1"/>
      <c r="NC128" s="1"/>
      <c r="ND128" s="1"/>
      <c r="NE128" s="1"/>
      <c r="NF128" s="1"/>
      <c r="NG128" s="1"/>
      <c r="NH128" s="1"/>
      <c r="NI128" s="1"/>
      <c r="NJ128" s="1"/>
      <c r="NK128" s="1"/>
      <c r="NL128" s="1"/>
      <c r="NM128" s="1"/>
      <c r="NN128" s="1"/>
      <c r="NO128" s="1"/>
      <c r="NP128" s="1"/>
      <c r="NQ128" s="1"/>
      <c r="NR128" s="1"/>
      <c r="NS128" s="1"/>
      <c r="NT128" s="1"/>
      <c r="NU128" s="1"/>
      <c r="NV128" s="1"/>
      <c r="NW128" s="1"/>
      <c r="NX128" s="1"/>
      <c r="NY128" s="1"/>
      <c r="NZ128" s="1"/>
      <c r="OA128" s="1"/>
      <c r="OB128" s="1"/>
      <c r="OC128" s="1"/>
      <c r="OD128" s="1"/>
      <c r="OE128" s="1"/>
      <c r="OF128" s="1"/>
      <c r="OG128" s="1"/>
      <c r="OH128" s="1"/>
      <c r="OI128" s="1"/>
      <c r="OJ128" s="1"/>
      <c r="OK128" s="1"/>
      <c r="OL128" s="1"/>
      <c r="OM128" s="1"/>
      <c r="ON128" s="1"/>
      <c r="OO128" s="1"/>
      <c r="OP128" s="1"/>
      <c r="OQ128" s="1"/>
      <c r="OR128" s="1"/>
      <c r="OS128" s="1"/>
      <c r="OT128" s="1"/>
      <c r="OU128" s="1"/>
      <c r="OV128" s="1"/>
      <c r="OW128" s="1"/>
      <c r="OX128" s="1"/>
      <c r="OY128" s="1"/>
      <c r="OZ128" s="1"/>
      <c r="PA128" s="1"/>
      <c r="PB128" s="1"/>
      <c r="PC128" s="1"/>
      <c r="PD128" s="1"/>
      <c r="PE128" s="1"/>
      <c r="PF128" s="1"/>
      <c r="PG128" s="1"/>
      <c r="PH128" s="1"/>
      <c r="PI128" s="1"/>
      <c r="PJ128" s="1"/>
      <c r="PK128" s="1"/>
      <c r="PL128" s="1"/>
      <c r="PM128" s="1"/>
      <c r="PN128" s="1"/>
      <c r="PO128" s="1"/>
      <c r="PP128" s="1"/>
      <c r="PQ128" s="1"/>
      <c r="PR128" s="1"/>
      <c r="PS128" s="1"/>
      <c r="PT128" s="1"/>
      <c r="PU128" s="1"/>
      <c r="PV128" s="1"/>
      <c r="PW128" s="1"/>
      <c r="PX128" s="1"/>
      <c r="PY128" s="1"/>
      <c r="PZ128" s="1"/>
      <c r="QA128" s="1"/>
      <c r="QB128" s="1"/>
      <c r="QC128" s="1"/>
      <c r="QD128" s="1"/>
      <c r="QE128" s="1"/>
      <c r="QF128" s="1"/>
      <c r="QG128" s="1"/>
      <c r="QH128" s="1"/>
      <c r="QI128" s="1"/>
      <c r="QJ128" s="1"/>
      <c r="QK128" s="1"/>
      <c r="QL128" s="1"/>
      <c r="QM128" s="1"/>
      <c r="QN128" s="1"/>
      <c r="QO128" s="1"/>
      <c r="QP128" s="1"/>
      <c r="QQ128" s="1"/>
      <c r="QR128" s="1"/>
      <c r="QS128" s="1"/>
      <c r="QT128" s="1"/>
      <c r="QU128" s="1"/>
      <c r="QV128" s="1"/>
      <c r="QW128" s="1"/>
      <c r="QX128" s="1"/>
      <c r="QY128" s="1"/>
      <c r="QZ128" s="1"/>
      <c r="RA128" s="1"/>
      <c r="RB128" s="1"/>
      <c r="RC128" s="1"/>
      <c r="RD128" s="1"/>
      <c r="RE128" s="1"/>
      <c r="RF128" s="1"/>
      <c r="RG128" s="1"/>
      <c r="RH128" s="1"/>
      <c r="RI128" s="1"/>
      <c r="RJ128" s="1"/>
      <c r="RK128" s="1"/>
      <c r="RL128" s="1"/>
      <c r="RM128" s="1"/>
      <c r="RN128" s="1"/>
      <c r="RO128" s="1"/>
      <c r="RP128" s="1"/>
      <c r="RQ128" s="1"/>
      <c r="RR128" s="1"/>
      <c r="RS128" s="1"/>
      <c r="RT128" s="1"/>
      <c r="RU128" s="1"/>
      <c r="RV128" s="1"/>
      <c r="RW128" s="1"/>
      <c r="RX128" s="1"/>
      <c r="RY128" s="1"/>
      <c r="RZ128" s="1"/>
      <c r="SA128" s="1"/>
      <c r="SB128" s="1"/>
      <c r="SC128" s="1"/>
      <c r="SD128" s="1"/>
      <c r="SE128" s="1"/>
      <c r="SF128" s="1"/>
      <c r="SG128" s="1"/>
      <c r="SH128" s="1"/>
      <c r="SI128" s="1"/>
      <c r="SJ128" s="1"/>
      <c r="SK128" s="1"/>
      <c r="SL128" s="1"/>
      <c r="SM128" s="1"/>
      <c r="SN128" s="1"/>
      <c r="SO128" s="1"/>
      <c r="SP128" s="1"/>
      <c r="SQ128" s="1"/>
      <c r="SR128" s="1"/>
      <c r="SS128" s="1"/>
      <c r="ST128" s="1"/>
      <c r="SU128" s="1"/>
      <c r="SV128" s="1"/>
      <c r="SW128" s="1"/>
      <c r="SX128" s="1"/>
      <c r="SY128" s="1"/>
      <c r="SZ128" s="1"/>
      <c r="TA128" s="1"/>
      <c r="TB128" s="1"/>
      <c r="TC128" s="1"/>
      <c r="TD128" s="1"/>
      <c r="TE128" s="1"/>
      <c r="TF128" s="1"/>
      <c r="TG128" s="1"/>
      <c r="TH128" s="1"/>
      <c r="TI128" s="1"/>
      <c r="TJ128" s="1"/>
      <c r="TK128" s="1"/>
      <c r="TL128" s="1"/>
      <c r="TM128" s="1"/>
      <c r="TN128" s="1"/>
      <c r="TO128" s="1"/>
      <c r="TP128" s="1"/>
      <c r="TQ128" s="1"/>
      <c r="TR128" s="1"/>
      <c r="TS128" s="1"/>
      <c r="TT128" s="1"/>
      <c r="TU128" s="1"/>
      <c r="TV128" s="1"/>
      <c r="TW128" s="1"/>
      <c r="TX128" s="1"/>
      <c r="TY128" s="1"/>
      <c r="TZ128" s="1"/>
      <c r="UA128" s="1"/>
      <c r="UB128" s="1"/>
      <c r="UC128" s="1"/>
      <c r="UD128" s="1"/>
      <c r="UE128" s="1"/>
      <c r="UF128" s="1"/>
      <c r="UG128" s="1"/>
      <c r="UH128" s="1"/>
      <c r="UI128" s="1"/>
      <c r="UJ128" s="1"/>
      <c r="UK128" s="1"/>
      <c r="UL128" s="1"/>
      <c r="UM128" s="1"/>
      <c r="UN128" s="1"/>
      <c r="UO128" s="1"/>
      <c r="UP128" s="1"/>
      <c r="UQ128" s="1"/>
      <c r="UR128" s="1"/>
      <c r="US128" s="1"/>
      <c r="UT128" s="1"/>
    </row>
    <row r="129" spans="1:566" s="28" customFormat="1" x14ac:dyDescent="0.25">
      <c r="A129" s="31"/>
      <c r="B129" s="32"/>
      <c r="C129" s="32"/>
      <c r="D129" s="32"/>
      <c r="E129" s="32"/>
      <c r="F129" s="69"/>
      <c r="G129" s="60"/>
      <c r="H129" s="103"/>
      <c r="I129" s="71"/>
      <c r="J129" s="32"/>
      <c r="K129" s="61"/>
      <c r="L129" s="111"/>
      <c r="M129" s="60"/>
      <c r="N129" s="61"/>
      <c r="O129" s="61"/>
      <c r="P129" s="32"/>
      <c r="Q129" s="59"/>
      <c r="R129" s="59"/>
      <c r="S129" s="59"/>
      <c r="T129" s="32"/>
      <c r="U129" s="10" t="s">
        <v>192</v>
      </c>
      <c r="V129" s="11">
        <v>44197</v>
      </c>
      <c r="W129" s="29">
        <v>12954</v>
      </c>
      <c r="X129" s="10" t="s">
        <v>193</v>
      </c>
      <c r="Y129" s="11">
        <v>44197</v>
      </c>
      <c r="Z129" s="11">
        <v>44377</v>
      </c>
      <c r="AA129" s="9" t="s">
        <v>100</v>
      </c>
      <c r="AB129" s="10" t="s">
        <v>100</v>
      </c>
      <c r="AC129" s="119">
        <v>0</v>
      </c>
      <c r="AD129" s="119">
        <v>0</v>
      </c>
      <c r="AE129" s="12" t="s">
        <v>100</v>
      </c>
      <c r="AF129" s="16" t="s">
        <v>100</v>
      </c>
      <c r="AG129" s="119">
        <v>0</v>
      </c>
      <c r="AH129" s="125">
        <f t="shared" si="1"/>
        <v>0</v>
      </c>
      <c r="AI129" s="118">
        <v>536475.65</v>
      </c>
      <c r="AJ129" s="118">
        <v>0</v>
      </c>
      <c r="AK129" s="128"/>
      <c r="AL129" s="64"/>
      <c r="AM129" s="64"/>
      <c r="AN129" s="58"/>
      <c r="AO129" s="64"/>
      <c r="AP129" s="64"/>
      <c r="AQ129" s="64"/>
      <c r="AR129" s="64"/>
      <c r="AS129" s="64"/>
      <c r="AT129" s="64"/>
      <c r="AU129" s="64"/>
      <c r="AV129" s="64"/>
      <c r="AW129" s="64"/>
      <c r="AX129" s="64"/>
      <c r="AY129" s="64"/>
      <c r="AZ129" s="64"/>
      <c r="BA129" s="64"/>
      <c r="BB129" s="64"/>
      <c r="BC129" s="64"/>
      <c r="BD129" s="64"/>
      <c r="BE129" s="64"/>
      <c r="BF129" s="64"/>
      <c r="BG129" s="32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1"/>
      <c r="OK129" s="1"/>
      <c r="OL129" s="1"/>
      <c r="OM129" s="1"/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  <c r="PO129" s="1"/>
      <c r="PP129" s="1"/>
      <c r="PQ129" s="1"/>
      <c r="PR129" s="1"/>
      <c r="PS129" s="1"/>
      <c r="PT129" s="1"/>
      <c r="PU129" s="1"/>
      <c r="PV129" s="1"/>
      <c r="PW129" s="1"/>
      <c r="PX129" s="1"/>
      <c r="PY129" s="1"/>
      <c r="PZ129" s="1"/>
      <c r="QA129" s="1"/>
      <c r="QB129" s="1"/>
      <c r="QC129" s="1"/>
      <c r="QD129" s="1"/>
      <c r="QE129" s="1"/>
      <c r="QF129" s="1"/>
      <c r="QG129" s="1"/>
      <c r="QH129" s="1"/>
      <c r="QI129" s="1"/>
      <c r="QJ129" s="1"/>
      <c r="QK129" s="1"/>
      <c r="QL129" s="1"/>
      <c r="QM129" s="1"/>
      <c r="QN129" s="1"/>
      <c r="QO129" s="1"/>
      <c r="QP129" s="1"/>
      <c r="QQ129" s="1"/>
      <c r="QR129" s="1"/>
      <c r="QS129" s="1"/>
      <c r="QT129" s="1"/>
      <c r="QU129" s="1"/>
      <c r="QV129" s="1"/>
      <c r="QW129" s="1"/>
      <c r="QX129" s="1"/>
      <c r="QY129" s="1"/>
      <c r="QZ129" s="1"/>
      <c r="RA129" s="1"/>
      <c r="RB129" s="1"/>
      <c r="RC129" s="1"/>
      <c r="RD129" s="1"/>
      <c r="RE129" s="1"/>
      <c r="RF129" s="1"/>
      <c r="RG129" s="1"/>
      <c r="RH129" s="1"/>
      <c r="RI129" s="1"/>
      <c r="RJ129" s="1"/>
      <c r="RK129" s="1"/>
      <c r="RL129" s="1"/>
      <c r="RM129" s="1"/>
      <c r="RN129" s="1"/>
      <c r="RO129" s="1"/>
      <c r="RP129" s="1"/>
      <c r="RQ129" s="1"/>
      <c r="RR129" s="1"/>
      <c r="RS129" s="1"/>
      <c r="RT129" s="1"/>
      <c r="RU129" s="1"/>
      <c r="RV129" s="1"/>
      <c r="RW129" s="1"/>
      <c r="RX129" s="1"/>
      <c r="RY129" s="1"/>
      <c r="RZ129" s="1"/>
      <c r="SA129" s="1"/>
      <c r="SB129" s="1"/>
      <c r="SC129" s="1"/>
      <c r="SD129" s="1"/>
      <c r="SE129" s="1"/>
      <c r="SF129" s="1"/>
      <c r="SG129" s="1"/>
      <c r="SH129" s="1"/>
      <c r="SI129" s="1"/>
      <c r="SJ129" s="1"/>
      <c r="SK129" s="1"/>
      <c r="SL129" s="1"/>
      <c r="SM129" s="1"/>
      <c r="SN129" s="1"/>
      <c r="SO129" s="1"/>
      <c r="SP129" s="1"/>
      <c r="SQ129" s="1"/>
      <c r="SR129" s="1"/>
      <c r="SS129" s="1"/>
      <c r="ST129" s="1"/>
      <c r="SU129" s="1"/>
      <c r="SV129" s="1"/>
      <c r="SW129" s="1"/>
      <c r="SX129" s="1"/>
      <c r="SY129" s="1"/>
      <c r="SZ129" s="1"/>
      <c r="TA129" s="1"/>
      <c r="TB129" s="1"/>
      <c r="TC129" s="1"/>
      <c r="TD129" s="1"/>
      <c r="TE129" s="1"/>
      <c r="TF129" s="1"/>
      <c r="TG129" s="1"/>
      <c r="TH129" s="1"/>
      <c r="TI129" s="1"/>
      <c r="TJ129" s="1"/>
      <c r="TK129" s="1"/>
      <c r="TL129" s="1"/>
      <c r="TM129" s="1"/>
      <c r="TN129" s="1"/>
      <c r="TO129" s="1"/>
      <c r="TP129" s="1"/>
      <c r="TQ129" s="1"/>
      <c r="TR129" s="1"/>
      <c r="TS129" s="1"/>
      <c r="TT129" s="1"/>
      <c r="TU129" s="1"/>
      <c r="TV129" s="1"/>
      <c r="TW129" s="1"/>
      <c r="TX129" s="1"/>
      <c r="TY129" s="1"/>
      <c r="TZ129" s="1"/>
      <c r="UA129" s="1"/>
      <c r="UB129" s="1"/>
      <c r="UC129" s="1"/>
      <c r="UD129" s="1"/>
      <c r="UE129" s="1"/>
      <c r="UF129" s="1"/>
      <c r="UG129" s="1"/>
      <c r="UH129" s="1"/>
      <c r="UI129" s="1"/>
      <c r="UJ129" s="1"/>
      <c r="UK129" s="1"/>
      <c r="UL129" s="1"/>
      <c r="UM129" s="1"/>
      <c r="UN129" s="1"/>
      <c r="UO129" s="1"/>
      <c r="UP129" s="1"/>
      <c r="UQ129" s="1"/>
      <c r="UR129" s="1"/>
      <c r="US129" s="1"/>
      <c r="UT129" s="1"/>
    </row>
    <row r="130" spans="1:566" s="28" customFormat="1" x14ac:dyDescent="0.25">
      <c r="A130" s="31"/>
      <c r="B130" s="32"/>
      <c r="C130" s="32"/>
      <c r="D130" s="32"/>
      <c r="E130" s="32"/>
      <c r="F130" s="69"/>
      <c r="G130" s="60"/>
      <c r="H130" s="103"/>
      <c r="I130" s="71"/>
      <c r="J130" s="32"/>
      <c r="K130" s="61"/>
      <c r="L130" s="111"/>
      <c r="M130" s="60"/>
      <c r="N130" s="61"/>
      <c r="O130" s="61"/>
      <c r="P130" s="32"/>
      <c r="Q130" s="59"/>
      <c r="R130" s="59"/>
      <c r="S130" s="59"/>
      <c r="T130" s="32"/>
      <c r="U130" s="10" t="s">
        <v>194</v>
      </c>
      <c r="V130" s="11">
        <v>44369</v>
      </c>
      <c r="W130" s="29">
        <v>13071</v>
      </c>
      <c r="X130" s="10" t="s">
        <v>193</v>
      </c>
      <c r="Y130" s="11">
        <v>44378</v>
      </c>
      <c r="Z130" s="11">
        <v>44561</v>
      </c>
      <c r="AA130" s="9" t="s">
        <v>100</v>
      </c>
      <c r="AB130" s="10" t="s">
        <v>100</v>
      </c>
      <c r="AC130" s="119">
        <v>0</v>
      </c>
      <c r="AD130" s="119">
        <v>0</v>
      </c>
      <c r="AE130" s="16" t="s">
        <v>100</v>
      </c>
      <c r="AF130" s="16" t="s">
        <v>100</v>
      </c>
      <c r="AG130" s="119">
        <v>0</v>
      </c>
      <c r="AH130" s="125">
        <f t="shared" si="1"/>
        <v>0</v>
      </c>
      <c r="AI130" s="118">
        <v>751065.91</v>
      </c>
      <c r="AJ130" s="118">
        <v>0</v>
      </c>
      <c r="AK130" s="128"/>
      <c r="AL130" s="64"/>
      <c r="AM130" s="64"/>
      <c r="AN130" s="58"/>
      <c r="AO130" s="64"/>
      <c r="AP130" s="64"/>
      <c r="AQ130" s="64"/>
      <c r="AR130" s="64"/>
      <c r="AS130" s="64"/>
      <c r="AT130" s="64"/>
      <c r="AU130" s="64"/>
      <c r="AV130" s="64"/>
      <c r="AW130" s="64"/>
      <c r="AX130" s="64"/>
      <c r="AY130" s="64"/>
      <c r="AZ130" s="64"/>
      <c r="BA130" s="64"/>
      <c r="BB130" s="64"/>
      <c r="BC130" s="64"/>
      <c r="BD130" s="64"/>
      <c r="BE130" s="64"/>
      <c r="BF130" s="64"/>
      <c r="BG130" s="32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  <c r="OI130" s="1"/>
      <c r="OJ130" s="1"/>
      <c r="OK130" s="1"/>
      <c r="OL130" s="1"/>
      <c r="OM130" s="1"/>
      <c r="ON130" s="1"/>
      <c r="OO130" s="1"/>
      <c r="OP130" s="1"/>
      <c r="OQ130" s="1"/>
      <c r="OR130" s="1"/>
      <c r="OS130" s="1"/>
      <c r="OT130" s="1"/>
      <c r="OU130" s="1"/>
      <c r="OV130" s="1"/>
      <c r="OW130" s="1"/>
      <c r="OX130" s="1"/>
      <c r="OY130" s="1"/>
      <c r="OZ130" s="1"/>
      <c r="PA130" s="1"/>
      <c r="PB130" s="1"/>
      <c r="PC130" s="1"/>
      <c r="PD130" s="1"/>
      <c r="PE130" s="1"/>
      <c r="PF130" s="1"/>
      <c r="PG130" s="1"/>
      <c r="PH130" s="1"/>
      <c r="PI130" s="1"/>
      <c r="PJ130" s="1"/>
      <c r="PK130" s="1"/>
      <c r="PL130" s="1"/>
      <c r="PM130" s="1"/>
      <c r="PN130" s="1"/>
      <c r="PO130" s="1"/>
      <c r="PP130" s="1"/>
      <c r="PQ130" s="1"/>
      <c r="PR130" s="1"/>
      <c r="PS130" s="1"/>
      <c r="PT130" s="1"/>
      <c r="PU130" s="1"/>
      <c r="PV130" s="1"/>
      <c r="PW130" s="1"/>
      <c r="PX130" s="1"/>
      <c r="PY130" s="1"/>
      <c r="PZ130" s="1"/>
      <c r="QA130" s="1"/>
      <c r="QB130" s="1"/>
      <c r="QC130" s="1"/>
      <c r="QD130" s="1"/>
      <c r="QE130" s="1"/>
      <c r="QF130" s="1"/>
      <c r="QG130" s="1"/>
      <c r="QH130" s="1"/>
      <c r="QI130" s="1"/>
      <c r="QJ130" s="1"/>
      <c r="QK130" s="1"/>
      <c r="QL130" s="1"/>
      <c r="QM130" s="1"/>
      <c r="QN130" s="1"/>
      <c r="QO130" s="1"/>
      <c r="QP130" s="1"/>
      <c r="QQ130" s="1"/>
      <c r="QR130" s="1"/>
      <c r="QS130" s="1"/>
      <c r="QT130" s="1"/>
      <c r="QU130" s="1"/>
      <c r="QV130" s="1"/>
      <c r="QW130" s="1"/>
      <c r="QX130" s="1"/>
      <c r="QY130" s="1"/>
      <c r="QZ130" s="1"/>
      <c r="RA130" s="1"/>
      <c r="RB130" s="1"/>
      <c r="RC130" s="1"/>
      <c r="RD130" s="1"/>
      <c r="RE130" s="1"/>
      <c r="RF130" s="1"/>
      <c r="RG130" s="1"/>
      <c r="RH130" s="1"/>
      <c r="RI130" s="1"/>
      <c r="RJ130" s="1"/>
      <c r="RK130" s="1"/>
      <c r="RL130" s="1"/>
      <c r="RM130" s="1"/>
      <c r="RN130" s="1"/>
      <c r="RO130" s="1"/>
      <c r="RP130" s="1"/>
      <c r="RQ130" s="1"/>
      <c r="RR130" s="1"/>
      <c r="RS130" s="1"/>
      <c r="RT130" s="1"/>
      <c r="RU130" s="1"/>
      <c r="RV130" s="1"/>
      <c r="RW130" s="1"/>
      <c r="RX130" s="1"/>
      <c r="RY130" s="1"/>
      <c r="RZ130" s="1"/>
      <c r="SA130" s="1"/>
      <c r="SB130" s="1"/>
      <c r="SC130" s="1"/>
      <c r="SD130" s="1"/>
      <c r="SE130" s="1"/>
      <c r="SF130" s="1"/>
      <c r="SG130" s="1"/>
      <c r="SH130" s="1"/>
      <c r="SI130" s="1"/>
      <c r="SJ130" s="1"/>
      <c r="SK130" s="1"/>
      <c r="SL130" s="1"/>
      <c r="SM130" s="1"/>
      <c r="SN130" s="1"/>
      <c r="SO130" s="1"/>
      <c r="SP130" s="1"/>
      <c r="SQ130" s="1"/>
      <c r="SR130" s="1"/>
      <c r="SS130" s="1"/>
      <c r="ST130" s="1"/>
      <c r="SU130" s="1"/>
      <c r="SV130" s="1"/>
      <c r="SW130" s="1"/>
      <c r="SX130" s="1"/>
      <c r="SY130" s="1"/>
      <c r="SZ130" s="1"/>
      <c r="TA130" s="1"/>
      <c r="TB130" s="1"/>
      <c r="TC130" s="1"/>
      <c r="TD130" s="1"/>
      <c r="TE130" s="1"/>
      <c r="TF130" s="1"/>
      <c r="TG130" s="1"/>
      <c r="TH130" s="1"/>
      <c r="TI130" s="1"/>
      <c r="TJ130" s="1"/>
      <c r="TK130" s="1"/>
      <c r="TL130" s="1"/>
      <c r="TM130" s="1"/>
      <c r="TN130" s="1"/>
      <c r="TO130" s="1"/>
      <c r="TP130" s="1"/>
      <c r="TQ130" s="1"/>
      <c r="TR130" s="1"/>
      <c r="TS130" s="1"/>
      <c r="TT130" s="1"/>
      <c r="TU130" s="1"/>
      <c r="TV130" s="1"/>
      <c r="TW130" s="1"/>
      <c r="TX130" s="1"/>
      <c r="TY130" s="1"/>
      <c r="TZ130" s="1"/>
      <c r="UA130" s="1"/>
      <c r="UB130" s="1"/>
      <c r="UC130" s="1"/>
      <c r="UD130" s="1"/>
      <c r="UE130" s="1"/>
      <c r="UF130" s="1"/>
      <c r="UG130" s="1"/>
      <c r="UH130" s="1"/>
      <c r="UI130" s="1"/>
      <c r="UJ130" s="1"/>
      <c r="UK130" s="1"/>
      <c r="UL130" s="1"/>
      <c r="UM130" s="1"/>
      <c r="UN130" s="1"/>
      <c r="UO130" s="1"/>
      <c r="UP130" s="1"/>
      <c r="UQ130" s="1"/>
      <c r="UR130" s="1"/>
      <c r="US130" s="1"/>
      <c r="UT130" s="1"/>
    </row>
    <row r="131" spans="1:566" s="28" customFormat="1" x14ac:dyDescent="0.25">
      <c r="A131" s="31"/>
      <c r="B131" s="32"/>
      <c r="C131" s="32"/>
      <c r="D131" s="32"/>
      <c r="E131" s="32"/>
      <c r="F131" s="69"/>
      <c r="G131" s="60"/>
      <c r="H131" s="103"/>
      <c r="I131" s="71"/>
      <c r="J131" s="32"/>
      <c r="K131" s="61"/>
      <c r="L131" s="111"/>
      <c r="M131" s="60"/>
      <c r="N131" s="61"/>
      <c r="O131" s="61"/>
      <c r="P131" s="32"/>
      <c r="Q131" s="59"/>
      <c r="R131" s="59"/>
      <c r="S131" s="59"/>
      <c r="T131" s="32"/>
      <c r="U131" s="10" t="s">
        <v>224</v>
      </c>
      <c r="V131" s="11">
        <v>44559</v>
      </c>
      <c r="W131" s="29">
        <v>13195</v>
      </c>
      <c r="X131" s="10" t="s">
        <v>225</v>
      </c>
      <c r="Y131" s="11">
        <v>44562</v>
      </c>
      <c r="Z131" s="11">
        <v>44742</v>
      </c>
      <c r="AA131" s="9" t="s">
        <v>100</v>
      </c>
      <c r="AB131" s="10" t="s">
        <v>100</v>
      </c>
      <c r="AC131" s="119">
        <v>0</v>
      </c>
      <c r="AD131" s="119">
        <v>0</v>
      </c>
      <c r="AE131" s="16" t="s">
        <v>100</v>
      </c>
      <c r="AF131" s="16" t="s">
        <v>100</v>
      </c>
      <c r="AG131" s="119">
        <v>0</v>
      </c>
      <c r="AH131" s="125">
        <f t="shared" si="1"/>
        <v>0</v>
      </c>
      <c r="AI131" s="118">
        <v>579002.68000000005</v>
      </c>
      <c r="AJ131" s="118">
        <v>0</v>
      </c>
      <c r="AK131" s="128"/>
      <c r="AL131" s="64"/>
      <c r="AM131" s="64"/>
      <c r="AN131" s="58"/>
      <c r="AO131" s="64"/>
      <c r="AP131" s="64"/>
      <c r="AQ131" s="64"/>
      <c r="AR131" s="64"/>
      <c r="AS131" s="64"/>
      <c r="AT131" s="64"/>
      <c r="AU131" s="64"/>
      <c r="AV131" s="64"/>
      <c r="AW131" s="64"/>
      <c r="AX131" s="64"/>
      <c r="AY131" s="64"/>
      <c r="AZ131" s="64"/>
      <c r="BA131" s="64"/>
      <c r="BB131" s="64"/>
      <c r="BC131" s="64"/>
      <c r="BD131" s="64"/>
      <c r="BE131" s="64"/>
      <c r="BF131" s="64"/>
      <c r="BG131" s="32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  <c r="LW131" s="1"/>
      <c r="LX131" s="1"/>
      <c r="LY131" s="1"/>
      <c r="LZ131" s="1"/>
      <c r="MA131" s="1"/>
      <c r="MB131" s="1"/>
      <c r="MC131" s="1"/>
      <c r="MD131" s="1"/>
      <c r="ME131" s="1"/>
      <c r="MF131" s="1"/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/>
      <c r="MX131" s="1"/>
      <c r="MY131" s="1"/>
      <c r="MZ131" s="1"/>
      <c r="NA131" s="1"/>
      <c r="NB131" s="1"/>
      <c r="NC131" s="1"/>
      <c r="ND131" s="1"/>
      <c r="NE131" s="1"/>
      <c r="NF131" s="1"/>
      <c r="NG131" s="1"/>
      <c r="NH131" s="1"/>
      <c r="NI131" s="1"/>
      <c r="NJ131" s="1"/>
      <c r="NK131" s="1"/>
      <c r="NL131" s="1"/>
      <c r="NM131" s="1"/>
      <c r="NN131" s="1"/>
      <c r="NO131" s="1"/>
      <c r="NP131" s="1"/>
      <c r="NQ131" s="1"/>
      <c r="NR131" s="1"/>
      <c r="NS131" s="1"/>
      <c r="NT131" s="1"/>
      <c r="NU131" s="1"/>
      <c r="NV131" s="1"/>
      <c r="NW131" s="1"/>
      <c r="NX131" s="1"/>
      <c r="NY131" s="1"/>
      <c r="NZ131" s="1"/>
      <c r="OA131" s="1"/>
      <c r="OB131" s="1"/>
      <c r="OC131" s="1"/>
      <c r="OD131" s="1"/>
      <c r="OE131" s="1"/>
      <c r="OF131" s="1"/>
      <c r="OG131" s="1"/>
      <c r="OH131" s="1"/>
      <c r="OI131" s="1"/>
      <c r="OJ131" s="1"/>
      <c r="OK131" s="1"/>
      <c r="OL131" s="1"/>
      <c r="OM131" s="1"/>
      <c r="ON131" s="1"/>
      <c r="OO131" s="1"/>
      <c r="OP131" s="1"/>
      <c r="OQ131" s="1"/>
      <c r="OR131" s="1"/>
      <c r="OS131" s="1"/>
      <c r="OT131" s="1"/>
      <c r="OU131" s="1"/>
      <c r="OV131" s="1"/>
      <c r="OW131" s="1"/>
      <c r="OX131" s="1"/>
      <c r="OY131" s="1"/>
      <c r="OZ131" s="1"/>
      <c r="PA131" s="1"/>
      <c r="PB131" s="1"/>
      <c r="PC131" s="1"/>
      <c r="PD131" s="1"/>
      <c r="PE131" s="1"/>
      <c r="PF131" s="1"/>
      <c r="PG131" s="1"/>
      <c r="PH131" s="1"/>
      <c r="PI131" s="1"/>
      <c r="PJ131" s="1"/>
      <c r="PK131" s="1"/>
      <c r="PL131" s="1"/>
      <c r="PM131" s="1"/>
      <c r="PN131" s="1"/>
      <c r="PO131" s="1"/>
      <c r="PP131" s="1"/>
      <c r="PQ131" s="1"/>
      <c r="PR131" s="1"/>
      <c r="PS131" s="1"/>
      <c r="PT131" s="1"/>
      <c r="PU131" s="1"/>
      <c r="PV131" s="1"/>
      <c r="PW131" s="1"/>
      <c r="PX131" s="1"/>
      <c r="PY131" s="1"/>
      <c r="PZ131" s="1"/>
      <c r="QA131" s="1"/>
      <c r="QB131" s="1"/>
      <c r="QC131" s="1"/>
      <c r="QD131" s="1"/>
      <c r="QE131" s="1"/>
      <c r="QF131" s="1"/>
      <c r="QG131" s="1"/>
      <c r="QH131" s="1"/>
      <c r="QI131" s="1"/>
      <c r="QJ131" s="1"/>
      <c r="QK131" s="1"/>
      <c r="QL131" s="1"/>
      <c r="QM131" s="1"/>
      <c r="QN131" s="1"/>
      <c r="QO131" s="1"/>
      <c r="QP131" s="1"/>
      <c r="QQ131" s="1"/>
      <c r="QR131" s="1"/>
      <c r="QS131" s="1"/>
      <c r="QT131" s="1"/>
      <c r="QU131" s="1"/>
      <c r="QV131" s="1"/>
      <c r="QW131" s="1"/>
      <c r="QX131" s="1"/>
      <c r="QY131" s="1"/>
      <c r="QZ131" s="1"/>
      <c r="RA131" s="1"/>
      <c r="RB131" s="1"/>
      <c r="RC131" s="1"/>
      <c r="RD131" s="1"/>
      <c r="RE131" s="1"/>
      <c r="RF131" s="1"/>
      <c r="RG131" s="1"/>
      <c r="RH131" s="1"/>
      <c r="RI131" s="1"/>
      <c r="RJ131" s="1"/>
      <c r="RK131" s="1"/>
      <c r="RL131" s="1"/>
      <c r="RM131" s="1"/>
      <c r="RN131" s="1"/>
      <c r="RO131" s="1"/>
      <c r="RP131" s="1"/>
      <c r="RQ131" s="1"/>
      <c r="RR131" s="1"/>
      <c r="RS131" s="1"/>
      <c r="RT131" s="1"/>
      <c r="RU131" s="1"/>
      <c r="RV131" s="1"/>
      <c r="RW131" s="1"/>
      <c r="RX131" s="1"/>
      <c r="RY131" s="1"/>
      <c r="RZ131" s="1"/>
      <c r="SA131" s="1"/>
      <c r="SB131" s="1"/>
      <c r="SC131" s="1"/>
      <c r="SD131" s="1"/>
      <c r="SE131" s="1"/>
      <c r="SF131" s="1"/>
      <c r="SG131" s="1"/>
      <c r="SH131" s="1"/>
      <c r="SI131" s="1"/>
      <c r="SJ131" s="1"/>
      <c r="SK131" s="1"/>
      <c r="SL131" s="1"/>
      <c r="SM131" s="1"/>
      <c r="SN131" s="1"/>
      <c r="SO131" s="1"/>
      <c r="SP131" s="1"/>
      <c r="SQ131" s="1"/>
      <c r="SR131" s="1"/>
      <c r="SS131" s="1"/>
      <c r="ST131" s="1"/>
      <c r="SU131" s="1"/>
      <c r="SV131" s="1"/>
      <c r="SW131" s="1"/>
      <c r="SX131" s="1"/>
      <c r="SY131" s="1"/>
      <c r="SZ131" s="1"/>
      <c r="TA131" s="1"/>
      <c r="TB131" s="1"/>
      <c r="TC131" s="1"/>
      <c r="TD131" s="1"/>
      <c r="TE131" s="1"/>
      <c r="TF131" s="1"/>
      <c r="TG131" s="1"/>
      <c r="TH131" s="1"/>
      <c r="TI131" s="1"/>
      <c r="TJ131" s="1"/>
      <c r="TK131" s="1"/>
      <c r="TL131" s="1"/>
      <c r="TM131" s="1"/>
      <c r="TN131" s="1"/>
      <c r="TO131" s="1"/>
      <c r="TP131" s="1"/>
      <c r="TQ131" s="1"/>
      <c r="TR131" s="1"/>
      <c r="TS131" s="1"/>
      <c r="TT131" s="1"/>
      <c r="TU131" s="1"/>
      <c r="TV131" s="1"/>
      <c r="TW131" s="1"/>
      <c r="TX131" s="1"/>
      <c r="TY131" s="1"/>
      <c r="TZ131" s="1"/>
      <c r="UA131" s="1"/>
      <c r="UB131" s="1"/>
      <c r="UC131" s="1"/>
      <c r="UD131" s="1"/>
      <c r="UE131" s="1"/>
      <c r="UF131" s="1"/>
      <c r="UG131" s="1"/>
      <c r="UH131" s="1"/>
      <c r="UI131" s="1"/>
      <c r="UJ131" s="1"/>
      <c r="UK131" s="1"/>
      <c r="UL131" s="1"/>
      <c r="UM131" s="1"/>
      <c r="UN131" s="1"/>
      <c r="UO131" s="1"/>
      <c r="UP131" s="1"/>
      <c r="UQ131" s="1"/>
      <c r="UR131" s="1"/>
      <c r="US131" s="1"/>
      <c r="UT131" s="1"/>
    </row>
    <row r="132" spans="1:566" s="28" customFormat="1" x14ac:dyDescent="0.25">
      <c r="A132" s="31"/>
      <c r="B132" s="32"/>
      <c r="C132" s="32"/>
      <c r="D132" s="32"/>
      <c r="E132" s="32"/>
      <c r="F132" s="69"/>
      <c r="G132" s="60"/>
      <c r="H132" s="103"/>
      <c r="I132" s="71"/>
      <c r="J132" s="32"/>
      <c r="K132" s="61"/>
      <c r="L132" s="111"/>
      <c r="M132" s="60"/>
      <c r="N132" s="61"/>
      <c r="O132" s="61"/>
      <c r="P132" s="32"/>
      <c r="Q132" s="59"/>
      <c r="R132" s="59"/>
      <c r="S132" s="59"/>
      <c r="T132" s="32"/>
      <c r="U132" s="10" t="s">
        <v>226</v>
      </c>
      <c r="V132" s="11">
        <v>44650</v>
      </c>
      <c r="W132" s="29">
        <v>13272</v>
      </c>
      <c r="X132" s="10" t="s">
        <v>106</v>
      </c>
      <c r="Y132" s="11">
        <v>44562</v>
      </c>
      <c r="Z132" s="11">
        <v>44742</v>
      </c>
      <c r="AA132" s="9" t="s">
        <v>228</v>
      </c>
      <c r="AB132" s="10" t="s">
        <v>100</v>
      </c>
      <c r="AC132" s="119">
        <v>6858.87</v>
      </c>
      <c r="AD132" s="119">
        <v>0</v>
      </c>
      <c r="AE132" s="16" t="s">
        <v>100</v>
      </c>
      <c r="AF132" s="16" t="s">
        <v>100</v>
      </c>
      <c r="AG132" s="119">
        <v>0</v>
      </c>
      <c r="AH132" s="125">
        <f t="shared" si="1"/>
        <v>6858.87</v>
      </c>
      <c r="AI132" s="118">
        <v>212900.92</v>
      </c>
      <c r="AJ132" s="118">
        <v>0</v>
      </c>
      <c r="AK132" s="128"/>
      <c r="AL132" s="64"/>
      <c r="AM132" s="64"/>
      <c r="AN132" s="58"/>
      <c r="AO132" s="64"/>
      <c r="AP132" s="64"/>
      <c r="AQ132" s="64"/>
      <c r="AR132" s="64"/>
      <c r="AS132" s="64"/>
      <c r="AT132" s="64"/>
      <c r="AU132" s="64"/>
      <c r="AV132" s="64"/>
      <c r="AW132" s="64"/>
      <c r="AX132" s="64"/>
      <c r="AY132" s="64"/>
      <c r="AZ132" s="64"/>
      <c r="BA132" s="64"/>
      <c r="BB132" s="64"/>
      <c r="BC132" s="64"/>
      <c r="BD132" s="64"/>
      <c r="BE132" s="64"/>
      <c r="BF132" s="64"/>
      <c r="BG132" s="32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  <c r="LW132" s="1"/>
      <c r="LX132" s="1"/>
      <c r="LY132" s="1"/>
      <c r="LZ132" s="1"/>
      <c r="MA132" s="1"/>
      <c r="MB132" s="1"/>
      <c r="MC132" s="1"/>
      <c r="MD132" s="1"/>
      <c r="ME132" s="1"/>
      <c r="MF132" s="1"/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/>
      <c r="MX132" s="1"/>
      <c r="MY132" s="1"/>
      <c r="MZ132" s="1"/>
      <c r="NA132" s="1"/>
      <c r="NB132" s="1"/>
      <c r="NC132" s="1"/>
      <c r="ND132" s="1"/>
      <c r="NE132" s="1"/>
      <c r="NF132" s="1"/>
      <c r="NG132" s="1"/>
      <c r="NH132" s="1"/>
      <c r="NI132" s="1"/>
      <c r="NJ132" s="1"/>
      <c r="NK132" s="1"/>
      <c r="NL132" s="1"/>
      <c r="NM132" s="1"/>
      <c r="NN132" s="1"/>
      <c r="NO132" s="1"/>
      <c r="NP132" s="1"/>
      <c r="NQ132" s="1"/>
      <c r="NR132" s="1"/>
      <c r="NS132" s="1"/>
      <c r="NT132" s="1"/>
      <c r="NU132" s="1"/>
      <c r="NV132" s="1"/>
      <c r="NW132" s="1"/>
      <c r="NX132" s="1"/>
      <c r="NY132" s="1"/>
      <c r="NZ132" s="1"/>
      <c r="OA132" s="1"/>
      <c r="OB132" s="1"/>
      <c r="OC132" s="1"/>
      <c r="OD132" s="1"/>
      <c r="OE132" s="1"/>
      <c r="OF132" s="1"/>
      <c r="OG132" s="1"/>
      <c r="OH132" s="1"/>
      <c r="OI132" s="1"/>
      <c r="OJ132" s="1"/>
      <c r="OK132" s="1"/>
      <c r="OL132" s="1"/>
      <c r="OM132" s="1"/>
      <c r="ON132" s="1"/>
      <c r="OO132" s="1"/>
      <c r="OP132" s="1"/>
      <c r="OQ132" s="1"/>
      <c r="OR132" s="1"/>
      <c r="OS132" s="1"/>
      <c r="OT132" s="1"/>
      <c r="OU132" s="1"/>
      <c r="OV132" s="1"/>
      <c r="OW132" s="1"/>
      <c r="OX132" s="1"/>
      <c r="OY132" s="1"/>
      <c r="OZ132" s="1"/>
      <c r="PA132" s="1"/>
      <c r="PB132" s="1"/>
      <c r="PC132" s="1"/>
      <c r="PD132" s="1"/>
      <c r="PE132" s="1"/>
      <c r="PF132" s="1"/>
      <c r="PG132" s="1"/>
      <c r="PH132" s="1"/>
      <c r="PI132" s="1"/>
      <c r="PJ132" s="1"/>
      <c r="PK132" s="1"/>
      <c r="PL132" s="1"/>
      <c r="PM132" s="1"/>
      <c r="PN132" s="1"/>
      <c r="PO132" s="1"/>
      <c r="PP132" s="1"/>
      <c r="PQ132" s="1"/>
      <c r="PR132" s="1"/>
      <c r="PS132" s="1"/>
      <c r="PT132" s="1"/>
      <c r="PU132" s="1"/>
      <c r="PV132" s="1"/>
      <c r="PW132" s="1"/>
      <c r="PX132" s="1"/>
      <c r="PY132" s="1"/>
      <c r="PZ132" s="1"/>
      <c r="QA132" s="1"/>
      <c r="QB132" s="1"/>
      <c r="QC132" s="1"/>
      <c r="QD132" s="1"/>
      <c r="QE132" s="1"/>
      <c r="QF132" s="1"/>
      <c r="QG132" s="1"/>
      <c r="QH132" s="1"/>
      <c r="QI132" s="1"/>
      <c r="QJ132" s="1"/>
      <c r="QK132" s="1"/>
      <c r="QL132" s="1"/>
      <c r="QM132" s="1"/>
      <c r="QN132" s="1"/>
      <c r="QO132" s="1"/>
      <c r="QP132" s="1"/>
      <c r="QQ132" s="1"/>
      <c r="QR132" s="1"/>
      <c r="QS132" s="1"/>
      <c r="QT132" s="1"/>
      <c r="QU132" s="1"/>
      <c r="QV132" s="1"/>
      <c r="QW132" s="1"/>
      <c r="QX132" s="1"/>
      <c r="QY132" s="1"/>
      <c r="QZ132" s="1"/>
      <c r="RA132" s="1"/>
      <c r="RB132" s="1"/>
      <c r="RC132" s="1"/>
      <c r="RD132" s="1"/>
      <c r="RE132" s="1"/>
      <c r="RF132" s="1"/>
      <c r="RG132" s="1"/>
      <c r="RH132" s="1"/>
      <c r="RI132" s="1"/>
      <c r="RJ132" s="1"/>
      <c r="RK132" s="1"/>
      <c r="RL132" s="1"/>
      <c r="RM132" s="1"/>
      <c r="RN132" s="1"/>
      <c r="RO132" s="1"/>
      <c r="RP132" s="1"/>
      <c r="RQ132" s="1"/>
      <c r="RR132" s="1"/>
      <c r="RS132" s="1"/>
      <c r="RT132" s="1"/>
      <c r="RU132" s="1"/>
      <c r="RV132" s="1"/>
      <c r="RW132" s="1"/>
      <c r="RX132" s="1"/>
      <c r="RY132" s="1"/>
      <c r="RZ132" s="1"/>
      <c r="SA132" s="1"/>
      <c r="SB132" s="1"/>
      <c r="SC132" s="1"/>
      <c r="SD132" s="1"/>
      <c r="SE132" s="1"/>
      <c r="SF132" s="1"/>
      <c r="SG132" s="1"/>
      <c r="SH132" s="1"/>
      <c r="SI132" s="1"/>
      <c r="SJ132" s="1"/>
      <c r="SK132" s="1"/>
      <c r="SL132" s="1"/>
      <c r="SM132" s="1"/>
      <c r="SN132" s="1"/>
      <c r="SO132" s="1"/>
      <c r="SP132" s="1"/>
      <c r="SQ132" s="1"/>
      <c r="SR132" s="1"/>
      <c r="SS132" s="1"/>
      <c r="ST132" s="1"/>
      <c r="SU132" s="1"/>
      <c r="SV132" s="1"/>
      <c r="SW132" s="1"/>
      <c r="SX132" s="1"/>
      <c r="SY132" s="1"/>
      <c r="SZ132" s="1"/>
      <c r="TA132" s="1"/>
      <c r="TB132" s="1"/>
      <c r="TC132" s="1"/>
      <c r="TD132" s="1"/>
      <c r="TE132" s="1"/>
      <c r="TF132" s="1"/>
      <c r="TG132" s="1"/>
      <c r="TH132" s="1"/>
      <c r="TI132" s="1"/>
      <c r="TJ132" s="1"/>
      <c r="TK132" s="1"/>
      <c r="TL132" s="1"/>
      <c r="TM132" s="1"/>
      <c r="TN132" s="1"/>
      <c r="TO132" s="1"/>
      <c r="TP132" s="1"/>
      <c r="TQ132" s="1"/>
      <c r="TR132" s="1"/>
      <c r="TS132" s="1"/>
      <c r="TT132" s="1"/>
      <c r="TU132" s="1"/>
      <c r="TV132" s="1"/>
      <c r="TW132" s="1"/>
      <c r="TX132" s="1"/>
      <c r="TY132" s="1"/>
      <c r="TZ132" s="1"/>
      <c r="UA132" s="1"/>
      <c r="UB132" s="1"/>
      <c r="UC132" s="1"/>
      <c r="UD132" s="1"/>
      <c r="UE132" s="1"/>
      <c r="UF132" s="1"/>
      <c r="UG132" s="1"/>
      <c r="UH132" s="1"/>
      <c r="UI132" s="1"/>
      <c r="UJ132" s="1"/>
      <c r="UK132" s="1"/>
      <c r="UL132" s="1"/>
      <c r="UM132" s="1"/>
      <c r="UN132" s="1"/>
      <c r="UO132" s="1"/>
      <c r="UP132" s="1"/>
      <c r="UQ132" s="1"/>
      <c r="UR132" s="1"/>
      <c r="US132" s="1"/>
      <c r="UT132" s="1"/>
    </row>
    <row r="133" spans="1:566" s="28" customFormat="1" x14ac:dyDescent="0.25">
      <c r="A133" s="31"/>
      <c r="B133" s="32"/>
      <c r="C133" s="32"/>
      <c r="D133" s="32"/>
      <c r="E133" s="32"/>
      <c r="F133" s="69"/>
      <c r="G133" s="60"/>
      <c r="H133" s="103"/>
      <c r="I133" s="71"/>
      <c r="J133" s="32"/>
      <c r="K133" s="61"/>
      <c r="L133" s="111"/>
      <c r="M133" s="60"/>
      <c r="N133" s="61"/>
      <c r="O133" s="61"/>
      <c r="P133" s="32"/>
      <c r="Q133" s="59"/>
      <c r="R133" s="59"/>
      <c r="S133" s="59"/>
      <c r="T133" s="32"/>
      <c r="U133" s="10" t="s">
        <v>227</v>
      </c>
      <c r="V133" s="11">
        <v>44739</v>
      </c>
      <c r="W133" s="29">
        <v>13317</v>
      </c>
      <c r="X133" s="10" t="s">
        <v>193</v>
      </c>
      <c r="Y133" s="11">
        <v>44743</v>
      </c>
      <c r="Z133" s="11">
        <v>44926</v>
      </c>
      <c r="AA133" s="9" t="s">
        <v>100</v>
      </c>
      <c r="AB133" s="10" t="s">
        <v>100</v>
      </c>
      <c r="AC133" s="119">
        <v>0</v>
      </c>
      <c r="AD133" s="119">
        <v>0</v>
      </c>
      <c r="AE133" s="16" t="s">
        <v>100</v>
      </c>
      <c r="AF133" s="16" t="s">
        <v>100</v>
      </c>
      <c r="AG133" s="119">
        <v>0</v>
      </c>
      <c r="AH133" s="125">
        <f t="shared" si="1"/>
        <v>0</v>
      </c>
      <c r="AI133" s="118">
        <v>684924</v>
      </c>
      <c r="AJ133" s="118">
        <v>0</v>
      </c>
      <c r="AK133" s="128"/>
      <c r="AL133" s="64"/>
      <c r="AM133" s="64"/>
      <c r="AN133" s="58"/>
      <c r="AO133" s="64"/>
      <c r="AP133" s="64"/>
      <c r="AQ133" s="64"/>
      <c r="AR133" s="64"/>
      <c r="AS133" s="64"/>
      <c r="AT133" s="64"/>
      <c r="AU133" s="64"/>
      <c r="AV133" s="64"/>
      <c r="AW133" s="64"/>
      <c r="AX133" s="64"/>
      <c r="AY133" s="64"/>
      <c r="AZ133" s="64"/>
      <c r="BA133" s="64"/>
      <c r="BB133" s="64"/>
      <c r="BC133" s="64"/>
      <c r="BD133" s="64"/>
      <c r="BE133" s="64"/>
      <c r="BF133" s="64"/>
      <c r="BG133" s="32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  <c r="OI133" s="1"/>
      <c r="OJ133" s="1"/>
      <c r="OK133" s="1"/>
      <c r="OL133" s="1"/>
      <c r="OM133" s="1"/>
      <c r="ON133" s="1"/>
      <c r="OO133" s="1"/>
      <c r="OP133" s="1"/>
      <c r="OQ133" s="1"/>
      <c r="OR133" s="1"/>
      <c r="OS133" s="1"/>
      <c r="OT133" s="1"/>
      <c r="OU133" s="1"/>
      <c r="OV133" s="1"/>
      <c r="OW133" s="1"/>
      <c r="OX133" s="1"/>
      <c r="OY133" s="1"/>
      <c r="OZ133" s="1"/>
      <c r="PA133" s="1"/>
      <c r="PB133" s="1"/>
      <c r="PC133" s="1"/>
      <c r="PD133" s="1"/>
      <c r="PE133" s="1"/>
      <c r="PF133" s="1"/>
      <c r="PG133" s="1"/>
      <c r="PH133" s="1"/>
      <c r="PI133" s="1"/>
      <c r="PJ133" s="1"/>
      <c r="PK133" s="1"/>
      <c r="PL133" s="1"/>
      <c r="PM133" s="1"/>
      <c r="PN133" s="1"/>
      <c r="PO133" s="1"/>
      <c r="PP133" s="1"/>
      <c r="PQ133" s="1"/>
      <c r="PR133" s="1"/>
      <c r="PS133" s="1"/>
      <c r="PT133" s="1"/>
      <c r="PU133" s="1"/>
      <c r="PV133" s="1"/>
      <c r="PW133" s="1"/>
      <c r="PX133" s="1"/>
      <c r="PY133" s="1"/>
      <c r="PZ133" s="1"/>
      <c r="QA133" s="1"/>
      <c r="QB133" s="1"/>
      <c r="QC133" s="1"/>
      <c r="QD133" s="1"/>
      <c r="QE133" s="1"/>
      <c r="QF133" s="1"/>
      <c r="QG133" s="1"/>
      <c r="QH133" s="1"/>
      <c r="QI133" s="1"/>
      <c r="QJ133" s="1"/>
      <c r="QK133" s="1"/>
      <c r="QL133" s="1"/>
      <c r="QM133" s="1"/>
      <c r="QN133" s="1"/>
      <c r="QO133" s="1"/>
      <c r="QP133" s="1"/>
      <c r="QQ133" s="1"/>
      <c r="QR133" s="1"/>
      <c r="QS133" s="1"/>
      <c r="QT133" s="1"/>
      <c r="QU133" s="1"/>
      <c r="QV133" s="1"/>
      <c r="QW133" s="1"/>
      <c r="QX133" s="1"/>
      <c r="QY133" s="1"/>
      <c r="QZ133" s="1"/>
      <c r="RA133" s="1"/>
      <c r="RB133" s="1"/>
      <c r="RC133" s="1"/>
      <c r="RD133" s="1"/>
      <c r="RE133" s="1"/>
      <c r="RF133" s="1"/>
      <c r="RG133" s="1"/>
      <c r="RH133" s="1"/>
      <c r="RI133" s="1"/>
      <c r="RJ133" s="1"/>
      <c r="RK133" s="1"/>
      <c r="RL133" s="1"/>
      <c r="RM133" s="1"/>
      <c r="RN133" s="1"/>
      <c r="RO133" s="1"/>
      <c r="RP133" s="1"/>
      <c r="RQ133" s="1"/>
      <c r="RR133" s="1"/>
      <c r="RS133" s="1"/>
      <c r="RT133" s="1"/>
      <c r="RU133" s="1"/>
      <c r="RV133" s="1"/>
      <c r="RW133" s="1"/>
      <c r="RX133" s="1"/>
      <c r="RY133" s="1"/>
      <c r="RZ133" s="1"/>
      <c r="SA133" s="1"/>
      <c r="SB133" s="1"/>
      <c r="SC133" s="1"/>
      <c r="SD133" s="1"/>
      <c r="SE133" s="1"/>
      <c r="SF133" s="1"/>
      <c r="SG133" s="1"/>
      <c r="SH133" s="1"/>
      <c r="SI133" s="1"/>
      <c r="SJ133" s="1"/>
      <c r="SK133" s="1"/>
      <c r="SL133" s="1"/>
      <c r="SM133" s="1"/>
      <c r="SN133" s="1"/>
      <c r="SO133" s="1"/>
      <c r="SP133" s="1"/>
      <c r="SQ133" s="1"/>
      <c r="SR133" s="1"/>
      <c r="SS133" s="1"/>
      <c r="ST133" s="1"/>
      <c r="SU133" s="1"/>
      <c r="SV133" s="1"/>
      <c r="SW133" s="1"/>
      <c r="SX133" s="1"/>
      <c r="SY133" s="1"/>
      <c r="SZ133" s="1"/>
      <c r="TA133" s="1"/>
      <c r="TB133" s="1"/>
      <c r="TC133" s="1"/>
      <c r="TD133" s="1"/>
      <c r="TE133" s="1"/>
      <c r="TF133" s="1"/>
      <c r="TG133" s="1"/>
      <c r="TH133" s="1"/>
      <c r="TI133" s="1"/>
      <c r="TJ133" s="1"/>
      <c r="TK133" s="1"/>
      <c r="TL133" s="1"/>
      <c r="TM133" s="1"/>
      <c r="TN133" s="1"/>
      <c r="TO133" s="1"/>
      <c r="TP133" s="1"/>
      <c r="TQ133" s="1"/>
      <c r="TR133" s="1"/>
      <c r="TS133" s="1"/>
      <c r="TT133" s="1"/>
      <c r="TU133" s="1"/>
      <c r="TV133" s="1"/>
      <c r="TW133" s="1"/>
      <c r="TX133" s="1"/>
      <c r="TY133" s="1"/>
      <c r="TZ133" s="1"/>
      <c r="UA133" s="1"/>
      <c r="UB133" s="1"/>
      <c r="UC133" s="1"/>
      <c r="UD133" s="1"/>
      <c r="UE133" s="1"/>
      <c r="UF133" s="1"/>
      <c r="UG133" s="1"/>
      <c r="UH133" s="1"/>
      <c r="UI133" s="1"/>
      <c r="UJ133" s="1"/>
      <c r="UK133" s="1"/>
      <c r="UL133" s="1"/>
      <c r="UM133" s="1"/>
      <c r="UN133" s="1"/>
      <c r="UO133" s="1"/>
      <c r="UP133" s="1"/>
      <c r="UQ133" s="1"/>
      <c r="UR133" s="1"/>
      <c r="US133" s="1"/>
      <c r="UT133" s="1"/>
    </row>
    <row r="134" spans="1:566" s="28" customFormat="1" x14ac:dyDescent="0.25">
      <c r="A134" s="31"/>
      <c r="B134" s="32"/>
      <c r="C134" s="32"/>
      <c r="D134" s="32"/>
      <c r="E134" s="32"/>
      <c r="F134" s="69"/>
      <c r="G134" s="60"/>
      <c r="H134" s="103"/>
      <c r="I134" s="71"/>
      <c r="J134" s="32"/>
      <c r="K134" s="61"/>
      <c r="L134" s="111"/>
      <c r="M134" s="60"/>
      <c r="N134" s="61"/>
      <c r="O134" s="61"/>
      <c r="P134" s="32"/>
      <c r="Q134" s="59"/>
      <c r="R134" s="59"/>
      <c r="S134" s="59"/>
      <c r="T134" s="32"/>
      <c r="U134" s="10" t="s">
        <v>380</v>
      </c>
      <c r="V134" s="11">
        <v>44861</v>
      </c>
      <c r="W134" s="29">
        <v>13403</v>
      </c>
      <c r="X134" s="10" t="s">
        <v>106</v>
      </c>
      <c r="Y134" s="11">
        <v>44743</v>
      </c>
      <c r="Z134" s="11">
        <v>44926</v>
      </c>
      <c r="AA134" s="9" t="s">
        <v>100</v>
      </c>
      <c r="AB134" s="10" t="s">
        <v>100</v>
      </c>
      <c r="AC134" s="119">
        <v>0</v>
      </c>
      <c r="AD134" s="119">
        <v>0</v>
      </c>
      <c r="AE134" s="16" t="s">
        <v>100</v>
      </c>
      <c r="AF134" s="16" t="s">
        <v>100</v>
      </c>
      <c r="AG134" s="119">
        <v>0</v>
      </c>
      <c r="AH134" s="125">
        <f t="shared" si="1"/>
        <v>0</v>
      </c>
      <c r="AI134" s="118">
        <v>0</v>
      </c>
      <c r="AJ134" s="118">
        <v>0</v>
      </c>
      <c r="AK134" s="128"/>
      <c r="AL134" s="64"/>
      <c r="AM134" s="64"/>
      <c r="AN134" s="58"/>
      <c r="AO134" s="64"/>
      <c r="AP134" s="64"/>
      <c r="AQ134" s="64"/>
      <c r="AR134" s="64"/>
      <c r="AS134" s="64"/>
      <c r="AT134" s="64"/>
      <c r="AU134" s="64"/>
      <c r="AV134" s="64"/>
      <c r="AW134" s="64"/>
      <c r="AX134" s="64"/>
      <c r="AY134" s="64"/>
      <c r="AZ134" s="64"/>
      <c r="BA134" s="64"/>
      <c r="BB134" s="64"/>
      <c r="BC134" s="64"/>
      <c r="BD134" s="64"/>
      <c r="BE134" s="64"/>
      <c r="BF134" s="64"/>
      <c r="BG134" s="32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  <c r="LW134" s="1"/>
      <c r="LX134" s="1"/>
      <c r="LY134" s="1"/>
      <c r="LZ134" s="1"/>
      <c r="MA134" s="1"/>
      <c r="MB134" s="1"/>
      <c r="MC134" s="1"/>
      <c r="MD134" s="1"/>
      <c r="ME134" s="1"/>
      <c r="MF134" s="1"/>
      <c r="MG134" s="1"/>
      <c r="MH134" s="1"/>
      <c r="MI134" s="1"/>
      <c r="MJ134" s="1"/>
      <c r="MK134" s="1"/>
      <c r="ML134" s="1"/>
      <c r="MM134" s="1"/>
      <c r="MN134" s="1"/>
      <c r="MO134" s="1"/>
      <c r="MP134" s="1"/>
      <c r="MQ134" s="1"/>
      <c r="MR134" s="1"/>
      <c r="MS134" s="1"/>
      <c r="MT134" s="1"/>
      <c r="MU134" s="1"/>
      <c r="MV134" s="1"/>
      <c r="MW134" s="1"/>
      <c r="MX134" s="1"/>
      <c r="MY134" s="1"/>
      <c r="MZ134" s="1"/>
      <c r="NA134" s="1"/>
      <c r="NB134" s="1"/>
      <c r="NC134" s="1"/>
      <c r="ND134" s="1"/>
      <c r="NE134" s="1"/>
      <c r="NF134" s="1"/>
      <c r="NG134" s="1"/>
      <c r="NH134" s="1"/>
      <c r="NI134" s="1"/>
      <c r="NJ134" s="1"/>
      <c r="NK134" s="1"/>
      <c r="NL134" s="1"/>
      <c r="NM134" s="1"/>
      <c r="NN134" s="1"/>
      <c r="NO134" s="1"/>
      <c r="NP134" s="1"/>
      <c r="NQ134" s="1"/>
      <c r="NR134" s="1"/>
      <c r="NS134" s="1"/>
      <c r="NT134" s="1"/>
      <c r="NU134" s="1"/>
      <c r="NV134" s="1"/>
      <c r="NW134" s="1"/>
      <c r="NX134" s="1"/>
      <c r="NY134" s="1"/>
      <c r="NZ134" s="1"/>
      <c r="OA134" s="1"/>
      <c r="OB134" s="1"/>
      <c r="OC134" s="1"/>
      <c r="OD134" s="1"/>
      <c r="OE134" s="1"/>
      <c r="OF134" s="1"/>
      <c r="OG134" s="1"/>
      <c r="OH134" s="1"/>
      <c r="OI134" s="1"/>
      <c r="OJ134" s="1"/>
      <c r="OK134" s="1"/>
      <c r="OL134" s="1"/>
      <c r="OM134" s="1"/>
      <c r="ON134" s="1"/>
      <c r="OO134" s="1"/>
      <c r="OP134" s="1"/>
      <c r="OQ134" s="1"/>
      <c r="OR134" s="1"/>
      <c r="OS134" s="1"/>
      <c r="OT134" s="1"/>
      <c r="OU134" s="1"/>
      <c r="OV134" s="1"/>
      <c r="OW134" s="1"/>
      <c r="OX134" s="1"/>
      <c r="OY134" s="1"/>
      <c r="OZ134" s="1"/>
      <c r="PA134" s="1"/>
      <c r="PB134" s="1"/>
      <c r="PC134" s="1"/>
      <c r="PD134" s="1"/>
      <c r="PE134" s="1"/>
      <c r="PF134" s="1"/>
      <c r="PG134" s="1"/>
      <c r="PH134" s="1"/>
      <c r="PI134" s="1"/>
      <c r="PJ134" s="1"/>
      <c r="PK134" s="1"/>
      <c r="PL134" s="1"/>
      <c r="PM134" s="1"/>
      <c r="PN134" s="1"/>
      <c r="PO134" s="1"/>
      <c r="PP134" s="1"/>
      <c r="PQ134" s="1"/>
      <c r="PR134" s="1"/>
      <c r="PS134" s="1"/>
      <c r="PT134" s="1"/>
      <c r="PU134" s="1"/>
      <c r="PV134" s="1"/>
      <c r="PW134" s="1"/>
      <c r="PX134" s="1"/>
      <c r="PY134" s="1"/>
      <c r="PZ134" s="1"/>
      <c r="QA134" s="1"/>
      <c r="QB134" s="1"/>
      <c r="QC134" s="1"/>
      <c r="QD134" s="1"/>
      <c r="QE134" s="1"/>
      <c r="QF134" s="1"/>
      <c r="QG134" s="1"/>
      <c r="QH134" s="1"/>
      <c r="QI134" s="1"/>
      <c r="QJ134" s="1"/>
      <c r="QK134" s="1"/>
      <c r="QL134" s="1"/>
      <c r="QM134" s="1"/>
      <c r="QN134" s="1"/>
      <c r="QO134" s="1"/>
      <c r="QP134" s="1"/>
      <c r="QQ134" s="1"/>
      <c r="QR134" s="1"/>
      <c r="QS134" s="1"/>
      <c r="QT134" s="1"/>
      <c r="QU134" s="1"/>
      <c r="QV134" s="1"/>
      <c r="QW134" s="1"/>
      <c r="QX134" s="1"/>
      <c r="QY134" s="1"/>
      <c r="QZ134" s="1"/>
      <c r="RA134" s="1"/>
      <c r="RB134" s="1"/>
      <c r="RC134" s="1"/>
      <c r="RD134" s="1"/>
      <c r="RE134" s="1"/>
      <c r="RF134" s="1"/>
      <c r="RG134" s="1"/>
      <c r="RH134" s="1"/>
      <c r="RI134" s="1"/>
      <c r="RJ134" s="1"/>
      <c r="RK134" s="1"/>
      <c r="RL134" s="1"/>
      <c r="RM134" s="1"/>
      <c r="RN134" s="1"/>
      <c r="RO134" s="1"/>
      <c r="RP134" s="1"/>
      <c r="RQ134" s="1"/>
      <c r="RR134" s="1"/>
      <c r="RS134" s="1"/>
      <c r="RT134" s="1"/>
      <c r="RU134" s="1"/>
      <c r="RV134" s="1"/>
      <c r="RW134" s="1"/>
      <c r="RX134" s="1"/>
      <c r="RY134" s="1"/>
      <c r="RZ134" s="1"/>
      <c r="SA134" s="1"/>
      <c r="SB134" s="1"/>
      <c r="SC134" s="1"/>
      <c r="SD134" s="1"/>
      <c r="SE134" s="1"/>
      <c r="SF134" s="1"/>
      <c r="SG134" s="1"/>
      <c r="SH134" s="1"/>
      <c r="SI134" s="1"/>
      <c r="SJ134" s="1"/>
      <c r="SK134" s="1"/>
      <c r="SL134" s="1"/>
      <c r="SM134" s="1"/>
      <c r="SN134" s="1"/>
      <c r="SO134" s="1"/>
      <c r="SP134" s="1"/>
      <c r="SQ134" s="1"/>
      <c r="SR134" s="1"/>
      <c r="SS134" s="1"/>
      <c r="ST134" s="1"/>
      <c r="SU134" s="1"/>
      <c r="SV134" s="1"/>
      <c r="SW134" s="1"/>
      <c r="SX134" s="1"/>
      <c r="SY134" s="1"/>
      <c r="SZ134" s="1"/>
      <c r="TA134" s="1"/>
      <c r="TB134" s="1"/>
      <c r="TC134" s="1"/>
      <c r="TD134" s="1"/>
      <c r="TE134" s="1"/>
      <c r="TF134" s="1"/>
      <c r="TG134" s="1"/>
      <c r="TH134" s="1"/>
      <c r="TI134" s="1"/>
      <c r="TJ134" s="1"/>
      <c r="TK134" s="1"/>
      <c r="TL134" s="1"/>
      <c r="TM134" s="1"/>
      <c r="TN134" s="1"/>
      <c r="TO134" s="1"/>
      <c r="TP134" s="1"/>
      <c r="TQ134" s="1"/>
      <c r="TR134" s="1"/>
      <c r="TS134" s="1"/>
      <c r="TT134" s="1"/>
      <c r="TU134" s="1"/>
      <c r="TV134" s="1"/>
      <c r="TW134" s="1"/>
      <c r="TX134" s="1"/>
      <c r="TY134" s="1"/>
      <c r="TZ134" s="1"/>
      <c r="UA134" s="1"/>
      <c r="UB134" s="1"/>
      <c r="UC134" s="1"/>
      <c r="UD134" s="1"/>
      <c r="UE134" s="1"/>
      <c r="UF134" s="1"/>
      <c r="UG134" s="1"/>
      <c r="UH134" s="1"/>
      <c r="UI134" s="1"/>
      <c r="UJ134" s="1"/>
      <c r="UK134" s="1"/>
      <c r="UL134" s="1"/>
      <c r="UM134" s="1"/>
      <c r="UN134" s="1"/>
      <c r="UO134" s="1"/>
      <c r="UP134" s="1"/>
      <c r="UQ134" s="1"/>
      <c r="UR134" s="1"/>
      <c r="US134" s="1"/>
      <c r="UT134" s="1"/>
    </row>
    <row r="135" spans="1:566" s="28" customFormat="1" x14ac:dyDescent="0.25">
      <c r="A135" s="31"/>
      <c r="B135" s="32"/>
      <c r="C135" s="32"/>
      <c r="D135" s="32"/>
      <c r="E135" s="32"/>
      <c r="F135" s="69"/>
      <c r="G135" s="60"/>
      <c r="H135" s="103"/>
      <c r="I135" s="71"/>
      <c r="J135" s="32"/>
      <c r="K135" s="61"/>
      <c r="L135" s="111"/>
      <c r="M135" s="60"/>
      <c r="N135" s="61"/>
      <c r="O135" s="61"/>
      <c r="P135" s="32"/>
      <c r="Q135" s="59"/>
      <c r="R135" s="59"/>
      <c r="S135" s="59"/>
      <c r="T135" s="32"/>
      <c r="U135" s="10" t="s">
        <v>381</v>
      </c>
      <c r="V135" s="11">
        <v>44911</v>
      </c>
      <c r="W135" s="29">
        <v>13435</v>
      </c>
      <c r="X135" s="10" t="s">
        <v>193</v>
      </c>
      <c r="Y135" s="11">
        <v>44927</v>
      </c>
      <c r="Z135" s="11">
        <v>45291</v>
      </c>
      <c r="AA135" s="9" t="s">
        <v>100</v>
      </c>
      <c r="AB135" s="10" t="s">
        <v>100</v>
      </c>
      <c r="AC135" s="119">
        <v>0</v>
      </c>
      <c r="AD135" s="119">
        <v>0</v>
      </c>
      <c r="AE135" s="16" t="s">
        <v>100</v>
      </c>
      <c r="AF135" s="16" t="s">
        <v>100</v>
      </c>
      <c r="AG135" s="119">
        <v>0</v>
      </c>
      <c r="AH135" s="125">
        <f t="shared" si="1"/>
        <v>0</v>
      </c>
      <c r="AI135" s="118">
        <v>1468594.8</v>
      </c>
      <c r="AJ135" s="118">
        <v>0</v>
      </c>
      <c r="AK135" s="128"/>
      <c r="AL135" s="64"/>
      <c r="AM135" s="64"/>
      <c r="AN135" s="58"/>
      <c r="AO135" s="64"/>
      <c r="AP135" s="64"/>
      <c r="AQ135" s="64"/>
      <c r="AR135" s="64"/>
      <c r="AS135" s="64"/>
      <c r="AT135" s="64"/>
      <c r="AU135" s="64"/>
      <c r="AV135" s="64"/>
      <c r="AW135" s="64"/>
      <c r="AX135" s="64"/>
      <c r="AY135" s="64"/>
      <c r="AZ135" s="64"/>
      <c r="BA135" s="64"/>
      <c r="BB135" s="64"/>
      <c r="BC135" s="64"/>
      <c r="BD135" s="64"/>
      <c r="BE135" s="64"/>
      <c r="BF135" s="64"/>
      <c r="BG135" s="32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  <c r="LW135" s="1"/>
      <c r="LX135" s="1"/>
      <c r="LY135" s="1"/>
      <c r="LZ135" s="1"/>
      <c r="MA135" s="1"/>
      <c r="MB135" s="1"/>
      <c r="MC135" s="1"/>
      <c r="MD135" s="1"/>
      <c r="ME135" s="1"/>
      <c r="MF135" s="1"/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1"/>
      <c r="MR135" s="1"/>
      <c r="MS135" s="1"/>
      <c r="MT135" s="1"/>
      <c r="MU135" s="1"/>
      <c r="MV135" s="1"/>
      <c r="MW135" s="1"/>
      <c r="MX135" s="1"/>
      <c r="MY135" s="1"/>
      <c r="MZ135" s="1"/>
      <c r="NA135" s="1"/>
      <c r="NB135" s="1"/>
      <c r="NC135" s="1"/>
      <c r="ND135" s="1"/>
      <c r="NE135" s="1"/>
      <c r="NF135" s="1"/>
      <c r="NG135" s="1"/>
      <c r="NH135" s="1"/>
      <c r="NI135" s="1"/>
      <c r="NJ135" s="1"/>
      <c r="NK135" s="1"/>
      <c r="NL135" s="1"/>
      <c r="NM135" s="1"/>
      <c r="NN135" s="1"/>
      <c r="NO135" s="1"/>
      <c r="NP135" s="1"/>
      <c r="NQ135" s="1"/>
      <c r="NR135" s="1"/>
      <c r="NS135" s="1"/>
      <c r="NT135" s="1"/>
      <c r="NU135" s="1"/>
      <c r="NV135" s="1"/>
      <c r="NW135" s="1"/>
      <c r="NX135" s="1"/>
      <c r="NY135" s="1"/>
      <c r="NZ135" s="1"/>
      <c r="OA135" s="1"/>
      <c r="OB135" s="1"/>
      <c r="OC135" s="1"/>
      <c r="OD135" s="1"/>
      <c r="OE135" s="1"/>
      <c r="OF135" s="1"/>
      <c r="OG135" s="1"/>
      <c r="OH135" s="1"/>
      <c r="OI135" s="1"/>
      <c r="OJ135" s="1"/>
      <c r="OK135" s="1"/>
      <c r="OL135" s="1"/>
      <c r="OM135" s="1"/>
      <c r="ON135" s="1"/>
      <c r="OO135" s="1"/>
      <c r="OP135" s="1"/>
      <c r="OQ135" s="1"/>
      <c r="OR135" s="1"/>
      <c r="OS135" s="1"/>
      <c r="OT135" s="1"/>
      <c r="OU135" s="1"/>
      <c r="OV135" s="1"/>
      <c r="OW135" s="1"/>
      <c r="OX135" s="1"/>
      <c r="OY135" s="1"/>
      <c r="OZ135" s="1"/>
      <c r="PA135" s="1"/>
      <c r="PB135" s="1"/>
      <c r="PC135" s="1"/>
      <c r="PD135" s="1"/>
      <c r="PE135" s="1"/>
      <c r="PF135" s="1"/>
      <c r="PG135" s="1"/>
      <c r="PH135" s="1"/>
      <c r="PI135" s="1"/>
      <c r="PJ135" s="1"/>
      <c r="PK135" s="1"/>
      <c r="PL135" s="1"/>
      <c r="PM135" s="1"/>
      <c r="PN135" s="1"/>
      <c r="PO135" s="1"/>
      <c r="PP135" s="1"/>
      <c r="PQ135" s="1"/>
      <c r="PR135" s="1"/>
      <c r="PS135" s="1"/>
      <c r="PT135" s="1"/>
      <c r="PU135" s="1"/>
      <c r="PV135" s="1"/>
      <c r="PW135" s="1"/>
      <c r="PX135" s="1"/>
      <c r="PY135" s="1"/>
      <c r="PZ135" s="1"/>
      <c r="QA135" s="1"/>
      <c r="QB135" s="1"/>
      <c r="QC135" s="1"/>
      <c r="QD135" s="1"/>
      <c r="QE135" s="1"/>
      <c r="QF135" s="1"/>
      <c r="QG135" s="1"/>
      <c r="QH135" s="1"/>
      <c r="QI135" s="1"/>
      <c r="QJ135" s="1"/>
      <c r="QK135" s="1"/>
      <c r="QL135" s="1"/>
      <c r="QM135" s="1"/>
      <c r="QN135" s="1"/>
      <c r="QO135" s="1"/>
      <c r="QP135" s="1"/>
      <c r="QQ135" s="1"/>
      <c r="QR135" s="1"/>
      <c r="QS135" s="1"/>
      <c r="QT135" s="1"/>
      <c r="QU135" s="1"/>
      <c r="QV135" s="1"/>
      <c r="QW135" s="1"/>
      <c r="QX135" s="1"/>
      <c r="QY135" s="1"/>
      <c r="QZ135" s="1"/>
      <c r="RA135" s="1"/>
      <c r="RB135" s="1"/>
      <c r="RC135" s="1"/>
      <c r="RD135" s="1"/>
      <c r="RE135" s="1"/>
      <c r="RF135" s="1"/>
      <c r="RG135" s="1"/>
      <c r="RH135" s="1"/>
      <c r="RI135" s="1"/>
      <c r="RJ135" s="1"/>
      <c r="RK135" s="1"/>
      <c r="RL135" s="1"/>
      <c r="RM135" s="1"/>
      <c r="RN135" s="1"/>
      <c r="RO135" s="1"/>
      <c r="RP135" s="1"/>
      <c r="RQ135" s="1"/>
      <c r="RR135" s="1"/>
      <c r="RS135" s="1"/>
      <c r="RT135" s="1"/>
      <c r="RU135" s="1"/>
      <c r="RV135" s="1"/>
      <c r="RW135" s="1"/>
      <c r="RX135" s="1"/>
      <c r="RY135" s="1"/>
      <c r="RZ135" s="1"/>
      <c r="SA135" s="1"/>
      <c r="SB135" s="1"/>
      <c r="SC135" s="1"/>
      <c r="SD135" s="1"/>
      <c r="SE135" s="1"/>
      <c r="SF135" s="1"/>
      <c r="SG135" s="1"/>
      <c r="SH135" s="1"/>
      <c r="SI135" s="1"/>
      <c r="SJ135" s="1"/>
      <c r="SK135" s="1"/>
      <c r="SL135" s="1"/>
      <c r="SM135" s="1"/>
      <c r="SN135" s="1"/>
      <c r="SO135" s="1"/>
      <c r="SP135" s="1"/>
      <c r="SQ135" s="1"/>
      <c r="SR135" s="1"/>
      <c r="SS135" s="1"/>
      <c r="ST135" s="1"/>
      <c r="SU135" s="1"/>
      <c r="SV135" s="1"/>
      <c r="SW135" s="1"/>
      <c r="SX135" s="1"/>
      <c r="SY135" s="1"/>
      <c r="SZ135" s="1"/>
      <c r="TA135" s="1"/>
      <c r="TB135" s="1"/>
      <c r="TC135" s="1"/>
      <c r="TD135" s="1"/>
      <c r="TE135" s="1"/>
      <c r="TF135" s="1"/>
      <c r="TG135" s="1"/>
      <c r="TH135" s="1"/>
      <c r="TI135" s="1"/>
      <c r="TJ135" s="1"/>
      <c r="TK135" s="1"/>
      <c r="TL135" s="1"/>
      <c r="TM135" s="1"/>
      <c r="TN135" s="1"/>
      <c r="TO135" s="1"/>
      <c r="TP135" s="1"/>
      <c r="TQ135" s="1"/>
      <c r="TR135" s="1"/>
      <c r="TS135" s="1"/>
      <c r="TT135" s="1"/>
      <c r="TU135" s="1"/>
      <c r="TV135" s="1"/>
      <c r="TW135" s="1"/>
      <c r="TX135" s="1"/>
      <c r="TY135" s="1"/>
      <c r="TZ135" s="1"/>
      <c r="UA135" s="1"/>
      <c r="UB135" s="1"/>
      <c r="UC135" s="1"/>
      <c r="UD135" s="1"/>
      <c r="UE135" s="1"/>
      <c r="UF135" s="1"/>
      <c r="UG135" s="1"/>
      <c r="UH135" s="1"/>
      <c r="UI135" s="1"/>
      <c r="UJ135" s="1"/>
      <c r="UK135" s="1"/>
      <c r="UL135" s="1"/>
      <c r="UM135" s="1"/>
      <c r="UN135" s="1"/>
      <c r="UO135" s="1"/>
      <c r="UP135" s="1"/>
      <c r="UQ135" s="1"/>
      <c r="UR135" s="1"/>
      <c r="US135" s="1"/>
      <c r="UT135" s="1"/>
    </row>
    <row r="136" spans="1:566" s="28" customFormat="1" x14ac:dyDescent="0.25">
      <c r="A136" s="31"/>
      <c r="B136" s="32"/>
      <c r="C136" s="32"/>
      <c r="D136" s="32"/>
      <c r="E136" s="32"/>
      <c r="F136" s="69"/>
      <c r="G136" s="60"/>
      <c r="H136" s="103"/>
      <c r="I136" s="71"/>
      <c r="J136" s="32"/>
      <c r="K136" s="61"/>
      <c r="L136" s="111"/>
      <c r="M136" s="60"/>
      <c r="N136" s="61"/>
      <c r="O136" s="61"/>
      <c r="P136" s="32"/>
      <c r="Q136" s="59"/>
      <c r="R136" s="59"/>
      <c r="S136" s="59"/>
      <c r="T136" s="32"/>
      <c r="U136" s="10" t="s">
        <v>382</v>
      </c>
      <c r="V136" s="11">
        <v>45287</v>
      </c>
      <c r="W136" s="29">
        <v>13684</v>
      </c>
      <c r="X136" s="10" t="s">
        <v>395</v>
      </c>
      <c r="Y136" s="11">
        <v>45292</v>
      </c>
      <c r="Z136" s="11">
        <v>45473</v>
      </c>
      <c r="AA136" s="9" t="s">
        <v>100</v>
      </c>
      <c r="AB136" s="10" t="s">
        <v>100</v>
      </c>
      <c r="AC136" s="119">
        <v>0</v>
      </c>
      <c r="AD136" s="119">
        <v>0</v>
      </c>
      <c r="AE136" s="16" t="s">
        <v>100</v>
      </c>
      <c r="AF136" s="16" t="s">
        <v>100</v>
      </c>
      <c r="AG136" s="119">
        <v>0</v>
      </c>
      <c r="AH136" s="125">
        <f t="shared" si="1"/>
        <v>0</v>
      </c>
      <c r="AI136" s="118">
        <v>0</v>
      </c>
      <c r="AJ136" s="118">
        <f>122382.9</f>
        <v>122382.9</v>
      </c>
      <c r="AK136" s="128"/>
      <c r="AL136" s="64"/>
      <c r="AM136" s="64"/>
      <c r="AN136" s="58"/>
      <c r="AO136" s="64"/>
      <c r="AP136" s="64"/>
      <c r="AQ136" s="64"/>
      <c r="AR136" s="64"/>
      <c r="AS136" s="64"/>
      <c r="AT136" s="64"/>
      <c r="AU136" s="64"/>
      <c r="AV136" s="64"/>
      <c r="AW136" s="64"/>
      <c r="AX136" s="64"/>
      <c r="AY136" s="64"/>
      <c r="AZ136" s="64"/>
      <c r="BA136" s="64"/>
      <c r="BB136" s="64"/>
      <c r="BC136" s="64"/>
      <c r="BD136" s="64"/>
      <c r="BE136" s="64"/>
      <c r="BF136" s="64"/>
      <c r="BG136" s="32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  <c r="LW136" s="1"/>
      <c r="LX136" s="1"/>
      <c r="LY136" s="1"/>
      <c r="LZ136" s="1"/>
      <c r="MA136" s="1"/>
      <c r="MB136" s="1"/>
      <c r="MC136" s="1"/>
      <c r="MD136" s="1"/>
      <c r="ME136" s="1"/>
      <c r="MF136" s="1"/>
      <c r="MG136" s="1"/>
      <c r="MH136" s="1"/>
      <c r="MI136" s="1"/>
      <c r="MJ136" s="1"/>
      <c r="MK136" s="1"/>
      <c r="ML136" s="1"/>
      <c r="MM136" s="1"/>
      <c r="MN136" s="1"/>
      <c r="MO136" s="1"/>
      <c r="MP136" s="1"/>
      <c r="MQ136" s="1"/>
      <c r="MR136" s="1"/>
      <c r="MS136" s="1"/>
      <c r="MT136" s="1"/>
      <c r="MU136" s="1"/>
      <c r="MV136" s="1"/>
      <c r="MW136" s="1"/>
      <c r="MX136" s="1"/>
      <c r="MY136" s="1"/>
      <c r="MZ136" s="1"/>
      <c r="NA136" s="1"/>
      <c r="NB136" s="1"/>
      <c r="NC136" s="1"/>
      <c r="ND136" s="1"/>
      <c r="NE136" s="1"/>
      <c r="NF136" s="1"/>
      <c r="NG136" s="1"/>
      <c r="NH136" s="1"/>
      <c r="NI136" s="1"/>
      <c r="NJ136" s="1"/>
      <c r="NK136" s="1"/>
      <c r="NL136" s="1"/>
      <c r="NM136" s="1"/>
      <c r="NN136" s="1"/>
      <c r="NO136" s="1"/>
      <c r="NP136" s="1"/>
      <c r="NQ136" s="1"/>
      <c r="NR136" s="1"/>
      <c r="NS136" s="1"/>
      <c r="NT136" s="1"/>
      <c r="NU136" s="1"/>
      <c r="NV136" s="1"/>
      <c r="NW136" s="1"/>
      <c r="NX136" s="1"/>
      <c r="NY136" s="1"/>
      <c r="NZ136" s="1"/>
      <c r="OA136" s="1"/>
      <c r="OB136" s="1"/>
      <c r="OC136" s="1"/>
      <c r="OD136" s="1"/>
      <c r="OE136" s="1"/>
      <c r="OF136" s="1"/>
      <c r="OG136" s="1"/>
      <c r="OH136" s="1"/>
      <c r="OI136" s="1"/>
      <c r="OJ136" s="1"/>
      <c r="OK136" s="1"/>
      <c r="OL136" s="1"/>
      <c r="OM136" s="1"/>
      <c r="ON136" s="1"/>
      <c r="OO136" s="1"/>
      <c r="OP136" s="1"/>
      <c r="OQ136" s="1"/>
      <c r="OR136" s="1"/>
      <c r="OS136" s="1"/>
      <c r="OT136" s="1"/>
      <c r="OU136" s="1"/>
      <c r="OV136" s="1"/>
      <c r="OW136" s="1"/>
      <c r="OX136" s="1"/>
      <c r="OY136" s="1"/>
      <c r="OZ136" s="1"/>
      <c r="PA136" s="1"/>
      <c r="PB136" s="1"/>
      <c r="PC136" s="1"/>
      <c r="PD136" s="1"/>
      <c r="PE136" s="1"/>
      <c r="PF136" s="1"/>
      <c r="PG136" s="1"/>
      <c r="PH136" s="1"/>
      <c r="PI136" s="1"/>
      <c r="PJ136" s="1"/>
      <c r="PK136" s="1"/>
      <c r="PL136" s="1"/>
      <c r="PM136" s="1"/>
      <c r="PN136" s="1"/>
      <c r="PO136" s="1"/>
      <c r="PP136" s="1"/>
      <c r="PQ136" s="1"/>
      <c r="PR136" s="1"/>
      <c r="PS136" s="1"/>
      <c r="PT136" s="1"/>
      <c r="PU136" s="1"/>
      <c r="PV136" s="1"/>
      <c r="PW136" s="1"/>
      <c r="PX136" s="1"/>
      <c r="PY136" s="1"/>
      <c r="PZ136" s="1"/>
      <c r="QA136" s="1"/>
      <c r="QB136" s="1"/>
      <c r="QC136" s="1"/>
      <c r="QD136" s="1"/>
      <c r="QE136" s="1"/>
      <c r="QF136" s="1"/>
      <c r="QG136" s="1"/>
      <c r="QH136" s="1"/>
      <c r="QI136" s="1"/>
      <c r="QJ136" s="1"/>
      <c r="QK136" s="1"/>
      <c r="QL136" s="1"/>
      <c r="QM136" s="1"/>
      <c r="QN136" s="1"/>
      <c r="QO136" s="1"/>
      <c r="QP136" s="1"/>
      <c r="QQ136" s="1"/>
      <c r="QR136" s="1"/>
      <c r="QS136" s="1"/>
      <c r="QT136" s="1"/>
      <c r="QU136" s="1"/>
      <c r="QV136" s="1"/>
      <c r="QW136" s="1"/>
      <c r="QX136" s="1"/>
      <c r="QY136" s="1"/>
      <c r="QZ136" s="1"/>
      <c r="RA136" s="1"/>
      <c r="RB136" s="1"/>
      <c r="RC136" s="1"/>
      <c r="RD136" s="1"/>
      <c r="RE136" s="1"/>
      <c r="RF136" s="1"/>
      <c r="RG136" s="1"/>
      <c r="RH136" s="1"/>
      <c r="RI136" s="1"/>
      <c r="RJ136" s="1"/>
      <c r="RK136" s="1"/>
      <c r="RL136" s="1"/>
      <c r="RM136" s="1"/>
      <c r="RN136" s="1"/>
      <c r="RO136" s="1"/>
      <c r="RP136" s="1"/>
      <c r="RQ136" s="1"/>
      <c r="RR136" s="1"/>
      <c r="RS136" s="1"/>
      <c r="RT136" s="1"/>
      <c r="RU136" s="1"/>
      <c r="RV136" s="1"/>
      <c r="RW136" s="1"/>
      <c r="RX136" s="1"/>
      <c r="RY136" s="1"/>
      <c r="RZ136" s="1"/>
      <c r="SA136" s="1"/>
      <c r="SB136" s="1"/>
      <c r="SC136" s="1"/>
      <c r="SD136" s="1"/>
      <c r="SE136" s="1"/>
      <c r="SF136" s="1"/>
      <c r="SG136" s="1"/>
      <c r="SH136" s="1"/>
      <c r="SI136" s="1"/>
      <c r="SJ136" s="1"/>
      <c r="SK136" s="1"/>
      <c r="SL136" s="1"/>
      <c r="SM136" s="1"/>
      <c r="SN136" s="1"/>
      <c r="SO136" s="1"/>
      <c r="SP136" s="1"/>
      <c r="SQ136" s="1"/>
      <c r="SR136" s="1"/>
      <c r="SS136" s="1"/>
      <c r="ST136" s="1"/>
      <c r="SU136" s="1"/>
      <c r="SV136" s="1"/>
      <c r="SW136" s="1"/>
      <c r="SX136" s="1"/>
      <c r="SY136" s="1"/>
      <c r="SZ136" s="1"/>
      <c r="TA136" s="1"/>
      <c r="TB136" s="1"/>
      <c r="TC136" s="1"/>
      <c r="TD136" s="1"/>
      <c r="TE136" s="1"/>
      <c r="TF136" s="1"/>
      <c r="TG136" s="1"/>
      <c r="TH136" s="1"/>
      <c r="TI136" s="1"/>
      <c r="TJ136" s="1"/>
      <c r="TK136" s="1"/>
      <c r="TL136" s="1"/>
      <c r="TM136" s="1"/>
      <c r="TN136" s="1"/>
      <c r="TO136" s="1"/>
      <c r="TP136" s="1"/>
      <c r="TQ136" s="1"/>
      <c r="TR136" s="1"/>
      <c r="TS136" s="1"/>
      <c r="TT136" s="1"/>
      <c r="TU136" s="1"/>
      <c r="TV136" s="1"/>
      <c r="TW136" s="1"/>
      <c r="TX136" s="1"/>
      <c r="TY136" s="1"/>
      <c r="TZ136" s="1"/>
      <c r="UA136" s="1"/>
      <c r="UB136" s="1"/>
      <c r="UC136" s="1"/>
      <c r="UD136" s="1"/>
      <c r="UE136" s="1"/>
      <c r="UF136" s="1"/>
      <c r="UG136" s="1"/>
      <c r="UH136" s="1"/>
      <c r="UI136" s="1"/>
      <c r="UJ136" s="1"/>
      <c r="UK136" s="1"/>
      <c r="UL136" s="1"/>
      <c r="UM136" s="1"/>
      <c r="UN136" s="1"/>
      <c r="UO136" s="1"/>
      <c r="UP136" s="1"/>
      <c r="UQ136" s="1"/>
      <c r="UR136" s="1"/>
      <c r="US136" s="1"/>
      <c r="UT136" s="1"/>
    </row>
    <row r="137" spans="1:566" s="28" customFormat="1" x14ac:dyDescent="0.25">
      <c r="A137" s="31"/>
      <c r="B137" s="32"/>
      <c r="C137" s="32"/>
      <c r="D137" s="32"/>
      <c r="E137" s="32"/>
      <c r="F137" s="69"/>
      <c r="G137" s="60"/>
      <c r="H137" s="103"/>
      <c r="I137" s="71"/>
      <c r="J137" s="32"/>
      <c r="K137" s="61"/>
      <c r="L137" s="111"/>
      <c r="M137" s="60"/>
      <c r="N137" s="61"/>
      <c r="O137" s="61"/>
      <c r="P137" s="32"/>
      <c r="Q137" s="59"/>
      <c r="R137" s="59"/>
      <c r="S137" s="59"/>
      <c r="T137" s="32"/>
      <c r="U137" s="10"/>
      <c r="V137" s="11"/>
      <c r="W137" s="29"/>
      <c r="X137" s="10"/>
      <c r="Y137" s="11"/>
      <c r="Z137" s="11"/>
      <c r="AA137" s="9"/>
      <c r="AB137" s="10"/>
      <c r="AC137" s="119"/>
      <c r="AD137" s="119"/>
      <c r="AE137" s="16"/>
      <c r="AF137" s="16"/>
      <c r="AG137" s="119"/>
      <c r="AH137" s="125">
        <f t="shared" si="1"/>
        <v>0</v>
      </c>
      <c r="AI137" s="118"/>
      <c r="AJ137" s="118"/>
      <c r="AK137" s="128"/>
      <c r="AL137" s="64"/>
      <c r="AM137" s="64"/>
      <c r="AN137" s="58"/>
      <c r="AO137" s="64"/>
      <c r="AP137" s="64"/>
      <c r="AQ137" s="64"/>
      <c r="AR137" s="64"/>
      <c r="AS137" s="64"/>
      <c r="AT137" s="64"/>
      <c r="AU137" s="64"/>
      <c r="AV137" s="64"/>
      <c r="AW137" s="64"/>
      <c r="AX137" s="64"/>
      <c r="AY137" s="64"/>
      <c r="AZ137" s="64"/>
      <c r="BA137" s="64"/>
      <c r="BB137" s="64"/>
      <c r="BC137" s="64"/>
      <c r="BD137" s="64"/>
      <c r="BE137" s="64"/>
      <c r="BF137" s="64"/>
      <c r="BG137" s="32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  <c r="LW137" s="1"/>
      <c r="LX137" s="1"/>
      <c r="LY137" s="1"/>
      <c r="LZ137" s="1"/>
      <c r="MA137" s="1"/>
      <c r="MB137" s="1"/>
      <c r="MC137" s="1"/>
      <c r="MD137" s="1"/>
      <c r="ME137" s="1"/>
      <c r="MF137" s="1"/>
      <c r="MG137" s="1"/>
      <c r="MH137" s="1"/>
      <c r="MI137" s="1"/>
      <c r="MJ137" s="1"/>
      <c r="MK137" s="1"/>
      <c r="ML137" s="1"/>
      <c r="MM137" s="1"/>
      <c r="MN137" s="1"/>
      <c r="MO137" s="1"/>
      <c r="MP137" s="1"/>
      <c r="MQ137" s="1"/>
      <c r="MR137" s="1"/>
      <c r="MS137" s="1"/>
      <c r="MT137" s="1"/>
      <c r="MU137" s="1"/>
      <c r="MV137" s="1"/>
      <c r="MW137" s="1"/>
      <c r="MX137" s="1"/>
      <c r="MY137" s="1"/>
      <c r="MZ137" s="1"/>
      <c r="NA137" s="1"/>
      <c r="NB137" s="1"/>
      <c r="NC137" s="1"/>
      <c r="ND137" s="1"/>
      <c r="NE137" s="1"/>
      <c r="NF137" s="1"/>
      <c r="NG137" s="1"/>
      <c r="NH137" s="1"/>
      <c r="NI137" s="1"/>
      <c r="NJ137" s="1"/>
      <c r="NK137" s="1"/>
      <c r="NL137" s="1"/>
      <c r="NM137" s="1"/>
      <c r="NN137" s="1"/>
      <c r="NO137" s="1"/>
      <c r="NP137" s="1"/>
      <c r="NQ137" s="1"/>
      <c r="NR137" s="1"/>
      <c r="NS137" s="1"/>
      <c r="NT137" s="1"/>
      <c r="NU137" s="1"/>
      <c r="NV137" s="1"/>
      <c r="NW137" s="1"/>
      <c r="NX137" s="1"/>
      <c r="NY137" s="1"/>
      <c r="NZ137" s="1"/>
      <c r="OA137" s="1"/>
      <c r="OB137" s="1"/>
      <c r="OC137" s="1"/>
      <c r="OD137" s="1"/>
      <c r="OE137" s="1"/>
      <c r="OF137" s="1"/>
      <c r="OG137" s="1"/>
      <c r="OH137" s="1"/>
      <c r="OI137" s="1"/>
      <c r="OJ137" s="1"/>
      <c r="OK137" s="1"/>
      <c r="OL137" s="1"/>
      <c r="OM137" s="1"/>
      <c r="ON137" s="1"/>
      <c r="OO137" s="1"/>
      <c r="OP137" s="1"/>
      <c r="OQ137" s="1"/>
      <c r="OR137" s="1"/>
      <c r="OS137" s="1"/>
      <c r="OT137" s="1"/>
      <c r="OU137" s="1"/>
      <c r="OV137" s="1"/>
      <c r="OW137" s="1"/>
      <c r="OX137" s="1"/>
      <c r="OY137" s="1"/>
      <c r="OZ137" s="1"/>
      <c r="PA137" s="1"/>
      <c r="PB137" s="1"/>
      <c r="PC137" s="1"/>
      <c r="PD137" s="1"/>
      <c r="PE137" s="1"/>
      <c r="PF137" s="1"/>
      <c r="PG137" s="1"/>
      <c r="PH137" s="1"/>
      <c r="PI137" s="1"/>
      <c r="PJ137" s="1"/>
      <c r="PK137" s="1"/>
      <c r="PL137" s="1"/>
      <c r="PM137" s="1"/>
      <c r="PN137" s="1"/>
      <c r="PO137" s="1"/>
      <c r="PP137" s="1"/>
      <c r="PQ137" s="1"/>
      <c r="PR137" s="1"/>
      <c r="PS137" s="1"/>
      <c r="PT137" s="1"/>
      <c r="PU137" s="1"/>
      <c r="PV137" s="1"/>
      <c r="PW137" s="1"/>
      <c r="PX137" s="1"/>
      <c r="PY137" s="1"/>
      <c r="PZ137" s="1"/>
      <c r="QA137" s="1"/>
      <c r="QB137" s="1"/>
      <c r="QC137" s="1"/>
      <c r="QD137" s="1"/>
      <c r="QE137" s="1"/>
      <c r="QF137" s="1"/>
      <c r="QG137" s="1"/>
      <c r="QH137" s="1"/>
      <c r="QI137" s="1"/>
      <c r="QJ137" s="1"/>
      <c r="QK137" s="1"/>
      <c r="QL137" s="1"/>
      <c r="QM137" s="1"/>
      <c r="QN137" s="1"/>
      <c r="QO137" s="1"/>
      <c r="QP137" s="1"/>
      <c r="QQ137" s="1"/>
      <c r="QR137" s="1"/>
      <c r="QS137" s="1"/>
      <c r="QT137" s="1"/>
      <c r="QU137" s="1"/>
      <c r="QV137" s="1"/>
      <c r="QW137" s="1"/>
      <c r="QX137" s="1"/>
      <c r="QY137" s="1"/>
      <c r="QZ137" s="1"/>
      <c r="RA137" s="1"/>
      <c r="RB137" s="1"/>
      <c r="RC137" s="1"/>
      <c r="RD137" s="1"/>
      <c r="RE137" s="1"/>
      <c r="RF137" s="1"/>
      <c r="RG137" s="1"/>
      <c r="RH137" s="1"/>
      <c r="RI137" s="1"/>
      <c r="RJ137" s="1"/>
      <c r="RK137" s="1"/>
      <c r="RL137" s="1"/>
      <c r="RM137" s="1"/>
      <c r="RN137" s="1"/>
      <c r="RO137" s="1"/>
      <c r="RP137" s="1"/>
      <c r="RQ137" s="1"/>
      <c r="RR137" s="1"/>
      <c r="RS137" s="1"/>
      <c r="RT137" s="1"/>
      <c r="RU137" s="1"/>
      <c r="RV137" s="1"/>
      <c r="RW137" s="1"/>
      <c r="RX137" s="1"/>
      <c r="RY137" s="1"/>
      <c r="RZ137" s="1"/>
      <c r="SA137" s="1"/>
      <c r="SB137" s="1"/>
      <c r="SC137" s="1"/>
      <c r="SD137" s="1"/>
      <c r="SE137" s="1"/>
      <c r="SF137" s="1"/>
      <c r="SG137" s="1"/>
      <c r="SH137" s="1"/>
      <c r="SI137" s="1"/>
      <c r="SJ137" s="1"/>
      <c r="SK137" s="1"/>
      <c r="SL137" s="1"/>
      <c r="SM137" s="1"/>
      <c r="SN137" s="1"/>
      <c r="SO137" s="1"/>
      <c r="SP137" s="1"/>
      <c r="SQ137" s="1"/>
      <c r="SR137" s="1"/>
      <c r="SS137" s="1"/>
      <c r="ST137" s="1"/>
      <c r="SU137" s="1"/>
      <c r="SV137" s="1"/>
      <c r="SW137" s="1"/>
      <c r="SX137" s="1"/>
      <c r="SY137" s="1"/>
      <c r="SZ137" s="1"/>
      <c r="TA137" s="1"/>
      <c r="TB137" s="1"/>
      <c r="TC137" s="1"/>
      <c r="TD137" s="1"/>
      <c r="TE137" s="1"/>
      <c r="TF137" s="1"/>
      <c r="TG137" s="1"/>
      <c r="TH137" s="1"/>
      <c r="TI137" s="1"/>
      <c r="TJ137" s="1"/>
      <c r="TK137" s="1"/>
      <c r="TL137" s="1"/>
      <c r="TM137" s="1"/>
      <c r="TN137" s="1"/>
      <c r="TO137" s="1"/>
      <c r="TP137" s="1"/>
      <c r="TQ137" s="1"/>
      <c r="TR137" s="1"/>
      <c r="TS137" s="1"/>
      <c r="TT137" s="1"/>
      <c r="TU137" s="1"/>
      <c r="TV137" s="1"/>
      <c r="TW137" s="1"/>
      <c r="TX137" s="1"/>
      <c r="TY137" s="1"/>
      <c r="TZ137" s="1"/>
      <c r="UA137" s="1"/>
      <c r="UB137" s="1"/>
      <c r="UC137" s="1"/>
      <c r="UD137" s="1"/>
      <c r="UE137" s="1"/>
      <c r="UF137" s="1"/>
      <c r="UG137" s="1"/>
      <c r="UH137" s="1"/>
      <c r="UI137" s="1"/>
      <c r="UJ137" s="1"/>
      <c r="UK137" s="1"/>
      <c r="UL137" s="1"/>
      <c r="UM137" s="1"/>
      <c r="UN137" s="1"/>
      <c r="UO137" s="1"/>
      <c r="UP137" s="1"/>
      <c r="UQ137" s="1"/>
      <c r="UR137" s="1"/>
      <c r="US137" s="1"/>
      <c r="UT137" s="1"/>
    </row>
    <row r="138" spans="1:566" s="28" customFormat="1" x14ac:dyDescent="0.25">
      <c r="A138" s="31"/>
      <c r="B138" s="32"/>
      <c r="C138" s="32"/>
      <c r="D138" s="32"/>
      <c r="E138" s="32"/>
      <c r="F138" s="69"/>
      <c r="G138" s="60"/>
      <c r="H138" s="103"/>
      <c r="I138" s="71"/>
      <c r="J138" s="32"/>
      <c r="K138" s="61"/>
      <c r="L138" s="111"/>
      <c r="M138" s="60"/>
      <c r="N138" s="61"/>
      <c r="O138" s="61"/>
      <c r="P138" s="32"/>
      <c r="Q138" s="59"/>
      <c r="R138" s="59"/>
      <c r="S138" s="59"/>
      <c r="T138" s="32"/>
      <c r="V138" s="16"/>
      <c r="W138" s="16"/>
      <c r="Z138" s="16"/>
      <c r="AC138" s="119"/>
      <c r="AD138" s="119"/>
      <c r="AG138" s="119"/>
      <c r="AH138" s="125">
        <f t="shared" si="1"/>
        <v>0</v>
      </c>
      <c r="AI138" s="118"/>
      <c r="AJ138" s="118"/>
      <c r="AK138" s="128"/>
      <c r="AL138" s="64"/>
      <c r="AM138" s="64"/>
      <c r="AN138" s="58"/>
      <c r="AO138" s="64"/>
      <c r="AP138" s="64"/>
      <c r="AQ138" s="64"/>
      <c r="AR138" s="64"/>
      <c r="AS138" s="64"/>
      <c r="AT138" s="64"/>
      <c r="AU138" s="64"/>
      <c r="AV138" s="64"/>
      <c r="AW138" s="64"/>
      <c r="AX138" s="64"/>
      <c r="AY138" s="64"/>
      <c r="AZ138" s="64"/>
      <c r="BA138" s="64"/>
      <c r="BB138" s="64"/>
      <c r="BC138" s="64"/>
      <c r="BD138" s="64"/>
      <c r="BE138" s="64"/>
      <c r="BF138" s="64"/>
      <c r="BG138" s="32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  <c r="KE138" s="1"/>
      <c r="KF138" s="1"/>
      <c r="KG138" s="1"/>
      <c r="KH138" s="1"/>
      <c r="KI138" s="1"/>
      <c r="KJ138" s="1"/>
      <c r="KK138" s="1"/>
      <c r="KL138" s="1"/>
      <c r="KM138" s="1"/>
      <c r="KN138" s="1"/>
      <c r="KO138" s="1"/>
      <c r="KP138" s="1"/>
      <c r="KQ138" s="1"/>
      <c r="KR138" s="1"/>
      <c r="KS138" s="1"/>
      <c r="KT138" s="1"/>
      <c r="KU138" s="1"/>
      <c r="KV138" s="1"/>
      <c r="KW138" s="1"/>
      <c r="KX138" s="1"/>
      <c r="KY138" s="1"/>
      <c r="KZ138" s="1"/>
      <c r="LA138" s="1"/>
      <c r="LB138" s="1"/>
      <c r="LC138" s="1"/>
      <c r="LD138" s="1"/>
      <c r="LE138" s="1"/>
      <c r="LF138" s="1"/>
      <c r="LG138" s="1"/>
      <c r="LH138" s="1"/>
      <c r="LI138" s="1"/>
      <c r="LJ138" s="1"/>
      <c r="LK138" s="1"/>
      <c r="LL138" s="1"/>
      <c r="LM138" s="1"/>
      <c r="LN138" s="1"/>
      <c r="LO138" s="1"/>
      <c r="LP138" s="1"/>
      <c r="LQ138" s="1"/>
      <c r="LR138" s="1"/>
      <c r="LS138" s="1"/>
      <c r="LT138" s="1"/>
      <c r="LU138" s="1"/>
      <c r="LV138" s="1"/>
      <c r="LW138" s="1"/>
      <c r="LX138" s="1"/>
      <c r="LY138" s="1"/>
      <c r="LZ138" s="1"/>
      <c r="MA138" s="1"/>
      <c r="MB138" s="1"/>
      <c r="MC138" s="1"/>
      <c r="MD138" s="1"/>
      <c r="ME138" s="1"/>
      <c r="MF138" s="1"/>
      <c r="MG138" s="1"/>
      <c r="MH138" s="1"/>
      <c r="MI138" s="1"/>
      <c r="MJ138" s="1"/>
      <c r="MK138" s="1"/>
      <c r="ML138" s="1"/>
      <c r="MM138" s="1"/>
      <c r="MN138" s="1"/>
      <c r="MO138" s="1"/>
      <c r="MP138" s="1"/>
      <c r="MQ138" s="1"/>
      <c r="MR138" s="1"/>
      <c r="MS138" s="1"/>
      <c r="MT138" s="1"/>
      <c r="MU138" s="1"/>
      <c r="MV138" s="1"/>
      <c r="MW138" s="1"/>
      <c r="MX138" s="1"/>
      <c r="MY138" s="1"/>
      <c r="MZ138" s="1"/>
      <c r="NA138" s="1"/>
      <c r="NB138" s="1"/>
      <c r="NC138" s="1"/>
      <c r="ND138" s="1"/>
      <c r="NE138" s="1"/>
      <c r="NF138" s="1"/>
      <c r="NG138" s="1"/>
      <c r="NH138" s="1"/>
      <c r="NI138" s="1"/>
      <c r="NJ138" s="1"/>
      <c r="NK138" s="1"/>
      <c r="NL138" s="1"/>
      <c r="NM138" s="1"/>
      <c r="NN138" s="1"/>
      <c r="NO138" s="1"/>
      <c r="NP138" s="1"/>
      <c r="NQ138" s="1"/>
      <c r="NR138" s="1"/>
      <c r="NS138" s="1"/>
      <c r="NT138" s="1"/>
      <c r="NU138" s="1"/>
      <c r="NV138" s="1"/>
      <c r="NW138" s="1"/>
      <c r="NX138" s="1"/>
      <c r="NY138" s="1"/>
      <c r="NZ138" s="1"/>
      <c r="OA138" s="1"/>
      <c r="OB138" s="1"/>
      <c r="OC138" s="1"/>
      <c r="OD138" s="1"/>
      <c r="OE138" s="1"/>
      <c r="OF138" s="1"/>
      <c r="OG138" s="1"/>
      <c r="OH138" s="1"/>
      <c r="OI138" s="1"/>
      <c r="OJ138" s="1"/>
      <c r="OK138" s="1"/>
      <c r="OL138" s="1"/>
      <c r="OM138" s="1"/>
      <c r="ON138" s="1"/>
      <c r="OO138" s="1"/>
      <c r="OP138" s="1"/>
      <c r="OQ138" s="1"/>
      <c r="OR138" s="1"/>
      <c r="OS138" s="1"/>
      <c r="OT138" s="1"/>
      <c r="OU138" s="1"/>
      <c r="OV138" s="1"/>
      <c r="OW138" s="1"/>
      <c r="OX138" s="1"/>
      <c r="OY138" s="1"/>
      <c r="OZ138" s="1"/>
      <c r="PA138" s="1"/>
      <c r="PB138" s="1"/>
      <c r="PC138" s="1"/>
      <c r="PD138" s="1"/>
      <c r="PE138" s="1"/>
      <c r="PF138" s="1"/>
      <c r="PG138" s="1"/>
      <c r="PH138" s="1"/>
      <c r="PI138" s="1"/>
      <c r="PJ138" s="1"/>
      <c r="PK138" s="1"/>
      <c r="PL138" s="1"/>
      <c r="PM138" s="1"/>
      <c r="PN138" s="1"/>
      <c r="PO138" s="1"/>
      <c r="PP138" s="1"/>
      <c r="PQ138" s="1"/>
      <c r="PR138" s="1"/>
      <c r="PS138" s="1"/>
      <c r="PT138" s="1"/>
      <c r="PU138" s="1"/>
      <c r="PV138" s="1"/>
      <c r="PW138" s="1"/>
      <c r="PX138" s="1"/>
      <c r="PY138" s="1"/>
      <c r="PZ138" s="1"/>
      <c r="QA138" s="1"/>
      <c r="QB138" s="1"/>
      <c r="QC138" s="1"/>
      <c r="QD138" s="1"/>
      <c r="QE138" s="1"/>
      <c r="QF138" s="1"/>
      <c r="QG138" s="1"/>
      <c r="QH138" s="1"/>
      <c r="QI138" s="1"/>
      <c r="QJ138" s="1"/>
      <c r="QK138" s="1"/>
      <c r="QL138" s="1"/>
      <c r="QM138" s="1"/>
      <c r="QN138" s="1"/>
      <c r="QO138" s="1"/>
      <c r="QP138" s="1"/>
      <c r="QQ138" s="1"/>
      <c r="QR138" s="1"/>
      <c r="QS138" s="1"/>
      <c r="QT138" s="1"/>
      <c r="QU138" s="1"/>
      <c r="QV138" s="1"/>
      <c r="QW138" s="1"/>
      <c r="QX138" s="1"/>
      <c r="QY138" s="1"/>
      <c r="QZ138" s="1"/>
      <c r="RA138" s="1"/>
      <c r="RB138" s="1"/>
      <c r="RC138" s="1"/>
      <c r="RD138" s="1"/>
      <c r="RE138" s="1"/>
      <c r="RF138" s="1"/>
      <c r="RG138" s="1"/>
      <c r="RH138" s="1"/>
      <c r="RI138" s="1"/>
      <c r="RJ138" s="1"/>
      <c r="RK138" s="1"/>
      <c r="RL138" s="1"/>
      <c r="RM138" s="1"/>
      <c r="RN138" s="1"/>
      <c r="RO138" s="1"/>
      <c r="RP138" s="1"/>
      <c r="RQ138" s="1"/>
      <c r="RR138" s="1"/>
      <c r="RS138" s="1"/>
      <c r="RT138" s="1"/>
      <c r="RU138" s="1"/>
      <c r="RV138" s="1"/>
      <c r="RW138" s="1"/>
      <c r="RX138" s="1"/>
      <c r="RY138" s="1"/>
      <c r="RZ138" s="1"/>
      <c r="SA138" s="1"/>
      <c r="SB138" s="1"/>
      <c r="SC138" s="1"/>
      <c r="SD138" s="1"/>
      <c r="SE138" s="1"/>
      <c r="SF138" s="1"/>
      <c r="SG138" s="1"/>
      <c r="SH138" s="1"/>
      <c r="SI138" s="1"/>
      <c r="SJ138" s="1"/>
      <c r="SK138" s="1"/>
      <c r="SL138" s="1"/>
      <c r="SM138" s="1"/>
      <c r="SN138" s="1"/>
      <c r="SO138" s="1"/>
      <c r="SP138" s="1"/>
      <c r="SQ138" s="1"/>
      <c r="SR138" s="1"/>
      <c r="SS138" s="1"/>
      <c r="ST138" s="1"/>
      <c r="SU138" s="1"/>
      <c r="SV138" s="1"/>
      <c r="SW138" s="1"/>
      <c r="SX138" s="1"/>
      <c r="SY138" s="1"/>
      <c r="SZ138" s="1"/>
      <c r="TA138" s="1"/>
      <c r="TB138" s="1"/>
      <c r="TC138" s="1"/>
      <c r="TD138" s="1"/>
      <c r="TE138" s="1"/>
      <c r="TF138" s="1"/>
      <c r="TG138" s="1"/>
      <c r="TH138" s="1"/>
      <c r="TI138" s="1"/>
      <c r="TJ138" s="1"/>
      <c r="TK138" s="1"/>
      <c r="TL138" s="1"/>
      <c r="TM138" s="1"/>
      <c r="TN138" s="1"/>
      <c r="TO138" s="1"/>
      <c r="TP138" s="1"/>
      <c r="TQ138" s="1"/>
      <c r="TR138" s="1"/>
      <c r="TS138" s="1"/>
      <c r="TT138" s="1"/>
      <c r="TU138" s="1"/>
      <c r="TV138" s="1"/>
      <c r="TW138" s="1"/>
      <c r="TX138" s="1"/>
      <c r="TY138" s="1"/>
      <c r="TZ138" s="1"/>
      <c r="UA138" s="1"/>
      <c r="UB138" s="1"/>
      <c r="UC138" s="1"/>
      <c r="UD138" s="1"/>
      <c r="UE138" s="1"/>
      <c r="UF138" s="1"/>
      <c r="UG138" s="1"/>
      <c r="UH138" s="1"/>
      <c r="UI138" s="1"/>
      <c r="UJ138" s="1"/>
      <c r="UK138" s="1"/>
      <c r="UL138" s="1"/>
      <c r="UM138" s="1"/>
      <c r="UN138" s="1"/>
      <c r="UO138" s="1"/>
      <c r="UP138" s="1"/>
      <c r="UQ138" s="1"/>
      <c r="UR138" s="1"/>
      <c r="US138" s="1"/>
      <c r="UT138" s="1"/>
    </row>
    <row r="139" spans="1:566" ht="15" customHeight="1" x14ac:dyDescent="0.25">
      <c r="A139" s="31">
        <v>13</v>
      </c>
      <c r="B139" s="32" t="s">
        <v>433</v>
      </c>
      <c r="C139" s="32" t="s">
        <v>257</v>
      </c>
      <c r="D139" s="32" t="s">
        <v>133</v>
      </c>
      <c r="E139" s="32" t="s">
        <v>99</v>
      </c>
      <c r="F139" s="69" t="s">
        <v>406</v>
      </c>
      <c r="G139" s="60">
        <v>12935</v>
      </c>
      <c r="H139" s="103" t="s">
        <v>258</v>
      </c>
      <c r="I139" s="71" t="s">
        <v>139</v>
      </c>
      <c r="J139" s="32" t="s">
        <v>140</v>
      </c>
      <c r="K139" s="61">
        <v>44725</v>
      </c>
      <c r="L139" s="111">
        <v>296849.09999999998</v>
      </c>
      <c r="M139" s="60">
        <v>13309</v>
      </c>
      <c r="N139" s="61">
        <v>44725</v>
      </c>
      <c r="O139" s="61">
        <v>44847</v>
      </c>
      <c r="P139" s="32" t="s">
        <v>292</v>
      </c>
      <c r="Q139" s="59" t="s">
        <v>100</v>
      </c>
      <c r="R139" s="59" t="s">
        <v>100</v>
      </c>
      <c r="S139" s="59" t="s">
        <v>100</v>
      </c>
      <c r="T139" s="32" t="s">
        <v>154</v>
      </c>
      <c r="U139" s="10" t="s">
        <v>100</v>
      </c>
      <c r="V139" s="11" t="s">
        <v>100</v>
      </c>
      <c r="W139" s="11" t="s">
        <v>100</v>
      </c>
      <c r="X139" s="11" t="s">
        <v>100</v>
      </c>
      <c r="Y139" s="11" t="s">
        <v>100</v>
      </c>
      <c r="Z139" s="11" t="s">
        <v>100</v>
      </c>
      <c r="AA139" s="11" t="s">
        <v>100</v>
      </c>
      <c r="AB139" s="11" t="s">
        <v>100</v>
      </c>
      <c r="AC139" s="119">
        <v>0</v>
      </c>
      <c r="AD139" s="119">
        <v>0</v>
      </c>
      <c r="AE139" s="11" t="s">
        <v>100</v>
      </c>
      <c r="AF139" s="11" t="s">
        <v>100</v>
      </c>
      <c r="AG139" s="119">
        <v>0</v>
      </c>
      <c r="AH139" s="125">
        <f t="shared" si="1"/>
        <v>296849.09999999998</v>
      </c>
      <c r="AI139" s="118">
        <v>257269.22</v>
      </c>
      <c r="AJ139" s="118">
        <v>0</v>
      </c>
      <c r="AK139" s="128">
        <f>AI139+AI140+AI141+AJ142</f>
        <v>1815149.3599999999</v>
      </c>
      <c r="AL139" s="64" t="s">
        <v>245</v>
      </c>
      <c r="AM139" s="64" t="s">
        <v>260</v>
      </c>
      <c r="AN139" s="58" t="s">
        <v>259</v>
      </c>
      <c r="AO139" s="64" t="s">
        <v>260</v>
      </c>
      <c r="AP139" s="64"/>
      <c r="AQ139" s="64"/>
      <c r="AR139" s="64"/>
      <c r="AS139" s="64"/>
      <c r="AT139" s="64"/>
      <c r="AU139" s="64"/>
      <c r="AV139" s="64"/>
      <c r="AW139" s="64"/>
      <c r="AX139" s="64"/>
      <c r="AY139" s="64"/>
      <c r="AZ139" s="64"/>
      <c r="BA139" s="64"/>
      <c r="BB139" s="64"/>
      <c r="BC139" s="64"/>
      <c r="BD139" s="64"/>
      <c r="BE139" s="64"/>
      <c r="BF139" s="64"/>
      <c r="BG139" s="32"/>
    </row>
    <row r="140" spans="1:566" x14ac:dyDescent="0.25">
      <c r="A140" s="31"/>
      <c r="B140" s="32"/>
      <c r="C140" s="32"/>
      <c r="D140" s="32"/>
      <c r="E140" s="32"/>
      <c r="F140" s="69"/>
      <c r="G140" s="60"/>
      <c r="H140" s="103"/>
      <c r="I140" s="71"/>
      <c r="J140" s="32"/>
      <c r="K140" s="61"/>
      <c r="L140" s="111"/>
      <c r="M140" s="60"/>
      <c r="N140" s="61"/>
      <c r="O140" s="61"/>
      <c r="P140" s="32"/>
      <c r="Q140" s="59"/>
      <c r="R140" s="59"/>
      <c r="S140" s="59"/>
      <c r="T140" s="32"/>
      <c r="U140" s="65" t="s">
        <v>101</v>
      </c>
      <c r="V140" s="11">
        <v>44847</v>
      </c>
      <c r="W140" s="29">
        <v>13390</v>
      </c>
      <c r="X140" s="10" t="s">
        <v>261</v>
      </c>
      <c r="Y140" s="11">
        <v>44848</v>
      </c>
      <c r="Z140" s="11">
        <v>44909</v>
      </c>
      <c r="AA140" s="9" t="s">
        <v>100</v>
      </c>
      <c r="AB140" s="10" t="s">
        <v>100</v>
      </c>
      <c r="AC140" s="119">
        <v>0</v>
      </c>
      <c r="AD140" s="119">
        <v>0</v>
      </c>
      <c r="AE140" s="11" t="s">
        <v>100</v>
      </c>
      <c r="AF140" s="11" t="s">
        <v>100</v>
      </c>
      <c r="AG140" s="119">
        <v>0</v>
      </c>
      <c r="AH140" s="125">
        <f t="shared" si="1"/>
        <v>0</v>
      </c>
      <c r="AI140" s="118">
        <v>289174.8</v>
      </c>
      <c r="AJ140" s="118">
        <v>0</v>
      </c>
      <c r="AK140" s="128"/>
      <c r="AL140" s="64"/>
      <c r="AM140" s="64"/>
      <c r="AN140" s="58"/>
      <c r="AO140" s="64"/>
      <c r="AP140" s="64"/>
      <c r="AQ140" s="64"/>
      <c r="AR140" s="64"/>
      <c r="AS140" s="64"/>
      <c r="AT140" s="64"/>
      <c r="AU140" s="64"/>
      <c r="AV140" s="64"/>
      <c r="AW140" s="64"/>
      <c r="AX140" s="64"/>
      <c r="AY140" s="64"/>
      <c r="AZ140" s="64"/>
      <c r="BA140" s="64"/>
      <c r="BB140" s="64"/>
      <c r="BC140" s="64"/>
      <c r="BD140" s="64"/>
      <c r="BE140" s="64"/>
      <c r="BF140" s="64"/>
      <c r="BG140" s="32"/>
    </row>
    <row r="141" spans="1:566" x14ac:dyDescent="0.25">
      <c r="A141" s="31"/>
      <c r="B141" s="32"/>
      <c r="C141" s="32"/>
      <c r="D141" s="32"/>
      <c r="E141" s="32"/>
      <c r="F141" s="69"/>
      <c r="G141" s="60"/>
      <c r="H141" s="103"/>
      <c r="I141" s="71"/>
      <c r="J141" s="32"/>
      <c r="K141" s="61"/>
      <c r="L141" s="111"/>
      <c r="M141" s="60"/>
      <c r="N141" s="61"/>
      <c r="O141" s="61"/>
      <c r="P141" s="32"/>
      <c r="Q141" s="59"/>
      <c r="R141" s="59"/>
      <c r="S141" s="59"/>
      <c r="T141" s="32"/>
      <c r="U141" s="65" t="s">
        <v>103</v>
      </c>
      <c r="V141" s="12">
        <v>44903</v>
      </c>
      <c r="W141" s="29">
        <v>13427</v>
      </c>
      <c r="X141" s="10" t="s">
        <v>333</v>
      </c>
      <c r="Y141" s="11">
        <v>44909</v>
      </c>
      <c r="Z141" s="11">
        <v>45273</v>
      </c>
      <c r="AA141" s="9" t="s">
        <v>100</v>
      </c>
      <c r="AB141" s="10" t="s">
        <v>100</v>
      </c>
      <c r="AC141" s="119">
        <v>0</v>
      </c>
      <c r="AD141" s="119">
        <v>0</v>
      </c>
      <c r="AE141" s="11" t="s">
        <v>100</v>
      </c>
      <c r="AF141" s="11" t="s">
        <v>100</v>
      </c>
      <c r="AG141" s="119">
        <v>0</v>
      </c>
      <c r="AH141" s="125">
        <f t="shared" si="1"/>
        <v>0</v>
      </c>
      <c r="AI141" s="118">
        <v>1169755.6399999999</v>
      </c>
      <c r="AJ141" s="118">
        <v>0</v>
      </c>
      <c r="AK141" s="128"/>
      <c r="AL141" s="64"/>
      <c r="AM141" s="64"/>
      <c r="AN141" s="58"/>
      <c r="AO141" s="64"/>
      <c r="AP141" s="64"/>
      <c r="AQ141" s="64"/>
      <c r="AR141" s="64"/>
      <c r="AS141" s="64"/>
      <c r="AT141" s="64"/>
      <c r="AU141" s="64"/>
      <c r="AV141" s="64"/>
      <c r="AW141" s="64"/>
      <c r="AX141" s="64"/>
      <c r="AY141" s="64"/>
      <c r="AZ141" s="64"/>
      <c r="BA141" s="64"/>
      <c r="BB141" s="64"/>
      <c r="BC141" s="64"/>
      <c r="BD141" s="64"/>
      <c r="BE141" s="64"/>
      <c r="BF141" s="64"/>
      <c r="BG141" s="32"/>
    </row>
    <row r="142" spans="1:566" x14ac:dyDescent="0.25">
      <c r="A142" s="31"/>
      <c r="B142" s="32"/>
      <c r="C142" s="32"/>
      <c r="D142" s="32"/>
      <c r="E142" s="32"/>
      <c r="F142" s="69"/>
      <c r="G142" s="60"/>
      <c r="H142" s="103"/>
      <c r="I142" s="71"/>
      <c r="J142" s="32"/>
      <c r="K142" s="61"/>
      <c r="L142" s="111"/>
      <c r="M142" s="60"/>
      <c r="N142" s="61"/>
      <c r="O142" s="61"/>
      <c r="P142" s="32"/>
      <c r="Q142" s="59"/>
      <c r="R142" s="59"/>
      <c r="S142" s="59"/>
      <c r="T142" s="32"/>
      <c r="U142" s="65" t="s">
        <v>104</v>
      </c>
      <c r="V142" s="12">
        <v>45287</v>
      </c>
      <c r="W142" s="29">
        <v>13673</v>
      </c>
      <c r="X142" s="10" t="s">
        <v>261</v>
      </c>
      <c r="Y142" s="11">
        <v>45292</v>
      </c>
      <c r="Z142" s="11">
        <v>45657</v>
      </c>
      <c r="AA142" s="9" t="s">
        <v>100</v>
      </c>
      <c r="AB142" s="10" t="s">
        <v>100</v>
      </c>
      <c r="AC142" s="119">
        <v>0</v>
      </c>
      <c r="AD142" s="119">
        <v>0</v>
      </c>
      <c r="AE142" s="11" t="s">
        <v>100</v>
      </c>
      <c r="AF142" s="11" t="s">
        <v>100</v>
      </c>
      <c r="AG142" s="119">
        <v>0</v>
      </c>
      <c r="AH142" s="125">
        <f t="shared" si="1"/>
        <v>0</v>
      </c>
      <c r="AI142" s="118">
        <v>0</v>
      </c>
      <c r="AJ142" s="118">
        <f>98949.7</f>
        <v>98949.7</v>
      </c>
      <c r="AK142" s="128"/>
      <c r="AL142" s="64"/>
      <c r="AM142" s="64"/>
      <c r="AN142" s="58"/>
      <c r="AO142" s="64"/>
      <c r="AP142" s="64"/>
      <c r="AQ142" s="64"/>
      <c r="AR142" s="64"/>
      <c r="AS142" s="64"/>
      <c r="AT142" s="64"/>
      <c r="AU142" s="64"/>
      <c r="AV142" s="64"/>
      <c r="AW142" s="64"/>
      <c r="AX142" s="64"/>
      <c r="AY142" s="64"/>
      <c r="AZ142" s="64"/>
      <c r="BA142" s="64"/>
      <c r="BB142" s="64"/>
      <c r="BC142" s="64"/>
      <c r="BD142" s="64"/>
      <c r="BE142" s="64"/>
      <c r="BF142" s="64"/>
      <c r="BG142" s="32"/>
    </row>
    <row r="143" spans="1:566" x14ac:dyDescent="0.25">
      <c r="A143" s="31"/>
      <c r="B143" s="32"/>
      <c r="C143" s="32"/>
      <c r="D143" s="32"/>
      <c r="E143" s="32"/>
      <c r="F143" s="69"/>
      <c r="G143" s="60"/>
      <c r="H143" s="103"/>
      <c r="I143" s="71"/>
      <c r="J143" s="32"/>
      <c r="K143" s="61"/>
      <c r="L143" s="111"/>
      <c r="M143" s="60"/>
      <c r="N143" s="61"/>
      <c r="O143" s="61"/>
      <c r="P143" s="32"/>
      <c r="Q143" s="59"/>
      <c r="R143" s="59"/>
      <c r="S143" s="59"/>
      <c r="T143" s="32"/>
      <c r="U143" s="65"/>
      <c r="V143" s="12"/>
      <c r="W143" s="12"/>
      <c r="X143" s="10"/>
      <c r="Y143" s="11"/>
      <c r="Z143" s="11"/>
      <c r="AA143" s="9"/>
      <c r="AB143" s="10"/>
      <c r="AC143" s="119"/>
      <c r="AD143" s="119"/>
      <c r="AE143" s="11"/>
      <c r="AF143" s="11"/>
      <c r="AG143" s="119"/>
      <c r="AH143" s="125">
        <f t="shared" si="1"/>
        <v>0</v>
      </c>
      <c r="AI143" s="118"/>
      <c r="AJ143" s="118"/>
      <c r="AK143" s="128"/>
      <c r="AL143" s="64"/>
      <c r="AM143" s="64"/>
      <c r="AN143" s="58"/>
      <c r="AO143" s="64"/>
      <c r="AP143" s="64"/>
      <c r="AQ143" s="64"/>
      <c r="AR143" s="64"/>
      <c r="AS143" s="64"/>
      <c r="AT143" s="64"/>
      <c r="AU143" s="64"/>
      <c r="AV143" s="64"/>
      <c r="AW143" s="64"/>
      <c r="AX143" s="64"/>
      <c r="AY143" s="64"/>
      <c r="AZ143" s="64"/>
      <c r="BA143" s="64"/>
      <c r="BB143" s="64"/>
      <c r="BC143" s="64"/>
      <c r="BD143" s="64"/>
      <c r="BE143" s="64"/>
      <c r="BF143" s="64"/>
      <c r="BG143" s="32"/>
    </row>
    <row r="144" spans="1:566" x14ac:dyDescent="0.25">
      <c r="A144" s="31"/>
      <c r="B144" s="32"/>
      <c r="C144" s="32"/>
      <c r="D144" s="32"/>
      <c r="E144" s="32"/>
      <c r="F144" s="69"/>
      <c r="G144" s="60"/>
      <c r="H144" s="103"/>
      <c r="I144" s="71"/>
      <c r="J144" s="32"/>
      <c r="K144" s="61"/>
      <c r="L144" s="111"/>
      <c r="M144" s="60"/>
      <c r="N144" s="61"/>
      <c r="O144" s="61"/>
      <c r="P144" s="32"/>
      <c r="Q144" s="59"/>
      <c r="R144" s="59"/>
      <c r="S144" s="59"/>
      <c r="T144" s="32"/>
      <c r="U144" s="65"/>
      <c r="V144" s="12"/>
      <c r="W144" s="12"/>
      <c r="X144" s="10"/>
      <c r="Y144" s="11"/>
      <c r="Z144" s="11"/>
      <c r="AA144" s="9"/>
      <c r="AB144" s="10"/>
      <c r="AC144" s="119"/>
      <c r="AD144" s="119"/>
      <c r="AE144" s="11"/>
      <c r="AF144" s="11"/>
      <c r="AG144" s="119"/>
      <c r="AH144" s="125">
        <f t="shared" si="1"/>
        <v>0</v>
      </c>
      <c r="AI144" s="118"/>
      <c r="AJ144" s="118"/>
      <c r="AK144" s="128"/>
      <c r="AL144" s="64"/>
      <c r="AM144" s="64"/>
      <c r="AN144" s="58"/>
      <c r="AO144" s="64"/>
      <c r="AP144" s="64"/>
      <c r="AQ144" s="64"/>
      <c r="AR144" s="64"/>
      <c r="AS144" s="64"/>
      <c r="AT144" s="64"/>
      <c r="AU144" s="64"/>
      <c r="AV144" s="64"/>
      <c r="AW144" s="64"/>
      <c r="AX144" s="64"/>
      <c r="AY144" s="64"/>
      <c r="AZ144" s="64"/>
      <c r="BA144" s="64"/>
      <c r="BB144" s="64"/>
      <c r="BC144" s="64"/>
      <c r="BD144" s="64"/>
      <c r="BE144" s="64"/>
      <c r="BF144" s="64"/>
      <c r="BG144" s="32"/>
    </row>
    <row r="145" spans="1:59" x14ac:dyDescent="0.25">
      <c r="A145" s="31"/>
      <c r="B145" s="32"/>
      <c r="C145" s="32"/>
      <c r="D145" s="32"/>
      <c r="E145" s="32"/>
      <c r="F145" s="69"/>
      <c r="G145" s="60"/>
      <c r="H145" s="103"/>
      <c r="I145" s="71"/>
      <c r="J145" s="32"/>
      <c r="K145" s="61"/>
      <c r="L145" s="111"/>
      <c r="M145" s="60"/>
      <c r="N145" s="61"/>
      <c r="O145" s="61"/>
      <c r="P145" s="32"/>
      <c r="Q145" s="59"/>
      <c r="R145" s="59"/>
      <c r="S145" s="59"/>
      <c r="T145" s="32"/>
      <c r="U145" s="28"/>
      <c r="V145" s="16"/>
      <c r="W145" s="16"/>
      <c r="X145" s="28"/>
      <c r="Y145" s="28"/>
      <c r="Z145" s="16"/>
      <c r="AA145" s="28"/>
      <c r="AB145" s="28"/>
      <c r="AC145" s="119"/>
      <c r="AD145" s="119"/>
      <c r="AE145" s="28"/>
      <c r="AF145" s="28"/>
      <c r="AG145" s="119"/>
      <c r="AH145" s="125">
        <f t="shared" si="1"/>
        <v>0</v>
      </c>
      <c r="AI145" s="118"/>
      <c r="AJ145" s="118"/>
      <c r="AK145" s="128"/>
      <c r="AL145" s="64"/>
      <c r="AM145" s="64"/>
      <c r="AN145" s="58"/>
      <c r="AO145" s="64"/>
      <c r="AP145" s="64"/>
      <c r="AQ145" s="64"/>
      <c r="AR145" s="64"/>
      <c r="AS145" s="64"/>
      <c r="AT145" s="64"/>
      <c r="AU145" s="64"/>
      <c r="AV145" s="64"/>
      <c r="AW145" s="64"/>
      <c r="AX145" s="64"/>
      <c r="AY145" s="64"/>
      <c r="AZ145" s="64"/>
      <c r="BA145" s="64"/>
      <c r="BB145" s="64"/>
      <c r="BC145" s="64"/>
      <c r="BD145" s="64"/>
      <c r="BE145" s="64"/>
      <c r="BF145" s="64"/>
      <c r="BG145" s="32"/>
    </row>
    <row r="146" spans="1:59" ht="15" customHeight="1" x14ac:dyDescent="0.25">
      <c r="A146" s="31">
        <v>14</v>
      </c>
      <c r="B146" s="32" t="s">
        <v>434</v>
      </c>
      <c r="C146" s="32" t="s">
        <v>166</v>
      </c>
      <c r="D146" s="32" t="s">
        <v>97</v>
      </c>
      <c r="E146" s="32" t="s">
        <v>99</v>
      </c>
      <c r="F146" s="69" t="s">
        <v>313</v>
      </c>
      <c r="G146" s="60">
        <v>12639</v>
      </c>
      <c r="H146" s="103" t="s">
        <v>314</v>
      </c>
      <c r="I146" s="71" t="s">
        <v>144</v>
      </c>
      <c r="J146" s="32" t="s">
        <v>145</v>
      </c>
      <c r="K146" s="61">
        <v>43731</v>
      </c>
      <c r="L146" s="111">
        <v>489840</v>
      </c>
      <c r="M146" s="60">
        <v>12645</v>
      </c>
      <c r="N146" s="61">
        <v>43731</v>
      </c>
      <c r="O146" s="61">
        <v>44097</v>
      </c>
      <c r="P146" s="32" t="s">
        <v>294</v>
      </c>
      <c r="Q146" s="59" t="s">
        <v>100</v>
      </c>
      <c r="R146" s="59" t="s">
        <v>100</v>
      </c>
      <c r="S146" s="59" t="s">
        <v>100</v>
      </c>
      <c r="T146" s="32" t="s">
        <v>98</v>
      </c>
      <c r="U146" s="10" t="s">
        <v>100</v>
      </c>
      <c r="V146" s="10" t="s">
        <v>100</v>
      </c>
      <c r="W146" s="10" t="s">
        <v>100</v>
      </c>
      <c r="X146" s="10" t="s">
        <v>100</v>
      </c>
      <c r="Y146" s="10" t="s">
        <v>100</v>
      </c>
      <c r="Z146" s="10" t="s">
        <v>100</v>
      </c>
      <c r="AA146" s="10" t="s">
        <v>100</v>
      </c>
      <c r="AB146" s="10" t="s">
        <v>100</v>
      </c>
      <c r="AC146" s="119">
        <v>0</v>
      </c>
      <c r="AD146" s="119">
        <v>0</v>
      </c>
      <c r="AE146" s="16" t="s">
        <v>100</v>
      </c>
      <c r="AF146" s="16" t="s">
        <v>100</v>
      </c>
      <c r="AG146" s="119">
        <v>0</v>
      </c>
      <c r="AH146" s="125">
        <f t="shared" si="1"/>
        <v>489840</v>
      </c>
      <c r="AI146" s="118">
        <v>44836.55</v>
      </c>
      <c r="AJ146" s="118">
        <v>0</v>
      </c>
      <c r="AK146" s="128">
        <f>AI146+AI147+AI149+AI150+AJ151</f>
        <v>538268.61</v>
      </c>
      <c r="AL146" s="64" t="s">
        <v>100</v>
      </c>
      <c r="AM146" s="64" t="s">
        <v>100</v>
      </c>
      <c r="AN146" s="64" t="s">
        <v>100</v>
      </c>
      <c r="AO146" s="64" t="s">
        <v>100</v>
      </c>
      <c r="AP146" s="64"/>
      <c r="AQ146" s="64"/>
      <c r="AR146" s="64"/>
      <c r="AS146" s="64"/>
      <c r="AT146" s="64"/>
      <c r="AU146" s="64"/>
      <c r="AV146" s="64"/>
      <c r="AW146" s="64"/>
      <c r="AX146" s="64"/>
      <c r="AY146" s="64"/>
      <c r="AZ146" s="64"/>
      <c r="BA146" s="64"/>
      <c r="BB146" s="64"/>
      <c r="BC146" s="64"/>
      <c r="BD146" s="64"/>
      <c r="BE146" s="64"/>
      <c r="BF146" s="64"/>
      <c r="BG146" s="32"/>
    </row>
    <row r="147" spans="1:59" x14ac:dyDescent="0.25">
      <c r="A147" s="31"/>
      <c r="B147" s="32"/>
      <c r="C147" s="32"/>
      <c r="D147" s="32"/>
      <c r="E147" s="32"/>
      <c r="F147" s="69"/>
      <c r="G147" s="60"/>
      <c r="H147" s="103"/>
      <c r="I147" s="71"/>
      <c r="J147" s="32"/>
      <c r="K147" s="61"/>
      <c r="L147" s="111"/>
      <c r="M147" s="60"/>
      <c r="N147" s="61"/>
      <c r="O147" s="61"/>
      <c r="P147" s="32"/>
      <c r="Q147" s="59"/>
      <c r="R147" s="59"/>
      <c r="S147" s="59"/>
      <c r="T147" s="32"/>
      <c r="U147" s="10" t="s">
        <v>101</v>
      </c>
      <c r="V147" s="11">
        <v>44098</v>
      </c>
      <c r="W147" s="29">
        <v>12894</v>
      </c>
      <c r="X147" s="10" t="s">
        <v>167</v>
      </c>
      <c r="Y147" s="11">
        <v>44098</v>
      </c>
      <c r="Z147" s="11">
        <v>44463</v>
      </c>
      <c r="AA147" s="10" t="s">
        <v>100</v>
      </c>
      <c r="AB147" s="10" t="s">
        <v>100</v>
      </c>
      <c r="AC147" s="119">
        <v>0</v>
      </c>
      <c r="AD147" s="119">
        <v>0</v>
      </c>
      <c r="AE147" s="16" t="s">
        <v>100</v>
      </c>
      <c r="AF147" s="16" t="s">
        <v>100</v>
      </c>
      <c r="AG147" s="119">
        <v>0</v>
      </c>
      <c r="AH147" s="125">
        <f t="shared" si="1"/>
        <v>0</v>
      </c>
      <c r="AI147" s="118">
        <v>123142.49</v>
      </c>
      <c r="AJ147" s="118">
        <v>0</v>
      </c>
      <c r="AK147" s="128"/>
      <c r="AL147" s="64"/>
      <c r="AM147" s="64"/>
      <c r="AN147" s="64"/>
      <c r="AO147" s="64"/>
      <c r="AP147" s="64"/>
      <c r="AQ147" s="64"/>
      <c r="AR147" s="64"/>
      <c r="AS147" s="64"/>
      <c r="AT147" s="64"/>
      <c r="AU147" s="64"/>
      <c r="AV147" s="64"/>
      <c r="AW147" s="64"/>
      <c r="AX147" s="64"/>
      <c r="AY147" s="64"/>
      <c r="AZ147" s="64"/>
      <c r="BA147" s="64"/>
      <c r="BB147" s="64"/>
      <c r="BC147" s="64"/>
      <c r="BD147" s="64"/>
      <c r="BE147" s="64"/>
      <c r="BF147" s="64"/>
      <c r="BG147" s="32"/>
    </row>
    <row r="148" spans="1:59" x14ac:dyDescent="0.25">
      <c r="A148" s="31"/>
      <c r="B148" s="32"/>
      <c r="C148" s="32"/>
      <c r="D148" s="32"/>
      <c r="E148" s="32"/>
      <c r="F148" s="69"/>
      <c r="G148" s="60"/>
      <c r="H148" s="103"/>
      <c r="I148" s="71"/>
      <c r="J148" s="32"/>
      <c r="K148" s="61"/>
      <c r="L148" s="111"/>
      <c r="M148" s="60"/>
      <c r="N148" s="61"/>
      <c r="O148" s="61"/>
      <c r="P148" s="32"/>
      <c r="Q148" s="59"/>
      <c r="R148" s="59"/>
      <c r="S148" s="59"/>
      <c r="T148" s="32"/>
      <c r="U148" s="10" t="s">
        <v>103</v>
      </c>
      <c r="V148" s="11">
        <v>44441</v>
      </c>
      <c r="W148" s="29">
        <v>13124</v>
      </c>
      <c r="X148" s="10" t="s">
        <v>218</v>
      </c>
      <c r="Y148" s="11">
        <v>44464</v>
      </c>
      <c r="Z148" s="11">
        <v>44829</v>
      </c>
      <c r="AA148" s="10" t="s">
        <v>100</v>
      </c>
      <c r="AB148" s="10" t="s">
        <v>100</v>
      </c>
      <c r="AC148" s="119">
        <v>0</v>
      </c>
      <c r="AD148" s="119">
        <v>0</v>
      </c>
      <c r="AE148" s="16" t="s">
        <v>100</v>
      </c>
      <c r="AF148" s="16" t="s">
        <v>100</v>
      </c>
      <c r="AG148" s="119">
        <v>0</v>
      </c>
      <c r="AH148" s="125">
        <f t="shared" si="1"/>
        <v>0</v>
      </c>
      <c r="AI148" s="118">
        <v>0</v>
      </c>
      <c r="AJ148" s="118">
        <v>0</v>
      </c>
      <c r="AK148" s="128"/>
      <c r="AL148" s="64"/>
      <c r="AM148" s="64"/>
      <c r="AN148" s="64"/>
      <c r="AO148" s="64"/>
      <c r="AP148" s="64"/>
      <c r="AQ148" s="64"/>
      <c r="AR148" s="64"/>
      <c r="AS148" s="64"/>
      <c r="AT148" s="64"/>
      <c r="AU148" s="64"/>
      <c r="AV148" s="64"/>
      <c r="AW148" s="64"/>
      <c r="AX148" s="64"/>
      <c r="AY148" s="64"/>
      <c r="AZ148" s="64"/>
      <c r="BA148" s="64"/>
      <c r="BB148" s="64"/>
      <c r="BC148" s="64"/>
      <c r="BD148" s="64"/>
      <c r="BE148" s="64"/>
      <c r="BF148" s="64"/>
      <c r="BG148" s="32"/>
    </row>
    <row r="149" spans="1:59" x14ac:dyDescent="0.25">
      <c r="A149" s="31"/>
      <c r="B149" s="32"/>
      <c r="C149" s="32"/>
      <c r="D149" s="32"/>
      <c r="E149" s="32"/>
      <c r="F149" s="69"/>
      <c r="G149" s="60"/>
      <c r="H149" s="103"/>
      <c r="I149" s="71"/>
      <c r="J149" s="32"/>
      <c r="K149" s="61"/>
      <c r="L149" s="111"/>
      <c r="M149" s="60"/>
      <c r="N149" s="61"/>
      <c r="O149" s="61"/>
      <c r="P149" s="32"/>
      <c r="Q149" s="59"/>
      <c r="R149" s="59"/>
      <c r="S149" s="59"/>
      <c r="T149" s="32"/>
      <c r="U149" s="10" t="s">
        <v>104</v>
      </c>
      <c r="V149" s="11">
        <v>44806</v>
      </c>
      <c r="W149" s="29">
        <v>13366</v>
      </c>
      <c r="X149" s="10" t="s">
        <v>219</v>
      </c>
      <c r="Y149" s="11">
        <v>44830</v>
      </c>
      <c r="Z149" s="11">
        <v>45194</v>
      </c>
      <c r="AA149" s="10" t="s">
        <v>100</v>
      </c>
      <c r="AB149" s="10" t="s">
        <v>100</v>
      </c>
      <c r="AC149" s="119">
        <v>0</v>
      </c>
      <c r="AD149" s="119">
        <v>0</v>
      </c>
      <c r="AE149" s="16" t="s">
        <v>100</v>
      </c>
      <c r="AF149" s="16" t="s">
        <v>100</v>
      </c>
      <c r="AG149" s="119">
        <v>0</v>
      </c>
      <c r="AH149" s="125">
        <f t="shared" ref="AH149:AH212" si="2">L149-AD149+AC149+AG149</f>
        <v>0</v>
      </c>
      <c r="AI149" s="118">
        <v>231064.52</v>
      </c>
      <c r="AJ149" s="118">
        <v>0</v>
      </c>
      <c r="AK149" s="128"/>
      <c r="AL149" s="64"/>
      <c r="AM149" s="64"/>
      <c r="AN149" s="64"/>
      <c r="AO149" s="64"/>
      <c r="AP149" s="64"/>
      <c r="AQ149" s="64"/>
      <c r="AR149" s="64"/>
      <c r="AS149" s="64"/>
      <c r="AT149" s="64"/>
      <c r="AU149" s="64"/>
      <c r="AV149" s="64"/>
      <c r="AW149" s="64"/>
      <c r="AX149" s="64"/>
      <c r="AY149" s="64"/>
      <c r="AZ149" s="64"/>
      <c r="BA149" s="64"/>
      <c r="BB149" s="64"/>
      <c r="BC149" s="64"/>
      <c r="BD149" s="64"/>
      <c r="BE149" s="64"/>
      <c r="BF149" s="64"/>
      <c r="BG149" s="32"/>
    </row>
    <row r="150" spans="1:59" x14ac:dyDescent="0.25">
      <c r="A150" s="31"/>
      <c r="B150" s="32"/>
      <c r="C150" s="32"/>
      <c r="D150" s="32"/>
      <c r="E150" s="32"/>
      <c r="F150" s="69"/>
      <c r="G150" s="60"/>
      <c r="H150" s="103"/>
      <c r="I150" s="71"/>
      <c r="J150" s="32"/>
      <c r="K150" s="61"/>
      <c r="L150" s="111"/>
      <c r="M150" s="60"/>
      <c r="N150" s="61"/>
      <c r="O150" s="61"/>
      <c r="P150" s="32"/>
      <c r="Q150" s="59"/>
      <c r="R150" s="59"/>
      <c r="S150" s="59"/>
      <c r="T150" s="32"/>
      <c r="U150" s="10" t="s">
        <v>105</v>
      </c>
      <c r="V150" s="11">
        <v>45194</v>
      </c>
      <c r="W150" s="29">
        <v>13623</v>
      </c>
      <c r="X150" s="10" t="s">
        <v>383</v>
      </c>
      <c r="Y150" s="11">
        <v>45194</v>
      </c>
      <c r="Z150" s="11">
        <v>45561</v>
      </c>
      <c r="AA150" s="10" t="s">
        <v>100</v>
      </c>
      <c r="AB150" s="10" t="s">
        <v>100</v>
      </c>
      <c r="AC150" s="119">
        <v>0</v>
      </c>
      <c r="AD150" s="119">
        <v>0</v>
      </c>
      <c r="AE150" s="16" t="s">
        <v>100</v>
      </c>
      <c r="AF150" s="16" t="s">
        <v>100</v>
      </c>
      <c r="AG150" s="119">
        <v>0</v>
      </c>
      <c r="AH150" s="125">
        <f t="shared" si="2"/>
        <v>0</v>
      </c>
      <c r="AI150" s="118">
        <v>128392.95</v>
      </c>
      <c r="AJ150" s="118">
        <v>0</v>
      </c>
      <c r="AK150" s="128"/>
      <c r="AL150" s="64"/>
      <c r="AM150" s="64"/>
      <c r="AN150" s="64"/>
      <c r="AO150" s="64"/>
      <c r="AP150" s="64"/>
      <c r="AQ150" s="64"/>
      <c r="AR150" s="64"/>
      <c r="AS150" s="64"/>
      <c r="AT150" s="64"/>
      <c r="AU150" s="64"/>
      <c r="AV150" s="64"/>
      <c r="AW150" s="64"/>
      <c r="AX150" s="64"/>
      <c r="AY150" s="64"/>
      <c r="AZ150" s="64"/>
      <c r="BA150" s="64"/>
      <c r="BB150" s="64"/>
      <c r="BC150" s="64"/>
      <c r="BD150" s="64"/>
      <c r="BE150" s="64"/>
      <c r="BF150" s="64"/>
      <c r="BG150" s="32"/>
    </row>
    <row r="151" spans="1:59" x14ac:dyDescent="0.25">
      <c r="A151" s="31"/>
      <c r="B151" s="32"/>
      <c r="C151" s="32"/>
      <c r="D151" s="32"/>
      <c r="E151" s="32"/>
      <c r="F151" s="69"/>
      <c r="G151" s="60"/>
      <c r="H151" s="103"/>
      <c r="I151" s="71"/>
      <c r="J151" s="32"/>
      <c r="K151" s="61"/>
      <c r="L151" s="111"/>
      <c r="M151" s="60"/>
      <c r="N151" s="61"/>
      <c r="O151" s="61"/>
      <c r="P151" s="32"/>
      <c r="Q151" s="59"/>
      <c r="R151" s="59"/>
      <c r="S151" s="59"/>
      <c r="T151" s="32"/>
      <c r="U151" s="10"/>
      <c r="V151" s="11"/>
      <c r="W151" s="29"/>
      <c r="X151" s="10"/>
      <c r="Y151" s="11"/>
      <c r="Z151" s="11"/>
      <c r="AA151" s="10"/>
      <c r="AB151" s="10"/>
      <c r="AC151" s="119"/>
      <c r="AD151" s="119"/>
      <c r="AE151" s="16"/>
      <c r="AF151" s="16"/>
      <c r="AG151" s="119"/>
      <c r="AH151" s="125">
        <f t="shared" si="2"/>
        <v>0</v>
      </c>
      <c r="AI151" s="118"/>
      <c r="AJ151" s="118">
        <f>10832.1</f>
        <v>10832.1</v>
      </c>
      <c r="AK151" s="128"/>
      <c r="AL151" s="64"/>
      <c r="AM151" s="64"/>
      <c r="AN151" s="64"/>
      <c r="AO151" s="64"/>
      <c r="AP151" s="64"/>
      <c r="AQ151" s="64"/>
      <c r="AR151" s="64"/>
      <c r="AS151" s="64"/>
      <c r="AT151" s="64"/>
      <c r="AU151" s="64"/>
      <c r="AV151" s="64"/>
      <c r="AW151" s="64"/>
      <c r="AX151" s="64"/>
      <c r="AY151" s="64"/>
      <c r="AZ151" s="64"/>
      <c r="BA151" s="64"/>
      <c r="BB151" s="64"/>
      <c r="BC151" s="64"/>
      <c r="BD151" s="64"/>
      <c r="BE151" s="64"/>
      <c r="BF151" s="64"/>
      <c r="BG151" s="32"/>
    </row>
    <row r="152" spans="1:59" x14ac:dyDescent="0.25">
      <c r="A152" s="31"/>
      <c r="B152" s="32"/>
      <c r="C152" s="32"/>
      <c r="D152" s="32"/>
      <c r="E152" s="32"/>
      <c r="F152" s="69"/>
      <c r="G152" s="60"/>
      <c r="H152" s="103"/>
      <c r="I152" s="71"/>
      <c r="J152" s="32"/>
      <c r="K152" s="61"/>
      <c r="L152" s="111"/>
      <c r="M152" s="60"/>
      <c r="N152" s="61"/>
      <c r="O152" s="61"/>
      <c r="P152" s="32"/>
      <c r="Q152" s="59"/>
      <c r="R152" s="59"/>
      <c r="S152" s="59"/>
      <c r="T152" s="32"/>
      <c r="U152" s="10"/>
      <c r="V152" s="11"/>
      <c r="W152" s="29"/>
      <c r="X152" s="10"/>
      <c r="Y152" s="11"/>
      <c r="Z152" s="11"/>
      <c r="AA152" s="10"/>
      <c r="AB152" s="10"/>
      <c r="AC152" s="119"/>
      <c r="AD152" s="119"/>
      <c r="AE152" s="16"/>
      <c r="AF152" s="16"/>
      <c r="AG152" s="119"/>
      <c r="AH152" s="125">
        <f t="shared" si="2"/>
        <v>0</v>
      </c>
      <c r="AI152" s="118"/>
      <c r="AJ152" s="118"/>
      <c r="AK152" s="128"/>
      <c r="AL152" s="64"/>
      <c r="AM152" s="64"/>
      <c r="AN152" s="64"/>
      <c r="AO152" s="64"/>
      <c r="AP152" s="64"/>
      <c r="AQ152" s="64"/>
      <c r="AR152" s="64"/>
      <c r="AS152" s="64"/>
      <c r="AT152" s="64"/>
      <c r="AU152" s="64"/>
      <c r="AV152" s="64"/>
      <c r="AW152" s="64"/>
      <c r="AX152" s="64"/>
      <c r="AY152" s="64"/>
      <c r="AZ152" s="64"/>
      <c r="BA152" s="64"/>
      <c r="BB152" s="64"/>
      <c r="BC152" s="64"/>
      <c r="BD152" s="64"/>
      <c r="BE152" s="64"/>
      <c r="BF152" s="64"/>
      <c r="BG152" s="32"/>
    </row>
    <row r="153" spans="1:59" x14ac:dyDescent="0.25">
      <c r="A153" s="31"/>
      <c r="B153" s="32"/>
      <c r="C153" s="32"/>
      <c r="D153" s="32"/>
      <c r="E153" s="32"/>
      <c r="F153" s="69"/>
      <c r="G153" s="60"/>
      <c r="H153" s="103"/>
      <c r="I153" s="71"/>
      <c r="J153" s="32"/>
      <c r="K153" s="61"/>
      <c r="L153" s="111"/>
      <c r="M153" s="60"/>
      <c r="N153" s="61"/>
      <c r="O153" s="61"/>
      <c r="P153" s="32"/>
      <c r="Q153" s="59"/>
      <c r="R153" s="59"/>
      <c r="S153" s="59"/>
      <c r="T153" s="32"/>
      <c r="U153" s="28"/>
      <c r="V153" s="16"/>
      <c r="W153" s="16"/>
      <c r="X153" s="28"/>
      <c r="Y153" s="28"/>
      <c r="Z153" s="16"/>
      <c r="AA153" s="10"/>
      <c r="AB153" s="10"/>
      <c r="AC153" s="119"/>
      <c r="AD153" s="119"/>
      <c r="AE153" s="16"/>
      <c r="AF153" s="16"/>
      <c r="AG153" s="119"/>
      <c r="AH153" s="125">
        <f t="shared" si="2"/>
        <v>0</v>
      </c>
      <c r="AI153" s="118"/>
      <c r="AJ153" s="118"/>
      <c r="AK153" s="128"/>
      <c r="AL153" s="64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32"/>
    </row>
    <row r="154" spans="1:59" ht="15" customHeight="1" x14ac:dyDescent="0.25">
      <c r="A154" s="31">
        <v>15</v>
      </c>
      <c r="B154" s="32" t="s">
        <v>435</v>
      </c>
      <c r="C154" s="32" t="s">
        <v>172</v>
      </c>
      <c r="D154" s="32" t="s">
        <v>97</v>
      </c>
      <c r="E154" s="32" t="s">
        <v>99</v>
      </c>
      <c r="F154" s="69" t="s">
        <v>407</v>
      </c>
      <c r="G154" s="60">
        <v>13069</v>
      </c>
      <c r="H154" s="103" t="s">
        <v>173</v>
      </c>
      <c r="I154" s="71" t="s">
        <v>409</v>
      </c>
      <c r="J154" s="32" t="s">
        <v>174</v>
      </c>
      <c r="K154" s="61">
        <v>44368</v>
      </c>
      <c r="L154" s="111">
        <v>21000</v>
      </c>
      <c r="M154" s="60">
        <v>13069</v>
      </c>
      <c r="N154" s="61">
        <v>44004</v>
      </c>
      <c r="O154" s="61">
        <v>44369</v>
      </c>
      <c r="P154" s="32" t="s">
        <v>289</v>
      </c>
      <c r="Q154" s="59" t="s">
        <v>100</v>
      </c>
      <c r="R154" s="59" t="s">
        <v>100</v>
      </c>
      <c r="S154" s="59" t="s">
        <v>100</v>
      </c>
      <c r="T154" s="32" t="s">
        <v>306</v>
      </c>
      <c r="U154" s="10" t="s">
        <v>100</v>
      </c>
      <c r="V154" s="11" t="s">
        <v>100</v>
      </c>
      <c r="W154" s="29" t="s">
        <v>100</v>
      </c>
      <c r="X154" s="10" t="s">
        <v>100</v>
      </c>
      <c r="Y154" s="11" t="s">
        <v>100</v>
      </c>
      <c r="Z154" s="11" t="s">
        <v>100</v>
      </c>
      <c r="AA154" s="10" t="s">
        <v>100</v>
      </c>
      <c r="AB154" s="10" t="s">
        <v>100</v>
      </c>
      <c r="AC154" s="119">
        <v>0</v>
      </c>
      <c r="AD154" s="119">
        <v>0</v>
      </c>
      <c r="AE154" s="16" t="s">
        <v>100</v>
      </c>
      <c r="AF154" s="16" t="s">
        <v>100</v>
      </c>
      <c r="AG154" s="119">
        <v>0</v>
      </c>
      <c r="AH154" s="125">
        <f t="shared" si="2"/>
        <v>21000</v>
      </c>
      <c r="AI154" s="118">
        <v>1585.5</v>
      </c>
      <c r="AJ154" s="118">
        <v>0</v>
      </c>
      <c r="AK154" s="128">
        <f>AI154+AI155+AI156+AI157</f>
        <v>50725.5</v>
      </c>
      <c r="AL154" s="64" t="s">
        <v>100</v>
      </c>
      <c r="AM154" s="64" t="s">
        <v>100</v>
      </c>
      <c r="AN154" s="64" t="s">
        <v>100</v>
      </c>
      <c r="AO154" s="64" t="s">
        <v>100</v>
      </c>
      <c r="AP154" s="64"/>
      <c r="AQ154" s="64"/>
      <c r="AR154" s="64"/>
      <c r="AS154" s="64"/>
      <c r="AT154" s="64"/>
      <c r="AU154" s="64"/>
      <c r="AV154" s="64"/>
      <c r="AW154" s="64"/>
      <c r="AX154" s="64"/>
      <c r="AY154" s="64"/>
      <c r="AZ154" s="64"/>
      <c r="BA154" s="64"/>
      <c r="BB154" s="64"/>
      <c r="BC154" s="64"/>
      <c r="BD154" s="64"/>
      <c r="BE154" s="64"/>
      <c r="BF154" s="64"/>
      <c r="BG154" s="32"/>
    </row>
    <row r="155" spans="1:59" x14ac:dyDescent="0.25">
      <c r="A155" s="31"/>
      <c r="B155" s="32"/>
      <c r="C155" s="32"/>
      <c r="D155" s="32"/>
      <c r="E155" s="32"/>
      <c r="F155" s="69"/>
      <c r="G155" s="60"/>
      <c r="H155" s="103"/>
      <c r="I155" s="71"/>
      <c r="J155" s="32"/>
      <c r="K155" s="61"/>
      <c r="L155" s="111"/>
      <c r="M155" s="60"/>
      <c r="N155" s="61"/>
      <c r="O155" s="61"/>
      <c r="P155" s="32"/>
      <c r="Q155" s="59"/>
      <c r="R155" s="59"/>
      <c r="S155" s="59"/>
      <c r="T155" s="32"/>
      <c r="U155" s="10" t="s">
        <v>101</v>
      </c>
      <c r="V155" s="11">
        <v>44368</v>
      </c>
      <c r="W155" s="29">
        <v>13069</v>
      </c>
      <c r="X155" s="10" t="s">
        <v>235</v>
      </c>
      <c r="Y155" s="11">
        <v>44370</v>
      </c>
      <c r="Z155" s="11">
        <v>44735</v>
      </c>
      <c r="AA155" s="11" t="s">
        <v>100</v>
      </c>
      <c r="AB155" s="11" t="s">
        <v>100</v>
      </c>
      <c r="AC155" s="119">
        <v>0</v>
      </c>
      <c r="AD155" s="119">
        <v>0</v>
      </c>
      <c r="AE155" s="16" t="s">
        <v>100</v>
      </c>
      <c r="AF155" s="16" t="s">
        <v>100</v>
      </c>
      <c r="AG155" s="119">
        <v>0</v>
      </c>
      <c r="AH155" s="125">
        <f t="shared" si="2"/>
        <v>0</v>
      </c>
      <c r="AI155" s="118">
        <f>4095+12285</f>
        <v>16380</v>
      </c>
      <c r="AJ155" s="118">
        <v>0</v>
      </c>
      <c r="AK155" s="128"/>
      <c r="AL155" s="64"/>
      <c r="AM155" s="64"/>
      <c r="AN155" s="64"/>
      <c r="AO155" s="64"/>
      <c r="AP155" s="64"/>
      <c r="AQ155" s="64"/>
      <c r="AR155" s="64"/>
      <c r="AS155" s="64"/>
      <c r="AT155" s="64"/>
      <c r="AU155" s="64"/>
      <c r="AV155" s="64"/>
      <c r="AW155" s="64"/>
      <c r="AX155" s="64"/>
      <c r="AY155" s="64"/>
      <c r="AZ155" s="64"/>
      <c r="BA155" s="64"/>
      <c r="BB155" s="64"/>
      <c r="BC155" s="64"/>
      <c r="BD155" s="64"/>
      <c r="BE155" s="64"/>
      <c r="BF155" s="64"/>
      <c r="BG155" s="32"/>
    </row>
    <row r="156" spans="1:59" x14ac:dyDescent="0.25">
      <c r="A156" s="31"/>
      <c r="B156" s="32"/>
      <c r="C156" s="32"/>
      <c r="D156" s="32"/>
      <c r="E156" s="32"/>
      <c r="F156" s="69"/>
      <c r="G156" s="60"/>
      <c r="H156" s="103"/>
      <c r="I156" s="71"/>
      <c r="J156" s="32"/>
      <c r="K156" s="61"/>
      <c r="L156" s="111"/>
      <c r="M156" s="60"/>
      <c r="N156" s="61"/>
      <c r="O156" s="61"/>
      <c r="P156" s="32"/>
      <c r="Q156" s="59"/>
      <c r="R156" s="59"/>
      <c r="S156" s="59"/>
      <c r="T156" s="32"/>
      <c r="U156" s="10" t="s">
        <v>312</v>
      </c>
      <c r="V156" s="11">
        <v>44725</v>
      </c>
      <c r="W156" s="29">
        <v>13309</v>
      </c>
      <c r="X156" s="10" t="s">
        <v>236</v>
      </c>
      <c r="Y156" s="11">
        <v>44736</v>
      </c>
      <c r="Z156" s="11">
        <v>45100</v>
      </c>
      <c r="AA156" s="11" t="s">
        <v>100</v>
      </c>
      <c r="AB156" s="11" t="s">
        <v>100</v>
      </c>
      <c r="AC156" s="119">
        <v>0</v>
      </c>
      <c r="AD156" s="119">
        <v>0</v>
      </c>
      <c r="AE156" s="16" t="s">
        <v>100</v>
      </c>
      <c r="AF156" s="16" t="s">
        <v>100</v>
      </c>
      <c r="AG156" s="119">
        <v>0</v>
      </c>
      <c r="AH156" s="125">
        <f t="shared" si="2"/>
        <v>0</v>
      </c>
      <c r="AI156" s="118">
        <f>6825+9555</f>
        <v>16380</v>
      </c>
      <c r="AJ156" s="118">
        <v>0</v>
      </c>
      <c r="AK156" s="128"/>
      <c r="AL156" s="64"/>
      <c r="AM156" s="64"/>
      <c r="AN156" s="64"/>
      <c r="AO156" s="64"/>
      <c r="AP156" s="64"/>
      <c r="AQ156" s="64"/>
      <c r="AR156" s="64"/>
      <c r="AS156" s="64"/>
      <c r="AT156" s="64"/>
      <c r="AU156" s="64"/>
      <c r="AV156" s="64"/>
      <c r="AW156" s="64"/>
      <c r="AX156" s="64"/>
      <c r="AY156" s="64"/>
      <c r="AZ156" s="64"/>
      <c r="BA156" s="64"/>
      <c r="BB156" s="64"/>
      <c r="BC156" s="64"/>
      <c r="BD156" s="64"/>
      <c r="BE156" s="64"/>
      <c r="BF156" s="64"/>
      <c r="BG156" s="32"/>
    </row>
    <row r="157" spans="1:59" x14ac:dyDescent="0.25">
      <c r="A157" s="31"/>
      <c r="B157" s="32"/>
      <c r="C157" s="32"/>
      <c r="D157" s="32"/>
      <c r="E157" s="32"/>
      <c r="F157" s="69"/>
      <c r="G157" s="60"/>
      <c r="H157" s="103"/>
      <c r="I157" s="71"/>
      <c r="J157" s="32"/>
      <c r="K157" s="61"/>
      <c r="L157" s="111"/>
      <c r="M157" s="60"/>
      <c r="N157" s="61"/>
      <c r="O157" s="61"/>
      <c r="P157" s="32"/>
      <c r="Q157" s="59"/>
      <c r="R157" s="59"/>
      <c r="S157" s="59"/>
      <c r="T157" s="32"/>
      <c r="U157" s="10" t="s">
        <v>318</v>
      </c>
      <c r="V157" s="11">
        <v>45090</v>
      </c>
      <c r="W157" s="29">
        <v>13558</v>
      </c>
      <c r="X157" s="10" t="s">
        <v>319</v>
      </c>
      <c r="Y157" s="11">
        <v>45101</v>
      </c>
      <c r="Z157" s="11">
        <v>45466</v>
      </c>
      <c r="AA157" s="11" t="s">
        <v>100</v>
      </c>
      <c r="AB157" s="11" t="s">
        <v>100</v>
      </c>
      <c r="AC157" s="119">
        <v>0</v>
      </c>
      <c r="AD157" s="119">
        <v>0</v>
      </c>
      <c r="AE157" s="16" t="s">
        <v>100</v>
      </c>
      <c r="AF157" s="16" t="s">
        <v>100</v>
      </c>
      <c r="AG157" s="119">
        <v>0</v>
      </c>
      <c r="AH157" s="125">
        <f t="shared" si="2"/>
        <v>0</v>
      </c>
      <c r="AI157" s="118">
        <f>6825+9555</f>
        <v>16380</v>
      </c>
      <c r="AJ157" s="118">
        <v>0</v>
      </c>
      <c r="AK157" s="128"/>
      <c r="AL157" s="64"/>
      <c r="AM157" s="64"/>
      <c r="AN157" s="64"/>
      <c r="AO157" s="64"/>
      <c r="AP157" s="64"/>
      <c r="AQ157" s="64"/>
      <c r="AR157" s="64"/>
      <c r="AS157" s="64"/>
      <c r="AT157" s="64"/>
      <c r="AU157" s="64"/>
      <c r="AV157" s="64"/>
      <c r="AW157" s="64"/>
      <c r="AX157" s="64"/>
      <c r="AY157" s="64"/>
      <c r="AZ157" s="64"/>
      <c r="BA157" s="64"/>
      <c r="BB157" s="64"/>
      <c r="BC157" s="64"/>
      <c r="BD157" s="64"/>
      <c r="BE157" s="64"/>
      <c r="BF157" s="64"/>
      <c r="BG157" s="32"/>
    </row>
    <row r="158" spans="1:59" x14ac:dyDescent="0.25">
      <c r="A158" s="31"/>
      <c r="B158" s="32"/>
      <c r="C158" s="32"/>
      <c r="D158" s="32"/>
      <c r="E158" s="32"/>
      <c r="F158" s="69"/>
      <c r="G158" s="60"/>
      <c r="H158" s="103"/>
      <c r="I158" s="71"/>
      <c r="J158" s="32"/>
      <c r="K158" s="61"/>
      <c r="L158" s="111"/>
      <c r="M158" s="60"/>
      <c r="N158" s="61"/>
      <c r="O158" s="61"/>
      <c r="P158" s="32"/>
      <c r="Q158" s="59"/>
      <c r="R158" s="59"/>
      <c r="S158" s="59"/>
      <c r="T158" s="32"/>
      <c r="U158" s="10"/>
      <c r="V158" s="11"/>
      <c r="W158" s="29"/>
      <c r="X158" s="10"/>
      <c r="Y158" s="11"/>
      <c r="Z158" s="11"/>
      <c r="AA158" s="11"/>
      <c r="AB158" s="11"/>
      <c r="AC158" s="119"/>
      <c r="AD158" s="119"/>
      <c r="AE158" s="16"/>
      <c r="AF158" s="16"/>
      <c r="AG158" s="119"/>
      <c r="AH158" s="125">
        <f t="shared" si="2"/>
        <v>0</v>
      </c>
      <c r="AI158" s="118"/>
      <c r="AJ158" s="118"/>
      <c r="AK158" s="128"/>
      <c r="AL158" s="64"/>
      <c r="AM158" s="64"/>
      <c r="AN158" s="64"/>
      <c r="AO158" s="64"/>
      <c r="AP158" s="64"/>
      <c r="AQ158" s="64"/>
      <c r="AR158" s="64"/>
      <c r="AS158" s="64"/>
      <c r="AT158" s="64"/>
      <c r="AU158" s="64"/>
      <c r="AV158" s="64"/>
      <c r="AW158" s="64"/>
      <c r="AX158" s="64"/>
      <c r="AY158" s="64"/>
      <c r="AZ158" s="64"/>
      <c r="BA158" s="64"/>
      <c r="BB158" s="64"/>
      <c r="BC158" s="64"/>
      <c r="BD158" s="64"/>
      <c r="BE158" s="64"/>
      <c r="BF158" s="64"/>
      <c r="BG158" s="32"/>
    </row>
    <row r="159" spans="1:59" x14ac:dyDescent="0.25">
      <c r="A159" s="31"/>
      <c r="B159" s="32"/>
      <c r="C159" s="32"/>
      <c r="D159" s="32"/>
      <c r="E159" s="32"/>
      <c r="F159" s="69"/>
      <c r="G159" s="60"/>
      <c r="H159" s="103"/>
      <c r="I159" s="71"/>
      <c r="J159" s="32"/>
      <c r="K159" s="61"/>
      <c r="L159" s="111"/>
      <c r="M159" s="60"/>
      <c r="N159" s="61"/>
      <c r="O159" s="61"/>
      <c r="P159" s="32"/>
      <c r="Q159" s="59"/>
      <c r="R159" s="59"/>
      <c r="S159" s="59"/>
      <c r="T159" s="32"/>
      <c r="U159" s="10"/>
      <c r="V159" s="11"/>
      <c r="W159" s="29"/>
      <c r="X159" s="10"/>
      <c r="Y159" s="11"/>
      <c r="Z159" s="11"/>
      <c r="AA159" s="11"/>
      <c r="AB159" s="11"/>
      <c r="AC159" s="119"/>
      <c r="AD159" s="119"/>
      <c r="AE159" s="16"/>
      <c r="AF159" s="16"/>
      <c r="AG159" s="119"/>
      <c r="AH159" s="125">
        <f t="shared" si="2"/>
        <v>0</v>
      </c>
      <c r="AI159" s="118"/>
      <c r="AJ159" s="118"/>
      <c r="AK159" s="128"/>
      <c r="AL159" s="64"/>
      <c r="AM159" s="64"/>
      <c r="AN159" s="64"/>
      <c r="AO159" s="64"/>
      <c r="AP159" s="64"/>
      <c r="AQ159" s="64"/>
      <c r="AR159" s="64"/>
      <c r="AS159" s="64"/>
      <c r="AT159" s="64"/>
      <c r="AU159" s="64"/>
      <c r="AV159" s="64"/>
      <c r="AW159" s="64"/>
      <c r="AX159" s="64"/>
      <c r="AY159" s="64"/>
      <c r="AZ159" s="64"/>
      <c r="BA159" s="64"/>
      <c r="BB159" s="64"/>
      <c r="BC159" s="64"/>
      <c r="BD159" s="64"/>
      <c r="BE159" s="64"/>
      <c r="BF159" s="64"/>
      <c r="BG159" s="32"/>
    </row>
    <row r="160" spans="1:59" x14ac:dyDescent="0.25">
      <c r="A160" s="31"/>
      <c r="B160" s="32"/>
      <c r="C160" s="32"/>
      <c r="D160" s="32"/>
      <c r="E160" s="32"/>
      <c r="F160" s="69"/>
      <c r="G160" s="60"/>
      <c r="H160" s="103"/>
      <c r="I160" s="71"/>
      <c r="J160" s="32"/>
      <c r="K160" s="61"/>
      <c r="L160" s="111"/>
      <c r="M160" s="60"/>
      <c r="N160" s="61"/>
      <c r="O160" s="61"/>
      <c r="P160" s="32"/>
      <c r="Q160" s="59"/>
      <c r="R160" s="59"/>
      <c r="S160" s="59"/>
      <c r="T160" s="32"/>
      <c r="U160" s="10"/>
      <c r="V160" s="11"/>
      <c r="W160" s="29"/>
      <c r="X160" s="10"/>
      <c r="Y160" s="11"/>
      <c r="Z160" s="11"/>
      <c r="AA160" s="11"/>
      <c r="AB160" s="11"/>
      <c r="AC160" s="119"/>
      <c r="AD160" s="119"/>
      <c r="AE160" s="16"/>
      <c r="AF160" s="16"/>
      <c r="AG160" s="119"/>
      <c r="AH160" s="125">
        <f t="shared" si="2"/>
        <v>0</v>
      </c>
      <c r="AI160" s="118"/>
      <c r="AJ160" s="118"/>
      <c r="AK160" s="128"/>
      <c r="AL160" s="64"/>
      <c r="AM160" s="64"/>
      <c r="AN160" s="64"/>
      <c r="AO160" s="64"/>
      <c r="AP160" s="64"/>
      <c r="AQ160" s="64"/>
      <c r="AR160" s="64"/>
      <c r="AS160" s="64"/>
      <c r="AT160" s="64"/>
      <c r="AU160" s="64"/>
      <c r="AV160" s="64"/>
      <c r="AW160" s="64"/>
      <c r="AX160" s="64"/>
      <c r="AY160" s="64"/>
      <c r="AZ160" s="64"/>
      <c r="BA160" s="64"/>
      <c r="BB160" s="64"/>
      <c r="BC160" s="64"/>
      <c r="BD160" s="64"/>
      <c r="BE160" s="64"/>
      <c r="BF160" s="64"/>
      <c r="BG160" s="32"/>
    </row>
    <row r="161" spans="1:59" ht="15" customHeight="1" x14ac:dyDescent="0.25">
      <c r="A161" s="31">
        <v>16</v>
      </c>
      <c r="B161" s="32" t="s">
        <v>436</v>
      </c>
      <c r="C161" s="32" t="s">
        <v>183</v>
      </c>
      <c r="D161" s="32" t="s">
        <v>184</v>
      </c>
      <c r="E161" s="32" t="s">
        <v>99</v>
      </c>
      <c r="F161" s="70" t="s">
        <v>185</v>
      </c>
      <c r="G161" s="60">
        <v>12894</v>
      </c>
      <c r="H161" s="51" t="s">
        <v>309</v>
      </c>
      <c r="I161" s="71" t="s">
        <v>187</v>
      </c>
      <c r="J161" s="66" t="s">
        <v>186</v>
      </c>
      <c r="K161" s="61">
        <v>44104</v>
      </c>
      <c r="L161" s="111">
        <v>410597.4</v>
      </c>
      <c r="M161" s="60">
        <v>12894</v>
      </c>
      <c r="N161" s="61">
        <v>44104</v>
      </c>
      <c r="O161" s="61">
        <v>44469</v>
      </c>
      <c r="P161" s="59" t="s">
        <v>289</v>
      </c>
      <c r="Q161" s="59" t="s">
        <v>100</v>
      </c>
      <c r="R161" s="59" t="s">
        <v>100</v>
      </c>
      <c r="S161" s="59" t="s">
        <v>100</v>
      </c>
      <c r="T161" s="32" t="s">
        <v>306</v>
      </c>
      <c r="U161" s="10" t="s">
        <v>100</v>
      </c>
      <c r="V161" s="10" t="s">
        <v>100</v>
      </c>
      <c r="W161" s="10" t="s">
        <v>100</v>
      </c>
      <c r="X161" s="10" t="s">
        <v>100</v>
      </c>
      <c r="Y161" s="10" t="s">
        <v>100</v>
      </c>
      <c r="Z161" s="10" t="s">
        <v>100</v>
      </c>
      <c r="AA161" s="10" t="s">
        <v>100</v>
      </c>
      <c r="AB161" s="10" t="s">
        <v>100</v>
      </c>
      <c r="AC161" s="119">
        <v>0</v>
      </c>
      <c r="AD161" s="119">
        <v>0</v>
      </c>
      <c r="AE161" s="16" t="s">
        <v>100</v>
      </c>
      <c r="AF161" s="16" t="s">
        <v>100</v>
      </c>
      <c r="AG161" s="119">
        <v>0</v>
      </c>
      <c r="AH161" s="125">
        <f t="shared" si="2"/>
        <v>410597.4</v>
      </c>
      <c r="AI161" s="118">
        <v>6006.2</v>
      </c>
      <c r="AJ161" s="118">
        <v>0</v>
      </c>
      <c r="AK161" s="128">
        <f>SUM(AI161+AI162+AI163+AI164+AI165)</f>
        <v>711020.33000000007</v>
      </c>
      <c r="AL161" s="64" t="s">
        <v>100</v>
      </c>
      <c r="AM161" s="64" t="s">
        <v>100</v>
      </c>
      <c r="AN161" s="64" t="s">
        <v>100</v>
      </c>
      <c r="AO161" s="64" t="s">
        <v>100</v>
      </c>
      <c r="AP161" s="64"/>
      <c r="AQ161" s="64"/>
      <c r="AR161" s="64"/>
      <c r="AS161" s="64"/>
      <c r="AT161" s="64"/>
      <c r="AU161" s="64"/>
      <c r="AV161" s="64"/>
      <c r="AW161" s="64"/>
      <c r="AX161" s="64"/>
      <c r="AY161" s="64"/>
      <c r="AZ161" s="64"/>
      <c r="BA161" s="64"/>
      <c r="BB161" s="64"/>
      <c r="BC161" s="64"/>
      <c r="BD161" s="64"/>
      <c r="BE161" s="64"/>
      <c r="BF161" s="64"/>
      <c r="BG161" s="32"/>
    </row>
    <row r="162" spans="1:59" x14ac:dyDescent="0.25">
      <c r="A162" s="31"/>
      <c r="B162" s="32"/>
      <c r="C162" s="32"/>
      <c r="D162" s="32"/>
      <c r="E162" s="32"/>
      <c r="F162" s="70"/>
      <c r="G162" s="60"/>
      <c r="H162" s="51"/>
      <c r="I162" s="71"/>
      <c r="J162" s="66"/>
      <c r="K162" s="61"/>
      <c r="L162" s="111"/>
      <c r="M162" s="60"/>
      <c r="N162" s="61"/>
      <c r="O162" s="61"/>
      <c r="P162" s="59"/>
      <c r="Q162" s="59"/>
      <c r="R162" s="59"/>
      <c r="S162" s="59"/>
      <c r="T162" s="32"/>
      <c r="U162" s="10" t="s">
        <v>101</v>
      </c>
      <c r="V162" s="11">
        <v>44468</v>
      </c>
      <c r="W162" s="29">
        <v>13138</v>
      </c>
      <c r="X162" s="10" t="s">
        <v>209</v>
      </c>
      <c r="Y162" s="11">
        <v>44470</v>
      </c>
      <c r="Z162" s="11">
        <v>44835</v>
      </c>
      <c r="AA162" s="10" t="s">
        <v>100</v>
      </c>
      <c r="AB162" s="10" t="s">
        <v>100</v>
      </c>
      <c r="AC162" s="119">
        <v>0</v>
      </c>
      <c r="AD162" s="119">
        <v>0</v>
      </c>
      <c r="AE162" s="16" t="s">
        <v>100</v>
      </c>
      <c r="AF162" s="16" t="s">
        <v>100</v>
      </c>
      <c r="AG162" s="119">
        <v>0</v>
      </c>
      <c r="AH162" s="125">
        <f t="shared" si="2"/>
        <v>0</v>
      </c>
      <c r="AI162" s="118">
        <f>109852.02+83069.91</f>
        <v>192921.93</v>
      </c>
      <c r="AJ162" s="118">
        <v>0</v>
      </c>
      <c r="AK162" s="128"/>
      <c r="AL162" s="64"/>
      <c r="AM162" s="64"/>
      <c r="AN162" s="64"/>
      <c r="AO162" s="64"/>
      <c r="AP162" s="64"/>
      <c r="AQ162" s="64"/>
      <c r="AR162" s="64"/>
      <c r="AS162" s="64"/>
      <c r="AT162" s="64"/>
      <c r="AU162" s="64"/>
      <c r="AV162" s="64"/>
      <c r="AW162" s="64"/>
      <c r="AX162" s="64"/>
      <c r="AY162" s="64"/>
      <c r="AZ162" s="64"/>
      <c r="BA162" s="64"/>
      <c r="BB162" s="64"/>
      <c r="BC162" s="64"/>
      <c r="BD162" s="64"/>
      <c r="BE162" s="64"/>
      <c r="BF162" s="64"/>
      <c r="BG162" s="32"/>
    </row>
    <row r="163" spans="1:59" x14ac:dyDescent="0.25">
      <c r="A163" s="31"/>
      <c r="B163" s="32"/>
      <c r="C163" s="32"/>
      <c r="D163" s="32"/>
      <c r="E163" s="32"/>
      <c r="F163" s="70"/>
      <c r="G163" s="60"/>
      <c r="H163" s="51"/>
      <c r="I163" s="71"/>
      <c r="J163" s="66"/>
      <c r="K163" s="61"/>
      <c r="L163" s="111"/>
      <c r="M163" s="60"/>
      <c r="N163" s="61"/>
      <c r="O163" s="61"/>
      <c r="P163" s="59"/>
      <c r="Q163" s="59"/>
      <c r="R163" s="59"/>
      <c r="S163" s="59"/>
      <c r="T163" s="32"/>
      <c r="U163" s="10" t="s">
        <v>208</v>
      </c>
      <c r="V163" s="11">
        <v>44732</v>
      </c>
      <c r="W163" s="29">
        <v>13312</v>
      </c>
      <c r="X163" s="10" t="s">
        <v>215</v>
      </c>
      <c r="Y163" s="11">
        <v>44470</v>
      </c>
      <c r="Z163" s="11">
        <v>44835</v>
      </c>
      <c r="AA163" s="63">
        <v>0.25</v>
      </c>
      <c r="AB163" s="10" t="s">
        <v>100</v>
      </c>
      <c r="AC163" s="119">
        <v>102649.35</v>
      </c>
      <c r="AD163" s="119">
        <v>0</v>
      </c>
      <c r="AE163" s="16" t="s">
        <v>100</v>
      </c>
      <c r="AF163" s="16" t="s">
        <v>100</v>
      </c>
      <c r="AG163" s="119">
        <v>0</v>
      </c>
      <c r="AH163" s="125">
        <f t="shared" si="2"/>
        <v>102649.35</v>
      </c>
      <c r="AI163" s="118">
        <v>150725.35999999999</v>
      </c>
      <c r="AJ163" s="118">
        <v>0</v>
      </c>
      <c r="AK163" s="128"/>
      <c r="AL163" s="64"/>
      <c r="AM163" s="64"/>
      <c r="AN163" s="64"/>
      <c r="AO163" s="64"/>
      <c r="AP163" s="64"/>
      <c r="AQ163" s="64"/>
      <c r="AR163" s="64"/>
      <c r="AS163" s="64"/>
      <c r="AT163" s="64"/>
      <c r="AU163" s="64"/>
      <c r="AV163" s="64"/>
      <c r="AW163" s="64"/>
      <c r="AX163" s="64"/>
      <c r="AY163" s="64"/>
      <c r="AZ163" s="64"/>
      <c r="BA163" s="64"/>
      <c r="BB163" s="64"/>
      <c r="BC163" s="64"/>
      <c r="BD163" s="64"/>
      <c r="BE163" s="64"/>
      <c r="BF163" s="64"/>
      <c r="BG163" s="32"/>
    </row>
    <row r="164" spans="1:59" x14ac:dyDescent="0.25">
      <c r="A164" s="31"/>
      <c r="B164" s="32"/>
      <c r="C164" s="32"/>
      <c r="D164" s="32"/>
      <c r="E164" s="32"/>
      <c r="F164" s="70"/>
      <c r="G164" s="60"/>
      <c r="H164" s="51"/>
      <c r="I164" s="71"/>
      <c r="J164" s="66"/>
      <c r="K164" s="61"/>
      <c r="L164" s="111"/>
      <c r="M164" s="60"/>
      <c r="N164" s="61"/>
      <c r="O164" s="61"/>
      <c r="P164" s="59"/>
      <c r="Q164" s="59"/>
      <c r="R164" s="59"/>
      <c r="S164" s="59"/>
      <c r="T164" s="32"/>
      <c r="U164" s="10" t="s">
        <v>216</v>
      </c>
      <c r="V164" s="11">
        <v>44806</v>
      </c>
      <c r="W164" s="29">
        <v>13366</v>
      </c>
      <c r="X164" s="10" t="s">
        <v>217</v>
      </c>
      <c r="Y164" s="11">
        <v>44835</v>
      </c>
      <c r="Z164" s="11">
        <v>45199</v>
      </c>
      <c r="AA164" s="10" t="s">
        <v>100</v>
      </c>
      <c r="AB164" s="10" t="s">
        <v>100</v>
      </c>
      <c r="AC164" s="119">
        <v>0</v>
      </c>
      <c r="AD164" s="119">
        <v>0</v>
      </c>
      <c r="AE164" s="16" t="s">
        <v>100</v>
      </c>
      <c r="AF164" s="16" t="s">
        <v>100</v>
      </c>
      <c r="AG164" s="119">
        <v>0</v>
      </c>
      <c r="AH164" s="125">
        <f t="shared" si="2"/>
        <v>0</v>
      </c>
      <c r="AI164" s="118">
        <v>88220.56</v>
      </c>
      <c r="AJ164" s="118">
        <v>0</v>
      </c>
      <c r="AK164" s="128"/>
      <c r="AL164" s="64"/>
      <c r="AM164" s="64"/>
      <c r="AN164" s="64"/>
      <c r="AO164" s="64"/>
      <c r="AP164" s="64"/>
      <c r="AQ164" s="64"/>
      <c r="AR164" s="64"/>
      <c r="AS164" s="64"/>
      <c r="AT164" s="64"/>
      <c r="AU164" s="64"/>
      <c r="AV164" s="64"/>
      <c r="AW164" s="64"/>
      <c r="AX164" s="64"/>
      <c r="AY164" s="64"/>
      <c r="AZ164" s="64"/>
      <c r="BA164" s="64"/>
      <c r="BB164" s="64"/>
      <c r="BC164" s="64"/>
      <c r="BD164" s="64"/>
      <c r="BE164" s="64"/>
      <c r="BF164" s="64"/>
      <c r="BG164" s="32"/>
    </row>
    <row r="165" spans="1:59" x14ac:dyDescent="0.25">
      <c r="A165" s="31"/>
      <c r="B165" s="32"/>
      <c r="C165" s="32"/>
      <c r="D165" s="32"/>
      <c r="E165" s="32"/>
      <c r="F165" s="70"/>
      <c r="G165" s="60"/>
      <c r="H165" s="51"/>
      <c r="I165" s="71"/>
      <c r="J165" s="66"/>
      <c r="K165" s="61"/>
      <c r="L165" s="111"/>
      <c r="M165" s="60"/>
      <c r="N165" s="61"/>
      <c r="O165" s="61"/>
      <c r="P165" s="59"/>
      <c r="Q165" s="59"/>
      <c r="R165" s="59"/>
      <c r="S165" s="59"/>
      <c r="T165" s="32"/>
      <c r="U165" s="10" t="s">
        <v>355</v>
      </c>
      <c r="V165" s="11">
        <v>45201</v>
      </c>
      <c r="W165" s="29">
        <v>13629</v>
      </c>
      <c r="X165" s="10" t="s">
        <v>356</v>
      </c>
      <c r="Y165" s="11">
        <v>45199</v>
      </c>
      <c r="Z165" s="11">
        <v>45566</v>
      </c>
      <c r="AA165" s="10" t="s">
        <v>100</v>
      </c>
      <c r="AB165" s="10" t="s">
        <v>100</v>
      </c>
      <c r="AC165" s="119">
        <v>0</v>
      </c>
      <c r="AD165" s="119">
        <v>0</v>
      </c>
      <c r="AE165" s="16" t="s">
        <v>100</v>
      </c>
      <c r="AF165" s="16" t="s">
        <v>100</v>
      </c>
      <c r="AG165" s="119">
        <v>0</v>
      </c>
      <c r="AH165" s="125">
        <f t="shared" si="2"/>
        <v>0</v>
      </c>
      <c r="AI165" s="118">
        <v>273146.28000000003</v>
      </c>
      <c r="AJ165" s="118">
        <v>0</v>
      </c>
      <c r="AK165" s="128"/>
      <c r="AL165" s="64"/>
      <c r="AM165" s="64"/>
      <c r="AN165" s="64"/>
      <c r="AO165" s="64"/>
      <c r="AP165" s="64"/>
      <c r="AQ165" s="64"/>
      <c r="AR165" s="64"/>
      <c r="AS165" s="64"/>
      <c r="AT165" s="64"/>
      <c r="AU165" s="64"/>
      <c r="AV165" s="64"/>
      <c r="AW165" s="64"/>
      <c r="AX165" s="64"/>
      <c r="AY165" s="64"/>
      <c r="AZ165" s="64"/>
      <c r="BA165" s="64"/>
      <c r="BB165" s="64"/>
      <c r="BC165" s="64"/>
      <c r="BD165" s="64"/>
      <c r="BE165" s="64"/>
      <c r="BF165" s="64"/>
      <c r="BG165" s="32"/>
    </row>
    <row r="166" spans="1:59" x14ac:dyDescent="0.25">
      <c r="A166" s="31"/>
      <c r="B166" s="32"/>
      <c r="C166" s="32"/>
      <c r="D166" s="32"/>
      <c r="E166" s="32"/>
      <c r="F166" s="70"/>
      <c r="G166" s="60"/>
      <c r="H166" s="51"/>
      <c r="I166" s="71"/>
      <c r="J166" s="66"/>
      <c r="K166" s="61"/>
      <c r="L166" s="111"/>
      <c r="M166" s="60"/>
      <c r="N166" s="61"/>
      <c r="O166" s="61"/>
      <c r="P166" s="59"/>
      <c r="Q166" s="59"/>
      <c r="R166" s="59"/>
      <c r="S166" s="59"/>
      <c r="T166" s="32"/>
      <c r="U166" s="10"/>
      <c r="V166" s="11"/>
      <c r="W166" s="29"/>
      <c r="X166" s="10"/>
      <c r="Y166" s="11"/>
      <c r="Z166" s="11"/>
      <c r="AA166" s="10"/>
      <c r="AB166" s="10"/>
      <c r="AC166" s="119"/>
      <c r="AD166" s="119"/>
      <c r="AE166" s="16"/>
      <c r="AF166" s="16"/>
      <c r="AG166" s="119"/>
      <c r="AH166" s="125">
        <f t="shared" si="2"/>
        <v>0</v>
      </c>
      <c r="AI166" s="118"/>
      <c r="AJ166" s="118"/>
      <c r="AK166" s="128"/>
      <c r="AL166" s="64"/>
      <c r="AM166" s="64"/>
      <c r="AN166" s="64"/>
      <c r="AO166" s="64"/>
      <c r="AP166" s="64"/>
      <c r="AQ166" s="64"/>
      <c r="AR166" s="64"/>
      <c r="AS166" s="64"/>
      <c r="AT166" s="64"/>
      <c r="AU166" s="64"/>
      <c r="AV166" s="64"/>
      <c r="AW166" s="64"/>
      <c r="AX166" s="64"/>
      <c r="AY166" s="64"/>
      <c r="AZ166" s="64"/>
      <c r="BA166" s="64"/>
      <c r="BB166" s="64"/>
      <c r="BC166" s="64"/>
      <c r="BD166" s="64"/>
      <c r="BE166" s="64"/>
      <c r="BF166" s="64"/>
      <c r="BG166" s="32"/>
    </row>
    <row r="167" spans="1:59" x14ac:dyDescent="0.25">
      <c r="A167" s="31"/>
      <c r="B167" s="32"/>
      <c r="C167" s="32"/>
      <c r="D167" s="32"/>
      <c r="E167" s="32"/>
      <c r="F167" s="70"/>
      <c r="G167" s="60"/>
      <c r="H167" s="51"/>
      <c r="I167" s="71"/>
      <c r="J167" s="66"/>
      <c r="K167" s="61"/>
      <c r="L167" s="111"/>
      <c r="M167" s="60"/>
      <c r="N167" s="61"/>
      <c r="O167" s="61"/>
      <c r="P167" s="59"/>
      <c r="Q167" s="59"/>
      <c r="R167" s="59"/>
      <c r="S167" s="59"/>
      <c r="T167" s="32"/>
      <c r="U167" s="10"/>
      <c r="V167" s="11"/>
      <c r="W167" s="29"/>
      <c r="X167" s="10"/>
      <c r="Y167" s="11"/>
      <c r="Z167" s="11"/>
      <c r="AA167" s="10"/>
      <c r="AB167" s="10"/>
      <c r="AC167" s="119"/>
      <c r="AD167" s="119"/>
      <c r="AE167" s="16"/>
      <c r="AF167" s="16"/>
      <c r="AG167" s="119"/>
      <c r="AH167" s="125">
        <f t="shared" si="2"/>
        <v>0</v>
      </c>
      <c r="AI167" s="118"/>
      <c r="AJ167" s="118"/>
      <c r="AK167" s="128"/>
      <c r="AL167" s="64"/>
      <c r="AM167" s="64"/>
      <c r="AN167" s="64"/>
      <c r="AO167" s="64"/>
      <c r="AP167" s="64"/>
      <c r="AQ167" s="64"/>
      <c r="AR167" s="64"/>
      <c r="AS167" s="64"/>
      <c r="AT167" s="64"/>
      <c r="AU167" s="64"/>
      <c r="AV167" s="64"/>
      <c r="AW167" s="64"/>
      <c r="AX167" s="64"/>
      <c r="AY167" s="64"/>
      <c r="AZ167" s="64"/>
      <c r="BA167" s="64"/>
      <c r="BB167" s="64"/>
      <c r="BC167" s="64"/>
      <c r="BD167" s="64"/>
      <c r="BE167" s="64"/>
      <c r="BF167" s="64"/>
      <c r="BG167" s="32"/>
    </row>
    <row r="168" spans="1:59" x14ac:dyDescent="0.25">
      <c r="A168" s="31"/>
      <c r="B168" s="32"/>
      <c r="C168" s="32"/>
      <c r="D168" s="32"/>
      <c r="E168" s="32"/>
      <c r="F168" s="70"/>
      <c r="G168" s="60"/>
      <c r="H168" s="51"/>
      <c r="I168" s="71"/>
      <c r="J168" s="66"/>
      <c r="K168" s="61"/>
      <c r="L168" s="111"/>
      <c r="M168" s="60"/>
      <c r="N168" s="61"/>
      <c r="O168" s="61"/>
      <c r="P168" s="59"/>
      <c r="Q168" s="59"/>
      <c r="R168" s="59"/>
      <c r="S168" s="59"/>
      <c r="T168" s="32"/>
      <c r="U168" s="10"/>
      <c r="V168" s="11"/>
      <c r="W168" s="29"/>
      <c r="X168" s="10"/>
      <c r="Y168" s="11"/>
      <c r="Z168" s="11"/>
      <c r="AA168" s="10"/>
      <c r="AB168" s="10"/>
      <c r="AC168" s="119"/>
      <c r="AD168" s="119"/>
      <c r="AE168" s="16"/>
      <c r="AF168" s="16"/>
      <c r="AG168" s="119"/>
      <c r="AH168" s="125">
        <f t="shared" si="2"/>
        <v>0</v>
      </c>
      <c r="AI168" s="118"/>
      <c r="AJ168" s="118"/>
      <c r="AK168" s="128"/>
      <c r="AL168" s="64"/>
      <c r="AM168" s="64"/>
      <c r="AN168" s="64"/>
      <c r="AO168" s="64"/>
      <c r="AP168" s="64"/>
      <c r="AQ168" s="64"/>
      <c r="AR168" s="64"/>
      <c r="AS168" s="64"/>
      <c r="AT168" s="64"/>
      <c r="AU168" s="64"/>
      <c r="AV168" s="64"/>
      <c r="AW168" s="64"/>
      <c r="AX168" s="64"/>
      <c r="AY168" s="64"/>
      <c r="AZ168" s="64"/>
      <c r="BA168" s="64"/>
      <c r="BB168" s="64"/>
      <c r="BC168" s="64"/>
      <c r="BD168" s="64"/>
      <c r="BE168" s="64"/>
      <c r="BF168" s="64"/>
      <c r="BG168" s="32"/>
    </row>
    <row r="169" spans="1:59" ht="15" customHeight="1" x14ac:dyDescent="0.25">
      <c r="A169" s="31">
        <v>17</v>
      </c>
      <c r="B169" s="32" t="s">
        <v>437</v>
      </c>
      <c r="C169" s="32" t="s">
        <v>179</v>
      </c>
      <c r="D169" s="32" t="s">
        <v>97</v>
      </c>
      <c r="E169" s="32" t="s">
        <v>99</v>
      </c>
      <c r="F169" s="69" t="s">
        <v>310</v>
      </c>
      <c r="G169" s="57">
        <v>12686</v>
      </c>
      <c r="H169" s="103" t="s">
        <v>311</v>
      </c>
      <c r="I169" s="71" t="s">
        <v>180</v>
      </c>
      <c r="J169" s="32" t="s">
        <v>181</v>
      </c>
      <c r="K169" s="61">
        <v>43789</v>
      </c>
      <c r="L169" s="111">
        <v>26700</v>
      </c>
      <c r="M169" s="60">
        <v>12686</v>
      </c>
      <c r="N169" s="61">
        <v>43789</v>
      </c>
      <c r="O169" s="61">
        <v>44155</v>
      </c>
      <c r="P169" s="32" t="s">
        <v>294</v>
      </c>
      <c r="Q169" s="59" t="s">
        <v>100</v>
      </c>
      <c r="R169" s="59" t="s">
        <v>100</v>
      </c>
      <c r="S169" s="59" t="s">
        <v>100</v>
      </c>
      <c r="T169" s="32" t="s">
        <v>306</v>
      </c>
      <c r="U169" s="10"/>
      <c r="V169" s="10" t="s">
        <v>100</v>
      </c>
      <c r="W169" s="10" t="s">
        <v>100</v>
      </c>
      <c r="X169" s="10" t="s">
        <v>100</v>
      </c>
      <c r="Y169" s="10" t="s">
        <v>100</v>
      </c>
      <c r="Z169" s="10" t="s">
        <v>100</v>
      </c>
      <c r="AA169" s="10" t="s">
        <v>100</v>
      </c>
      <c r="AB169" s="10" t="s">
        <v>100</v>
      </c>
      <c r="AC169" s="119">
        <v>0</v>
      </c>
      <c r="AD169" s="119">
        <v>0</v>
      </c>
      <c r="AE169" s="16" t="s">
        <v>100</v>
      </c>
      <c r="AF169" s="16" t="s">
        <v>100</v>
      </c>
      <c r="AG169" s="119">
        <v>0</v>
      </c>
      <c r="AH169" s="125">
        <f t="shared" si="2"/>
        <v>26700</v>
      </c>
      <c r="AI169" s="118">
        <f>667.5+22250</f>
        <v>22917.5</v>
      </c>
      <c r="AJ169" s="118">
        <v>0</v>
      </c>
      <c r="AK169" s="128">
        <f>SUM(AI169+AI170+AI171+AI172+AI173)</f>
        <v>107467.5</v>
      </c>
      <c r="AL169" s="64" t="s">
        <v>100</v>
      </c>
      <c r="AM169" s="64" t="s">
        <v>100</v>
      </c>
      <c r="AN169" s="64" t="s">
        <v>100</v>
      </c>
      <c r="AO169" s="64" t="s">
        <v>100</v>
      </c>
      <c r="AP169" s="64"/>
      <c r="AQ169" s="64"/>
      <c r="AR169" s="64"/>
      <c r="AS169" s="64"/>
      <c r="AT169" s="64"/>
      <c r="AU169" s="64"/>
      <c r="AV169" s="64"/>
      <c r="AW169" s="64"/>
      <c r="AX169" s="64"/>
      <c r="AY169" s="64"/>
      <c r="AZ169" s="64"/>
      <c r="BA169" s="64"/>
      <c r="BB169" s="64"/>
      <c r="BC169" s="64"/>
      <c r="BD169" s="64"/>
      <c r="BE169" s="64"/>
      <c r="BF169" s="64"/>
      <c r="BG169" s="32"/>
    </row>
    <row r="170" spans="1:59" x14ac:dyDescent="0.25">
      <c r="A170" s="31"/>
      <c r="B170" s="32"/>
      <c r="C170" s="32"/>
      <c r="D170" s="32"/>
      <c r="E170" s="32"/>
      <c r="F170" s="69"/>
      <c r="G170" s="57"/>
      <c r="H170" s="103"/>
      <c r="I170" s="71"/>
      <c r="J170" s="32"/>
      <c r="K170" s="61"/>
      <c r="L170" s="111"/>
      <c r="M170" s="60"/>
      <c r="N170" s="61"/>
      <c r="O170" s="61"/>
      <c r="P170" s="32"/>
      <c r="Q170" s="59"/>
      <c r="R170" s="59"/>
      <c r="S170" s="59"/>
      <c r="T170" s="32"/>
      <c r="U170" s="10" t="s">
        <v>101</v>
      </c>
      <c r="V170" s="11">
        <v>44154</v>
      </c>
      <c r="W170" s="29">
        <v>12950</v>
      </c>
      <c r="X170" s="10" t="s">
        <v>182</v>
      </c>
      <c r="Y170" s="11">
        <v>44156</v>
      </c>
      <c r="Z170" s="11">
        <v>44520</v>
      </c>
      <c r="AA170" s="10" t="s">
        <v>100</v>
      </c>
      <c r="AB170" s="10" t="s">
        <v>100</v>
      </c>
      <c r="AC170" s="119">
        <v>0</v>
      </c>
      <c r="AD170" s="119">
        <v>0</v>
      </c>
      <c r="AE170" s="16" t="s">
        <v>100</v>
      </c>
      <c r="AF170" s="16" t="s">
        <v>100</v>
      </c>
      <c r="AG170" s="119">
        <v>0</v>
      </c>
      <c r="AH170" s="125">
        <f t="shared" si="2"/>
        <v>0</v>
      </c>
      <c r="AI170" s="118">
        <v>4450</v>
      </c>
      <c r="AJ170" s="118">
        <v>0</v>
      </c>
      <c r="AK170" s="128"/>
      <c r="AL170" s="64"/>
      <c r="AM170" s="64"/>
      <c r="AN170" s="64"/>
      <c r="AO170" s="64"/>
      <c r="AP170" s="64"/>
      <c r="AQ170" s="64"/>
      <c r="AR170" s="64"/>
      <c r="AS170" s="64"/>
      <c r="AT170" s="64"/>
      <c r="AU170" s="64"/>
      <c r="AV170" s="64"/>
      <c r="AW170" s="64"/>
      <c r="AX170" s="64"/>
      <c r="AY170" s="64"/>
      <c r="AZ170" s="64"/>
      <c r="BA170" s="64"/>
      <c r="BB170" s="64"/>
      <c r="BC170" s="64"/>
      <c r="BD170" s="64"/>
      <c r="BE170" s="64"/>
      <c r="BF170" s="64"/>
      <c r="BG170" s="32"/>
    </row>
    <row r="171" spans="1:59" x14ac:dyDescent="0.25">
      <c r="A171" s="31"/>
      <c r="B171" s="32"/>
      <c r="C171" s="32"/>
      <c r="D171" s="32"/>
      <c r="E171" s="32"/>
      <c r="F171" s="69"/>
      <c r="G171" s="57"/>
      <c r="H171" s="103"/>
      <c r="I171" s="71"/>
      <c r="J171" s="32"/>
      <c r="K171" s="61"/>
      <c r="L171" s="111"/>
      <c r="M171" s="60"/>
      <c r="N171" s="61"/>
      <c r="O171" s="61"/>
      <c r="P171" s="32"/>
      <c r="Q171" s="59"/>
      <c r="R171" s="59"/>
      <c r="S171" s="59"/>
      <c r="T171" s="32"/>
      <c r="U171" s="10" t="s">
        <v>103</v>
      </c>
      <c r="V171" s="11">
        <v>44509</v>
      </c>
      <c r="W171" s="29">
        <v>13165</v>
      </c>
      <c r="X171" s="10" t="s">
        <v>210</v>
      </c>
      <c r="Y171" s="11">
        <v>44521</v>
      </c>
      <c r="Z171" s="11">
        <v>44885</v>
      </c>
      <c r="AA171" s="10" t="s">
        <v>100</v>
      </c>
      <c r="AB171" s="10" t="s">
        <v>100</v>
      </c>
      <c r="AC171" s="119">
        <v>0</v>
      </c>
      <c r="AD171" s="119">
        <v>0</v>
      </c>
      <c r="AE171" s="16" t="s">
        <v>100</v>
      </c>
      <c r="AF171" s="16" t="s">
        <v>100</v>
      </c>
      <c r="AG171" s="119">
        <v>0</v>
      </c>
      <c r="AH171" s="125">
        <f t="shared" si="2"/>
        <v>0</v>
      </c>
      <c r="AI171" s="118">
        <f>22250+4450</f>
        <v>26700</v>
      </c>
      <c r="AJ171" s="118">
        <v>0</v>
      </c>
      <c r="AK171" s="128"/>
      <c r="AL171" s="64"/>
      <c r="AM171" s="64"/>
      <c r="AN171" s="64"/>
      <c r="AO171" s="64"/>
      <c r="AP171" s="64"/>
      <c r="AQ171" s="64"/>
      <c r="AR171" s="64"/>
      <c r="AS171" s="64"/>
      <c r="AT171" s="64"/>
      <c r="AU171" s="64"/>
      <c r="AV171" s="64"/>
      <c r="AW171" s="64"/>
      <c r="AX171" s="64"/>
      <c r="AY171" s="64"/>
      <c r="AZ171" s="64"/>
      <c r="BA171" s="64"/>
      <c r="BB171" s="64"/>
      <c r="BC171" s="64"/>
      <c r="BD171" s="64"/>
      <c r="BE171" s="64"/>
      <c r="BF171" s="64"/>
      <c r="BG171" s="32"/>
    </row>
    <row r="172" spans="1:59" x14ac:dyDescent="0.25">
      <c r="A172" s="31"/>
      <c r="B172" s="32"/>
      <c r="C172" s="32"/>
      <c r="D172" s="32"/>
      <c r="E172" s="32"/>
      <c r="F172" s="69"/>
      <c r="G172" s="57"/>
      <c r="H172" s="103"/>
      <c r="I172" s="71"/>
      <c r="J172" s="32"/>
      <c r="K172" s="61"/>
      <c r="L172" s="111"/>
      <c r="M172" s="60"/>
      <c r="N172" s="61"/>
      <c r="O172" s="61"/>
      <c r="P172" s="32"/>
      <c r="Q172" s="59"/>
      <c r="R172" s="59"/>
      <c r="S172" s="59"/>
      <c r="T172" s="32"/>
      <c r="U172" s="10" t="s">
        <v>104</v>
      </c>
      <c r="V172" s="11">
        <v>44806</v>
      </c>
      <c r="W172" s="29">
        <v>13366</v>
      </c>
      <c r="X172" s="10" t="s">
        <v>238</v>
      </c>
      <c r="Y172" s="11">
        <v>44886</v>
      </c>
      <c r="Z172" s="11">
        <v>45250</v>
      </c>
      <c r="AA172" s="10" t="s">
        <v>100</v>
      </c>
      <c r="AB172" s="10" t="s">
        <v>100</v>
      </c>
      <c r="AC172" s="119">
        <v>0</v>
      </c>
      <c r="AD172" s="119">
        <v>0</v>
      </c>
      <c r="AE172" s="16" t="s">
        <v>100</v>
      </c>
      <c r="AF172" s="16" t="s">
        <v>100</v>
      </c>
      <c r="AG172" s="119">
        <v>0</v>
      </c>
      <c r="AH172" s="125">
        <f t="shared" si="2"/>
        <v>0</v>
      </c>
      <c r="AI172" s="118">
        <f>4450+22250</f>
        <v>26700</v>
      </c>
      <c r="AJ172" s="118">
        <v>0</v>
      </c>
      <c r="AK172" s="128"/>
      <c r="AL172" s="64"/>
      <c r="AM172" s="64"/>
      <c r="AN172" s="64"/>
      <c r="AO172" s="64"/>
      <c r="AP172" s="64"/>
      <c r="AQ172" s="64"/>
      <c r="AR172" s="64"/>
      <c r="AS172" s="64"/>
      <c r="AT172" s="64"/>
      <c r="AU172" s="64"/>
      <c r="AV172" s="64"/>
      <c r="AW172" s="64"/>
      <c r="AX172" s="64"/>
      <c r="AY172" s="64"/>
      <c r="AZ172" s="64"/>
      <c r="BA172" s="64"/>
      <c r="BB172" s="64"/>
      <c r="BC172" s="64"/>
      <c r="BD172" s="64"/>
      <c r="BE172" s="64"/>
      <c r="BF172" s="64"/>
      <c r="BG172" s="32"/>
    </row>
    <row r="173" spans="1:59" x14ac:dyDescent="0.25">
      <c r="A173" s="31"/>
      <c r="B173" s="32"/>
      <c r="C173" s="32"/>
      <c r="D173" s="32"/>
      <c r="E173" s="32"/>
      <c r="F173" s="69"/>
      <c r="G173" s="57"/>
      <c r="H173" s="103"/>
      <c r="I173" s="71"/>
      <c r="J173" s="32"/>
      <c r="K173" s="61"/>
      <c r="L173" s="111"/>
      <c r="M173" s="60"/>
      <c r="N173" s="61"/>
      <c r="O173" s="61"/>
      <c r="P173" s="32"/>
      <c r="Q173" s="59"/>
      <c r="R173" s="59"/>
      <c r="S173" s="59"/>
      <c r="T173" s="32"/>
      <c r="U173" s="10" t="s">
        <v>105</v>
      </c>
      <c r="V173" s="11">
        <v>44514</v>
      </c>
      <c r="W173" s="29">
        <v>13656</v>
      </c>
      <c r="X173" s="10" t="s">
        <v>389</v>
      </c>
      <c r="Y173" s="11">
        <v>45251</v>
      </c>
      <c r="Z173" s="11">
        <v>45618</v>
      </c>
      <c r="AA173" s="10" t="s">
        <v>100</v>
      </c>
      <c r="AB173" s="10" t="s">
        <v>100</v>
      </c>
      <c r="AC173" s="119">
        <v>0</v>
      </c>
      <c r="AD173" s="119">
        <v>0</v>
      </c>
      <c r="AE173" s="16" t="s">
        <v>100</v>
      </c>
      <c r="AF173" s="16" t="s">
        <v>100</v>
      </c>
      <c r="AG173" s="119">
        <v>0</v>
      </c>
      <c r="AH173" s="125">
        <f t="shared" si="2"/>
        <v>0</v>
      </c>
      <c r="AI173" s="118">
        <v>26700</v>
      </c>
      <c r="AJ173" s="118">
        <v>0</v>
      </c>
      <c r="AK173" s="128"/>
      <c r="AL173" s="64"/>
      <c r="AM173" s="64"/>
      <c r="AN173" s="64"/>
      <c r="AO173" s="64"/>
      <c r="AP173" s="64"/>
      <c r="AQ173" s="64"/>
      <c r="AR173" s="64"/>
      <c r="AS173" s="64"/>
      <c r="AT173" s="64"/>
      <c r="AU173" s="64"/>
      <c r="AV173" s="64"/>
      <c r="AW173" s="64"/>
      <c r="AX173" s="64"/>
      <c r="AY173" s="64"/>
      <c r="AZ173" s="64"/>
      <c r="BA173" s="64"/>
      <c r="BB173" s="64"/>
      <c r="BC173" s="64"/>
      <c r="BD173" s="64"/>
      <c r="BE173" s="64"/>
      <c r="BF173" s="64"/>
      <c r="BG173" s="32"/>
    </row>
    <row r="174" spans="1:59" x14ac:dyDescent="0.25">
      <c r="A174" s="31"/>
      <c r="B174" s="32"/>
      <c r="C174" s="32"/>
      <c r="D174" s="32"/>
      <c r="E174" s="32"/>
      <c r="F174" s="69"/>
      <c r="G174" s="57"/>
      <c r="H174" s="103"/>
      <c r="I174" s="71"/>
      <c r="J174" s="32"/>
      <c r="K174" s="61"/>
      <c r="L174" s="111"/>
      <c r="M174" s="60"/>
      <c r="N174" s="61"/>
      <c r="O174" s="61"/>
      <c r="P174" s="32"/>
      <c r="Q174" s="59"/>
      <c r="R174" s="59"/>
      <c r="S174" s="59"/>
      <c r="T174" s="32"/>
      <c r="U174" s="10"/>
      <c r="V174" s="11"/>
      <c r="W174" s="29"/>
      <c r="X174" s="10"/>
      <c r="Y174" s="11"/>
      <c r="Z174" s="11"/>
      <c r="AA174" s="10"/>
      <c r="AB174" s="10"/>
      <c r="AC174" s="119"/>
      <c r="AD174" s="119"/>
      <c r="AE174" s="16"/>
      <c r="AF174" s="16"/>
      <c r="AG174" s="119"/>
      <c r="AH174" s="125">
        <f t="shared" si="2"/>
        <v>0</v>
      </c>
      <c r="AI174" s="118"/>
      <c r="AJ174" s="118"/>
      <c r="AK174" s="128"/>
      <c r="AL174" s="64"/>
      <c r="AM174" s="64"/>
      <c r="AN174" s="64"/>
      <c r="AO174" s="64"/>
      <c r="AP174" s="64"/>
      <c r="AQ174" s="64"/>
      <c r="AR174" s="64"/>
      <c r="AS174" s="64"/>
      <c r="AT174" s="64"/>
      <c r="AU174" s="64"/>
      <c r="AV174" s="64"/>
      <c r="AW174" s="64"/>
      <c r="AX174" s="64"/>
      <c r="AY174" s="64"/>
      <c r="AZ174" s="64"/>
      <c r="BA174" s="64"/>
      <c r="BB174" s="64"/>
      <c r="BC174" s="64"/>
      <c r="BD174" s="64"/>
      <c r="BE174" s="64"/>
      <c r="BF174" s="64"/>
      <c r="BG174" s="32"/>
    </row>
    <row r="175" spans="1:59" x14ac:dyDescent="0.25">
      <c r="A175" s="31"/>
      <c r="B175" s="32"/>
      <c r="C175" s="32"/>
      <c r="D175" s="32"/>
      <c r="E175" s="32"/>
      <c r="F175" s="69"/>
      <c r="G175" s="57"/>
      <c r="H175" s="103"/>
      <c r="I175" s="71"/>
      <c r="J175" s="32"/>
      <c r="K175" s="61"/>
      <c r="L175" s="111"/>
      <c r="M175" s="60"/>
      <c r="N175" s="61"/>
      <c r="O175" s="61"/>
      <c r="P175" s="32"/>
      <c r="Q175" s="59"/>
      <c r="R175" s="59"/>
      <c r="S175" s="59"/>
      <c r="T175" s="32"/>
      <c r="U175" s="10"/>
      <c r="V175" s="11"/>
      <c r="W175" s="29"/>
      <c r="X175" s="10"/>
      <c r="Y175" s="11"/>
      <c r="Z175" s="11"/>
      <c r="AA175" s="10"/>
      <c r="AB175" s="10"/>
      <c r="AC175" s="119"/>
      <c r="AD175" s="119"/>
      <c r="AE175" s="16"/>
      <c r="AF175" s="16"/>
      <c r="AG175" s="119"/>
      <c r="AH175" s="125">
        <f t="shared" si="2"/>
        <v>0</v>
      </c>
      <c r="AI175" s="118"/>
      <c r="AJ175" s="118"/>
      <c r="AK175" s="128"/>
      <c r="AL175" s="64"/>
      <c r="AM175" s="64"/>
      <c r="AN175" s="64"/>
      <c r="AO175" s="64"/>
      <c r="AP175" s="64"/>
      <c r="AQ175" s="64"/>
      <c r="AR175" s="64"/>
      <c r="AS175" s="64"/>
      <c r="AT175" s="64"/>
      <c r="AU175" s="64"/>
      <c r="AV175" s="64"/>
      <c r="AW175" s="64"/>
      <c r="AX175" s="64"/>
      <c r="AY175" s="64"/>
      <c r="AZ175" s="64"/>
      <c r="BA175" s="64"/>
      <c r="BB175" s="64"/>
      <c r="BC175" s="64"/>
      <c r="BD175" s="64"/>
      <c r="BE175" s="64"/>
      <c r="BF175" s="64"/>
      <c r="BG175" s="32"/>
    </row>
    <row r="176" spans="1:59" x14ac:dyDescent="0.25">
      <c r="A176" s="31"/>
      <c r="B176" s="32"/>
      <c r="C176" s="32"/>
      <c r="D176" s="32"/>
      <c r="E176" s="32"/>
      <c r="F176" s="69"/>
      <c r="G176" s="57"/>
      <c r="H176" s="103"/>
      <c r="I176" s="71"/>
      <c r="J176" s="32"/>
      <c r="K176" s="61"/>
      <c r="L176" s="111"/>
      <c r="M176" s="60"/>
      <c r="N176" s="61"/>
      <c r="O176" s="61"/>
      <c r="P176" s="32"/>
      <c r="Q176" s="59"/>
      <c r="R176" s="59"/>
      <c r="S176" s="59"/>
      <c r="T176" s="32"/>
      <c r="U176" s="28"/>
      <c r="V176" s="16"/>
      <c r="W176" s="16"/>
      <c r="X176" s="28"/>
      <c r="Y176" s="28"/>
      <c r="Z176" s="16"/>
      <c r="AA176" s="28"/>
      <c r="AB176" s="28"/>
      <c r="AC176" s="118"/>
      <c r="AD176" s="118"/>
      <c r="AE176" s="28"/>
      <c r="AF176" s="28"/>
      <c r="AG176" s="118"/>
      <c r="AH176" s="125">
        <f t="shared" si="2"/>
        <v>0</v>
      </c>
      <c r="AI176" s="118"/>
      <c r="AJ176" s="118"/>
      <c r="AK176" s="128"/>
      <c r="AL176" s="64"/>
      <c r="AM176" s="64"/>
      <c r="AN176" s="64"/>
      <c r="AO176" s="64"/>
      <c r="AP176" s="64"/>
      <c r="AQ176" s="64"/>
      <c r="AR176" s="64"/>
      <c r="AS176" s="64"/>
      <c r="AT176" s="64"/>
      <c r="AU176" s="64"/>
      <c r="AV176" s="64"/>
      <c r="AW176" s="64"/>
      <c r="AX176" s="64"/>
      <c r="AY176" s="64"/>
      <c r="AZ176" s="64"/>
      <c r="BA176" s="64"/>
      <c r="BB176" s="64"/>
      <c r="BC176" s="64"/>
      <c r="BD176" s="64"/>
      <c r="BE176" s="64"/>
      <c r="BF176" s="64"/>
      <c r="BG176" s="32"/>
    </row>
    <row r="177" spans="1:59" ht="15" customHeight="1" x14ac:dyDescent="0.25">
      <c r="A177" s="31">
        <v>18</v>
      </c>
      <c r="B177" s="32" t="s">
        <v>438</v>
      </c>
      <c r="C177" s="32" t="s">
        <v>168</v>
      </c>
      <c r="D177" s="32" t="s">
        <v>97</v>
      </c>
      <c r="E177" s="32" t="s">
        <v>99</v>
      </c>
      <c r="F177" s="69" t="s">
        <v>169</v>
      </c>
      <c r="G177" s="57">
        <v>12714</v>
      </c>
      <c r="H177" s="103" t="s">
        <v>149</v>
      </c>
      <c r="I177" s="71" t="s">
        <v>170</v>
      </c>
      <c r="J177" s="32" t="s">
        <v>171</v>
      </c>
      <c r="K177" s="61">
        <v>43838</v>
      </c>
      <c r="L177" s="111">
        <v>29280</v>
      </c>
      <c r="M177" s="60">
        <v>12721</v>
      </c>
      <c r="N177" s="61">
        <v>43838</v>
      </c>
      <c r="O177" s="61">
        <v>44204</v>
      </c>
      <c r="P177" s="32" t="s">
        <v>289</v>
      </c>
      <c r="Q177" s="59" t="s">
        <v>100</v>
      </c>
      <c r="R177" s="59" t="s">
        <v>100</v>
      </c>
      <c r="S177" s="59" t="s">
        <v>100</v>
      </c>
      <c r="T177" s="32" t="s">
        <v>306</v>
      </c>
      <c r="U177" s="11" t="s">
        <v>100</v>
      </c>
      <c r="V177" s="11" t="s">
        <v>100</v>
      </c>
      <c r="W177" s="30" t="s">
        <v>100</v>
      </c>
      <c r="X177" s="11" t="s">
        <v>100</v>
      </c>
      <c r="Y177" s="12" t="s">
        <v>100</v>
      </c>
      <c r="Z177" s="11" t="s">
        <v>100</v>
      </c>
      <c r="AA177" s="26" t="s">
        <v>100</v>
      </c>
      <c r="AB177" s="16" t="s">
        <v>100</v>
      </c>
      <c r="AC177" s="119">
        <v>0</v>
      </c>
      <c r="AD177" s="119">
        <v>0</v>
      </c>
      <c r="AE177" s="16" t="s">
        <v>100</v>
      </c>
      <c r="AF177" s="21" t="s">
        <v>100</v>
      </c>
      <c r="AG177" s="119">
        <v>0</v>
      </c>
      <c r="AH177" s="125">
        <f t="shared" si="2"/>
        <v>29280</v>
      </c>
      <c r="AI177" s="118">
        <v>27589.25</v>
      </c>
      <c r="AJ177" s="118">
        <v>0</v>
      </c>
      <c r="AK177" s="128">
        <f>AI177+AI179+AI181</f>
        <v>115429.25</v>
      </c>
      <c r="AL177" s="64" t="s">
        <v>100</v>
      </c>
      <c r="AM177" s="64" t="s">
        <v>100</v>
      </c>
      <c r="AN177" s="64" t="s">
        <v>100</v>
      </c>
      <c r="AO177" s="64" t="s">
        <v>100</v>
      </c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4"/>
      <c r="BG177" s="32"/>
    </row>
    <row r="178" spans="1:59" x14ac:dyDescent="0.25">
      <c r="A178" s="31"/>
      <c r="B178" s="32"/>
      <c r="C178" s="32"/>
      <c r="D178" s="32"/>
      <c r="E178" s="32"/>
      <c r="F178" s="69"/>
      <c r="G178" s="57"/>
      <c r="H178" s="103"/>
      <c r="I178" s="71"/>
      <c r="J178" s="32"/>
      <c r="K178" s="61"/>
      <c r="L178" s="111"/>
      <c r="M178" s="60"/>
      <c r="N178" s="61"/>
      <c r="O178" s="61"/>
      <c r="P178" s="32"/>
      <c r="Q178" s="59"/>
      <c r="R178" s="59"/>
      <c r="S178" s="59"/>
      <c r="T178" s="32"/>
      <c r="U178" s="11" t="s">
        <v>101</v>
      </c>
      <c r="V178" s="11">
        <v>44188</v>
      </c>
      <c r="W178" s="30" t="s">
        <v>197</v>
      </c>
      <c r="X178" s="11" t="s">
        <v>205</v>
      </c>
      <c r="Y178" s="12">
        <v>44205</v>
      </c>
      <c r="Z178" s="11">
        <v>44569</v>
      </c>
      <c r="AA178" s="26" t="s">
        <v>100</v>
      </c>
      <c r="AB178" s="16" t="s">
        <v>100</v>
      </c>
      <c r="AC178" s="119">
        <v>0</v>
      </c>
      <c r="AD178" s="119">
        <v>0</v>
      </c>
      <c r="AE178" s="16" t="s">
        <v>100</v>
      </c>
      <c r="AF178" s="21" t="s">
        <v>100</v>
      </c>
      <c r="AG178" s="119">
        <v>0</v>
      </c>
      <c r="AH178" s="125">
        <f t="shared" si="2"/>
        <v>0</v>
      </c>
      <c r="AI178" s="118">
        <v>0</v>
      </c>
      <c r="AJ178" s="118">
        <v>0</v>
      </c>
      <c r="AK178" s="128"/>
      <c r="AL178" s="64"/>
      <c r="AM178" s="64"/>
      <c r="AN178" s="64"/>
      <c r="AO178" s="64"/>
      <c r="AP178" s="64"/>
      <c r="AQ178" s="64"/>
      <c r="AR178" s="64"/>
      <c r="AS178" s="64"/>
      <c r="AT178" s="64"/>
      <c r="AU178" s="64"/>
      <c r="AV178" s="64"/>
      <c r="AW178" s="64"/>
      <c r="AX178" s="64"/>
      <c r="AY178" s="64"/>
      <c r="AZ178" s="64"/>
      <c r="BA178" s="64"/>
      <c r="BB178" s="64"/>
      <c r="BC178" s="64"/>
      <c r="BD178" s="64"/>
      <c r="BE178" s="64"/>
      <c r="BF178" s="64"/>
      <c r="BG178" s="32"/>
    </row>
    <row r="179" spans="1:59" x14ac:dyDescent="0.25">
      <c r="A179" s="31"/>
      <c r="B179" s="32"/>
      <c r="C179" s="32"/>
      <c r="D179" s="32"/>
      <c r="E179" s="32"/>
      <c r="F179" s="69"/>
      <c r="G179" s="57"/>
      <c r="H179" s="103"/>
      <c r="I179" s="71"/>
      <c r="J179" s="32"/>
      <c r="K179" s="61"/>
      <c r="L179" s="111"/>
      <c r="M179" s="60"/>
      <c r="N179" s="61"/>
      <c r="O179" s="61"/>
      <c r="P179" s="32"/>
      <c r="Q179" s="59"/>
      <c r="R179" s="59"/>
      <c r="S179" s="59"/>
      <c r="T179" s="32"/>
      <c r="U179" s="11" t="s">
        <v>103</v>
      </c>
      <c r="V179" s="11">
        <v>44559</v>
      </c>
      <c r="W179" s="13">
        <v>13195</v>
      </c>
      <c r="X179" s="11" t="s">
        <v>255</v>
      </c>
      <c r="Y179" s="12">
        <v>44570</v>
      </c>
      <c r="Z179" s="12">
        <v>44935</v>
      </c>
      <c r="AA179" s="16" t="s">
        <v>100</v>
      </c>
      <c r="AB179" s="16" t="s">
        <v>100</v>
      </c>
      <c r="AC179" s="119">
        <v>0</v>
      </c>
      <c r="AD179" s="119">
        <v>0</v>
      </c>
      <c r="AE179" s="16" t="s">
        <v>100</v>
      </c>
      <c r="AF179" s="21" t="s">
        <v>100</v>
      </c>
      <c r="AG179" s="119">
        <v>0</v>
      </c>
      <c r="AH179" s="125">
        <f t="shared" si="2"/>
        <v>0</v>
      </c>
      <c r="AI179" s="118">
        <f>29280+29280</f>
        <v>58560</v>
      </c>
      <c r="AJ179" s="118">
        <v>0</v>
      </c>
      <c r="AK179" s="128"/>
      <c r="AL179" s="64"/>
      <c r="AM179" s="64"/>
      <c r="AN179" s="64"/>
      <c r="AO179" s="64"/>
      <c r="AP179" s="64"/>
      <c r="AQ179" s="64"/>
      <c r="AR179" s="64"/>
      <c r="AS179" s="64"/>
      <c r="AT179" s="64"/>
      <c r="AU179" s="64"/>
      <c r="AV179" s="64"/>
      <c r="AW179" s="64"/>
      <c r="AX179" s="64"/>
      <c r="AY179" s="64"/>
      <c r="AZ179" s="64"/>
      <c r="BA179" s="64"/>
      <c r="BB179" s="64"/>
      <c r="BC179" s="64"/>
      <c r="BD179" s="64"/>
      <c r="BE179" s="64"/>
      <c r="BF179" s="64"/>
      <c r="BG179" s="32"/>
    </row>
    <row r="180" spans="1:59" x14ac:dyDescent="0.25">
      <c r="A180" s="31"/>
      <c r="B180" s="32"/>
      <c r="C180" s="32"/>
      <c r="D180" s="32"/>
      <c r="E180" s="32"/>
      <c r="F180" s="69"/>
      <c r="G180" s="57"/>
      <c r="H180" s="103"/>
      <c r="I180" s="71"/>
      <c r="J180" s="32"/>
      <c r="K180" s="61"/>
      <c r="L180" s="111"/>
      <c r="M180" s="60"/>
      <c r="N180" s="61"/>
      <c r="O180" s="61"/>
      <c r="P180" s="32"/>
      <c r="Q180" s="59"/>
      <c r="R180" s="59"/>
      <c r="S180" s="59"/>
      <c r="T180" s="32"/>
      <c r="U180" s="11" t="s">
        <v>104</v>
      </c>
      <c r="V180" s="11">
        <v>44924</v>
      </c>
      <c r="W180" s="13">
        <v>13448</v>
      </c>
      <c r="X180" s="11" t="s">
        <v>317</v>
      </c>
      <c r="Y180" s="12">
        <v>44936</v>
      </c>
      <c r="Z180" s="12">
        <v>45301</v>
      </c>
      <c r="AA180" s="16" t="s">
        <v>100</v>
      </c>
      <c r="AB180" s="16" t="s">
        <v>100</v>
      </c>
      <c r="AC180" s="119">
        <v>0</v>
      </c>
      <c r="AD180" s="119">
        <v>0</v>
      </c>
      <c r="AE180" s="16" t="s">
        <v>100</v>
      </c>
      <c r="AF180" s="21" t="s">
        <v>100</v>
      </c>
      <c r="AG180" s="119">
        <v>0</v>
      </c>
      <c r="AH180" s="125">
        <f t="shared" si="2"/>
        <v>0</v>
      </c>
      <c r="AI180" s="118">
        <v>0</v>
      </c>
      <c r="AJ180" s="118">
        <v>0</v>
      </c>
      <c r="AK180" s="128"/>
      <c r="AL180" s="64"/>
      <c r="AM180" s="64"/>
      <c r="AN180" s="64"/>
      <c r="AO180" s="64"/>
      <c r="AP180" s="64"/>
      <c r="AQ180" s="64"/>
      <c r="AR180" s="64"/>
      <c r="AS180" s="64"/>
      <c r="AT180" s="64"/>
      <c r="AU180" s="64"/>
      <c r="AV180" s="64"/>
      <c r="AW180" s="64"/>
      <c r="AX180" s="64"/>
      <c r="AY180" s="64"/>
      <c r="AZ180" s="64"/>
      <c r="BA180" s="64"/>
      <c r="BB180" s="64"/>
      <c r="BC180" s="64"/>
      <c r="BD180" s="64"/>
      <c r="BE180" s="64"/>
      <c r="BF180" s="64"/>
      <c r="BG180" s="32"/>
    </row>
    <row r="181" spans="1:59" x14ac:dyDescent="0.25">
      <c r="A181" s="31"/>
      <c r="B181" s="32"/>
      <c r="C181" s="32"/>
      <c r="D181" s="32"/>
      <c r="E181" s="32"/>
      <c r="F181" s="69"/>
      <c r="G181" s="57"/>
      <c r="H181" s="103"/>
      <c r="I181" s="71"/>
      <c r="J181" s="32"/>
      <c r="K181" s="61"/>
      <c r="L181" s="111"/>
      <c r="M181" s="60"/>
      <c r="N181" s="61"/>
      <c r="O181" s="61"/>
      <c r="P181" s="32"/>
      <c r="Q181" s="59"/>
      <c r="R181" s="59"/>
      <c r="S181" s="59"/>
      <c r="T181" s="32"/>
      <c r="U181" s="11" t="s">
        <v>105</v>
      </c>
      <c r="V181" s="11">
        <v>45299</v>
      </c>
      <c r="W181" s="13">
        <v>13689</v>
      </c>
      <c r="X181" s="11" t="s">
        <v>390</v>
      </c>
      <c r="Y181" s="12">
        <v>45300</v>
      </c>
      <c r="Z181" s="12">
        <v>45665</v>
      </c>
      <c r="AA181" s="16" t="s">
        <v>100</v>
      </c>
      <c r="AB181" s="16" t="s">
        <v>100</v>
      </c>
      <c r="AC181" s="119">
        <v>0</v>
      </c>
      <c r="AD181" s="119">
        <v>0</v>
      </c>
      <c r="AE181" s="16" t="s">
        <v>100</v>
      </c>
      <c r="AF181" s="21" t="s">
        <v>100</v>
      </c>
      <c r="AG181" s="119">
        <v>0</v>
      </c>
      <c r="AH181" s="125">
        <f t="shared" si="2"/>
        <v>0</v>
      </c>
      <c r="AI181" s="118">
        <v>29280</v>
      </c>
      <c r="AJ181" s="118">
        <v>0</v>
      </c>
      <c r="AK181" s="128"/>
      <c r="AL181" s="64"/>
      <c r="AM181" s="64"/>
      <c r="AN181" s="64"/>
      <c r="AO181" s="64"/>
      <c r="AP181" s="64"/>
      <c r="AQ181" s="64"/>
      <c r="AR181" s="64"/>
      <c r="AS181" s="64"/>
      <c r="AT181" s="64"/>
      <c r="AU181" s="64"/>
      <c r="AV181" s="64"/>
      <c r="AW181" s="64"/>
      <c r="AX181" s="64"/>
      <c r="AY181" s="64"/>
      <c r="AZ181" s="64"/>
      <c r="BA181" s="64"/>
      <c r="BB181" s="64"/>
      <c r="BC181" s="64"/>
      <c r="BD181" s="64"/>
      <c r="BE181" s="64"/>
      <c r="BF181" s="64"/>
      <c r="BG181" s="32"/>
    </row>
    <row r="182" spans="1:59" x14ac:dyDescent="0.25">
      <c r="A182" s="31"/>
      <c r="B182" s="32"/>
      <c r="C182" s="32"/>
      <c r="D182" s="32"/>
      <c r="E182" s="32"/>
      <c r="F182" s="69"/>
      <c r="G182" s="57"/>
      <c r="H182" s="103"/>
      <c r="I182" s="71"/>
      <c r="J182" s="32"/>
      <c r="K182" s="61"/>
      <c r="L182" s="111"/>
      <c r="M182" s="60"/>
      <c r="N182" s="61"/>
      <c r="O182" s="61"/>
      <c r="P182" s="32"/>
      <c r="Q182" s="59"/>
      <c r="R182" s="59"/>
      <c r="S182" s="59"/>
      <c r="T182" s="32"/>
      <c r="U182" s="11"/>
      <c r="V182" s="11"/>
      <c r="W182" s="11"/>
      <c r="X182" s="11"/>
      <c r="Y182" s="12"/>
      <c r="Z182" s="12"/>
      <c r="AA182" s="16"/>
      <c r="AB182" s="16"/>
      <c r="AC182" s="119"/>
      <c r="AD182" s="119"/>
      <c r="AE182" s="16"/>
      <c r="AF182" s="21"/>
      <c r="AG182" s="119"/>
      <c r="AH182" s="125">
        <f t="shared" si="2"/>
        <v>0</v>
      </c>
      <c r="AI182" s="118"/>
      <c r="AJ182" s="118"/>
      <c r="AK182" s="128"/>
      <c r="AL182" s="64"/>
      <c r="AM182" s="64"/>
      <c r="AN182" s="64"/>
      <c r="AO182" s="64"/>
      <c r="AP182" s="64"/>
      <c r="AQ182" s="64"/>
      <c r="AR182" s="64"/>
      <c r="AS182" s="64"/>
      <c r="AT182" s="64"/>
      <c r="AU182" s="64"/>
      <c r="AV182" s="64"/>
      <c r="AW182" s="64"/>
      <c r="AX182" s="64"/>
      <c r="AY182" s="64"/>
      <c r="AZ182" s="64"/>
      <c r="BA182" s="64"/>
      <c r="BB182" s="64"/>
      <c r="BC182" s="64"/>
      <c r="BD182" s="64"/>
      <c r="BE182" s="64"/>
      <c r="BF182" s="64"/>
      <c r="BG182" s="32"/>
    </row>
    <row r="183" spans="1:59" x14ac:dyDescent="0.25">
      <c r="A183" s="31"/>
      <c r="B183" s="32"/>
      <c r="C183" s="32"/>
      <c r="D183" s="32"/>
      <c r="E183" s="32"/>
      <c r="F183" s="69"/>
      <c r="G183" s="57"/>
      <c r="H183" s="103"/>
      <c r="I183" s="71"/>
      <c r="J183" s="32"/>
      <c r="K183" s="61"/>
      <c r="L183" s="111"/>
      <c r="M183" s="60"/>
      <c r="N183" s="61"/>
      <c r="O183" s="61"/>
      <c r="P183" s="32"/>
      <c r="Q183" s="59"/>
      <c r="R183" s="59"/>
      <c r="S183" s="59"/>
      <c r="T183" s="32"/>
      <c r="U183" s="11"/>
      <c r="V183" s="11"/>
      <c r="W183" s="11"/>
      <c r="X183" s="11"/>
      <c r="Y183" s="12"/>
      <c r="Z183" s="12"/>
      <c r="AA183" s="16"/>
      <c r="AB183" s="16"/>
      <c r="AC183" s="119"/>
      <c r="AD183" s="119"/>
      <c r="AE183" s="16"/>
      <c r="AF183" s="21"/>
      <c r="AG183" s="119"/>
      <c r="AH183" s="125">
        <f t="shared" si="2"/>
        <v>0</v>
      </c>
      <c r="AI183" s="118"/>
      <c r="AJ183" s="118"/>
      <c r="AK183" s="128"/>
      <c r="AL183" s="64"/>
      <c r="AM183" s="64"/>
      <c r="AN183" s="64"/>
      <c r="AO183" s="64"/>
      <c r="AP183" s="64"/>
      <c r="AQ183" s="64"/>
      <c r="AR183" s="64"/>
      <c r="AS183" s="64"/>
      <c r="AT183" s="64"/>
      <c r="AU183" s="64"/>
      <c r="AV183" s="64"/>
      <c r="AW183" s="64"/>
      <c r="AX183" s="64"/>
      <c r="AY183" s="64"/>
      <c r="AZ183" s="64"/>
      <c r="BA183" s="64"/>
      <c r="BB183" s="64"/>
      <c r="BC183" s="64"/>
      <c r="BD183" s="64"/>
      <c r="BE183" s="64"/>
      <c r="BF183" s="64"/>
      <c r="BG183" s="32"/>
    </row>
    <row r="184" spans="1:59" x14ac:dyDescent="0.25">
      <c r="A184" s="31"/>
      <c r="B184" s="32"/>
      <c r="C184" s="32"/>
      <c r="D184" s="32"/>
      <c r="E184" s="32"/>
      <c r="F184" s="69"/>
      <c r="G184" s="57"/>
      <c r="H184" s="103"/>
      <c r="I184" s="71"/>
      <c r="J184" s="32"/>
      <c r="K184" s="61"/>
      <c r="L184" s="111"/>
      <c r="M184" s="60"/>
      <c r="N184" s="61"/>
      <c r="O184" s="61"/>
      <c r="P184" s="32"/>
      <c r="Q184" s="59"/>
      <c r="R184" s="59"/>
      <c r="S184" s="59"/>
      <c r="T184" s="32"/>
      <c r="U184" s="28"/>
      <c r="V184" s="16"/>
      <c r="W184" s="16"/>
      <c r="X184" s="28"/>
      <c r="Y184" s="28"/>
      <c r="Z184" s="16"/>
      <c r="AA184" s="28"/>
      <c r="AB184" s="28"/>
      <c r="AC184" s="118"/>
      <c r="AD184" s="118"/>
      <c r="AE184" s="28"/>
      <c r="AF184" s="28"/>
      <c r="AG184" s="118"/>
      <c r="AH184" s="125">
        <f t="shared" si="2"/>
        <v>0</v>
      </c>
      <c r="AI184" s="118"/>
      <c r="AJ184" s="118"/>
      <c r="AK184" s="128"/>
      <c r="AL184" s="64"/>
      <c r="AM184" s="64"/>
      <c r="AN184" s="64"/>
      <c r="AO184" s="64"/>
      <c r="AP184" s="64"/>
      <c r="AQ184" s="64"/>
      <c r="AR184" s="64"/>
      <c r="AS184" s="64"/>
      <c r="AT184" s="64"/>
      <c r="AU184" s="64"/>
      <c r="AV184" s="64"/>
      <c r="AW184" s="64"/>
      <c r="AX184" s="64"/>
      <c r="AY184" s="64"/>
      <c r="AZ184" s="64"/>
      <c r="BA184" s="64"/>
      <c r="BB184" s="64"/>
      <c r="BC184" s="64"/>
      <c r="BD184" s="64"/>
      <c r="BE184" s="64"/>
      <c r="BF184" s="64"/>
      <c r="BG184" s="32"/>
    </row>
    <row r="185" spans="1:59" ht="15" customHeight="1" x14ac:dyDescent="0.25">
      <c r="A185" s="31">
        <v>19</v>
      </c>
      <c r="B185" s="31" t="s">
        <v>439</v>
      </c>
      <c r="C185" s="32" t="s">
        <v>300</v>
      </c>
      <c r="D185" s="32" t="s">
        <v>420</v>
      </c>
      <c r="E185" s="32" t="s">
        <v>99</v>
      </c>
      <c r="F185" s="69" t="s">
        <v>250</v>
      </c>
      <c r="G185" s="60">
        <v>13227</v>
      </c>
      <c r="H185" s="53" t="s">
        <v>251</v>
      </c>
      <c r="I185" s="71" t="s">
        <v>252</v>
      </c>
      <c r="J185" s="31" t="s">
        <v>253</v>
      </c>
      <c r="K185" s="61">
        <v>44614</v>
      </c>
      <c r="L185" s="112">
        <v>162000</v>
      </c>
      <c r="M185" s="60">
        <v>13235</v>
      </c>
      <c r="N185" s="61">
        <v>44621</v>
      </c>
      <c r="O185" s="61">
        <v>44986</v>
      </c>
      <c r="P185" s="31" t="s">
        <v>289</v>
      </c>
      <c r="Q185" s="31" t="s">
        <v>100</v>
      </c>
      <c r="R185" s="31" t="s">
        <v>100</v>
      </c>
      <c r="S185" s="31" t="s">
        <v>100</v>
      </c>
      <c r="T185" s="31" t="s">
        <v>98</v>
      </c>
      <c r="U185" s="11" t="s">
        <v>100</v>
      </c>
      <c r="V185" s="11" t="s">
        <v>100</v>
      </c>
      <c r="W185" s="30" t="s">
        <v>100</v>
      </c>
      <c r="X185" s="11" t="s">
        <v>100</v>
      </c>
      <c r="Y185" s="12" t="s">
        <v>100</v>
      </c>
      <c r="Z185" s="11" t="s">
        <v>100</v>
      </c>
      <c r="AA185" s="16" t="s">
        <v>100</v>
      </c>
      <c r="AB185" s="16" t="s">
        <v>100</v>
      </c>
      <c r="AC185" s="119">
        <v>0</v>
      </c>
      <c r="AD185" s="119">
        <v>0</v>
      </c>
      <c r="AE185" s="16" t="s">
        <v>100</v>
      </c>
      <c r="AF185" s="21" t="s">
        <v>100</v>
      </c>
      <c r="AG185" s="119">
        <v>0</v>
      </c>
      <c r="AH185" s="125">
        <f t="shared" si="2"/>
        <v>162000</v>
      </c>
      <c r="AI185" s="118">
        <v>121500</v>
      </c>
      <c r="AJ185" s="118">
        <v>0</v>
      </c>
      <c r="AK185" s="128">
        <f>AI185+AI186</f>
        <v>305077.58999999997</v>
      </c>
      <c r="AL185" s="64" t="s">
        <v>100</v>
      </c>
      <c r="AM185" s="64" t="s">
        <v>100</v>
      </c>
      <c r="AN185" s="64" t="s">
        <v>100</v>
      </c>
      <c r="AO185" s="64" t="s">
        <v>100</v>
      </c>
      <c r="AP185" s="64" t="s">
        <v>301</v>
      </c>
      <c r="AQ185" s="58" t="s">
        <v>302</v>
      </c>
      <c r="AR185" s="64"/>
      <c r="AS185" s="64"/>
      <c r="AT185" s="64"/>
      <c r="AU185" s="64"/>
      <c r="AV185" s="64"/>
      <c r="AW185" s="64"/>
      <c r="AX185" s="64"/>
      <c r="AY185" s="64"/>
      <c r="AZ185" s="64"/>
      <c r="BA185" s="64"/>
      <c r="BB185" s="64"/>
      <c r="BC185" s="64"/>
      <c r="BD185" s="64"/>
      <c r="BE185" s="64"/>
      <c r="BF185" s="64"/>
      <c r="BG185" s="32"/>
    </row>
    <row r="186" spans="1:59" x14ac:dyDescent="0.25">
      <c r="A186" s="31"/>
      <c r="B186" s="31"/>
      <c r="C186" s="32"/>
      <c r="D186" s="32"/>
      <c r="E186" s="32"/>
      <c r="F186" s="69"/>
      <c r="G186" s="60"/>
      <c r="H186" s="53"/>
      <c r="I186" s="71"/>
      <c r="J186" s="31"/>
      <c r="K186" s="61"/>
      <c r="L186" s="112"/>
      <c r="M186" s="60"/>
      <c r="N186" s="61"/>
      <c r="O186" s="61"/>
      <c r="P186" s="31"/>
      <c r="Q186" s="31"/>
      <c r="R186" s="31"/>
      <c r="S186" s="31"/>
      <c r="T186" s="31"/>
      <c r="U186" s="11" t="s">
        <v>101</v>
      </c>
      <c r="V186" s="11">
        <v>44985</v>
      </c>
      <c r="W186" s="13">
        <v>13486</v>
      </c>
      <c r="X186" s="10" t="s">
        <v>384</v>
      </c>
      <c r="Y186" s="27">
        <v>44987</v>
      </c>
      <c r="Z186" s="11">
        <v>45352</v>
      </c>
      <c r="AA186" s="16" t="s">
        <v>100</v>
      </c>
      <c r="AB186" s="16" t="s">
        <v>100</v>
      </c>
      <c r="AC186" s="119">
        <v>0</v>
      </c>
      <c r="AD186" s="119">
        <v>0</v>
      </c>
      <c r="AE186" s="16" t="s">
        <v>100</v>
      </c>
      <c r="AF186" s="21" t="s">
        <v>100</v>
      </c>
      <c r="AG186" s="119">
        <v>0</v>
      </c>
      <c r="AH186" s="125">
        <f t="shared" si="2"/>
        <v>0</v>
      </c>
      <c r="AI186" s="118">
        <v>183577.59</v>
      </c>
      <c r="AJ186" s="118">
        <v>0</v>
      </c>
      <c r="AK186" s="128"/>
      <c r="AL186" s="64"/>
      <c r="AM186" s="64"/>
      <c r="AN186" s="64"/>
      <c r="AO186" s="64"/>
      <c r="AP186" s="64"/>
      <c r="AQ186" s="58"/>
      <c r="AR186" s="64"/>
      <c r="AS186" s="64"/>
      <c r="AT186" s="64"/>
      <c r="AU186" s="64"/>
      <c r="AV186" s="64"/>
      <c r="AW186" s="64"/>
      <c r="AX186" s="64"/>
      <c r="AY186" s="64"/>
      <c r="AZ186" s="64"/>
      <c r="BA186" s="64"/>
      <c r="BB186" s="64"/>
      <c r="BC186" s="64"/>
      <c r="BD186" s="64"/>
      <c r="BE186" s="64"/>
      <c r="BF186" s="64"/>
      <c r="BG186" s="32"/>
    </row>
    <row r="187" spans="1:59" x14ac:dyDescent="0.25">
      <c r="A187" s="31"/>
      <c r="B187" s="31"/>
      <c r="C187" s="32"/>
      <c r="D187" s="32"/>
      <c r="E187" s="32"/>
      <c r="F187" s="69"/>
      <c r="G187" s="60"/>
      <c r="H187" s="53"/>
      <c r="I187" s="71"/>
      <c r="J187" s="31"/>
      <c r="K187" s="61"/>
      <c r="L187" s="112"/>
      <c r="M187" s="60"/>
      <c r="N187" s="61"/>
      <c r="O187" s="61"/>
      <c r="P187" s="31"/>
      <c r="Q187" s="31"/>
      <c r="R187" s="31"/>
      <c r="S187" s="31"/>
      <c r="T187" s="31"/>
      <c r="U187" s="11"/>
      <c r="V187" s="11"/>
      <c r="W187" s="13"/>
      <c r="X187" s="10"/>
      <c r="Y187" s="27"/>
      <c r="Z187" s="11"/>
      <c r="AA187" s="16"/>
      <c r="AB187" s="16"/>
      <c r="AC187" s="119"/>
      <c r="AD187" s="119"/>
      <c r="AE187" s="16"/>
      <c r="AF187" s="21"/>
      <c r="AG187" s="119"/>
      <c r="AH187" s="125">
        <f t="shared" si="2"/>
        <v>0</v>
      </c>
      <c r="AI187" s="118"/>
      <c r="AJ187" s="118"/>
      <c r="AK187" s="128"/>
      <c r="AL187" s="64"/>
      <c r="AM187" s="64"/>
      <c r="AN187" s="64"/>
      <c r="AO187" s="64"/>
      <c r="AP187" s="64"/>
      <c r="AQ187" s="58"/>
      <c r="AR187" s="64"/>
      <c r="AS187" s="64"/>
      <c r="AT187" s="64"/>
      <c r="AU187" s="64"/>
      <c r="AV187" s="64"/>
      <c r="AW187" s="64"/>
      <c r="AX187" s="64"/>
      <c r="AY187" s="64"/>
      <c r="AZ187" s="64"/>
      <c r="BA187" s="64"/>
      <c r="BB187" s="64"/>
      <c r="BC187" s="64"/>
      <c r="BD187" s="64"/>
      <c r="BE187" s="64"/>
      <c r="BF187" s="64"/>
      <c r="BG187" s="32"/>
    </row>
    <row r="188" spans="1:59" x14ac:dyDescent="0.25">
      <c r="A188" s="31"/>
      <c r="B188" s="31"/>
      <c r="C188" s="32"/>
      <c r="D188" s="32"/>
      <c r="E188" s="32"/>
      <c r="F188" s="69"/>
      <c r="G188" s="60"/>
      <c r="H188" s="53"/>
      <c r="I188" s="71"/>
      <c r="J188" s="31"/>
      <c r="K188" s="61"/>
      <c r="L188" s="112"/>
      <c r="M188" s="60"/>
      <c r="N188" s="61"/>
      <c r="O188" s="61"/>
      <c r="P188" s="31"/>
      <c r="Q188" s="31"/>
      <c r="R188" s="31"/>
      <c r="S188" s="31"/>
      <c r="T188" s="31"/>
      <c r="U188" s="11"/>
      <c r="V188" s="11"/>
      <c r="W188" s="13"/>
      <c r="X188" s="10"/>
      <c r="Y188" s="27"/>
      <c r="Z188" s="11"/>
      <c r="AA188" s="16"/>
      <c r="AB188" s="16"/>
      <c r="AC188" s="119"/>
      <c r="AD188" s="119"/>
      <c r="AE188" s="16"/>
      <c r="AF188" s="21"/>
      <c r="AG188" s="119"/>
      <c r="AH188" s="125">
        <f t="shared" si="2"/>
        <v>0</v>
      </c>
      <c r="AI188" s="118"/>
      <c r="AJ188" s="118"/>
      <c r="AK188" s="128"/>
      <c r="AL188" s="64"/>
      <c r="AM188" s="64"/>
      <c r="AN188" s="64"/>
      <c r="AO188" s="64"/>
      <c r="AP188" s="64"/>
      <c r="AQ188" s="58"/>
      <c r="AR188" s="64"/>
      <c r="AS188" s="64"/>
      <c r="AT188" s="64"/>
      <c r="AU188" s="64"/>
      <c r="AV188" s="64"/>
      <c r="AW188" s="64"/>
      <c r="AX188" s="64"/>
      <c r="AY188" s="64"/>
      <c r="AZ188" s="64"/>
      <c r="BA188" s="64"/>
      <c r="BB188" s="64"/>
      <c r="BC188" s="64"/>
      <c r="BD188" s="64"/>
      <c r="BE188" s="64"/>
      <c r="BF188" s="64"/>
      <c r="BG188" s="32"/>
    </row>
    <row r="189" spans="1:59" x14ac:dyDescent="0.25">
      <c r="A189" s="31"/>
      <c r="B189" s="31"/>
      <c r="C189" s="32"/>
      <c r="D189" s="32"/>
      <c r="E189" s="32"/>
      <c r="F189" s="69"/>
      <c r="G189" s="60"/>
      <c r="H189" s="53"/>
      <c r="I189" s="71"/>
      <c r="J189" s="31"/>
      <c r="K189" s="61"/>
      <c r="L189" s="112"/>
      <c r="M189" s="60"/>
      <c r="N189" s="61"/>
      <c r="O189" s="61"/>
      <c r="P189" s="31"/>
      <c r="Q189" s="31"/>
      <c r="R189" s="31"/>
      <c r="S189" s="31"/>
      <c r="T189" s="31"/>
      <c r="U189" s="35"/>
      <c r="V189" s="11"/>
      <c r="W189" s="30"/>
      <c r="X189" s="35"/>
      <c r="Y189" s="27"/>
      <c r="Z189" s="11"/>
      <c r="AA189" s="28"/>
      <c r="AB189" s="28"/>
      <c r="AC189" s="119"/>
      <c r="AD189" s="119"/>
      <c r="AE189" s="28"/>
      <c r="AF189" s="67"/>
      <c r="AG189" s="119"/>
      <c r="AH189" s="125">
        <f t="shared" si="2"/>
        <v>0</v>
      </c>
      <c r="AI189" s="118"/>
      <c r="AJ189" s="118"/>
      <c r="AK189" s="128"/>
      <c r="AL189" s="64"/>
      <c r="AM189" s="64"/>
      <c r="AN189" s="64"/>
      <c r="AO189" s="64"/>
      <c r="AP189" s="64"/>
      <c r="AQ189" s="58"/>
      <c r="AR189" s="64"/>
      <c r="AS189" s="64"/>
      <c r="AT189" s="64"/>
      <c r="AU189" s="64"/>
      <c r="AV189" s="64"/>
      <c r="AW189" s="64"/>
      <c r="AX189" s="64"/>
      <c r="AY189" s="64"/>
      <c r="AZ189" s="64"/>
      <c r="BA189" s="64"/>
      <c r="BB189" s="64"/>
      <c r="BC189" s="64"/>
      <c r="BD189" s="64"/>
      <c r="BE189" s="64"/>
      <c r="BF189" s="64"/>
      <c r="BG189" s="32"/>
    </row>
    <row r="190" spans="1:59" ht="15" customHeight="1" x14ac:dyDescent="0.25">
      <c r="A190" s="31">
        <v>20</v>
      </c>
      <c r="B190" s="31" t="s">
        <v>442</v>
      </c>
      <c r="C190" s="32" t="s">
        <v>271</v>
      </c>
      <c r="D190" s="32" t="s">
        <v>133</v>
      </c>
      <c r="E190" s="32" t="s">
        <v>99</v>
      </c>
      <c r="F190" s="69" t="s">
        <v>400</v>
      </c>
      <c r="G190" s="60">
        <v>13274</v>
      </c>
      <c r="H190" s="53" t="s">
        <v>267</v>
      </c>
      <c r="I190" s="71" t="s">
        <v>268</v>
      </c>
      <c r="J190" s="31" t="s">
        <v>269</v>
      </c>
      <c r="K190" s="61">
        <v>44882</v>
      </c>
      <c r="L190" s="112">
        <v>39000</v>
      </c>
      <c r="M190" s="60">
        <v>13422</v>
      </c>
      <c r="N190" s="61" t="s">
        <v>270</v>
      </c>
      <c r="O190" s="61">
        <v>45277</v>
      </c>
      <c r="P190" s="32" t="s">
        <v>289</v>
      </c>
      <c r="Q190" s="31" t="s">
        <v>100</v>
      </c>
      <c r="R190" s="31" t="s">
        <v>100</v>
      </c>
      <c r="S190" s="31" t="s">
        <v>100</v>
      </c>
      <c r="T190" s="31" t="s">
        <v>98</v>
      </c>
      <c r="U190" s="11" t="s">
        <v>100</v>
      </c>
      <c r="V190" s="11" t="s">
        <v>100</v>
      </c>
      <c r="W190" s="11" t="s">
        <v>100</v>
      </c>
      <c r="X190" s="11" t="s">
        <v>100</v>
      </c>
      <c r="Y190" s="11" t="s">
        <v>100</v>
      </c>
      <c r="Z190" s="11" t="s">
        <v>100</v>
      </c>
      <c r="AA190" s="16" t="s">
        <v>100</v>
      </c>
      <c r="AB190" s="16" t="s">
        <v>100</v>
      </c>
      <c r="AC190" s="119">
        <v>0</v>
      </c>
      <c r="AD190" s="119">
        <v>0</v>
      </c>
      <c r="AE190" s="16" t="s">
        <v>100</v>
      </c>
      <c r="AF190" s="21" t="s">
        <v>100</v>
      </c>
      <c r="AG190" s="119">
        <v>0</v>
      </c>
      <c r="AH190" s="125">
        <f t="shared" si="2"/>
        <v>39000</v>
      </c>
      <c r="AI190" s="118">
        <v>0</v>
      </c>
      <c r="AJ190" s="118">
        <v>0</v>
      </c>
      <c r="AK190" s="112">
        <f>AI191+AJ192</f>
        <v>407615.21</v>
      </c>
      <c r="AL190" s="64" t="s">
        <v>285</v>
      </c>
      <c r="AM190" s="64" t="s">
        <v>286</v>
      </c>
      <c r="AN190" s="64" t="s">
        <v>287</v>
      </c>
      <c r="AO190" s="64" t="s">
        <v>286</v>
      </c>
      <c r="AP190" s="64" t="s">
        <v>100</v>
      </c>
      <c r="AQ190" s="64" t="s">
        <v>100</v>
      </c>
      <c r="AR190" s="64"/>
      <c r="AS190" s="64"/>
      <c r="AT190" s="64"/>
      <c r="AU190" s="64"/>
      <c r="AV190" s="64"/>
      <c r="AW190" s="64"/>
      <c r="AX190" s="28"/>
      <c r="AY190" s="64"/>
      <c r="AZ190" s="64"/>
      <c r="BA190" s="64"/>
      <c r="BB190" s="64"/>
      <c r="BC190" s="64"/>
      <c r="BD190" s="64"/>
      <c r="BE190" s="64"/>
      <c r="BF190" s="64"/>
      <c r="BG190" s="32"/>
    </row>
    <row r="191" spans="1:59" x14ac:dyDescent="0.25">
      <c r="A191" s="31"/>
      <c r="B191" s="31"/>
      <c r="C191" s="32"/>
      <c r="D191" s="32"/>
      <c r="E191" s="32"/>
      <c r="F191" s="69"/>
      <c r="G191" s="60"/>
      <c r="H191" s="53"/>
      <c r="I191" s="71"/>
      <c r="J191" s="31"/>
      <c r="K191" s="61"/>
      <c r="L191" s="112"/>
      <c r="M191" s="60"/>
      <c r="N191" s="61"/>
      <c r="O191" s="61"/>
      <c r="P191" s="32"/>
      <c r="Q191" s="31"/>
      <c r="R191" s="31"/>
      <c r="S191" s="31"/>
      <c r="T191" s="31"/>
      <c r="U191" s="11" t="s">
        <v>101</v>
      </c>
      <c r="V191" s="11">
        <v>45244</v>
      </c>
      <c r="W191" s="30" t="s">
        <v>385</v>
      </c>
      <c r="X191" s="11" t="s">
        <v>386</v>
      </c>
      <c r="Y191" s="27">
        <v>45248</v>
      </c>
      <c r="Z191" s="11">
        <v>45613</v>
      </c>
      <c r="AA191" s="16" t="s">
        <v>100</v>
      </c>
      <c r="AB191" s="16" t="s">
        <v>100</v>
      </c>
      <c r="AC191" s="119">
        <v>0</v>
      </c>
      <c r="AD191" s="119">
        <v>0</v>
      </c>
      <c r="AE191" s="16" t="s">
        <v>100</v>
      </c>
      <c r="AF191" s="21" t="s">
        <v>100</v>
      </c>
      <c r="AG191" s="119">
        <v>0</v>
      </c>
      <c r="AH191" s="125">
        <f t="shared" si="2"/>
        <v>0</v>
      </c>
      <c r="AI191" s="118">
        <v>373663.76</v>
      </c>
      <c r="AJ191" s="118"/>
      <c r="AK191" s="112"/>
      <c r="AL191" s="64"/>
      <c r="AM191" s="64"/>
      <c r="AN191" s="64"/>
      <c r="AO191" s="64"/>
      <c r="AP191" s="64"/>
      <c r="AQ191" s="64"/>
      <c r="AR191" s="64"/>
      <c r="AS191" s="64"/>
      <c r="AT191" s="64"/>
      <c r="AU191" s="64"/>
      <c r="AV191" s="64"/>
      <c r="AW191" s="64"/>
      <c r="AX191" s="28"/>
      <c r="AY191" s="64"/>
      <c r="AZ191" s="64"/>
      <c r="BA191" s="64"/>
      <c r="BB191" s="64"/>
      <c r="BC191" s="64"/>
      <c r="BD191" s="64"/>
      <c r="BE191" s="64"/>
      <c r="BF191" s="64"/>
      <c r="BG191" s="32"/>
    </row>
    <row r="192" spans="1:59" x14ac:dyDescent="0.25">
      <c r="A192" s="31"/>
      <c r="B192" s="31"/>
      <c r="C192" s="32"/>
      <c r="D192" s="32"/>
      <c r="E192" s="32"/>
      <c r="F192" s="69"/>
      <c r="G192" s="60"/>
      <c r="H192" s="53"/>
      <c r="I192" s="71"/>
      <c r="J192" s="31"/>
      <c r="K192" s="61"/>
      <c r="L192" s="112"/>
      <c r="M192" s="60"/>
      <c r="N192" s="61"/>
      <c r="O192" s="61"/>
      <c r="P192" s="32"/>
      <c r="Q192" s="31"/>
      <c r="R192" s="31"/>
      <c r="S192" s="31"/>
      <c r="T192" s="31"/>
      <c r="U192" s="11"/>
      <c r="V192" s="11"/>
      <c r="W192" s="30"/>
      <c r="X192" s="11"/>
      <c r="Y192" s="27"/>
      <c r="Z192" s="11"/>
      <c r="AA192" s="16"/>
      <c r="AB192" s="16"/>
      <c r="AC192" s="119"/>
      <c r="AD192" s="119"/>
      <c r="AE192" s="16"/>
      <c r="AF192" s="21"/>
      <c r="AG192" s="119"/>
      <c r="AH192" s="125">
        <f t="shared" si="2"/>
        <v>0</v>
      </c>
      <c r="AI192" s="118"/>
      <c r="AJ192" s="118">
        <v>33951.449999999997</v>
      </c>
      <c r="AK192" s="112"/>
      <c r="AL192" s="64"/>
      <c r="AM192" s="64"/>
      <c r="AN192" s="64"/>
      <c r="AO192" s="64"/>
      <c r="AP192" s="64"/>
      <c r="AQ192" s="64"/>
      <c r="AR192" s="64"/>
      <c r="AS192" s="64"/>
      <c r="AT192" s="64"/>
      <c r="AU192" s="64"/>
      <c r="AV192" s="64"/>
      <c r="AW192" s="64"/>
      <c r="AX192" s="28"/>
      <c r="AY192" s="64"/>
      <c r="AZ192" s="64"/>
      <c r="BA192" s="64"/>
      <c r="BB192" s="64"/>
      <c r="BC192" s="64"/>
      <c r="BD192" s="64"/>
      <c r="BE192" s="64"/>
      <c r="BF192" s="64"/>
      <c r="BG192" s="32"/>
    </row>
    <row r="193" spans="1:59" x14ac:dyDescent="0.25">
      <c r="A193" s="31"/>
      <c r="B193" s="31"/>
      <c r="C193" s="32"/>
      <c r="D193" s="32"/>
      <c r="E193" s="32"/>
      <c r="F193" s="69"/>
      <c r="G193" s="60"/>
      <c r="H193" s="53"/>
      <c r="I193" s="71"/>
      <c r="J193" s="31"/>
      <c r="K193" s="61"/>
      <c r="L193" s="112"/>
      <c r="M193" s="60"/>
      <c r="N193" s="61"/>
      <c r="O193" s="61"/>
      <c r="P193" s="32"/>
      <c r="Q193" s="31"/>
      <c r="R193" s="31"/>
      <c r="S193" s="31"/>
      <c r="T193" s="31"/>
      <c r="U193" s="11"/>
      <c r="V193" s="11"/>
      <c r="W193" s="30"/>
      <c r="X193" s="11"/>
      <c r="Y193" s="12"/>
      <c r="Z193" s="11"/>
      <c r="AA193" s="16"/>
      <c r="AB193" s="16"/>
      <c r="AC193" s="119"/>
      <c r="AD193" s="119"/>
      <c r="AE193" s="16"/>
      <c r="AF193" s="21"/>
      <c r="AG193" s="119"/>
      <c r="AH193" s="125">
        <f t="shared" si="2"/>
        <v>0</v>
      </c>
      <c r="AI193" s="118"/>
      <c r="AJ193" s="118"/>
      <c r="AK193" s="112"/>
      <c r="AL193" s="64"/>
      <c r="AM193" s="64"/>
      <c r="AN193" s="64"/>
      <c r="AO193" s="64"/>
      <c r="AP193" s="64"/>
      <c r="AQ193" s="64"/>
      <c r="AR193" s="64"/>
      <c r="AS193" s="64"/>
      <c r="AT193" s="64"/>
      <c r="AU193" s="64"/>
      <c r="AV193" s="64"/>
      <c r="AW193" s="64"/>
      <c r="AX193" s="28"/>
      <c r="AY193" s="64"/>
      <c r="AZ193" s="64"/>
      <c r="BA193" s="64"/>
      <c r="BB193" s="64"/>
      <c r="BC193" s="64"/>
      <c r="BD193" s="64"/>
      <c r="BE193" s="64"/>
      <c r="BF193" s="64"/>
      <c r="BG193" s="32"/>
    </row>
    <row r="194" spans="1:59" ht="15" customHeight="1" x14ac:dyDescent="0.25">
      <c r="A194" s="31">
        <v>21</v>
      </c>
      <c r="B194" s="31"/>
      <c r="C194" s="32" t="s">
        <v>295</v>
      </c>
      <c r="D194" s="32" t="s">
        <v>420</v>
      </c>
      <c r="E194" s="32" t="s">
        <v>99</v>
      </c>
      <c r="F194" s="69" t="s">
        <v>408</v>
      </c>
      <c r="G194" s="60">
        <v>13435</v>
      </c>
      <c r="H194" s="51" t="s">
        <v>272</v>
      </c>
      <c r="I194" s="71" t="s">
        <v>273</v>
      </c>
      <c r="J194" s="31" t="s">
        <v>274</v>
      </c>
      <c r="K194" s="61">
        <v>44914</v>
      </c>
      <c r="L194" s="112">
        <v>224784</v>
      </c>
      <c r="M194" s="60">
        <v>13435</v>
      </c>
      <c r="N194" s="61">
        <v>44914</v>
      </c>
      <c r="O194" s="61">
        <v>45279</v>
      </c>
      <c r="P194" s="32" t="s">
        <v>289</v>
      </c>
      <c r="Q194" s="31" t="s">
        <v>100</v>
      </c>
      <c r="R194" s="31" t="s">
        <v>100</v>
      </c>
      <c r="S194" s="31" t="s">
        <v>100</v>
      </c>
      <c r="T194" s="31" t="s">
        <v>98</v>
      </c>
      <c r="U194" s="11" t="s">
        <v>100</v>
      </c>
      <c r="V194" s="11" t="s">
        <v>100</v>
      </c>
      <c r="W194" s="11" t="s">
        <v>100</v>
      </c>
      <c r="X194" s="11" t="s">
        <v>100</v>
      </c>
      <c r="Y194" s="11" t="s">
        <v>100</v>
      </c>
      <c r="Z194" s="11" t="s">
        <v>100</v>
      </c>
      <c r="AA194" s="16" t="s">
        <v>100</v>
      </c>
      <c r="AB194" s="16" t="s">
        <v>100</v>
      </c>
      <c r="AC194" s="119">
        <v>0</v>
      </c>
      <c r="AD194" s="119">
        <v>0</v>
      </c>
      <c r="AE194" s="16" t="s">
        <v>100</v>
      </c>
      <c r="AF194" s="21" t="s">
        <v>100</v>
      </c>
      <c r="AG194" s="119">
        <v>0</v>
      </c>
      <c r="AH194" s="125">
        <f t="shared" si="2"/>
        <v>224784</v>
      </c>
      <c r="AI194" s="118">
        <v>0</v>
      </c>
      <c r="AJ194" s="118">
        <v>0</v>
      </c>
      <c r="AK194" s="112">
        <f>AI195+AJ195</f>
        <v>206574.73</v>
      </c>
      <c r="AL194" s="64" t="s">
        <v>100</v>
      </c>
      <c r="AM194" s="64" t="s">
        <v>100</v>
      </c>
      <c r="AN194" s="64" t="s">
        <v>100</v>
      </c>
      <c r="AO194" s="64" t="s">
        <v>100</v>
      </c>
      <c r="AP194" s="64" t="s">
        <v>297</v>
      </c>
      <c r="AQ194" s="58" t="s">
        <v>296</v>
      </c>
      <c r="AR194" s="64"/>
      <c r="AS194" s="64"/>
      <c r="AT194" s="64" t="s">
        <v>298</v>
      </c>
      <c r="AU194" s="64" t="s">
        <v>299</v>
      </c>
      <c r="AV194" s="64"/>
      <c r="AW194" s="64"/>
      <c r="AX194" s="64"/>
      <c r="AY194" s="64"/>
      <c r="AZ194" s="64"/>
      <c r="BA194" s="64"/>
      <c r="BB194" s="64"/>
      <c r="BC194" s="64"/>
      <c r="BD194" s="64"/>
      <c r="BE194" s="64"/>
      <c r="BF194" s="64"/>
      <c r="BG194" s="32"/>
    </row>
    <row r="195" spans="1:59" x14ac:dyDescent="0.25">
      <c r="A195" s="31"/>
      <c r="B195" s="31"/>
      <c r="C195" s="32"/>
      <c r="D195" s="32"/>
      <c r="E195" s="32"/>
      <c r="F195" s="69"/>
      <c r="G195" s="60"/>
      <c r="H195" s="51"/>
      <c r="I195" s="71"/>
      <c r="J195" s="31"/>
      <c r="K195" s="61"/>
      <c r="L195" s="112"/>
      <c r="M195" s="60"/>
      <c r="N195" s="61"/>
      <c r="O195" s="61"/>
      <c r="P195" s="32"/>
      <c r="Q195" s="31"/>
      <c r="R195" s="31"/>
      <c r="S195" s="31"/>
      <c r="T195" s="31"/>
      <c r="U195" s="11" t="s">
        <v>101</v>
      </c>
      <c r="V195" s="11">
        <v>45278</v>
      </c>
      <c r="W195" s="30" t="s">
        <v>391</v>
      </c>
      <c r="X195" s="11" t="s">
        <v>392</v>
      </c>
      <c r="Y195" s="12">
        <v>45278</v>
      </c>
      <c r="Z195" s="11">
        <v>45645</v>
      </c>
      <c r="AA195" s="16" t="s">
        <v>100</v>
      </c>
      <c r="AB195" s="16" t="s">
        <v>100</v>
      </c>
      <c r="AC195" s="119">
        <v>0</v>
      </c>
      <c r="AD195" s="119">
        <v>0</v>
      </c>
      <c r="AE195" s="16" t="s">
        <v>100</v>
      </c>
      <c r="AF195" s="21" t="s">
        <v>100</v>
      </c>
      <c r="AG195" s="119">
        <v>0</v>
      </c>
      <c r="AH195" s="125">
        <f t="shared" si="2"/>
        <v>0</v>
      </c>
      <c r="AI195" s="118">
        <v>191372.53</v>
      </c>
      <c r="AJ195" s="118">
        <f>15202.2</f>
        <v>15202.2</v>
      </c>
      <c r="AK195" s="112"/>
      <c r="AL195" s="64"/>
      <c r="AM195" s="64"/>
      <c r="AN195" s="64"/>
      <c r="AO195" s="64"/>
      <c r="AP195" s="64"/>
      <c r="AQ195" s="58"/>
      <c r="AR195" s="64"/>
      <c r="AS195" s="64"/>
      <c r="AT195" s="64"/>
      <c r="AU195" s="64"/>
      <c r="AV195" s="64"/>
      <c r="AW195" s="64"/>
      <c r="AX195" s="64"/>
      <c r="AY195" s="64"/>
      <c r="AZ195" s="64"/>
      <c r="BA195" s="64"/>
      <c r="BB195" s="64"/>
      <c r="BC195" s="64"/>
      <c r="BD195" s="64"/>
      <c r="BE195" s="64"/>
      <c r="BF195" s="64"/>
      <c r="BG195" s="32"/>
    </row>
    <row r="196" spans="1:59" x14ac:dyDescent="0.25">
      <c r="A196" s="31"/>
      <c r="B196" s="31"/>
      <c r="C196" s="32"/>
      <c r="D196" s="32"/>
      <c r="E196" s="32"/>
      <c r="F196" s="69"/>
      <c r="G196" s="60"/>
      <c r="H196" s="51"/>
      <c r="I196" s="71"/>
      <c r="J196" s="31"/>
      <c r="K196" s="61"/>
      <c r="L196" s="112"/>
      <c r="M196" s="60"/>
      <c r="N196" s="61"/>
      <c r="O196" s="61"/>
      <c r="P196" s="32"/>
      <c r="Q196" s="31"/>
      <c r="R196" s="31"/>
      <c r="S196" s="31"/>
      <c r="T196" s="31"/>
      <c r="U196" s="11"/>
      <c r="V196" s="11"/>
      <c r="W196" s="30"/>
      <c r="X196" s="11"/>
      <c r="Y196" s="12"/>
      <c r="Z196" s="11"/>
      <c r="AA196" s="16"/>
      <c r="AB196" s="16"/>
      <c r="AC196" s="119"/>
      <c r="AD196" s="119"/>
      <c r="AE196" s="16"/>
      <c r="AF196" s="21"/>
      <c r="AG196" s="119"/>
      <c r="AH196" s="125">
        <f t="shared" si="2"/>
        <v>0</v>
      </c>
      <c r="AI196" s="118"/>
      <c r="AJ196" s="118"/>
      <c r="AK196" s="112"/>
      <c r="AL196" s="64"/>
      <c r="AM196" s="64"/>
      <c r="AN196" s="64"/>
      <c r="AO196" s="64"/>
      <c r="AP196" s="64"/>
      <c r="AQ196" s="58"/>
      <c r="AR196" s="64"/>
      <c r="AS196" s="64"/>
      <c r="AT196" s="64"/>
      <c r="AU196" s="64"/>
      <c r="AV196" s="64"/>
      <c r="AW196" s="64"/>
      <c r="AX196" s="64"/>
      <c r="AY196" s="64"/>
      <c r="AZ196" s="64"/>
      <c r="BA196" s="64"/>
      <c r="BB196" s="64"/>
      <c r="BC196" s="64"/>
      <c r="BD196" s="64"/>
      <c r="BE196" s="64"/>
      <c r="BF196" s="64"/>
      <c r="BG196" s="32"/>
    </row>
    <row r="197" spans="1:59" ht="15.75" customHeight="1" x14ac:dyDescent="0.25">
      <c r="A197" s="31"/>
      <c r="B197" s="31"/>
      <c r="C197" s="32"/>
      <c r="D197" s="32"/>
      <c r="E197" s="32"/>
      <c r="F197" s="69"/>
      <c r="G197" s="60"/>
      <c r="H197" s="51"/>
      <c r="I197" s="71"/>
      <c r="J197" s="31"/>
      <c r="K197" s="61"/>
      <c r="L197" s="112"/>
      <c r="M197" s="60"/>
      <c r="N197" s="61"/>
      <c r="O197" s="61"/>
      <c r="P197" s="32"/>
      <c r="Q197" s="31"/>
      <c r="R197" s="31"/>
      <c r="S197" s="31"/>
      <c r="T197" s="31"/>
      <c r="U197" s="11"/>
      <c r="V197" s="11"/>
      <c r="W197" s="30"/>
      <c r="X197" s="11"/>
      <c r="Y197" s="27"/>
      <c r="Z197" s="11"/>
      <c r="AA197" s="16"/>
      <c r="AB197" s="16"/>
      <c r="AC197" s="119"/>
      <c r="AD197" s="119"/>
      <c r="AE197" s="16"/>
      <c r="AF197" s="21"/>
      <c r="AG197" s="119"/>
      <c r="AH197" s="125">
        <f t="shared" si="2"/>
        <v>0</v>
      </c>
      <c r="AI197" s="118"/>
      <c r="AJ197" s="118"/>
      <c r="AK197" s="112"/>
      <c r="AL197" s="64"/>
      <c r="AM197" s="64"/>
      <c r="AN197" s="64"/>
      <c r="AO197" s="64"/>
      <c r="AP197" s="64"/>
      <c r="AQ197" s="58"/>
      <c r="AR197" s="64"/>
      <c r="AS197" s="64"/>
      <c r="AT197" s="64"/>
      <c r="AU197" s="64"/>
      <c r="AV197" s="64"/>
      <c r="AW197" s="64"/>
      <c r="AX197" s="64"/>
      <c r="AY197" s="64"/>
      <c r="AZ197" s="64"/>
      <c r="BA197" s="64"/>
      <c r="BB197" s="64"/>
      <c r="BC197" s="64"/>
      <c r="BD197" s="64"/>
      <c r="BE197" s="64"/>
      <c r="BF197" s="64"/>
      <c r="BG197" s="32"/>
    </row>
    <row r="198" spans="1:59" ht="15" customHeight="1" x14ac:dyDescent="0.25">
      <c r="A198" s="31">
        <v>22</v>
      </c>
      <c r="B198" s="31"/>
      <c r="C198" s="32" t="s">
        <v>295</v>
      </c>
      <c r="D198" s="32" t="s">
        <v>420</v>
      </c>
      <c r="E198" s="32" t="s">
        <v>99</v>
      </c>
      <c r="F198" s="69" t="s">
        <v>408</v>
      </c>
      <c r="G198" s="60">
        <v>13435</v>
      </c>
      <c r="H198" s="51" t="s">
        <v>275</v>
      </c>
      <c r="I198" s="71" t="s">
        <v>273</v>
      </c>
      <c r="J198" s="31" t="s">
        <v>274</v>
      </c>
      <c r="K198" s="61">
        <v>44914</v>
      </c>
      <c r="L198" s="112">
        <v>24840</v>
      </c>
      <c r="M198" s="60">
        <v>13435</v>
      </c>
      <c r="N198" s="61">
        <v>44914</v>
      </c>
      <c r="O198" s="61">
        <v>45279</v>
      </c>
      <c r="P198" s="32" t="s">
        <v>289</v>
      </c>
      <c r="Q198" s="31" t="s">
        <v>100</v>
      </c>
      <c r="R198" s="31" t="s">
        <v>100</v>
      </c>
      <c r="S198" s="31" t="s">
        <v>100</v>
      </c>
      <c r="T198" s="31" t="s">
        <v>98</v>
      </c>
      <c r="U198" s="11" t="s">
        <v>100</v>
      </c>
      <c r="V198" s="11" t="s">
        <v>100</v>
      </c>
      <c r="W198" s="11" t="s">
        <v>100</v>
      </c>
      <c r="X198" s="11" t="s">
        <v>100</v>
      </c>
      <c r="Y198" s="11" t="s">
        <v>100</v>
      </c>
      <c r="Z198" s="11" t="s">
        <v>100</v>
      </c>
      <c r="AA198" s="16" t="s">
        <v>100</v>
      </c>
      <c r="AB198" s="16" t="s">
        <v>100</v>
      </c>
      <c r="AC198" s="119">
        <v>0</v>
      </c>
      <c r="AD198" s="119">
        <v>0</v>
      </c>
      <c r="AE198" s="16" t="s">
        <v>100</v>
      </c>
      <c r="AF198" s="21" t="s">
        <v>100</v>
      </c>
      <c r="AG198" s="119">
        <v>0</v>
      </c>
      <c r="AH198" s="125">
        <f t="shared" si="2"/>
        <v>24840</v>
      </c>
      <c r="AI198" s="118">
        <v>0</v>
      </c>
      <c r="AJ198" s="118">
        <v>0</v>
      </c>
      <c r="AK198" s="112">
        <f>AI199+AJ199</f>
        <v>7676.9400000000005</v>
      </c>
      <c r="AL198" s="64" t="s">
        <v>100</v>
      </c>
      <c r="AM198" s="64" t="s">
        <v>100</v>
      </c>
      <c r="AN198" s="64" t="s">
        <v>100</v>
      </c>
      <c r="AO198" s="64" t="s">
        <v>100</v>
      </c>
      <c r="AP198" s="64" t="s">
        <v>297</v>
      </c>
      <c r="AQ198" s="58" t="s">
        <v>296</v>
      </c>
      <c r="AR198" s="64"/>
      <c r="AS198" s="64"/>
      <c r="AT198" s="64" t="s">
        <v>298</v>
      </c>
      <c r="AU198" s="64" t="s">
        <v>299</v>
      </c>
      <c r="AV198" s="64"/>
      <c r="AW198" s="64"/>
      <c r="AX198" s="64"/>
      <c r="AY198" s="64"/>
      <c r="AZ198" s="64"/>
      <c r="BA198" s="64"/>
      <c r="BB198" s="64"/>
      <c r="BC198" s="64"/>
      <c r="BD198" s="64"/>
      <c r="BE198" s="64"/>
      <c r="BF198" s="64"/>
      <c r="BG198" s="64"/>
    </row>
    <row r="199" spans="1:59" x14ac:dyDescent="0.25">
      <c r="A199" s="31"/>
      <c r="B199" s="31"/>
      <c r="C199" s="32"/>
      <c r="D199" s="32"/>
      <c r="E199" s="32"/>
      <c r="F199" s="69"/>
      <c r="G199" s="60"/>
      <c r="H199" s="51"/>
      <c r="I199" s="71"/>
      <c r="J199" s="31"/>
      <c r="K199" s="61"/>
      <c r="L199" s="112"/>
      <c r="M199" s="60"/>
      <c r="N199" s="61"/>
      <c r="O199" s="61"/>
      <c r="P199" s="32"/>
      <c r="Q199" s="31"/>
      <c r="R199" s="31"/>
      <c r="S199" s="31"/>
      <c r="T199" s="31"/>
      <c r="U199" s="11" t="s">
        <v>101</v>
      </c>
      <c r="V199" s="11">
        <v>45275</v>
      </c>
      <c r="W199" s="30" t="s">
        <v>391</v>
      </c>
      <c r="X199" s="11" t="s">
        <v>392</v>
      </c>
      <c r="Y199" s="12">
        <v>45278</v>
      </c>
      <c r="Z199" s="11">
        <v>45645</v>
      </c>
      <c r="AA199" s="16" t="s">
        <v>100</v>
      </c>
      <c r="AB199" s="16" t="s">
        <v>100</v>
      </c>
      <c r="AC199" s="119">
        <v>0</v>
      </c>
      <c r="AD199" s="119">
        <v>0</v>
      </c>
      <c r="AE199" s="16" t="s">
        <v>100</v>
      </c>
      <c r="AF199" s="21" t="s">
        <v>100</v>
      </c>
      <c r="AG199" s="119">
        <v>0</v>
      </c>
      <c r="AH199" s="125">
        <f t="shared" si="2"/>
        <v>0</v>
      </c>
      <c r="AI199" s="118">
        <v>6172.1</v>
      </c>
      <c r="AJ199" s="118">
        <f>665.72+839.12</f>
        <v>1504.8400000000001</v>
      </c>
      <c r="AK199" s="112"/>
      <c r="AL199" s="64"/>
      <c r="AM199" s="64"/>
      <c r="AN199" s="64"/>
      <c r="AO199" s="64"/>
      <c r="AP199" s="64"/>
      <c r="AQ199" s="58"/>
      <c r="AR199" s="64"/>
      <c r="AS199" s="64"/>
      <c r="AT199" s="64"/>
      <c r="AU199" s="64"/>
      <c r="AV199" s="64"/>
      <c r="AW199" s="64"/>
      <c r="AX199" s="64"/>
      <c r="AY199" s="64"/>
      <c r="AZ199" s="64"/>
      <c r="BA199" s="64"/>
      <c r="BB199" s="64"/>
      <c r="BC199" s="64"/>
      <c r="BD199" s="64"/>
      <c r="BE199" s="64"/>
      <c r="BF199" s="64"/>
      <c r="BG199" s="64"/>
    </row>
    <row r="200" spans="1:59" x14ac:dyDescent="0.25">
      <c r="A200" s="31"/>
      <c r="B200" s="31"/>
      <c r="C200" s="32"/>
      <c r="D200" s="32"/>
      <c r="E200" s="32"/>
      <c r="F200" s="69"/>
      <c r="G200" s="60"/>
      <c r="H200" s="51"/>
      <c r="I200" s="71"/>
      <c r="J200" s="31"/>
      <c r="K200" s="61"/>
      <c r="L200" s="112"/>
      <c r="M200" s="60"/>
      <c r="N200" s="61"/>
      <c r="O200" s="61"/>
      <c r="P200" s="32"/>
      <c r="Q200" s="31"/>
      <c r="R200" s="31"/>
      <c r="S200" s="31"/>
      <c r="T200" s="31"/>
      <c r="U200" s="11"/>
      <c r="V200" s="11"/>
      <c r="W200" s="30"/>
      <c r="X200" s="11"/>
      <c r="Y200" s="12"/>
      <c r="Z200" s="11"/>
      <c r="AA200" s="16"/>
      <c r="AB200" s="16"/>
      <c r="AC200" s="119"/>
      <c r="AD200" s="119"/>
      <c r="AE200" s="16"/>
      <c r="AF200" s="21"/>
      <c r="AG200" s="119"/>
      <c r="AH200" s="125">
        <f t="shared" si="2"/>
        <v>0</v>
      </c>
      <c r="AI200" s="118"/>
      <c r="AJ200" s="118"/>
      <c r="AK200" s="112"/>
      <c r="AL200" s="64"/>
      <c r="AM200" s="64"/>
      <c r="AN200" s="64"/>
      <c r="AO200" s="64"/>
      <c r="AP200" s="64"/>
      <c r="AQ200" s="58"/>
      <c r="AR200" s="64"/>
      <c r="AS200" s="64"/>
      <c r="AT200" s="64"/>
      <c r="AU200" s="64"/>
      <c r="AV200" s="64"/>
      <c r="AW200" s="64"/>
      <c r="AX200" s="64"/>
      <c r="AY200" s="64"/>
      <c r="AZ200" s="64"/>
      <c r="BA200" s="64"/>
      <c r="BB200" s="64"/>
      <c r="BC200" s="64"/>
      <c r="BD200" s="64"/>
      <c r="BE200" s="64"/>
      <c r="BF200" s="64"/>
      <c r="BG200" s="64"/>
    </row>
    <row r="201" spans="1:59" ht="15" customHeight="1" x14ac:dyDescent="0.25">
      <c r="A201" s="31">
        <v>23</v>
      </c>
      <c r="B201" s="31" t="s">
        <v>443</v>
      </c>
      <c r="C201" s="32" t="s">
        <v>277</v>
      </c>
      <c r="D201" s="32" t="s">
        <v>133</v>
      </c>
      <c r="E201" s="32" t="s">
        <v>99</v>
      </c>
      <c r="F201" s="69" t="s">
        <v>266</v>
      </c>
      <c r="G201" s="60">
        <v>13265</v>
      </c>
      <c r="H201" s="53" t="s">
        <v>278</v>
      </c>
      <c r="I201" s="71" t="s">
        <v>370</v>
      </c>
      <c r="J201" s="31" t="s">
        <v>279</v>
      </c>
      <c r="K201" s="61">
        <v>44888</v>
      </c>
      <c r="L201" s="112">
        <v>379200</v>
      </c>
      <c r="M201" s="60">
        <v>13419</v>
      </c>
      <c r="N201" s="61">
        <v>44887</v>
      </c>
      <c r="O201" s="61">
        <v>45252</v>
      </c>
      <c r="P201" s="32" t="s">
        <v>291</v>
      </c>
      <c r="Q201" s="31" t="s">
        <v>100</v>
      </c>
      <c r="R201" s="31" t="s">
        <v>100</v>
      </c>
      <c r="S201" s="31" t="s">
        <v>100</v>
      </c>
      <c r="T201" s="31" t="s">
        <v>276</v>
      </c>
      <c r="U201" s="11" t="s">
        <v>100</v>
      </c>
      <c r="V201" s="11" t="s">
        <v>100</v>
      </c>
      <c r="W201" s="11" t="s">
        <v>100</v>
      </c>
      <c r="X201" s="11" t="s">
        <v>100</v>
      </c>
      <c r="Y201" s="11" t="s">
        <v>100</v>
      </c>
      <c r="Z201" s="11" t="s">
        <v>100</v>
      </c>
      <c r="AA201" s="16" t="s">
        <v>100</v>
      </c>
      <c r="AB201" s="16" t="s">
        <v>100</v>
      </c>
      <c r="AC201" s="119">
        <v>0</v>
      </c>
      <c r="AD201" s="119">
        <v>0</v>
      </c>
      <c r="AE201" s="16" t="s">
        <v>100</v>
      </c>
      <c r="AF201" s="21" t="s">
        <v>100</v>
      </c>
      <c r="AG201" s="119">
        <v>0</v>
      </c>
      <c r="AH201" s="125">
        <f t="shared" si="2"/>
        <v>379200</v>
      </c>
      <c r="AI201" s="118">
        <v>0</v>
      </c>
      <c r="AJ201" s="118">
        <v>0</v>
      </c>
      <c r="AK201" s="112">
        <f>AI202+AJ204</f>
        <v>410800</v>
      </c>
      <c r="AL201" s="64" t="s">
        <v>451</v>
      </c>
      <c r="AM201" s="64" t="s">
        <v>452</v>
      </c>
      <c r="AN201" s="64" t="s">
        <v>453</v>
      </c>
      <c r="AO201" s="64" t="s">
        <v>454</v>
      </c>
      <c r="AP201" s="64" t="s">
        <v>100</v>
      </c>
      <c r="AQ201" s="64" t="s">
        <v>100</v>
      </c>
      <c r="AR201" s="64"/>
      <c r="AS201" s="64"/>
      <c r="AT201" s="64"/>
      <c r="AU201" s="64"/>
      <c r="AV201" s="64"/>
      <c r="AW201" s="64"/>
      <c r="AX201" s="64"/>
      <c r="AY201" s="64"/>
      <c r="AZ201" s="64"/>
      <c r="BA201" s="64"/>
      <c r="BB201" s="64"/>
      <c r="BC201" s="64"/>
      <c r="BD201" s="64"/>
      <c r="BE201" s="64"/>
      <c r="BF201" s="64"/>
      <c r="BG201" s="32"/>
    </row>
    <row r="202" spans="1:59" x14ac:dyDescent="0.25">
      <c r="A202" s="31"/>
      <c r="B202" s="31"/>
      <c r="C202" s="32"/>
      <c r="D202" s="32"/>
      <c r="E202" s="32"/>
      <c r="F202" s="69"/>
      <c r="G202" s="60"/>
      <c r="H202" s="53"/>
      <c r="I202" s="71"/>
      <c r="J202" s="31"/>
      <c r="K202" s="61"/>
      <c r="L202" s="112"/>
      <c r="M202" s="60"/>
      <c r="N202" s="61"/>
      <c r="O202" s="61"/>
      <c r="P202" s="32"/>
      <c r="Q202" s="31"/>
      <c r="R202" s="31"/>
      <c r="S202" s="31"/>
      <c r="T202" s="31"/>
      <c r="U202" s="11" t="s">
        <v>101</v>
      </c>
      <c r="V202" s="11">
        <v>45251</v>
      </c>
      <c r="W202" s="30" t="s">
        <v>387</v>
      </c>
      <c r="X202" s="11" t="s">
        <v>388</v>
      </c>
      <c r="Y202" s="35">
        <v>45253</v>
      </c>
      <c r="Z202" s="11">
        <v>45618</v>
      </c>
      <c r="AA202" s="11" t="s">
        <v>100</v>
      </c>
      <c r="AB202" s="11" t="s">
        <v>100</v>
      </c>
      <c r="AC202" s="119">
        <v>0</v>
      </c>
      <c r="AD202" s="119">
        <v>0</v>
      </c>
      <c r="AE202" s="16" t="s">
        <v>100</v>
      </c>
      <c r="AF202" s="21" t="s">
        <v>100</v>
      </c>
      <c r="AG202" s="119">
        <v>0</v>
      </c>
      <c r="AH202" s="125">
        <f t="shared" si="2"/>
        <v>0</v>
      </c>
      <c r="AI202" s="120">
        <v>379200</v>
      </c>
      <c r="AJ202" s="118">
        <v>0</v>
      </c>
      <c r="AK202" s="112"/>
      <c r="AL202" s="64"/>
      <c r="AM202" s="64"/>
      <c r="AN202" s="64"/>
      <c r="AO202" s="64"/>
      <c r="AP202" s="64"/>
      <c r="AQ202" s="64"/>
      <c r="AR202" s="64"/>
      <c r="AS202" s="64"/>
      <c r="AT202" s="64"/>
      <c r="AU202" s="64"/>
      <c r="AV202" s="64"/>
      <c r="AW202" s="64"/>
      <c r="AX202" s="64"/>
      <c r="AY202" s="64"/>
      <c r="AZ202" s="64"/>
      <c r="BA202" s="64"/>
      <c r="BB202" s="64"/>
      <c r="BC202" s="64"/>
      <c r="BD202" s="64"/>
      <c r="BE202" s="64"/>
      <c r="BF202" s="64"/>
      <c r="BG202" s="32"/>
    </row>
    <row r="203" spans="1:59" x14ac:dyDescent="0.25">
      <c r="A203" s="31"/>
      <c r="B203" s="31"/>
      <c r="C203" s="32"/>
      <c r="D203" s="32"/>
      <c r="E203" s="32"/>
      <c r="F203" s="69"/>
      <c r="G203" s="60"/>
      <c r="H203" s="53"/>
      <c r="I203" s="71"/>
      <c r="J203" s="31"/>
      <c r="K203" s="61"/>
      <c r="L203" s="112"/>
      <c r="M203" s="60"/>
      <c r="N203" s="61"/>
      <c r="O203" s="61"/>
      <c r="P203" s="32"/>
      <c r="Q203" s="31"/>
      <c r="R203" s="31"/>
      <c r="S203" s="31"/>
      <c r="T203" s="31"/>
      <c r="U203" s="11"/>
      <c r="V203" s="11"/>
      <c r="W203" s="30"/>
      <c r="X203" s="11"/>
      <c r="Y203" s="35"/>
      <c r="Z203" s="11"/>
      <c r="AA203" s="35"/>
      <c r="AB203" s="35"/>
      <c r="AC203" s="120"/>
      <c r="AD203" s="120"/>
      <c r="AE203" s="35"/>
      <c r="AF203" s="35"/>
      <c r="AG203" s="120"/>
      <c r="AH203" s="125">
        <f t="shared" si="2"/>
        <v>0</v>
      </c>
      <c r="AI203" s="120"/>
      <c r="AJ203" s="118"/>
      <c r="AK203" s="112"/>
      <c r="AL203" s="64"/>
      <c r="AM203" s="64"/>
      <c r="AN203" s="64"/>
      <c r="AO203" s="64"/>
      <c r="AP203" s="64"/>
      <c r="AQ203" s="64"/>
      <c r="AR203" s="64"/>
      <c r="AS203" s="64"/>
      <c r="AT203" s="64"/>
      <c r="AU203" s="64"/>
      <c r="AV203" s="64"/>
      <c r="AW203" s="64"/>
      <c r="AX203" s="64"/>
      <c r="AY203" s="64"/>
      <c r="AZ203" s="64"/>
      <c r="BA203" s="64"/>
      <c r="BB203" s="64"/>
      <c r="BC203" s="64"/>
      <c r="BD203" s="64"/>
      <c r="BE203" s="64"/>
      <c r="BF203" s="64"/>
      <c r="BG203" s="32"/>
    </row>
    <row r="204" spans="1:59" ht="15" customHeight="1" x14ac:dyDescent="0.25">
      <c r="A204" s="31"/>
      <c r="B204" s="31"/>
      <c r="C204" s="32"/>
      <c r="D204" s="32"/>
      <c r="E204" s="32"/>
      <c r="F204" s="69"/>
      <c r="G204" s="60"/>
      <c r="H204" s="53"/>
      <c r="I204" s="71"/>
      <c r="J204" s="31"/>
      <c r="K204" s="61"/>
      <c r="L204" s="112"/>
      <c r="M204" s="60"/>
      <c r="N204" s="61"/>
      <c r="O204" s="61"/>
      <c r="P204" s="32"/>
      <c r="Q204" s="31"/>
      <c r="R204" s="31"/>
      <c r="S204" s="31"/>
      <c r="T204" s="31"/>
      <c r="U204" s="11"/>
      <c r="V204" s="11"/>
      <c r="W204" s="30"/>
      <c r="X204" s="11"/>
      <c r="Y204" s="12"/>
      <c r="Z204" s="11"/>
      <c r="AA204" s="16"/>
      <c r="AB204" s="16"/>
      <c r="AC204" s="119"/>
      <c r="AD204" s="119"/>
      <c r="AE204" s="16"/>
      <c r="AF204" s="21"/>
      <c r="AG204" s="119"/>
      <c r="AH204" s="125">
        <f t="shared" si="2"/>
        <v>0</v>
      </c>
      <c r="AI204" s="118"/>
      <c r="AJ204" s="118">
        <f>31600</f>
        <v>31600</v>
      </c>
      <c r="AK204" s="112"/>
      <c r="AL204" s="64"/>
      <c r="AM204" s="64"/>
      <c r="AN204" s="64"/>
      <c r="AO204" s="64"/>
      <c r="AP204" s="64"/>
      <c r="AQ204" s="64"/>
      <c r="AR204" s="64"/>
      <c r="AS204" s="64"/>
      <c r="AT204" s="64"/>
      <c r="AU204" s="64"/>
      <c r="AV204" s="64"/>
      <c r="AW204" s="64"/>
      <c r="AX204" s="64"/>
      <c r="AY204" s="64"/>
      <c r="AZ204" s="64"/>
      <c r="BA204" s="64"/>
      <c r="BB204" s="64"/>
      <c r="BC204" s="64"/>
      <c r="BD204" s="64"/>
      <c r="BE204" s="64"/>
      <c r="BF204" s="64"/>
      <c r="BG204" s="32"/>
    </row>
    <row r="205" spans="1:59" ht="15" customHeight="1" x14ac:dyDescent="0.25">
      <c r="A205" s="31">
        <v>24</v>
      </c>
      <c r="B205" s="31" t="s">
        <v>444</v>
      </c>
      <c r="C205" s="32" t="s">
        <v>320</v>
      </c>
      <c r="D205" s="32" t="s">
        <v>420</v>
      </c>
      <c r="E205" s="32" t="s">
        <v>175</v>
      </c>
      <c r="F205" s="69" t="s">
        <v>141</v>
      </c>
      <c r="G205" s="60">
        <v>13553</v>
      </c>
      <c r="H205" s="53" t="s">
        <v>357</v>
      </c>
      <c r="I205" s="71" t="s">
        <v>142</v>
      </c>
      <c r="J205" s="31" t="s">
        <v>143</v>
      </c>
      <c r="K205" s="61">
        <v>45078</v>
      </c>
      <c r="L205" s="112">
        <v>1000000</v>
      </c>
      <c r="M205" s="60">
        <v>13553</v>
      </c>
      <c r="N205" s="61">
        <v>45078</v>
      </c>
      <c r="O205" s="61">
        <v>45444</v>
      </c>
      <c r="P205" s="32" t="s">
        <v>321</v>
      </c>
      <c r="Q205" s="31" t="s">
        <v>100</v>
      </c>
      <c r="R205" s="31" t="s">
        <v>100</v>
      </c>
      <c r="S205" s="31" t="s">
        <v>100</v>
      </c>
      <c r="T205" s="31" t="s">
        <v>306</v>
      </c>
      <c r="U205" s="11" t="s">
        <v>100</v>
      </c>
      <c r="V205" s="11" t="s">
        <v>100</v>
      </c>
      <c r="W205" s="11" t="s">
        <v>100</v>
      </c>
      <c r="X205" s="11" t="s">
        <v>100</v>
      </c>
      <c r="Y205" s="11" t="s">
        <v>100</v>
      </c>
      <c r="Z205" s="11" t="s">
        <v>100</v>
      </c>
      <c r="AA205" s="16" t="s">
        <v>100</v>
      </c>
      <c r="AB205" s="16" t="s">
        <v>100</v>
      </c>
      <c r="AC205" s="119">
        <v>0</v>
      </c>
      <c r="AD205" s="119">
        <v>0</v>
      </c>
      <c r="AE205" s="16" t="s">
        <v>100</v>
      </c>
      <c r="AF205" s="21" t="s">
        <v>100</v>
      </c>
      <c r="AG205" s="119">
        <v>0</v>
      </c>
      <c r="AH205" s="125">
        <f t="shared" si="2"/>
        <v>1000000</v>
      </c>
      <c r="AI205" s="118">
        <v>355128.64</v>
      </c>
      <c r="AJ205" s="118">
        <v>0</v>
      </c>
      <c r="AK205" s="112">
        <f>AI205+AJ208</f>
        <v>455690.71</v>
      </c>
      <c r="AL205" s="64"/>
      <c r="AM205" s="64"/>
      <c r="AN205" s="64"/>
      <c r="AO205" s="64"/>
      <c r="AP205" s="64" t="s">
        <v>297</v>
      </c>
      <c r="AQ205" s="58" t="s">
        <v>296</v>
      </c>
      <c r="AR205" s="64"/>
      <c r="AS205" s="64"/>
      <c r="AT205" s="64" t="s">
        <v>440</v>
      </c>
      <c r="AU205" s="64" t="s">
        <v>441</v>
      </c>
      <c r="AV205" s="64"/>
      <c r="AW205" s="64"/>
      <c r="AX205" s="64"/>
      <c r="AY205" s="64"/>
      <c r="AZ205" s="64"/>
      <c r="BA205" s="64"/>
      <c r="BB205" s="64"/>
      <c r="BC205" s="64"/>
      <c r="BD205" s="64"/>
      <c r="BE205" s="64"/>
      <c r="BF205" s="64"/>
      <c r="BG205" s="32"/>
    </row>
    <row r="206" spans="1:59" ht="15" customHeight="1" x14ac:dyDescent="0.25">
      <c r="A206" s="31"/>
      <c r="B206" s="31"/>
      <c r="C206" s="32"/>
      <c r="D206" s="32"/>
      <c r="E206" s="32"/>
      <c r="F206" s="69"/>
      <c r="G206" s="60"/>
      <c r="H206" s="53"/>
      <c r="I206" s="71"/>
      <c r="J206" s="31"/>
      <c r="K206" s="61"/>
      <c r="L206" s="112"/>
      <c r="M206" s="60"/>
      <c r="N206" s="61"/>
      <c r="O206" s="61"/>
      <c r="P206" s="32"/>
      <c r="Q206" s="31"/>
      <c r="R206" s="31"/>
      <c r="S206" s="31"/>
      <c r="T206" s="31"/>
      <c r="U206" s="11"/>
      <c r="V206" s="11"/>
      <c r="W206" s="30"/>
      <c r="X206" s="11"/>
      <c r="Y206" s="12"/>
      <c r="Z206" s="11"/>
      <c r="AA206" s="16"/>
      <c r="AB206" s="16"/>
      <c r="AC206" s="119"/>
      <c r="AD206" s="119"/>
      <c r="AE206" s="16"/>
      <c r="AF206" s="21"/>
      <c r="AG206" s="119"/>
      <c r="AH206" s="125">
        <f t="shared" si="2"/>
        <v>0</v>
      </c>
      <c r="AI206" s="118"/>
      <c r="AJ206" s="118"/>
      <c r="AK206" s="112"/>
      <c r="AL206" s="64"/>
      <c r="AM206" s="64"/>
      <c r="AN206" s="64"/>
      <c r="AO206" s="64"/>
      <c r="AP206" s="64"/>
      <c r="AQ206" s="58"/>
      <c r="AR206" s="64"/>
      <c r="AS206" s="64"/>
      <c r="AT206" s="64"/>
      <c r="AU206" s="64"/>
      <c r="AV206" s="64"/>
      <c r="AW206" s="64"/>
      <c r="AX206" s="64"/>
      <c r="AY206" s="64"/>
      <c r="AZ206" s="64"/>
      <c r="BA206" s="64"/>
      <c r="BB206" s="64"/>
      <c r="BC206" s="64"/>
      <c r="BD206" s="64"/>
      <c r="BE206" s="64"/>
      <c r="BF206" s="64"/>
      <c r="BG206" s="32"/>
    </row>
    <row r="207" spans="1:59" ht="15" customHeight="1" x14ac:dyDescent="0.25">
      <c r="A207" s="31"/>
      <c r="B207" s="31"/>
      <c r="C207" s="32"/>
      <c r="D207" s="32"/>
      <c r="E207" s="32"/>
      <c r="F207" s="69"/>
      <c r="G207" s="60"/>
      <c r="H207" s="53"/>
      <c r="I207" s="71"/>
      <c r="J207" s="31"/>
      <c r="K207" s="61"/>
      <c r="L207" s="112"/>
      <c r="M207" s="60"/>
      <c r="N207" s="61"/>
      <c r="O207" s="61"/>
      <c r="P207" s="32"/>
      <c r="Q207" s="31"/>
      <c r="R207" s="31"/>
      <c r="S207" s="31"/>
      <c r="T207" s="31"/>
      <c r="U207" s="11"/>
      <c r="V207" s="11"/>
      <c r="W207" s="30"/>
      <c r="X207" s="11"/>
      <c r="Y207" s="12"/>
      <c r="Z207" s="11"/>
      <c r="AA207" s="16"/>
      <c r="AB207" s="16"/>
      <c r="AC207" s="119"/>
      <c r="AD207" s="119"/>
      <c r="AE207" s="16"/>
      <c r="AF207" s="21"/>
      <c r="AG207" s="119"/>
      <c r="AH207" s="125">
        <f t="shared" si="2"/>
        <v>0</v>
      </c>
      <c r="AI207" s="118"/>
      <c r="AJ207" s="118"/>
      <c r="AK207" s="112"/>
      <c r="AL207" s="64"/>
      <c r="AM207" s="64"/>
      <c r="AN207" s="64"/>
      <c r="AO207" s="64"/>
      <c r="AP207" s="64"/>
      <c r="AQ207" s="58"/>
      <c r="AR207" s="64"/>
      <c r="AS207" s="64"/>
      <c r="AT207" s="64"/>
      <c r="AU207" s="64"/>
      <c r="AV207" s="64"/>
      <c r="AW207" s="64"/>
      <c r="AX207" s="64"/>
      <c r="AY207" s="64"/>
      <c r="AZ207" s="64"/>
      <c r="BA207" s="64"/>
      <c r="BB207" s="64"/>
      <c r="BC207" s="64"/>
      <c r="BD207" s="64"/>
      <c r="BE207" s="64"/>
      <c r="BF207" s="64"/>
      <c r="BG207" s="32"/>
    </row>
    <row r="208" spans="1:59" ht="17.25" customHeight="1" x14ac:dyDescent="0.25">
      <c r="A208" s="31"/>
      <c r="B208" s="31"/>
      <c r="C208" s="32"/>
      <c r="D208" s="32"/>
      <c r="E208" s="32"/>
      <c r="F208" s="69"/>
      <c r="G208" s="60"/>
      <c r="H208" s="53"/>
      <c r="I208" s="71"/>
      <c r="J208" s="31"/>
      <c r="K208" s="61"/>
      <c r="L208" s="112"/>
      <c r="M208" s="60"/>
      <c r="N208" s="61"/>
      <c r="O208" s="61"/>
      <c r="P208" s="32"/>
      <c r="Q208" s="31"/>
      <c r="R208" s="31"/>
      <c r="S208" s="31"/>
      <c r="T208" s="31"/>
      <c r="U208" s="11"/>
      <c r="V208" s="11"/>
      <c r="W208" s="30"/>
      <c r="X208" s="11"/>
      <c r="Y208" s="12"/>
      <c r="Z208" s="11"/>
      <c r="AA208" s="16"/>
      <c r="AB208" s="16"/>
      <c r="AC208" s="119"/>
      <c r="AD208" s="119"/>
      <c r="AE208" s="16"/>
      <c r="AF208" s="21"/>
      <c r="AG208" s="119"/>
      <c r="AH208" s="125">
        <f t="shared" si="2"/>
        <v>0</v>
      </c>
      <c r="AI208" s="118"/>
      <c r="AJ208" s="118">
        <f>45661.12+54900.95</f>
        <v>100562.07</v>
      </c>
      <c r="AK208" s="112"/>
      <c r="AL208" s="64"/>
      <c r="AM208" s="64"/>
      <c r="AN208" s="64"/>
      <c r="AO208" s="64"/>
      <c r="AP208" s="64"/>
      <c r="AQ208" s="58"/>
      <c r="AR208" s="64"/>
      <c r="AS208" s="64"/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64"/>
      <c r="BF208" s="64"/>
      <c r="BG208" s="32"/>
    </row>
    <row r="209" spans="1:59" ht="15" customHeight="1" x14ac:dyDescent="0.25">
      <c r="A209" s="31">
        <v>25</v>
      </c>
      <c r="B209" s="31" t="s">
        <v>445</v>
      </c>
      <c r="C209" s="32" t="s">
        <v>323</v>
      </c>
      <c r="D209" s="32" t="s">
        <v>97</v>
      </c>
      <c r="E209" s="32" t="s">
        <v>175</v>
      </c>
      <c r="F209" s="69" t="s">
        <v>410</v>
      </c>
      <c r="G209" s="60">
        <v>13482</v>
      </c>
      <c r="H209" s="53" t="s">
        <v>324</v>
      </c>
      <c r="I209" s="71" t="s">
        <v>325</v>
      </c>
      <c r="J209" s="31" t="s">
        <v>326</v>
      </c>
      <c r="K209" s="61">
        <v>45051</v>
      </c>
      <c r="L209" s="112">
        <v>774000</v>
      </c>
      <c r="M209" s="60">
        <v>13533</v>
      </c>
      <c r="N209" s="61">
        <v>45051</v>
      </c>
      <c r="O209" s="61">
        <v>45417</v>
      </c>
      <c r="P209" s="32" t="s">
        <v>291</v>
      </c>
      <c r="Q209" s="31" t="s">
        <v>100</v>
      </c>
      <c r="R209" s="31" t="s">
        <v>100</v>
      </c>
      <c r="S209" s="31" t="s">
        <v>100</v>
      </c>
      <c r="T209" s="31" t="s">
        <v>306</v>
      </c>
      <c r="U209" s="11" t="s">
        <v>100</v>
      </c>
      <c r="V209" s="11" t="s">
        <v>100</v>
      </c>
      <c r="W209" s="11" t="s">
        <v>100</v>
      </c>
      <c r="X209" s="11" t="s">
        <v>100</v>
      </c>
      <c r="Y209" s="11" t="s">
        <v>100</v>
      </c>
      <c r="Z209" s="11" t="s">
        <v>100</v>
      </c>
      <c r="AA209" s="16" t="s">
        <v>100</v>
      </c>
      <c r="AB209" s="16" t="s">
        <v>100</v>
      </c>
      <c r="AC209" s="119">
        <v>0</v>
      </c>
      <c r="AD209" s="119">
        <v>0</v>
      </c>
      <c r="AE209" s="16" t="s">
        <v>100</v>
      </c>
      <c r="AF209" s="21" t="s">
        <v>100</v>
      </c>
      <c r="AG209" s="119">
        <v>0</v>
      </c>
      <c r="AH209" s="125">
        <f t="shared" si="2"/>
        <v>774000</v>
      </c>
      <c r="AI209" s="118">
        <v>451500</v>
      </c>
      <c r="AJ209" s="118">
        <v>0</v>
      </c>
      <c r="AK209" s="112">
        <f>AI209+AJ212</f>
        <v>516000</v>
      </c>
      <c r="AL209" s="64"/>
      <c r="AM209" s="64"/>
      <c r="AN209" s="64"/>
      <c r="AO209" s="64"/>
      <c r="AP209" s="64"/>
      <c r="AQ209" s="64"/>
      <c r="AR209" s="64"/>
      <c r="AS209" s="64"/>
      <c r="AT209" s="64"/>
      <c r="AU209" s="64"/>
      <c r="AV209" s="64"/>
      <c r="AW209" s="64"/>
      <c r="AX209" s="64"/>
      <c r="AY209" s="64"/>
      <c r="AZ209" s="64"/>
      <c r="BA209" s="64"/>
      <c r="BB209" s="64"/>
      <c r="BC209" s="64"/>
      <c r="BD209" s="64"/>
      <c r="BE209" s="64"/>
      <c r="BF209" s="64"/>
      <c r="BG209" s="32"/>
    </row>
    <row r="210" spans="1:59" x14ac:dyDescent="0.25">
      <c r="A210" s="31"/>
      <c r="B210" s="31"/>
      <c r="C210" s="32"/>
      <c r="D210" s="32"/>
      <c r="E210" s="32"/>
      <c r="F210" s="69"/>
      <c r="G210" s="60"/>
      <c r="H210" s="53"/>
      <c r="I210" s="71"/>
      <c r="J210" s="31"/>
      <c r="K210" s="61"/>
      <c r="L210" s="112"/>
      <c r="M210" s="60"/>
      <c r="N210" s="61"/>
      <c r="O210" s="61"/>
      <c r="P210" s="32"/>
      <c r="Q210" s="31"/>
      <c r="R210" s="31"/>
      <c r="S210" s="31"/>
      <c r="T210" s="31"/>
      <c r="U210" s="11"/>
      <c r="V210" s="11"/>
      <c r="W210" s="30"/>
      <c r="X210" s="11"/>
      <c r="Y210" s="12"/>
      <c r="Z210" s="11"/>
      <c r="AA210" s="16"/>
      <c r="AB210" s="16"/>
      <c r="AC210" s="119"/>
      <c r="AD210" s="119"/>
      <c r="AE210" s="16"/>
      <c r="AF210" s="21"/>
      <c r="AG210" s="119"/>
      <c r="AH210" s="125">
        <f t="shared" si="2"/>
        <v>0</v>
      </c>
      <c r="AI210" s="118"/>
      <c r="AJ210" s="118"/>
      <c r="AK210" s="112"/>
      <c r="AL210" s="64"/>
      <c r="AM210" s="64"/>
      <c r="AN210" s="64"/>
      <c r="AO210" s="64"/>
      <c r="AP210" s="64"/>
      <c r="AQ210" s="64"/>
      <c r="AR210" s="64"/>
      <c r="AS210" s="64"/>
      <c r="AT210" s="64"/>
      <c r="AU210" s="64"/>
      <c r="AV210" s="64"/>
      <c r="AW210" s="64"/>
      <c r="AX210" s="64"/>
      <c r="AY210" s="64"/>
      <c r="AZ210" s="64"/>
      <c r="BA210" s="64"/>
      <c r="BB210" s="64"/>
      <c r="BC210" s="64"/>
      <c r="BD210" s="64"/>
      <c r="BE210" s="64"/>
      <c r="BF210" s="64"/>
      <c r="BG210" s="32"/>
    </row>
    <row r="211" spans="1:59" x14ac:dyDescent="0.25">
      <c r="A211" s="31"/>
      <c r="B211" s="31"/>
      <c r="C211" s="32"/>
      <c r="D211" s="32"/>
      <c r="E211" s="32"/>
      <c r="F211" s="69"/>
      <c r="G211" s="60"/>
      <c r="H211" s="53"/>
      <c r="I211" s="71"/>
      <c r="J211" s="31"/>
      <c r="K211" s="61"/>
      <c r="L211" s="112"/>
      <c r="M211" s="60"/>
      <c r="N211" s="61"/>
      <c r="O211" s="61"/>
      <c r="P211" s="32"/>
      <c r="Q211" s="31"/>
      <c r="R211" s="31"/>
      <c r="S211" s="31"/>
      <c r="T211" s="31"/>
      <c r="U211" s="11"/>
      <c r="V211" s="11"/>
      <c r="W211" s="30"/>
      <c r="X211" s="11"/>
      <c r="Y211" s="12"/>
      <c r="Z211" s="11"/>
      <c r="AA211" s="16"/>
      <c r="AB211" s="16"/>
      <c r="AC211" s="119"/>
      <c r="AD211" s="119"/>
      <c r="AE211" s="16"/>
      <c r="AF211" s="21"/>
      <c r="AG211" s="119"/>
      <c r="AH211" s="125">
        <f t="shared" si="2"/>
        <v>0</v>
      </c>
      <c r="AI211" s="118"/>
      <c r="AJ211" s="118"/>
      <c r="AK211" s="112"/>
      <c r="AL211" s="64"/>
      <c r="AM211" s="64"/>
      <c r="AN211" s="64"/>
      <c r="AO211" s="64"/>
      <c r="AP211" s="64"/>
      <c r="AQ211" s="64"/>
      <c r="AR211" s="64"/>
      <c r="AS211" s="64"/>
      <c r="AT211" s="64"/>
      <c r="AU211" s="64"/>
      <c r="AV211" s="64"/>
      <c r="AW211" s="64"/>
      <c r="AX211" s="64"/>
      <c r="AY211" s="64"/>
      <c r="AZ211" s="64"/>
      <c r="BA211" s="64"/>
      <c r="BB211" s="64"/>
      <c r="BC211" s="64"/>
      <c r="BD211" s="64"/>
      <c r="BE211" s="64"/>
      <c r="BF211" s="64"/>
      <c r="BG211" s="32"/>
    </row>
    <row r="212" spans="1:59" x14ac:dyDescent="0.25">
      <c r="A212" s="31"/>
      <c r="B212" s="31"/>
      <c r="C212" s="32"/>
      <c r="D212" s="32"/>
      <c r="E212" s="32"/>
      <c r="F212" s="69"/>
      <c r="G212" s="60"/>
      <c r="H212" s="53"/>
      <c r="I212" s="71"/>
      <c r="J212" s="31"/>
      <c r="K212" s="61"/>
      <c r="L212" s="112"/>
      <c r="M212" s="60"/>
      <c r="N212" s="61"/>
      <c r="O212" s="61"/>
      <c r="P212" s="32"/>
      <c r="Q212" s="31"/>
      <c r="R212" s="31"/>
      <c r="S212" s="31"/>
      <c r="T212" s="31"/>
      <c r="U212" s="11"/>
      <c r="V212" s="11"/>
      <c r="W212" s="30"/>
      <c r="X212" s="11"/>
      <c r="Y212" s="12"/>
      <c r="Z212" s="11"/>
      <c r="AA212" s="16"/>
      <c r="AB212" s="16"/>
      <c r="AC212" s="119"/>
      <c r="AD212" s="119"/>
      <c r="AE212" s="16"/>
      <c r="AF212" s="21"/>
      <c r="AG212" s="119"/>
      <c r="AH212" s="125">
        <f t="shared" si="2"/>
        <v>0</v>
      </c>
      <c r="AI212" s="118"/>
      <c r="AJ212" s="118">
        <f>64500</f>
        <v>64500</v>
      </c>
      <c r="AK212" s="112"/>
      <c r="AL212" s="64"/>
      <c r="AM212" s="64"/>
      <c r="AN212" s="64"/>
      <c r="AO212" s="64"/>
      <c r="AP212" s="64"/>
      <c r="AQ212" s="64"/>
      <c r="AR212" s="64"/>
      <c r="AS212" s="64"/>
      <c r="AT212" s="64"/>
      <c r="AU212" s="64"/>
      <c r="AV212" s="64"/>
      <c r="AW212" s="64"/>
      <c r="AX212" s="64"/>
      <c r="AY212" s="64"/>
      <c r="AZ212" s="64"/>
      <c r="BA212" s="64"/>
      <c r="BB212" s="64"/>
      <c r="BC212" s="64"/>
      <c r="BD212" s="64"/>
      <c r="BE212" s="64"/>
      <c r="BF212" s="64"/>
      <c r="BG212" s="32"/>
    </row>
    <row r="213" spans="1:59" ht="15" customHeight="1" x14ac:dyDescent="0.25">
      <c r="A213" s="31">
        <v>26</v>
      </c>
      <c r="B213" s="31" t="s">
        <v>446</v>
      </c>
      <c r="C213" s="32" t="s">
        <v>327</v>
      </c>
      <c r="D213" s="32" t="s">
        <v>97</v>
      </c>
      <c r="E213" s="32" t="s">
        <v>175</v>
      </c>
      <c r="F213" s="69" t="s">
        <v>328</v>
      </c>
      <c r="G213" s="60">
        <v>13218</v>
      </c>
      <c r="H213" s="53" t="s">
        <v>329</v>
      </c>
      <c r="I213" s="71" t="s">
        <v>330</v>
      </c>
      <c r="J213" s="31" t="s">
        <v>331</v>
      </c>
      <c r="K213" s="61">
        <v>44627</v>
      </c>
      <c r="L213" s="112">
        <v>279166.67</v>
      </c>
      <c r="M213" s="60">
        <v>13243</v>
      </c>
      <c r="N213" s="61">
        <v>44627</v>
      </c>
      <c r="O213" s="61">
        <v>44992</v>
      </c>
      <c r="P213" s="32" t="s">
        <v>316</v>
      </c>
      <c r="Q213" s="31" t="s">
        <v>100</v>
      </c>
      <c r="R213" s="31" t="s">
        <v>100</v>
      </c>
      <c r="S213" s="31" t="s">
        <v>100</v>
      </c>
      <c r="T213" s="31" t="s">
        <v>306</v>
      </c>
      <c r="U213" s="11" t="s">
        <v>100</v>
      </c>
      <c r="V213" s="11" t="s">
        <v>100</v>
      </c>
      <c r="W213" s="11" t="s">
        <v>100</v>
      </c>
      <c r="X213" s="11" t="s">
        <v>100</v>
      </c>
      <c r="Y213" s="11" t="s">
        <v>100</v>
      </c>
      <c r="Z213" s="11" t="s">
        <v>100</v>
      </c>
      <c r="AA213" s="16" t="s">
        <v>100</v>
      </c>
      <c r="AB213" s="16" t="s">
        <v>100</v>
      </c>
      <c r="AC213" s="119">
        <v>0</v>
      </c>
      <c r="AD213" s="119">
        <v>0</v>
      </c>
      <c r="AE213" s="16" t="s">
        <v>100</v>
      </c>
      <c r="AF213" s="21" t="s">
        <v>100</v>
      </c>
      <c r="AG213" s="119">
        <v>0</v>
      </c>
      <c r="AH213" s="125">
        <f t="shared" ref="AH213:AH254" si="3">L213-AD213+AC213+AG213</f>
        <v>279166.67</v>
      </c>
      <c r="AI213" s="118">
        <v>0</v>
      </c>
      <c r="AJ213" s="118">
        <v>0</v>
      </c>
      <c r="AK213" s="112">
        <f>AI214</f>
        <v>77250.100000000006</v>
      </c>
      <c r="AL213" s="64"/>
      <c r="AM213" s="64"/>
      <c r="AN213" s="64"/>
      <c r="AO213" s="64"/>
      <c r="AP213" s="64"/>
      <c r="AQ213" s="64"/>
      <c r="AR213" s="64"/>
      <c r="AS213" s="64"/>
      <c r="AT213" s="64"/>
      <c r="AU213" s="64"/>
      <c r="AV213" s="64"/>
      <c r="AW213" s="64"/>
      <c r="AX213" s="64"/>
      <c r="AY213" s="64"/>
      <c r="AZ213" s="64"/>
      <c r="BA213" s="64"/>
      <c r="BB213" s="64"/>
      <c r="BC213" s="64"/>
      <c r="BD213" s="64"/>
      <c r="BE213" s="64"/>
      <c r="BF213" s="64"/>
      <c r="BG213" s="32"/>
    </row>
    <row r="214" spans="1:59" x14ac:dyDescent="0.25">
      <c r="A214" s="31"/>
      <c r="B214" s="31"/>
      <c r="C214" s="32"/>
      <c r="D214" s="32"/>
      <c r="E214" s="32"/>
      <c r="F214" s="69"/>
      <c r="G214" s="60"/>
      <c r="H214" s="53"/>
      <c r="I214" s="71"/>
      <c r="J214" s="31"/>
      <c r="K214" s="61"/>
      <c r="L214" s="112"/>
      <c r="M214" s="60"/>
      <c r="N214" s="61"/>
      <c r="O214" s="61"/>
      <c r="P214" s="32"/>
      <c r="Q214" s="31"/>
      <c r="R214" s="31"/>
      <c r="S214" s="31"/>
      <c r="T214" s="31"/>
      <c r="U214" s="11" t="s">
        <v>101</v>
      </c>
      <c r="V214" s="11">
        <v>44992</v>
      </c>
      <c r="W214" s="29">
        <v>13488</v>
      </c>
      <c r="X214" s="11" t="s">
        <v>332</v>
      </c>
      <c r="Y214" s="12">
        <v>44992</v>
      </c>
      <c r="Z214" s="11">
        <v>45358</v>
      </c>
      <c r="AA214" s="16" t="s">
        <v>100</v>
      </c>
      <c r="AB214" s="16" t="s">
        <v>100</v>
      </c>
      <c r="AC214" s="119">
        <v>0</v>
      </c>
      <c r="AD214" s="119">
        <v>0</v>
      </c>
      <c r="AE214" s="16" t="s">
        <v>100</v>
      </c>
      <c r="AF214" s="21" t="s">
        <v>100</v>
      </c>
      <c r="AG214" s="119">
        <v>0</v>
      </c>
      <c r="AH214" s="125">
        <f t="shared" si="3"/>
        <v>0</v>
      </c>
      <c r="AI214" s="118">
        <v>77250.100000000006</v>
      </c>
      <c r="AJ214" s="118">
        <v>0</v>
      </c>
      <c r="AK214" s="112"/>
      <c r="AL214" s="64"/>
      <c r="AM214" s="64"/>
      <c r="AN214" s="64"/>
      <c r="AO214" s="64"/>
      <c r="AP214" s="64"/>
      <c r="AQ214" s="64"/>
      <c r="AR214" s="64"/>
      <c r="AS214" s="64"/>
      <c r="AT214" s="64"/>
      <c r="AU214" s="64"/>
      <c r="AV214" s="64"/>
      <c r="AW214" s="64"/>
      <c r="AX214" s="64"/>
      <c r="AY214" s="64"/>
      <c r="AZ214" s="64"/>
      <c r="BA214" s="64"/>
      <c r="BB214" s="64"/>
      <c r="BC214" s="64"/>
      <c r="BD214" s="64"/>
      <c r="BE214" s="64"/>
      <c r="BF214" s="64"/>
      <c r="BG214" s="32"/>
    </row>
    <row r="215" spans="1:59" x14ac:dyDescent="0.25">
      <c r="A215" s="31"/>
      <c r="B215" s="31"/>
      <c r="C215" s="32"/>
      <c r="D215" s="32"/>
      <c r="E215" s="32"/>
      <c r="F215" s="69"/>
      <c r="G215" s="60"/>
      <c r="H215" s="53"/>
      <c r="I215" s="71"/>
      <c r="J215" s="31"/>
      <c r="K215" s="61"/>
      <c r="L215" s="112"/>
      <c r="M215" s="60"/>
      <c r="N215" s="61"/>
      <c r="O215" s="61"/>
      <c r="P215" s="32"/>
      <c r="Q215" s="31"/>
      <c r="R215" s="31"/>
      <c r="S215" s="31"/>
      <c r="T215" s="31"/>
      <c r="U215" s="11"/>
      <c r="V215" s="11"/>
      <c r="W215" s="29"/>
      <c r="X215" s="11"/>
      <c r="Y215" s="12"/>
      <c r="Z215" s="11"/>
      <c r="AA215" s="16"/>
      <c r="AB215" s="16"/>
      <c r="AC215" s="119"/>
      <c r="AD215" s="119"/>
      <c r="AE215" s="16"/>
      <c r="AF215" s="21"/>
      <c r="AG215" s="119"/>
      <c r="AH215" s="125">
        <f t="shared" si="3"/>
        <v>0</v>
      </c>
      <c r="AI215" s="118"/>
      <c r="AJ215" s="118"/>
      <c r="AK215" s="112"/>
      <c r="AL215" s="64"/>
      <c r="AM215" s="64"/>
      <c r="AN215" s="64"/>
      <c r="AO215" s="64"/>
      <c r="AP215" s="64"/>
      <c r="AQ215" s="64"/>
      <c r="AR215" s="64"/>
      <c r="AS215" s="64"/>
      <c r="AT215" s="64"/>
      <c r="AU215" s="64"/>
      <c r="AV215" s="64"/>
      <c r="AW215" s="64"/>
      <c r="AX215" s="64"/>
      <c r="AY215" s="64"/>
      <c r="AZ215" s="64"/>
      <c r="BA215" s="64"/>
      <c r="BB215" s="64"/>
      <c r="BC215" s="64"/>
      <c r="BD215" s="64"/>
      <c r="BE215" s="64"/>
      <c r="BF215" s="64"/>
      <c r="BG215" s="32"/>
    </row>
    <row r="216" spans="1:59" x14ac:dyDescent="0.25">
      <c r="A216" s="31"/>
      <c r="B216" s="31"/>
      <c r="C216" s="32"/>
      <c r="D216" s="32"/>
      <c r="E216" s="32"/>
      <c r="F216" s="69"/>
      <c r="G216" s="60"/>
      <c r="H216" s="53"/>
      <c r="I216" s="71"/>
      <c r="J216" s="31"/>
      <c r="K216" s="61"/>
      <c r="L216" s="112"/>
      <c r="M216" s="60"/>
      <c r="N216" s="61"/>
      <c r="O216" s="61"/>
      <c r="P216" s="32"/>
      <c r="Q216" s="31"/>
      <c r="R216" s="31"/>
      <c r="S216" s="31"/>
      <c r="T216" s="31"/>
      <c r="U216" s="11"/>
      <c r="V216" s="11"/>
      <c r="W216" s="29"/>
      <c r="X216" s="11"/>
      <c r="Y216" s="12"/>
      <c r="Z216" s="11"/>
      <c r="AA216" s="16"/>
      <c r="AB216" s="16"/>
      <c r="AC216" s="119"/>
      <c r="AD216" s="119"/>
      <c r="AE216" s="16"/>
      <c r="AF216" s="21"/>
      <c r="AG216" s="119"/>
      <c r="AH216" s="125">
        <f t="shared" si="3"/>
        <v>0</v>
      </c>
      <c r="AI216" s="118"/>
      <c r="AJ216" s="118"/>
      <c r="AK216" s="112"/>
      <c r="AL216" s="64"/>
      <c r="AM216" s="64"/>
      <c r="AN216" s="64"/>
      <c r="AO216" s="64"/>
      <c r="AP216" s="64"/>
      <c r="AQ216" s="64"/>
      <c r="AR216" s="64"/>
      <c r="AS216" s="64"/>
      <c r="AT216" s="64"/>
      <c r="AU216" s="64"/>
      <c r="AV216" s="64"/>
      <c r="AW216" s="64"/>
      <c r="AX216" s="64"/>
      <c r="AY216" s="64"/>
      <c r="AZ216" s="64"/>
      <c r="BA216" s="64"/>
      <c r="BB216" s="64"/>
      <c r="BC216" s="64"/>
      <c r="BD216" s="64"/>
      <c r="BE216" s="64"/>
      <c r="BF216" s="64"/>
      <c r="BG216" s="32"/>
    </row>
    <row r="217" spans="1:59" ht="15" customHeight="1" x14ac:dyDescent="0.25">
      <c r="A217" s="31">
        <v>27</v>
      </c>
      <c r="B217" s="31" t="s">
        <v>447</v>
      </c>
      <c r="C217" s="32" t="s">
        <v>340</v>
      </c>
      <c r="D217" s="32" t="s">
        <v>133</v>
      </c>
      <c r="E217" s="32" t="s">
        <v>175</v>
      </c>
      <c r="F217" s="69" t="s">
        <v>341</v>
      </c>
      <c r="G217" s="60">
        <v>13363</v>
      </c>
      <c r="H217" s="53" t="s">
        <v>350</v>
      </c>
      <c r="I217" s="71" t="s">
        <v>346</v>
      </c>
      <c r="J217" s="31" t="s">
        <v>351</v>
      </c>
      <c r="K217" s="61">
        <v>45030</v>
      </c>
      <c r="L217" s="112">
        <v>150000</v>
      </c>
      <c r="M217" s="57" t="s">
        <v>450</v>
      </c>
      <c r="N217" s="61">
        <v>45031</v>
      </c>
      <c r="O217" s="61">
        <v>45397</v>
      </c>
      <c r="P217" s="32" t="s">
        <v>316</v>
      </c>
      <c r="Q217" s="31" t="s">
        <v>100</v>
      </c>
      <c r="R217" s="31" t="s">
        <v>100</v>
      </c>
      <c r="S217" s="31" t="s">
        <v>100</v>
      </c>
      <c r="T217" s="31" t="s">
        <v>306</v>
      </c>
      <c r="U217" s="11" t="s">
        <v>100</v>
      </c>
      <c r="V217" s="11" t="s">
        <v>100</v>
      </c>
      <c r="W217" s="30" t="s">
        <v>100</v>
      </c>
      <c r="X217" s="11" t="s">
        <v>100</v>
      </c>
      <c r="Y217" s="12" t="s">
        <v>100</v>
      </c>
      <c r="Z217" s="11" t="s">
        <v>100</v>
      </c>
      <c r="AA217" s="16" t="s">
        <v>100</v>
      </c>
      <c r="AB217" s="16" t="s">
        <v>100</v>
      </c>
      <c r="AC217" s="119">
        <v>0</v>
      </c>
      <c r="AD217" s="119">
        <v>0</v>
      </c>
      <c r="AE217" s="16" t="s">
        <v>100</v>
      </c>
      <c r="AF217" s="21" t="s">
        <v>100</v>
      </c>
      <c r="AG217" s="119">
        <v>0</v>
      </c>
      <c r="AH217" s="125">
        <f t="shared" si="3"/>
        <v>150000</v>
      </c>
      <c r="AI217" s="118">
        <v>53236.74</v>
      </c>
      <c r="AJ217" s="118">
        <v>0</v>
      </c>
      <c r="AK217" s="112">
        <f>AI217</f>
        <v>53236.74</v>
      </c>
      <c r="AL217" s="64" t="s">
        <v>352</v>
      </c>
      <c r="AM217" s="64" t="s">
        <v>354</v>
      </c>
      <c r="AN217" s="64" t="s">
        <v>353</v>
      </c>
      <c r="AO217" s="64" t="s">
        <v>354</v>
      </c>
      <c r="AP217" s="64"/>
      <c r="AQ217" s="64"/>
      <c r="AR217" s="64"/>
      <c r="AS217" s="64"/>
      <c r="AT217" s="64"/>
      <c r="AU217" s="64"/>
      <c r="AV217" s="64"/>
      <c r="AW217" s="64"/>
      <c r="AX217" s="64"/>
      <c r="AY217" s="64"/>
      <c r="AZ217" s="64"/>
      <c r="BA217" s="64"/>
      <c r="BB217" s="64"/>
      <c r="BC217" s="64"/>
      <c r="BD217" s="64"/>
      <c r="BE217" s="64"/>
      <c r="BF217" s="64"/>
      <c r="BG217" s="32"/>
    </row>
    <row r="218" spans="1:59" x14ac:dyDescent="0.25">
      <c r="A218" s="31"/>
      <c r="B218" s="31"/>
      <c r="C218" s="32"/>
      <c r="D218" s="32"/>
      <c r="E218" s="32"/>
      <c r="F218" s="69"/>
      <c r="G218" s="60"/>
      <c r="H218" s="53"/>
      <c r="I218" s="71"/>
      <c r="J218" s="31"/>
      <c r="K218" s="61"/>
      <c r="L218" s="112"/>
      <c r="M218" s="57"/>
      <c r="N218" s="61"/>
      <c r="O218" s="61"/>
      <c r="P218" s="32"/>
      <c r="Q218" s="31"/>
      <c r="R218" s="31"/>
      <c r="S218" s="31"/>
      <c r="T218" s="31"/>
      <c r="U218" s="11"/>
      <c r="V218" s="11"/>
      <c r="W218" s="30"/>
      <c r="X218" s="11"/>
      <c r="Y218" s="12"/>
      <c r="Z218" s="11"/>
      <c r="AA218" s="16"/>
      <c r="AB218" s="16"/>
      <c r="AC218" s="119"/>
      <c r="AD218" s="119"/>
      <c r="AE218" s="16"/>
      <c r="AF218" s="21"/>
      <c r="AG218" s="119"/>
      <c r="AH218" s="125">
        <f t="shared" si="3"/>
        <v>0</v>
      </c>
      <c r="AI218" s="118"/>
      <c r="AJ218" s="118"/>
      <c r="AK218" s="112"/>
      <c r="AL218" s="64"/>
      <c r="AM218" s="64"/>
      <c r="AN218" s="64"/>
      <c r="AO218" s="64"/>
      <c r="AP218" s="64"/>
      <c r="AQ218" s="64"/>
      <c r="AR218" s="64"/>
      <c r="AS218" s="64"/>
      <c r="AT218" s="64"/>
      <c r="AU218" s="64"/>
      <c r="AV218" s="64"/>
      <c r="AW218" s="64"/>
      <c r="AX218" s="64"/>
      <c r="AY218" s="64"/>
      <c r="AZ218" s="64"/>
      <c r="BA218" s="64"/>
      <c r="BB218" s="64"/>
      <c r="BC218" s="64"/>
      <c r="BD218" s="64"/>
      <c r="BE218" s="64"/>
      <c r="BF218" s="64"/>
      <c r="BG218" s="32"/>
    </row>
    <row r="219" spans="1:59" x14ac:dyDescent="0.25">
      <c r="A219" s="31"/>
      <c r="B219" s="31"/>
      <c r="C219" s="32"/>
      <c r="D219" s="32"/>
      <c r="E219" s="32"/>
      <c r="F219" s="69"/>
      <c r="G219" s="60"/>
      <c r="H219" s="53"/>
      <c r="I219" s="71"/>
      <c r="J219" s="31"/>
      <c r="K219" s="61"/>
      <c r="L219" s="112"/>
      <c r="M219" s="57"/>
      <c r="N219" s="61"/>
      <c r="O219" s="61"/>
      <c r="P219" s="32"/>
      <c r="Q219" s="31"/>
      <c r="R219" s="31"/>
      <c r="S219" s="31"/>
      <c r="T219" s="31"/>
      <c r="U219" s="11"/>
      <c r="V219" s="11"/>
      <c r="W219" s="30"/>
      <c r="X219" s="11"/>
      <c r="Y219" s="12"/>
      <c r="Z219" s="11"/>
      <c r="AA219" s="16"/>
      <c r="AB219" s="16"/>
      <c r="AC219" s="119"/>
      <c r="AD219" s="119"/>
      <c r="AE219" s="16"/>
      <c r="AF219" s="21"/>
      <c r="AG219" s="119"/>
      <c r="AH219" s="125">
        <f t="shared" si="3"/>
        <v>0</v>
      </c>
      <c r="AI219" s="118"/>
      <c r="AJ219" s="118"/>
      <c r="AK219" s="112"/>
      <c r="AL219" s="64"/>
      <c r="AM219" s="64"/>
      <c r="AN219" s="64"/>
      <c r="AO219" s="64"/>
      <c r="AP219" s="64"/>
      <c r="AQ219" s="64"/>
      <c r="AR219" s="64"/>
      <c r="AS219" s="64"/>
      <c r="AT219" s="64"/>
      <c r="AU219" s="64"/>
      <c r="AV219" s="64"/>
      <c r="AW219" s="64"/>
      <c r="AX219" s="64"/>
      <c r="AY219" s="64"/>
      <c r="AZ219" s="64"/>
      <c r="BA219" s="64"/>
      <c r="BB219" s="64"/>
      <c r="BC219" s="64"/>
      <c r="BD219" s="64"/>
      <c r="BE219" s="64"/>
      <c r="BF219" s="64"/>
      <c r="BG219" s="32"/>
    </row>
    <row r="220" spans="1:59" x14ac:dyDescent="0.25">
      <c r="A220" s="31"/>
      <c r="B220" s="31"/>
      <c r="C220" s="32"/>
      <c r="D220" s="32"/>
      <c r="E220" s="32"/>
      <c r="F220" s="69"/>
      <c r="G220" s="60"/>
      <c r="H220" s="53"/>
      <c r="I220" s="71"/>
      <c r="J220" s="31"/>
      <c r="K220" s="61"/>
      <c r="L220" s="112"/>
      <c r="M220" s="57"/>
      <c r="N220" s="61"/>
      <c r="O220" s="61"/>
      <c r="P220" s="32"/>
      <c r="Q220" s="31"/>
      <c r="R220" s="31"/>
      <c r="S220" s="31"/>
      <c r="T220" s="31"/>
      <c r="U220" s="11"/>
      <c r="V220" s="11"/>
      <c r="W220" s="30"/>
      <c r="X220" s="11"/>
      <c r="Y220" s="12"/>
      <c r="Z220" s="11"/>
      <c r="AA220" s="16"/>
      <c r="AB220" s="16"/>
      <c r="AC220" s="119"/>
      <c r="AD220" s="119"/>
      <c r="AE220" s="16"/>
      <c r="AF220" s="21"/>
      <c r="AG220" s="119"/>
      <c r="AH220" s="125">
        <f t="shared" si="3"/>
        <v>0</v>
      </c>
      <c r="AI220" s="118"/>
      <c r="AJ220" s="118"/>
      <c r="AK220" s="112"/>
      <c r="AL220" s="64"/>
      <c r="AM220" s="64"/>
      <c r="AN220" s="64"/>
      <c r="AO220" s="64"/>
      <c r="AP220" s="64"/>
      <c r="AQ220" s="64"/>
      <c r="AR220" s="64"/>
      <c r="AS220" s="64"/>
      <c r="AT220" s="64"/>
      <c r="AU220" s="64"/>
      <c r="AV220" s="64"/>
      <c r="AW220" s="64"/>
      <c r="AX220" s="64"/>
      <c r="AY220" s="64"/>
      <c r="AZ220" s="64"/>
      <c r="BA220" s="64"/>
      <c r="BB220" s="64"/>
      <c r="BC220" s="64"/>
      <c r="BD220" s="64"/>
      <c r="BE220" s="64"/>
      <c r="BF220" s="64"/>
      <c r="BG220" s="32"/>
    </row>
    <row r="221" spans="1:59" ht="15" customHeight="1" x14ac:dyDescent="0.25">
      <c r="A221" s="31">
        <v>28</v>
      </c>
      <c r="B221" s="31" t="s">
        <v>449</v>
      </c>
      <c r="C221" s="32" t="s">
        <v>342</v>
      </c>
      <c r="D221" s="32" t="s">
        <v>133</v>
      </c>
      <c r="E221" s="32" t="s">
        <v>175</v>
      </c>
      <c r="F221" s="69" t="s">
        <v>343</v>
      </c>
      <c r="G221" s="60">
        <v>13265</v>
      </c>
      <c r="H221" s="53" t="s">
        <v>344</v>
      </c>
      <c r="I221" s="71" t="s">
        <v>345</v>
      </c>
      <c r="J221" s="31" t="s">
        <v>347</v>
      </c>
      <c r="K221" s="61">
        <v>45054</v>
      </c>
      <c r="L221" s="112">
        <v>700000</v>
      </c>
      <c r="M221" s="60">
        <v>13529</v>
      </c>
      <c r="N221" s="61">
        <v>45054</v>
      </c>
      <c r="O221" s="61">
        <v>45421</v>
      </c>
      <c r="P221" s="32" t="s">
        <v>291</v>
      </c>
      <c r="Q221" s="31" t="s">
        <v>100</v>
      </c>
      <c r="R221" s="31" t="s">
        <v>100</v>
      </c>
      <c r="S221" s="31" t="s">
        <v>100</v>
      </c>
      <c r="T221" s="31" t="s">
        <v>306</v>
      </c>
      <c r="U221" s="11" t="s">
        <v>100</v>
      </c>
      <c r="V221" s="11" t="s">
        <v>100</v>
      </c>
      <c r="W221" s="30" t="s">
        <v>100</v>
      </c>
      <c r="X221" s="11" t="s">
        <v>100</v>
      </c>
      <c r="Y221" s="12" t="s">
        <v>100</v>
      </c>
      <c r="Z221" s="11" t="s">
        <v>100</v>
      </c>
      <c r="AA221" s="16" t="s">
        <v>100</v>
      </c>
      <c r="AB221" s="16" t="s">
        <v>100</v>
      </c>
      <c r="AC221" s="119">
        <v>0</v>
      </c>
      <c r="AD221" s="119">
        <v>0</v>
      </c>
      <c r="AE221" s="16" t="s">
        <v>100</v>
      </c>
      <c r="AF221" s="21" t="s">
        <v>100</v>
      </c>
      <c r="AG221" s="119">
        <v>0</v>
      </c>
      <c r="AH221" s="125">
        <f t="shared" si="3"/>
        <v>700000</v>
      </c>
      <c r="AI221" s="118">
        <v>630304.59</v>
      </c>
      <c r="AJ221" s="129">
        <f>64540.21+5153.48</f>
        <v>69693.69</v>
      </c>
      <c r="AK221" s="112">
        <f>AI221+AJ221</f>
        <v>699998.28</v>
      </c>
      <c r="AL221" s="64" t="s">
        <v>348</v>
      </c>
      <c r="AM221" s="64" t="s">
        <v>349</v>
      </c>
      <c r="AN221" s="64" t="s">
        <v>339</v>
      </c>
      <c r="AO221" s="64" t="s">
        <v>349</v>
      </c>
      <c r="AP221" s="64"/>
      <c r="AQ221" s="64"/>
      <c r="AR221" s="64"/>
      <c r="AS221" s="64"/>
      <c r="AT221" s="64"/>
      <c r="AU221" s="64"/>
      <c r="AV221" s="64"/>
      <c r="AW221" s="64"/>
      <c r="AX221" s="64"/>
      <c r="AY221" s="64"/>
      <c r="AZ221" s="64"/>
      <c r="BA221" s="64"/>
      <c r="BB221" s="64"/>
      <c r="BC221" s="64"/>
      <c r="BD221" s="64"/>
      <c r="BE221" s="64"/>
      <c r="BF221" s="64"/>
      <c r="BG221" s="32"/>
    </row>
    <row r="222" spans="1:59" x14ac:dyDescent="0.25">
      <c r="A222" s="31"/>
      <c r="B222" s="31"/>
      <c r="C222" s="32"/>
      <c r="D222" s="32"/>
      <c r="E222" s="32"/>
      <c r="F222" s="69"/>
      <c r="G222" s="60"/>
      <c r="H222" s="53"/>
      <c r="I222" s="71"/>
      <c r="J222" s="31"/>
      <c r="K222" s="61"/>
      <c r="L222" s="112"/>
      <c r="M222" s="60"/>
      <c r="N222" s="61"/>
      <c r="O222" s="61"/>
      <c r="P222" s="32"/>
      <c r="Q222" s="31"/>
      <c r="R222" s="31"/>
      <c r="S222" s="31"/>
      <c r="T222" s="31"/>
      <c r="U222" s="11"/>
      <c r="V222" s="11"/>
      <c r="W222" s="11"/>
      <c r="X222" s="11"/>
      <c r="Y222" s="11"/>
      <c r="Z222" s="11"/>
      <c r="AA222" s="11"/>
      <c r="AB222" s="11"/>
      <c r="AC222" s="119"/>
      <c r="AD222" s="119"/>
      <c r="AE222" s="16"/>
      <c r="AF222" s="21"/>
      <c r="AG222" s="119"/>
      <c r="AH222" s="125">
        <f t="shared" si="3"/>
        <v>0</v>
      </c>
      <c r="AI222" s="118"/>
      <c r="AJ222" s="129"/>
      <c r="AK222" s="112"/>
      <c r="AL222" s="64"/>
      <c r="AM222" s="64"/>
      <c r="AN222" s="64"/>
      <c r="AO222" s="64"/>
      <c r="AP222" s="64"/>
      <c r="AQ222" s="64"/>
      <c r="AR222" s="64"/>
      <c r="AS222" s="64"/>
      <c r="AT222" s="64"/>
      <c r="AU222" s="64"/>
      <c r="AV222" s="64"/>
      <c r="AW222" s="64"/>
      <c r="AX222" s="64"/>
      <c r="AY222" s="64"/>
      <c r="AZ222" s="64"/>
      <c r="BA222" s="64"/>
      <c r="BB222" s="64"/>
      <c r="BC222" s="64"/>
      <c r="BD222" s="64"/>
      <c r="BE222" s="64"/>
      <c r="BF222" s="64"/>
      <c r="BG222" s="32"/>
    </row>
    <row r="223" spans="1:59" ht="15" customHeight="1" x14ac:dyDescent="0.25">
      <c r="A223" s="31">
        <v>29</v>
      </c>
      <c r="B223" s="31" t="s">
        <v>448</v>
      </c>
      <c r="C223" s="32" t="s">
        <v>365</v>
      </c>
      <c r="D223" s="32" t="s">
        <v>133</v>
      </c>
      <c r="E223" s="32" t="s">
        <v>99</v>
      </c>
      <c r="F223" s="69" t="s">
        <v>366</v>
      </c>
      <c r="G223" s="60">
        <v>13594</v>
      </c>
      <c r="H223" s="53" t="s">
        <v>367</v>
      </c>
      <c r="I223" s="71" t="s">
        <v>364</v>
      </c>
      <c r="J223" s="31" t="s">
        <v>368</v>
      </c>
      <c r="K223" s="61">
        <v>45268</v>
      </c>
      <c r="L223" s="112">
        <v>1231791.3600000001</v>
      </c>
      <c r="M223" s="60">
        <v>13671</v>
      </c>
      <c r="N223" s="61">
        <v>45268</v>
      </c>
      <c r="O223" s="61">
        <v>45635</v>
      </c>
      <c r="P223" s="32" t="s">
        <v>291</v>
      </c>
      <c r="Q223" s="31" t="s">
        <v>100</v>
      </c>
      <c r="R223" s="31" t="s">
        <v>100</v>
      </c>
      <c r="S223" s="31" t="s">
        <v>100</v>
      </c>
      <c r="T223" s="31" t="s">
        <v>411</v>
      </c>
      <c r="U223" s="11" t="s">
        <v>100</v>
      </c>
      <c r="V223" s="11" t="s">
        <v>100</v>
      </c>
      <c r="W223" s="30" t="s">
        <v>100</v>
      </c>
      <c r="X223" s="11" t="s">
        <v>100</v>
      </c>
      <c r="Y223" s="12" t="s">
        <v>100</v>
      </c>
      <c r="Z223" s="11" t="s">
        <v>100</v>
      </c>
      <c r="AA223" s="16" t="s">
        <v>100</v>
      </c>
      <c r="AB223" s="16" t="s">
        <v>100</v>
      </c>
      <c r="AC223" s="119">
        <v>0</v>
      </c>
      <c r="AD223" s="119">
        <v>0</v>
      </c>
      <c r="AE223" s="16" t="s">
        <v>100</v>
      </c>
      <c r="AF223" s="21" t="s">
        <v>100</v>
      </c>
      <c r="AG223" s="119">
        <v>0</v>
      </c>
      <c r="AH223" s="125">
        <f t="shared" si="3"/>
        <v>1231791.3600000001</v>
      </c>
      <c r="AI223" s="118">
        <v>59567.19</v>
      </c>
      <c r="AJ223" s="129">
        <f>205298.56+5444.02</f>
        <v>210742.58</v>
      </c>
      <c r="AK223" s="112">
        <f>AI223+AJ223</f>
        <v>270309.77</v>
      </c>
      <c r="AL223" s="64" t="s">
        <v>371</v>
      </c>
      <c r="AM223" s="64" t="s">
        <v>372</v>
      </c>
      <c r="AN223" s="64" t="s">
        <v>373</v>
      </c>
      <c r="AO223" s="64" t="s">
        <v>372</v>
      </c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10"/>
    </row>
    <row r="224" spans="1:59" x14ac:dyDescent="0.25">
      <c r="A224" s="31"/>
      <c r="B224" s="31"/>
      <c r="C224" s="32"/>
      <c r="D224" s="32"/>
      <c r="E224" s="32"/>
      <c r="F224" s="69"/>
      <c r="G224" s="60"/>
      <c r="H224" s="53"/>
      <c r="I224" s="71"/>
      <c r="J224" s="31"/>
      <c r="K224" s="61"/>
      <c r="L224" s="112"/>
      <c r="M224" s="60"/>
      <c r="N224" s="61"/>
      <c r="O224" s="61"/>
      <c r="P224" s="32"/>
      <c r="Q224" s="31"/>
      <c r="R224" s="31"/>
      <c r="S224" s="31"/>
      <c r="T224" s="31"/>
      <c r="U224" s="11"/>
      <c r="V224" s="11"/>
      <c r="W224" s="11"/>
      <c r="X224" s="11"/>
      <c r="Y224" s="11"/>
      <c r="Z224" s="11"/>
      <c r="AA224" s="11"/>
      <c r="AB224" s="11"/>
      <c r="AC224" s="119"/>
      <c r="AD224" s="119"/>
      <c r="AE224" s="16"/>
      <c r="AF224" s="21"/>
      <c r="AG224" s="119"/>
      <c r="AH224" s="125">
        <f t="shared" si="3"/>
        <v>0</v>
      </c>
      <c r="AI224" s="118"/>
      <c r="AJ224" s="129"/>
      <c r="AK224" s="112"/>
      <c r="AL224" s="64"/>
      <c r="AM224" s="64"/>
      <c r="AN224" s="64"/>
      <c r="AO224" s="64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10"/>
    </row>
    <row r="225" spans="1:566" x14ac:dyDescent="0.25">
      <c r="A225" s="31"/>
      <c r="B225" s="31"/>
      <c r="C225" s="32"/>
      <c r="D225" s="32"/>
      <c r="E225" s="32"/>
      <c r="F225" s="69"/>
      <c r="G225" s="60"/>
      <c r="H225" s="53"/>
      <c r="I225" s="71"/>
      <c r="J225" s="31"/>
      <c r="K225" s="61"/>
      <c r="L225" s="112"/>
      <c r="M225" s="60"/>
      <c r="N225" s="61"/>
      <c r="O225" s="61"/>
      <c r="P225" s="32"/>
      <c r="Q225" s="31"/>
      <c r="R225" s="31"/>
      <c r="S225" s="31"/>
      <c r="T225" s="31"/>
      <c r="U225" s="11"/>
      <c r="V225" s="11"/>
      <c r="W225" s="11"/>
      <c r="X225" s="11"/>
      <c r="Y225" s="11"/>
      <c r="Z225" s="11"/>
      <c r="AA225" s="11"/>
      <c r="AB225" s="11"/>
      <c r="AC225" s="119"/>
      <c r="AD225" s="119"/>
      <c r="AE225" s="16"/>
      <c r="AF225" s="21"/>
      <c r="AG225" s="119"/>
      <c r="AH225" s="125">
        <f t="shared" si="3"/>
        <v>0</v>
      </c>
      <c r="AI225" s="118"/>
      <c r="AJ225" s="129"/>
      <c r="AK225" s="112"/>
      <c r="AL225" s="64"/>
      <c r="AM225" s="64"/>
      <c r="AN225" s="64"/>
      <c r="AO225" s="64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10"/>
    </row>
    <row r="226" spans="1:566" ht="13.5" thickBot="1" x14ac:dyDescent="0.3">
      <c r="A226" s="31"/>
      <c r="B226" s="31"/>
      <c r="C226" s="32"/>
      <c r="D226" s="32"/>
      <c r="E226" s="32"/>
      <c r="F226" s="69"/>
      <c r="G226" s="60"/>
      <c r="H226" s="53"/>
      <c r="I226" s="71"/>
      <c r="J226" s="31"/>
      <c r="K226" s="61"/>
      <c r="L226" s="112"/>
      <c r="M226" s="60"/>
      <c r="N226" s="61"/>
      <c r="O226" s="61"/>
      <c r="P226" s="32"/>
      <c r="Q226" s="31"/>
      <c r="R226" s="31"/>
      <c r="S226" s="31"/>
      <c r="T226" s="31"/>
      <c r="U226" s="11"/>
      <c r="V226" s="11"/>
      <c r="W226" s="11"/>
      <c r="X226" s="11"/>
      <c r="Y226" s="11"/>
      <c r="Z226" s="11"/>
      <c r="AA226" s="11"/>
      <c r="AB226" s="11"/>
      <c r="AC226" s="119"/>
      <c r="AD226" s="119"/>
      <c r="AE226" s="16"/>
      <c r="AF226" s="21"/>
      <c r="AG226" s="119"/>
      <c r="AH226" s="125">
        <f t="shared" si="3"/>
        <v>0</v>
      </c>
      <c r="AI226" s="118"/>
      <c r="AJ226" s="129"/>
      <c r="AK226" s="112"/>
      <c r="AL226" s="64"/>
      <c r="AM226" s="64"/>
      <c r="AN226" s="64"/>
      <c r="AO226" s="64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10"/>
    </row>
    <row r="227" spans="1:566" s="37" customFormat="1" ht="13.5" thickBot="1" x14ac:dyDescent="0.3">
      <c r="A227" s="31">
        <v>30</v>
      </c>
      <c r="B227" s="31" t="s">
        <v>455</v>
      </c>
      <c r="C227" s="32" t="s">
        <v>456</v>
      </c>
      <c r="D227" s="32" t="s">
        <v>97</v>
      </c>
      <c r="E227" s="32" t="s">
        <v>99</v>
      </c>
      <c r="F227" s="69" t="s">
        <v>457</v>
      </c>
      <c r="G227" s="60">
        <v>13425</v>
      </c>
      <c r="H227" s="53" t="s">
        <v>458</v>
      </c>
      <c r="I227" s="71" t="s">
        <v>459</v>
      </c>
      <c r="J227" s="31" t="s">
        <v>460</v>
      </c>
      <c r="K227" s="61">
        <v>45286</v>
      </c>
      <c r="L227" s="112">
        <v>3760</v>
      </c>
      <c r="M227" s="60">
        <v>13689</v>
      </c>
      <c r="N227" s="61">
        <v>45280</v>
      </c>
      <c r="O227" s="61">
        <v>45646</v>
      </c>
      <c r="P227" s="32" t="s">
        <v>289</v>
      </c>
      <c r="Q227" s="31" t="s">
        <v>100</v>
      </c>
      <c r="R227" s="31" t="s">
        <v>100</v>
      </c>
      <c r="S227" s="31" t="s">
        <v>100</v>
      </c>
      <c r="T227" s="31" t="s">
        <v>461</v>
      </c>
      <c r="U227" s="11"/>
      <c r="V227" s="11"/>
      <c r="W227" s="11"/>
      <c r="X227" s="11"/>
      <c r="Y227" s="11"/>
      <c r="Z227" s="11"/>
      <c r="AA227" s="11"/>
      <c r="AB227" s="11"/>
      <c r="AC227" s="119"/>
      <c r="AD227" s="119"/>
      <c r="AE227" s="16"/>
      <c r="AF227" s="21"/>
      <c r="AG227" s="119"/>
      <c r="AH227" s="125">
        <f t="shared" si="3"/>
        <v>3760</v>
      </c>
      <c r="AI227" s="118"/>
      <c r="AJ227" s="118"/>
      <c r="AK227" s="112"/>
      <c r="AL227" s="64"/>
      <c r="AM227" s="64"/>
      <c r="AN227" s="64"/>
      <c r="AO227" s="64"/>
      <c r="AP227" s="64"/>
      <c r="AQ227" s="64"/>
      <c r="AR227" s="64"/>
      <c r="AS227" s="64"/>
      <c r="AT227" s="64"/>
      <c r="AU227" s="64"/>
      <c r="AV227" s="64"/>
      <c r="AW227" s="64"/>
      <c r="AX227" s="64"/>
      <c r="AY227" s="64"/>
      <c r="AZ227" s="64"/>
      <c r="BA227" s="64"/>
      <c r="BB227" s="30"/>
      <c r="BC227" s="30"/>
      <c r="BD227" s="30"/>
      <c r="BE227" s="30"/>
      <c r="BF227" s="30"/>
      <c r="BG227" s="10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  <c r="IW227" s="1"/>
      <c r="IX227" s="1"/>
      <c r="IY227" s="1"/>
      <c r="IZ227" s="1"/>
      <c r="JA227" s="1"/>
      <c r="JB227" s="1"/>
      <c r="JC227" s="1"/>
      <c r="JD227" s="1"/>
      <c r="JE227" s="1"/>
      <c r="JF227" s="1"/>
      <c r="JG227" s="1"/>
      <c r="JH227" s="1"/>
      <c r="JI227" s="1"/>
      <c r="JJ227" s="1"/>
      <c r="JK227" s="1"/>
      <c r="JL227" s="1"/>
      <c r="JM227" s="1"/>
      <c r="JN227" s="1"/>
      <c r="JO227" s="1"/>
      <c r="JP227" s="1"/>
      <c r="JQ227" s="1"/>
      <c r="JR227" s="1"/>
      <c r="JS227" s="1"/>
      <c r="JT227" s="1"/>
      <c r="JU227" s="1"/>
      <c r="JV227" s="1"/>
      <c r="JW227" s="1"/>
      <c r="JX227" s="1"/>
      <c r="JY227" s="1"/>
      <c r="JZ227" s="1"/>
      <c r="KA227" s="1"/>
      <c r="KB227" s="1"/>
      <c r="KC227" s="1"/>
      <c r="KD227" s="1"/>
      <c r="KE227" s="1"/>
      <c r="KF227" s="1"/>
      <c r="KG227" s="1"/>
      <c r="KH227" s="1"/>
      <c r="KI227" s="1"/>
      <c r="KJ227" s="1"/>
      <c r="KK227" s="1"/>
      <c r="KL227" s="1"/>
      <c r="KM227" s="1"/>
      <c r="KN227" s="1"/>
      <c r="KO227" s="1"/>
      <c r="KP227" s="1"/>
      <c r="KQ227" s="1"/>
      <c r="KR227" s="1"/>
      <c r="KS227" s="1"/>
      <c r="KT227" s="1"/>
      <c r="KU227" s="1"/>
      <c r="KV227" s="1"/>
      <c r="KW227" s="1"/>
      <c r="KX227" s="1"/>
      <c r="KY227" s="1"/>
      <c r="KZ227" s="1"/>
      <c r="LA227" s="1"/>
      <c r="LB227" s="1"/>
      <c r="LC227" s="1"/>
      <c r="LD227" s="1"/>
      <c r="LE227" s="1"/>
      <c r="LF227" s="1"/>
      <c r="LG227" s="1"/>
      <c r="LH227" s="1"/>
      <c r="LI227" s="1"/>
      <c r="LJ227" s="1"/>
      <c r="LK227" s="1"/>
      <c r="LL227" s="1"/>
      <c r="LM227" s="1"/>
      <c r="LN227" s="1"/>
      <c r="LO227" s="1"/>
      <c r="LP227" s="1"/>
      <c r="LQ227" s="1"/>
      <c r="LR227" s="1"/>
      <c r="LS227" s="1"/>
      <c r="LT227" s="1"/>
      <c r="LU227" s="1"/>
      <c r="LV227" s="1"/>
      <c r="LW227" s="1"/>
      <c r="LX227" s="1"/>
      <c r="LY227" s="1"/>
      <c r="LZ227" s="1"/>
      <c r="MA227" s="1"/>
      <c r="MB227" s="1"/>
      <c r="MC227" s="1"/>
      <c r="MD227" s="1"/>
      <c r="ME227" s="1"/>
      <c r="MF227" s="1"/>
      <c r="MG227" s="1"/>
      <c r="MH227" s="1"/>
      <c r="MI227" s="1"/>
      <c r="MJ227" s="1"/>
      <c r="MK227" s="1"/>
      <c r="ML227" s="1"/>
      <c r="MM227" s="1"/>
      <c r="MN227" s="1"/>
      <c r="MO227" s="1"/>
      <c r="MP227" s="1"/>
      <c r="MQ227" s="1"/>
      <c r="MR227" s="1"/>
      <c r="MS227" s="1"/>
      <c r="MT227" s="1"/>
      <c r="MU227" s="1"/>
      <c r="MV227" s="1"/>
      <c r="MW227" s="1"/>
      <c r="MX227" s="1"/>
      <c r="MY227" s="1"/>
      <c r="MZ227" s="1"/>
      <c r="NA227" s="1"/>
      <c r="NB227" s="1"/>
      <c r="NC227" s="1"/>
      <c r="ND227" s="1"/>
      <c r="NE227" s="1"/>
      <c r="NF227" s="1"/>
      <c r="NG227" s="1"/>
      <c r="NH227" s="1"/>
      <c r="NI227" s="1"/>
      <c r="NJ227" s="1"/>
      <c r="NK227" s="1"/>
      <c r="NL227" s="1"/>
      <c r="NM227" s="1"/>
      <c r="NN227" s="1"/>
      <c r="NO227" s="1"/>
      <c r="NP227" s="1"/>
      <c r="NQ227" s="1"/>
      <c r="NR227" s="1"/>
      <c r="NS227" s="1"/>
      <c r="NT227" s="1"/>
      <c r="NU227" s="1"/>
      <c r="NV227" s="1"/>
      <c r="NW227" s="1"/>
      <c r="NX227" s="1"/>
      <c r="NY227" s="1"/>
      <c r="NZ227" s="1"/>
      <c r="OA227" s="1"/>
      <c r="OB227" s="1"/>
      <c r="OC227" s="1"/>
      <c r="OD227" s="1"/>
      <c r="OE227" s="1"/>
      <c r="OF227" s="1"/>
      <c r="OG227" s="1"/>
      <c r="OH227" s="1"/>
      <c r="OI227" s="1"/>
      <c r="OJ227" s="1"/>
      <c r="OK227" s="1"/>
      <c r="OL227" s="1"/>
      <c r="OM227" s="1"/>
      <c r="ON227" s="1"/>
      <c r="OO227" s="1"/>
      <c r="OP227" s="1"/>
      <c r="OQ227" s="1"/>
      <c r="OR227" s="1"/>
      <c r="OS227" s="1"/>
      <c r="OT227" s="1"/>
      <c r="OU227" s="1"/>
      <c r="OV227" s="1"/>
      <c r="OW227" s="1"/>
      <c r="OX227" s="1"/>
      <c r="OY227" s="1"/>
      <c r="OZ227" s="1"/>
      <c r="PA227" s="1"/>
      <c r="PB227" s="1"/>
      <c r="PC227" s="1"/>
      <c r="PD227" s="1"/>
      <c r="PE227" s="1"/>
      <c r="PF227" s="1"/>
      <c r="PG227" s="1"/>
      <c r="PH227" s="1"/>
      <c r="PI227" s="1"/>
      <c r="PJ227" s="1"/>
      <c r="PK227" s="1"/>
      <c r="PL227" s="1"/>
      <c r="PM227" s="1"/>
      <c r="PN227" s="1"/>
      <c r="PO227" s="1"/>
      <c r="PP227" s="1"/>
      <c r="PQ227" s="1"/>
      <c r="PR227" s="1"/>
      <c r="PS227" s="1"/>
      <c r="PT227" s="1"/>
      <c r="PU227" s="1"/>
      <c r="PV227" s="1"/>
      <c r="PW227" s="1"/>
      <c r="PX227" s="1"/>
      <c r="PY227" s="1"/>
      <c r="PZ227" s="1"/>
      <c r="QA227" s="1"/>
      <c r="QB227" s="1"/>
      <c r="QC227" s="1"/>
      <c r="QD227" s="1"/>
      <c r="QE227" s="1"/>
      <c r="QF227" s="1"/>
      <c r="QG227" s="1"/>
      <c r="QH227" s="1"/>
      <c r="QI227" s="1"/>
      <c r="QJ227" s="1"/>
      <c r="QK227" s="1"/>
      <c r="QL227" s="1"/>
      <c r="QM227" s="1"/>
      <c r="QN227" s="1"/>
      <c r="QO227" s="1"/>
      <c r="QP227" s="1"/>
      <c r="QQ227" s="1"/>
      <c r="QR227" s="1"/>
      <c r="QS227" s="1"/>
      <c r="QT227" s="1"/>
      <c r="QU227" s="1"/>
      <c r="QV227" s="1"/>
      <c r="QW227" s="1"/>
      <c r="QX227" s="1"/>
      <c r="QY227" s="1"/>
      <c r="QZ227" s="1"/>
      <c r="RA227" s="1"/>
      <c r="RB227" s="1"/>
      <c r="RC227" s="1"/>
      <c r="RD227" s="1"/>
      <c r="RE227" s="1"/>
      <c r="RF227" s="1"/>
      <c r="RG227" s="1"/>
      <c r="RH227" s="1"/>
      <c r="RI227" s="1"/>
      <c r="RJ227" s="1"/>
      <c r="RK227" s="1"/>
      <c r="RL227" s="1"/>
      <c r="RM227" s="1"/>
      <c r="RN227" s="1"/>
      <c r="RO227" s="1"/>
      <c r="RP227" s="1"/>
      <c r="RQ227" s="1"/>
      <c r="RR227" s="1"/>
      <c r="RS227" s="1"/>
      <c r="RT227" s="1"/>
      <c r="RU227" s="1"/>
      <c r="RV227" s="1"/>
      <c r="RW227" s="1"/>
      <c r="RX227" s="1"/>
      <c r="RY227" s="1"/>
      <c r="RZ227" s="1"/>
      <c r="SA227" s="1"/>
      <c r="SB227" s="1"/>
      <c r="SC227" s="1"/>
      <c r="SD227" s="1"/>
      <c r="SE227" s="1"/>
      <c r="SF227" s="1"/>
      <c r="SG227" s="1"/>
      <c r="SH227" s="1"/>
      <c r="SI227" s="1"/>
      <c r="SJ227" s="1"/>
      <c r="SK227" s="1"/>
      <c r="SL227" s="1"/>
      <c r="SM227" s="1"/>
      <c r="SN227" s="1"/>
      <c r="SO227" s="1"/>
      <c r="SP227" s="1"/>
      <c r="SQ227" s="1"/>
      <c r="SR227" s="1"/>
      <c r="SS227" s="1"/>
      <c r="ST227" s="1"/>
      <c r="SU227" s="1"/>
      <c r="SV227" s="1"/>
      <c r="SW227" s="1"/>
      <c r="SX227" s="1"/>
      <c r="SY227" s="1"/>
      <c r="SZ227" s="1"/>
      <c r="TA227" s="1"/>
      <c r="TB227" s="1"/>
      <c r="TC227" s="1"/>
      <c r="TD227" s="1"/>
      <c r="TE227" s="1"/>
      <c r="TF227" s="1"/>
      <c r="TG227" s="1"/>
      <c r="TH227" s="1"/>
      <c r="TI227" s="1"/>
      <c r="TJ227" s="1"/>
      <c r="TK227" s="1"/>
      <c r="TL227" s="1"/>
      <c r="TM227" s="1"/>
      <c r="TN227" s="1"/>
      <c r="TO227" s="1"/>
      <c r="TP227" s="1"/>
      <c r="TQ227" s="1"/>
      <c r="TR227" s="1"/>
      <c r="TS227" s="1"/>
      <c r="TT227" s="1"/>
      <c r="TU227" s="1"/>
      <c r="TV227" s="1"/>
      <c r="TW227" s="1"/>
      <c r="TX227" s="1"/>
      <c r="TY227" s="1"/>
      <c r="TZ227" s="1"/>
      <c r="UA227" s="1"/>
      <c r="UB227" s="1"/>
      <c r="UC227" s="1"/>
      <c r="UD227" s="1"/>
      <c r="UE227" s="1"/>
      <c r="UF227" s="1"/>
      <c r="UG227" s="1"/>
      <c r="UH227" s="1"/>
      <c r="UI227" s="1"/>
      <c r="UJ227" s="1"/>
      <c r="UK227" s="1"/>
      <c r="UL227" s="1"/>
      <c r="UM227" s="1"/>
      <c r="UN227" s="1"/>
      <c r="UO227" s="1"/>
      <c r="UP227" s="1"/>
      <c r="UQ227" s="1"/>
      <c r="UR227" s="1"/>
      <c r="US227" s="1"/>
      <c r="UT227" s="1"/>
    </row>
    <row r="228" spans="1:566" s="38" customFormat="1" ht="13.5" thickBot="1" x14ac:dyDescent="0.3">
      <c r="A228" s="31"/>
      <c r="B228" s="31"/>
      <c r="C228" s="32"/>
      <c r="D228" s="32"/>
      <c r="E228" s="32"/>
      <c r="F228" s="69"/>
      <c r="G228" s="60"/>
      <c r="H228" s="53"/>
      <c r="I228" s="71"/>
      <c r="J228" s="31"/>
      <c r="K228" s="61"/>
      <c r="L228" s="112"/>
      <c r="M228" s="60"/>
      <c r="N228" s="61"/>
      <c r="O228" s="61"/>
      <c r="P228" s="32"/>
      <c r="Q228" s="31"/>
      <c r="R228" s="31"/>
      <c r="S228" s="31"/>
      <c r="T228" s="31"/>
      <c r="U228" s="11"/>
      <c r="V228" s="11"/>
      <c r="W228" s="11"/>
      <c r="X228" s="11"/>
      <c r="Y228" s="11"/>
      <c r="Z228" s="11"/>
      <c r="AA228" s="11"/>
      <c r="AB228" s="11"/>
      <c r="AC228" s="119"/>
      <c r="AD228" s="119"/>
      <c r="AE228" s="16"/>
      <c r="AF228" s="21"/>
      <c r="AG228" s="119"/>
      <c r="AH228" s="125">
        <f t="shared" si="3"/>
        <v>0</v>
      </c>
      <c r="AI228" s="118"/>
      <c r="AJ228" s="118"/>
      <c r="AK228" s="112"/>
      <c r="AL228" s="64"/>
      <c r="AM228" s="64"/>
      <c r="AN228" s="64"/>
      <c r="AO228" s="64"/>
      <c r="AP228" s="64"/>
      <c r="AQ228" s="64"/>
      <c r="AR228" s="64"/>
      <c r="AS228" s="64"/>
      <c r="AT228" s="64"/>
      <c r="AU228" s="64"/>
      <c r="AV228" s="64"/>
      <c r="AW228" s="64"/>
      <c r="AX228" s="64"/>
      <c r="AY228" s="64"/>
      <c r="AZ228" s="64"/>
      <c r="BA228" s="64"/>
      <c r="BB228" s="30"/>
      <c r="BC228" s="30"/>
      <c r="BD228" s="30"/>
      <c r="BE228" s="30"/>
      <c r="BF228" s="30"/>
      <c r="BG228" s="10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  <c r="IW228" s="1"/>
      <c r="IX228" s="1"/>
      <c r="IY228" s="1"/>
      <c r="IZ228" s="1"/>
      <c r="JA228" s="1"/>
      <c r="JB228" s="1"/>
      <c r="JC228" s="1"/>
      <c r="JD228" s="1"/>
      <c r="JE228" s="1"/>
      <c r="JF228" s="1"/>
      <c r="JG228" s="1"/>
      <c r="JH228" s="1"/>
      <c r="JI228" s="1"/>
      <c r="JJ228" s="1"/>
      <c r="JK228" s="1"/>
      <c r="JL228" s="1"/>
      <c r="JM228" s="1"/>
      <c r="JN228" s="1"/>
      <c r="JO228" s="1"/>
      <c r="JP228" s="1"/>
      <c r="JQ228" s="1"/>
      <c r="JR228" s="1"/>
      <c r="JS228" s="1"/>
      <c r="JT228" s="1"/>
      <c r="JU228" s="1"/>
      <c r="JV228" s="1"/>
      <c r="JW228" s="1"/>
      <c r="JX228" s="1"/>
      <c r="JY228" s="1"/>
      <c r="JZ228" s="1"/>
      <c r="KA228" s="1"/>
      <c r="KB228" s="1"/>
      <c r="KC228" s="1"/>
      <c r="KD228" s="1"/>
      <c r="KE228" s="1"/>
      <c r="KF228" s="1"/>
      <c r="KG228" s="1"/>
      <c r="KH228" s="1"/>
      <c r="KI228" s="1"/>
      <c r="KJ228" s="1"/>
      <c r="KK228" s="1"/>
      <c r="KL228" s="1"/>
      <c r="KM228" s="1"/>
      <c r="KN228" s="1"/>
      <c r="KO228" s="1"/>
      <c r="KP228" s="1"/>
      <c r="KQ228" s="1"/>
      <c r="KR228" s="1"/>
      <c r="KS228" s="1"/>
      <c r="KT228" s="1"/>
      <c r="KU228" s="1"/>
      <c r="KV228" s="1"/>
      <c r="KW228" s="1"/>
      <c r="KX228" s="1"/>
      <c r="KY228" s="1"/>
      <c r="KZ228" s="1"/>
      <c r="LA228" s="1"/>
      <c r="LB228" s="1"/>
      <c r="LC228" s="1"/>
      <c r="LD228" s="1"/>
      <c r="LE228" s="1"/>
      <c r="LF228" s="1"/>
      <c r="LG228" s="1"/>
      <c r="LH228" s="1"/>
      <c r="LI228" s="1"/>
      <c r="LJ228" s="1"/>
      <c r="LK228" s="1"/>
      <c r="LL228" s="1"/>
      <c r="LM228" s="1"/>
      <c r="LN228" s="1"/>
      <c r="LO228" s="1"/>
      <c r="LP228" s="1"/>
      <c r="LQ228" s="1"/>
      <c r="LR228" s="1"/>
      <c r="LS228" s="1"/>
      <c r="LT228" s="1"/>
      <c r="LU228" s="1"/>
      <c r="LV228" s="1"/>
      <c r="LW228" s="1"/>
      <c r="LX228" s="1"/>
      <c r="LY228" s="1"/>
      <c r="LZ228" s="1"/>
      <c r="MA228" s="1"/>
      <c r="MB228" s="1"/>
      <c r="MC228" s="1"/>
      <c r="MD228" s="1"/>
      <c r="ME228" s="1"/>
      <c r="MF228" s="1"/>
      <c r="MG228" s="1"/>
      <c r="MH228" s="1"/>
      <c r="MI228" s="1"/>
      <c r="MJ228" s="1"/>
      <c r="MK228" s="1"/>
      <c r="ML228" s="1"/>
      <c r="MM228" s="1"/>
      <c r="MN228" s="1"/>
      <c r="MO228" s="1"/>
      <c r="MP228" s="1"/>
      <c r="MQ228" s="1"/>
      <c r="MR228" s="1"/>
      <c r="MS228" s="1"/>
      <c r="MT228" s="1"/>
      <c r="MU228" s="1"/>
      <c r="MV228" s="1"/>
      <c r="MW228" s="1"/>
      <c r="MX228" s="1"/>
      <c r="MY228" s="1"/>
      <c r="MZ228" s="1"/>
      <c r="NA228" s="1"/>
      <c r="NB228" s="1"/>
      <c r="NC228" s="1"/>
      <c r="ND228" s="1"/>
      <c r="NE228" s="1"/>
      <c r="NF228" s="1"/>
      <c r="NG228" s="1"/>
      <c r="NH228" s="1"/>
      <c r="NI228" s="1"/>
      <c r="NJ228" s="1"/>
      <c r="NK228" s="1"/>
      <c r="NL228" s="1"/>
      <c r="NM228" s="1"/>
      <c r="NN228" s="1"/>
      <c r="NO228" s="1"/>
      <c r="NP228" s="1"/>
      <c r="NQ228" s="1"/>
      <c r="NR228" s="1"/>
      <c r="NS228" s="1"/>
      <c r="NT228" s="1"/>
      <c r="NU228" s="1"/>
      <c r="NV228" s="1"/>
      <c r="NW228" s="1"/>
      <c r="NX228" s="1"/>
      <c r="NY228" s="1"/>
      <c r="NZ228" s="1"/>
      <c r="OA228" s="1"/>
      <c r="OB228" s="1"/>
      <c r="OC228" s="1"/>
      <c r="OD228" s="1"/>
      <c r="OE228" s="1"/>
      <c r="OF228" s="1"/>
      <c r="OG228" s="1"/>
      <c r="OH228" s="1"/>
      <c r="OI228" s="1"/>
      <c r="OJ228" s="1"/>
      <c r="OK228" s="1"/>
      <c r="OL228" s="1"/>
      <c r="OM228" s="1"/>
      <c r="ON228" s="1"/>
      <c r="OO228" s="1"/>
      <c r="OP228" s="1"/>
      <c r="OQ228" s="1"/>
      <c r="OR228" s="1"/>
      <c r="OS228" s="1"/>
      <c r="OT228" s="1"/>
      <c r="OU228" s="1"/>
      <c r="OV228" s="1"/>
      <c r="OW228" s="1"/>
      <c r="OX228" s="1"/>
      <c r="OY228" s="1"/>
      <c r="OZ228" s="1"/>
      <c r="PA228" s="1"/>
      <c r="PB228" s="1"/>
      <c r="PC228" s="1"/>
      <c r="PD228" s="1"/>
      <c r="PE228" s="1"/>
      <c r="PF228" s="1"/>
      <c r="PG228" s="1"/>
      <c r="PH228" s="1"/>
      <c r="PI228" s="1"/>
      <c r="PJ228" s="1"/>
      <c r="PK228" s="1"/>
      <c r="PL228" s="1"/>
      <c r="PM228" s="1"/>
      <c r="PN228" s="1"/>
      <c r="PO228" s="1"/>
      <c r="PP228" s="1"/>
      <c r="PQ228" s="1"/>
      <c r="PR228" s="1"/>
      <c r="PS228" s="1"/>
      <c r="PT228" s="1"/>
      <c r="PU228" s="1"/>
      <c r="PV228" s="1"/>
      <c r="PW228" s="1"/>
      <c r="PX228" s="1"/>
      <c r="PY228" s="1"/>
      <c r="PZ228" s="1"/>
      <c r="QA228" s="1"/>
      <c r="QB228" s="1"/>
      <c r="QC228" s="1"/>
      <c r="QD228" s="1"/>
      <c r="QE228" s="1"/>
      <c r="QF228" s="1"/>
      <c r="QG228" s="1"/>
      <c r="QH228" s="1"/>
      <c r="QI228" s="1"/>
      <c r="QJ228" s="1"/>
      <c r="QK228" s="1"/>
      <c r="QL228" s="1"/>
      <c r="QM228" s="1"/>
      <c r="QN228" s="1"/>
      <c r="QO228" s="1"/>
      <c r="QP228" s="1"/>
      <c r="QQ228" s="1"/>
      <c r="QR228" s="1"/>
      <c r="QS228" s="1"/>
      <c r="QT228" s="1"/>
      <c r="QU228" s="1"/>
      <c r="QV228" s="1"/>
      <c r="QW228" s="1"/>
      <c r="QX228" s="1"/>
      <c r="QY228" s="1"/>
      <c r="QZ228" s="1"/>
      <c r="RA228" s="1"/>
      <c r="RB228" s="1"/>
      <c r="RC228" s="1"/>
      <c r="RD228" s="1"/>
      <c r="RE228" s="1"/>
      <c r="RF228" s="1"/>
      <c r="RG228" s="1"/>
      <c r="RH228" s="1"/>
      <c r="RI228" s="1"/>
      <c r="RJ228" s="1"/>
      <c r="RK228" s="1"/>
      <c r="RL228" s="1"/>
      <c r="RM228" s="1"/>
      <c r="RN228" s="1"/>
      <c r="RO228" s="1"/>
      <c r="RP228" s="1"/>
      <c r="RQ228" s="1"/>
      <c r="RR228" s="1"/>
      <c r="RS228" s="1"/>
      <c r="RT228" s="1"/>
      <c r="RU228" s="1"/>
      <c r="RV228" s="1"/>
      <c r="RW228" s="1"/>
      <c r="RX228" s="1"/>
      <c r="RY228" s="1"/>
      <c r="RZ228" s="1"/>
      <c r="SA228" s="1"/>
      <c r="SB228" s="1"/>
      <c r="SC228" s="1"/>
      <c r="SD228" s="1"/>
      <c r="SE228" s="1"/>
      <c r="SF228" s="1"/>
      <c r="SG228" s="1"/>
      <c r="SH228" s="1"/>
      <c r="SI228" s="1"/>
      <c r="SJ228" s="1"/>
      <c r="SK228" s="1"/>
      <c r="SL228" s="1"/>
      <c r="SM228" s="1"/>
      <c r="SN228" s="1"/>
      <c r="SO228" s="1"/>
      <c r="SP228" s="1"/>
      <c r="SQ228" s="1"/>
      <c r="SR228" s="1"/>
      <c r="SS228" s="1"/>
      <c r="ST228" s="1"/>
      <c r="SU228" s="1"/>
      <c r="SV228" s="1"/>
      <c r="SW228" s="1"/>
      <c r="SX228" s="1"/>
      <c r="SY228" s="1"/>
      <c r="SZ228" s="1"/>
      <c r="TA228" s="1"/>
      <c r="TB228" s="1"/>
      <c r="TC228" s="1"/>
      <c r="TD228" s="1"/>
      <c r="TE228" s="1"/>
      <c r="TF228" s="1"/>
      <c r="TG228" s="1"/>
      <c r="TH228" s="1"/>
      <c r="TI228" s="1"/>
      <c r="TJ228" s="1"/>
      <c r="TK228" s="1"/>
      <c r="TL228" s="1"/>
      <c r="TM228" s="1"/>
      <c r="TN228" s="1"/>
      <c r="TO228" s="1"/>
      <c r="TP228" s="1"/>
      <c r="TQ228" s="1"/>
      <c r="TR228" s="1"/>
      <c r="TS228" s="1"/>
      <c r="TT228" s="1"/>
      <c r="TU228" s="1"/>
      <c r="TV228" s="1"/>
      <c r="TW228" s="1"/>
      <c r="TX228" s="1"/>
      <c r="TY228" s="1"/>
      <c r="TZ228" s="1"/>
      <c r="UA228" s="1"/>
      <c r="UB228" s="1"/>
      <c r="UC228" s="1"/>
      <c r="UD228" s="1"/>
      <c r="UE228" s="1"/>
      <c r="UF228" s="1"/>
      <c r="UG228" s="1"/>
      <c r="UH228" s="1"/>
      <c r="UI228" s="1"/>
      <c r="UJ228" s="1"/>
      <c r="UK228" s="1"/>
      <c r="UL228" s="1"/>
      <c r="UM228" s="1"/>
      <c r="UN228" s="1"/>
      <c r="UO228" s="1"/>
      <c r="UP228" s="1"/>
      <c r="UQ228" s="1"/>
      <c r="UR228" s="1"/>
      <c r="US228" s="1"/>
      <c r="UT228" s="1"/>
    </row>
    <row r="229" spans="1:566" s="38" customFormat="1" ht="13.5" thickBot="1" x14ac:dyDescent="0.3">
      <c r="A229" s="31"/>
      <c r="B229" s="31"/>
      <c r="C229" s="32"/>
      <c r="D229" s="32"/>
      <c r="E229" s="32"/>
      <c r="F229" s="69"/>
      <c r="G229" s="60"/>
      <c r="H229" s="53"/>
      <c r="I229" s="71"/>
      <c r="J229" s="31"/>
      <c r="K229" s="61"/>
      <c r="L229" s="112"/>
      <c r="M229" s="60"/>
      <c r="N229" s="61"/>
      <c r="O229" s="61"/>
      <c r="P229" s="32"/>
      <c r="Q229" s="31"/>
      <c r="R229" s="31"/>
      <c r="S229" s="31"/>
      <c r="T229" s="31"/>
      <c r="U229" s="11"/>
      <c r="V229" s="11"/>
      <c r="W229" s="11"/>
      <c r="X229" s="11"/>
      <c r="Y229" s="11"/>
      <c r="Z229" s="11"/>
      <c r="AA229" s="11"/>
      <c r="AB229" s="11"/>
      <c r="AC229" s="119"/>
      <c r="AD229" s="119"/>
      <c r="AE229" s="16"/>
      <c r="AF229" s="21"/>
      <c r="AG229" s="119"/>
      <c r="AH229" s="125">
        <f t="shared" si="3"/>
        <v>0</v>
      </c>
      <c r="AI229" s="118"/>
      <c r="AJ229" s="118"/>
      <c r="AK229" s="112"/>
      <c r="AL229" s="64"/>
      <c r="AM229" s="64"/>
      <c r="AN229" s="64"/>
      <c r="AO229" s="64"/>
      <c r="AP229" s="64"/>
      <c r="AQ229" s="64"/>
      <c r="AR229" s="64"/>
      <c r="AS229" s="64"/>
      <c r="AT229" s="64"/>
      <c r="AU229" s="64"/>
      <c r="AV229" s="64"/>
      <c r="AW229" s="64"/>
      <c r="AX229" s="64"/>
      <c r="AY229" s="64"/>
      <c r="AZ229" s="64"/>
      <c r="BA229" s="64"/>
      <c r="BB229" s="30"/>
      <c r="BC229" s="30"/>
      <c r="BD229" s="30"/>
      <c r="BE229" s="30"/>
      <c r="BF229" s="30"/>
      <c r="BG229" s="10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  <c r="IW229" s="1"/>
      <c r="IX229" s="1"/>
      <c r="IY229" s="1"/>
      <c r="IZ229" s="1"/>
      <c r="JA229" s="1"/>
      <c r="JB229" s="1"/>
      <c r="JC229" s="1"/>
      <c r="JD229" s="1"/>
      <c r="JE229" s="1"/>
      <c r="JF229" s="1"/>
      <c r="JG229" s="1"/>
      <c r="JH229" s="1"/>
      <c r="JI229" s="1"/>
      <c r="JJ229" s="1"/>
      <c r="JK229" s="1"/>
      <c r="JL229" s="1"/>
      <c r="JM229" s="1"/>
      <c r="JN229" s="1"/>
      <c r="JO229" s="1"/>
      <c r="JP229" s="1"/>
      <c r="JQ229" s="1"/>
      <c r="JR229" s="1"/>
      <c r="JS229" s="1"/>
      <c r="JT229" s="1"/>
      <c r="JU229" s="1"/>
      <c r="JV229" s="1"/>
      <c r="JW229" s="1"/>
      <c r="JX229" s="1"/>
      <c r="JY229" s="1"/>
      <c r="JZ229" s="1"/>
      <c r="KA229" s="1"/>
      <c r="KB229" s="1"/>
      <c r="KC229" s="1"/>
      <c r="KD229" s="1"/>
      <c r="KE229" s="1"/>
      <c r="KF229" s="1"/>
      <c r="KG229" s="1"/>
      <c r="KH229" s="1"/>
      <c r="KI229" s="1"/>
      <c r="KJ229" s="1"/>
      <c r="KK229" s="1"/>
      <c r="KL229" s="1"/>
      <c r="KM229" s="1"/>
      <c r="KN229" s="1"/>
      <c r="KO229" s="1"/>
      <c r="KP229" s="1"/>
      <c r="KQ229" s="1"/>
      <c r="KR229" s="1"/>
      <c r="KS229" s="1"/>
      <c r="KT229" s="1"/>
      <c r="KU229" s="1"/>
      <c r="KV229" s="1"/>
      <c r="KW229" s="1"/>
      <c r="KX229" s="1"/>
      <c r="KY229" s="1"/>
      <c r="KZ229" s="1"/>
      <c r="LA229" s="1"/>
      <c r="LB229" s="1"/>
      <c r="LC229" s="1"/>
      <c r="LD229" s="1"/>
      <c r="LE229" s="1"/>
      <c r="LF229" s="1"/>
      <c r="LG229" s="1"/>
      <c r="LH229" s="1"/>
      <c r="LI229" s="1"/>
      <c r="LJ229" s="1"/>
      <c r="LK229" s="1"/>
      <c r="LL229" s="1"/>
      <c r="LM229" s="1"/>
      <c r="LN229" s="1"/>
      <c r="LO229" s="1"/>
      <c r="LP229" s="1"/>
      <c r="LQ229" s="1"/>
      <c r="LR229" s="1"/>
      <c r="LS229" s="1"/>
      <c r="LT229" s="1"/>
      <c r="LU229" s="1"/>
      <c r="LV229" s="1"/>
      <c r="LW229" s="1"/>
      <c r="LX229" s="1"/>
      <c r="LY229" s="1"/>
      <c r="LZ229" s="1"/>
      <c r="MA229" s="1"/>
      <c r="MB229" s="1"/>
      <c r="MC229" s="1"/>
      <c r="MD229" s="1"/>
      <c r="ME229" s="1"/>
      <c r="MF229" s="1"/>
      <c r="MG229" s="1"/>
      <c r="MH229" s="1"/>
      <c r="MI229" s="1"/>
      <c r="MJ229" s="1"/>
      <c r="MK229" s="1"/>
      <c r="ML229" s="1"/>
      <c r="MM229" s="1"/>
      <c r="MN229" s="1"/>
      <c r="MO229" s="1"/>
      <c r="MP229" s="1"/>
      <c r="MQ229" s="1"/>
      <c r="MR229" s="1"/>
      <c r="MS229" s="1"/>
      <c r="MT229" s="1"/>
      <c r="MU229" s="1"/>
      <c r="MV229" s="1"/>
      <c r="MW229" s="1"/>
      <c r="MX229" s="1"/>
      <c r="MY229" s="1"/>
      <c r="MZ229" s="1"/>
      <c r="NA229" s="1"/>
      <c r="NB229" s="1"/>
      <c r="NC229" s="1"/>
      <c r="ND229" s="1"/>
      <c r="NE229" s="1"/>
      <c r="NF229" s="1"/>
      <c r="NG229" s="1"/>
      <c r="NH229" s="1"/>
      <c r="NI229" s="1"/>
      <c r="NJ229" s="1"/>
      <c r="NK229" s="1"/>
      <c r="NL229" s="1"/>
      <c r="NM229" s="1"/>
      <c r="NN229" s="1"/>
      <c r="NO229" s="1"/>
      <c r="NP229" s="1"/>
      <c r="NQ229" s="1"/>
      <c r="NR229" s="1"/>
      <c r="NS229" s="1"/>
      <c r="NT229" s="1"/>
      <c r="NU229" s="1"/>
      <c r="NV229" s="1"/>
      <c r="NW229" s="1"/>
      <c r="NX229" s="1"/>
      <c r="NY229" s="1"/>
      <c r="NZ229" s="1"/>
      <c r="OA229" s="1"/>
      <c r="OB229" s="1"/>
      <c r="OC229" s="1"/>
      <c r="OD229" s="1"/>
      <c r="OE229" s="1"/>
      <c r="OF229" s="1"/>
      <c r="OG229" s="1"/>
      <c r="OH229" s="1"/>
      <c r="OI229" s="1"/>
      <c r="OJ229" s="1"/>
      <c r="OK229" s="1"/>
      <c r="OL229" s="1"/>
      <c r="OM229" s="1"/>
      <c r="ON229" s="1"/>
      <c r="OO229" s="1"/>
      <c r="OP229" s="1"/>
      <c r="OQ229" s="1"/>
      <c r="OR229" s="1"/>
      <c r="OS229" s="1"/>
      <c r="OT229" s="1"/>
      <c r="OU229" s="1"/>
      <c r="OV229" s="1"/>
      <c r="OW229" s="1"/>
      <c r="OX229" s="1"/>
      <c r="OY229" s="1"/>
      <c r="OZ229" s="1"/>
      <c r="PA229" s="1"/>
      <c r="PB229" s="1"/>
      <c r="PC229" s="1"/>
      <c r="PD229" s="1"/>
      <c r="PE229" s="1"/>
      <c r="PF229" s="1"/>
      <c r="PG229" s="1"/>
      <c r="PH229" s="1"/>
      <c r="PI229" s="1"/>
      <c r="PJ229" s="1"/>
      <c r="PK229" s="1"/>
      <c r="PL229" s="1"/>
      <c r="PM229" s="1"/>
      <c r="PN229" s="1"/>
      <c r="PO229" s="1"/>
      <c r="PP229" s="1"/>
      <c r="PQ229" s="1"/>
      <c r="PR229" s="1"/>
      <c r="PS229" s="1"/>
      <c r="PT229" s="1"/>
      <c r="PU229" s="1"/>
      <c r="PV229" s="1"/>
      <c r="PW229" s="1"/>
      <c r="PX229" s="1"/>
      <c r="PY229" s="1"/>
      <c r="PZ229" s="1"/>
      <c r="QA229" s="1"/>
      <c r="QB229" s="1"/>
      <c r="QC229" s="1"/>
      <c r="QD229" s="1"/>
      <c r="QE229" s="1"/>
      <c r="QF229" s="1"/>
      <c r="QG229" s="1"/>
      <c r="QH229" s="1"/>
      <c r="QI229" s="1"/>
      <c r="QJ229" s="1"/>
      <c r="QK229" s="1"/>
      <c r="QL229" s="1"/>
      <c r="QM229" s="1"/>
      <c r="QN229" s="1"/>
      <c r="QO229" s="1"/>
      <c r="QP229" s="1"/>
      <c r="QQ229" s="1"/>
      <c r="QR229" s="1"/>
      <c r="QS229" s="1"/>
      <c r="QT229" s="1"/>
      <c r="QU229" s="1"/>
      <c r="QV229" s="1"/>
      <c r="QW229" s="1"/>
      <c r="QX229" s="1"/>
      <c r="QY229" s="1"/>
      <c r="QZ229" s="1"/>
      <c r="RA229" s="1"/>
      <c r="RB229" s="1"/>
      <c r="RC229" s="1"/>
      <c r="RD229" s="1"/>
      <c r="RE229" s="1"/>
      <c r="RF229" s="1"/>
      <c r="RG229" s="1"/>
      <c r="RH229" s="1"/>
      <c r="RI229" s="1"/>
      <c r="RJ229" s="1"/>
      <c r="RK229" s="1"/>
      <c r="RL229" s="1"/>
      <c r="RM229" s="1"/>
      <c r="RN229" s="1"/>
      <c r="RO229" s="1"/>
      <c r="RP229" s="1"/>
      <c r="RQ229" s="1"/>
      <c r="RR229" s="1"/>
      <c r="RS229" s="1"/>
      <c r="RT229" s="1"/>
      <c r="RU229" s="1"/>
      <c r="RV229" s="1"/>
      <c r="RW229" s="1"/>
      <c r="RX229" s="1"/>
      <c r="RY229" s="1"/>
      <c r="RZ229" s="1"/>
      <c r="SA229" s="1"/>
      <c r="SB229" s="1"/>
      <c r="SC229" s="1"/>
      <c r="SD229" s="1"/>
      <c r="SE229" s="1"/>
      <c r="SF229" s="1"/>
      <c r="SG229" s="1"/>
      <c r="SH229" s="1"/>
      <c r="SI229" s="1"/>
      <c r="SJ229" s="1"/>
      <c r="SK229" s="1"/>
      <c r="SL229" s="1"/>
      <c r="SM229" s="1"/>
      <c r="SN229" s="1"/>
      <c r="SO229" s="1"/>
      <c r="SP229" s="1"/>
      <c r="SQ229" s="1"/>
      <c r="SR229" s="1"/>
      <c r="SS229" s="1"/>
      <c r="ST229" s="1"/>
      <c r="SU229" s="1"/>
      <c r="SV229" s="1"/>
      <c r="SW229" s="1"/>
      <c r="SX229" s="1"/>
      <c r="SY229" s="1"/>
      <c r="SZ229" s="1"/>
      <c r="TA229" s="1"/>
      <c r="TB229" s="1"/>
      <c r="TC229" s="1"/>
      <c r="TD229" s="1"/>
      <c r="TE229" s="1"/>
      <c r="TF229" s="1"/>
      <c r="TG229" s="1"/>
      <c r="TH229" s="1"/>
      <c r="TI229" s="1"/>
      <c r="TJ229" s="1"/>
      <c r="TK229" s="1"/>
      <c r="TL229" s="1"/>
      <c r="TM229" s="1"/>
      <c r="TN229" s="1"/>
      <c r="TO229" s="1"/>
      <c r="TP229" s="1"/>
      <c r="TQ229" s="1"/>
      <c r="TR229" s="1"/>
      <c r="TS229" s="1"/>
      <c r="TT229" s="1"/>
      <c r="TU229" s="1"/>
      <c r="TV229" s="1"/>
      <c r="TW229" s="1"/>
      <c r="TX229" s="1"/>
      <c r="TY229" s="1"/>
      <c r="TZ229" s="1"/>
      <c r="UA229" s="1"/>
      <c r="UB229" s="1"/>
      <c r="UC229" s="1"/>
      <c r="UD229" s="1"/>
      <c r="UE229" s="1"/>
      <c r="UF229" s="1"/>
      <c r="UG229" s="1"/>
      <c r="UH229" s="1"/>
      <c r="UI229" s="1"/>
      <c r="UJ229" s="1"/>
      <c r="UK229" s="1"/>
      <c r="UL229" s="1"/>
      <c r="UM229" s="1"/>
      <c r="UN229" s="1"/>
      <c r="UO229" s="1"/>
      <c r="UP229" s="1"/>
      <c r="UQ229" s="1"/>
      <c r="UR229" s="1"/>
      <c r="US229" s="1"/>
      <c r="UT229" s="1"/>
    </row>
    <row r="230" spans="1:566" x14ac:dyDescent="0.25">
      <c r="A230" s="32">
        <v>31</v>
      </c>
      <c r="B230" s="32" t="s">
        <v>462</v>
      </c>
      <c r="C230" s="32" t="s">
        <v>463</v>
      </c>
      <c r="D230" s="32" t="s">
        <v>97</v>
      </c>
      <c r="E230" s="32" t="s">
        <v>99</v>
      </c>
      <c r="F230" s="69" t="s">
        <v>464</v>
      </c>
      <c r="G230" s="60">
        <v>13381</v>
      </c>
      <c r="H230" s="53" t="s">
        <v>465</v>
      </c>
      <c r="I230" s="71" t="s">
        <v>466</v>
      </c>
      <c r="J230" s="31" t="s">
        <v>467</v>
      </c>
      <c r="K230" s="61">
        <v>45260</v>
      </c>
      <c r="L230" s="112">
        <v>6413.9</v>
      </c>
      <c r="M230" s="60">
        <v>13668</v>
      </c>
      <c r="N230" s="61">
        <v>45260</v>
      </c>
      <c r="O230" s="61">
        <v>45442</v>
      </c>
      <c r="P230" s="32" t="s">
        <v>289</v>
      </c>
      <c r="Q230" s="31" t="s">
        <v>100</v>
      </c>
      <c r="R230" s="31" t="s">
        <v>100</v>
      </c>
      <c r="S230" s="31" t="s">
        <v>100</v>
      </c>
      <c r="T230" s="31" t="s">
        <v>461</v>
      </c>
      <c r="U230" s="11"/>
      <c r="V230" s="11"/>
      <c r="W230" s="11"/>
      <c r="X230" s="11"/>
      <c r="Y230" s="11"/>
      <c r="Z230" s="11"/>
      <c r="AA230" s="11"/>
      <c r="AB230" s="11"/>
      <c r="AC230" s="119"/>
      <c r="AD230" s="119"/>
      <c r="AE230" s="16"/>
      <c r="AF230" s="21"/>
      <c r="AG230" s="119"/>
      <c r="AH230" s="125">
        <f t="shared" si="3"/>
        <v>6413.9</v>
      </c>
      <c r="AI230" s="118"/>
      <c r="AJ230" s="118"/>
      <c r="AK230" s="112"/>
      <c r="AL230" s="64"/>
      <c r="AM230" s="64"/>
      <c r="AN230" s="64"/>
      <c r="AO230" s="64"/>
      <c r="AP230" s="64"/>
      <c r="AQ230" s="64"/>
      <c r="AR230" s="64"/>
      <c r="AS230" s="64"/>
      <c r="AT230" s="64"/>
      <c r="AU230" s="64"/>
      <c r="AV230" s="64"/>
      <c r="AW230" s="64"/>
      <c r="AX230" s="64"/>
      <c r="AY230" s="64"/>
      <c r="AZ230" s="64"/>
      <c r="BA230" s="64"/>
      <c r="BB230" s="64"/>
      <c r="BC230" s="64"/>
      <c r="BD230" s="64"/>
      <c r="BE230" s="64"/>
      <c r="BF230" s="64"/>
      <c r="BG230" s="32"/>
    </row>
    <row r="231" spans="1:566" s="39" customFormat="1" x14ac:dyDescent="0.25">
      <c r="A231" s="32"/>
      <c r="B231" s="32"/>
      <c r="C231" s="32"/>
      <c r="D231" s="32"/>
      <c r="E231" s="32"/>
      <c r="F231" s="69"/>
      <c r="G231" s="60"/>
      <c r="H231" s="53"/>
      <c r="I231" s="71"/>
      <c r="J231" s="31"/>
      <c r="K231" s="61"/>
      <c r="L231" s="112"/>
      <c r="M231" s="60"/>
      <c r="N231" s="61"/>
      <c r="O231" s="61"/>
      <c r="P231" s="32"/>
      <c r="Q231" s="31"/>
      <c r="R231" s="31"/>
      <c r="S231" s="31"/>
      <c r="T231" s="31"/>
      <c r="U231" s="11"/>
      <c r="V231" s="11"/>
      <c r="W231" s="11"/>
      <c r="X231" s="11"/>
      <c r="Y231" s="11"/>
      <c r="Z231" s="11"/>
      <c r="AA231" s="11"/>
      <c r="AB231" s="11"/>
      <c r="AC231" s="119"/>
      <c r="AD231" s="119"/>
      <c r="AE231" s="16"/>
      <c r="AF231" s="21"/>
      <c r="AG231" s="119"/>
      <c r="AH231" s="125">
        <f t="shared" si="3"/>
        <v>0</v>
      </c>
      <c r="AI231" s="118"/>
      <c r="AJ231" s="118"/>
      <c r="AK231" s="112"/>
      <c r="AL231" s="64"/>
      <c r="AM231" s="64"/>
      <c r="AN231" s="64"/>
      <c r="AO231" s="64"/>
      <c r="AP231" s="64"/>
      <c r="AQ231" s="64"/>
      <c r="AR231" s="64"/>
      <c r="AS231" s="64"/>
      <c r="AT231" s="64"/>
      <c r="AU231" s="64"/>
      <c r="AV231" s="64"/>
      <c r="AW231" s="64"/>
      <c r="AX231" s="64"/>
      <c r="AY231" s="64"/>
      <c r="AZ231" s="64"/>
      <c r="BA231" s="64"/>
      <c r="BB231" s="64"/>
      <c r="BC231" s="64"/>
      <c r="BD231" s="64"/>
      <c r="BE231" s="64"/>
      <c r="BF231" s="64"/>
      <c r="BG231" s="32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  <c r="IW231" s="1"/>
      <c r="IX231" s="1"/>
      <c r="IY231" s="1"/>
      <c r="IZ231" s="1"/>
      <c r="JA231" s="1"/>
      <c r="JB231" s="1"/>
      <c r="JC231" s="1"/>
      <c r="JD231" s="1"/>
      <c r="JE231" s="1"/>
      <c r="JF231" s="1"/>
      <c r="JG231" s="1"/>
      <c r="JH231" s="1"/>
      <c r="JI231" s="1"/>
      <c r="JJ231" s="1"/>
      <c r="JK231" s="1"/>
      <c r="JL231" s="1"/>
      <c r="JM231" s="1"/>
      <c r="JN231" s="1"/>
      <c r="JO231" s="1"/>
      <c r="JP231" s="1"/>
      <c r="JQ231" s="1"/>
      <c r="JR231" s="1"/>
      <c r="JS231" s="1"/>
      <c r="JT231" s="1"/>
      <c r="JU231" s="1"/>
      <c r="JV231" s="1"/>
      <c r="JW231" s="1"/>
      <c r="JX231" s="1"/>
      <c r="JY231" s="1"/>
      <c r="JZ231" s="1"/>
      <c r="KA231" s="1"/>
      <c r="KB231" s="1"/>
      <c r="KC231" s="1"/>
      <c r="KD231" s="1"/>
      <c r="KE231" s="1"/>
      <c r="KF231" s="1"/>
      <c r="KG231" s="1"/>
      <c r="KH231" s="1"/>
      <c r="KI231" s="1"/>
      <c r="KJ231" s="1"/>
      <c r="KK231" s="1"/>
      <c r="KL231" s="1"/>
      <c r="KM231" s="1"/>
      <c r="KN231" s="1"/>
      <c r="KO231" s="1"/>
      <c r="KP231" s="1"/>
      <c r="KQ231" s="1"/>
      <c r="KR231" s="1"/>
      <c r="KS231" s="1"/>
      <c r="KT231" s="1"/>
      <c r="KU231" s="1"/>
      <c r="KV231" s="1"/>
      <c r="KW231" s="1"/>
      <c r="KX231" s="1"/>
      <c r="KY231" s="1"/>
      <c r="KZ231" s="1"/>
      <c r="LA231" s="1"/>
      <c r="LB231" s="1"/>
      <c r="LC231" s="1"/>
      <c r="LD231" s="1"/>
      <c r="LE231" s="1"/>
      <c r="LF231" s="1"/>
      <c r="LG231" s="1"/>
      <c r="LH231" s="1"/>
      <c r="LI231" s="1"/>
      <c r="LJ231" s="1"/>
      <c r="LK231" s="1"/>
      <c r="LL231" s="1"/>
      <c r="LM231" s="1"/>
      <c r="LN231" s="1"/>
      <c r="LO231" s="1"/>
      <c r="LP231" s="1"/>
      <c r="LQ231" s="1"/>
      <c r="LR231" s="1"/>
      <c r="LS231" s="1"/>
      <c r="LT231" s="1"/>
      <c r="LU231" s="1"/>
      <c r="LV231" s="1"/>
      <c r="LW231" s="1"/>
      <c r="LX231" s="1"/>
      <c r="LY231" s="1"/>
      <c r="LZ231" s="1"/>
      <c r="MA231" s="1"/>
      <c r="MB231" s="1"/>
      <c r="MC231" s="1"/>
      <c r="MD231" s="1"/>
      <c r="ME231" s="1"/>
      <c r="MF231" s="1"/>
      <c r="MG231" s="1"/>
      <c r="MH231" s="1"/>
      <c r="MI231" s="1"/>
      <c r="MJ231" s="1"/>
      <c r="MK231" s="1"/>
      <c r="ML231" s="1"/>
      <c r="MM231" s="1"/>
      <c r="MN231" s="1"/>
      <c r="MO231" s="1"/>
      <c r="MP231" s="1"/>
      <c r="MQ231" s="1"/>
      <c r="MR231" s="1"/>
      <c r="MS231" s="1"/>
      <c r="MT231" s="1"/>
      <c r="MU231" s="1"/>
      <c r="MV231" s="1"/>
      <c r="MW231" s="1"/>
      <c r="MX231" s="1"/>
      <c r="MY231" s="1"/>
      <c r="MZ231" s="1"/>
      <c r="NA231" s="1"/>
      <c r="NB231" s="1"/>
      <c r="NC231" s="1"/>
      <c r="ND231" s="1"/>
      <c r="NE231" s="1"/>
      <c r="NF231" s="1"/>
      <c r="NG231" s="1"/>
      <c r="NH231" s="1"/>
      <c r="NI231" s="1"/>
      <c r="NJ231" s="1"/>
      <c r="NK231" s="1"/>
      <c r="NL231" s="1"/>
      <c r="NM231" s="1"/>
      <c r="NN231" s="1"/>
      <c r="NO231" s="1"/>
      <c r="NP231" s="1"/>
      <c r="NQ231" s="1"/>
      <c r="NR231" s="1"/>
      <c r="NS231" s="1"/>
      <c r="NT231" s="1"/>
      <c r="NU231" s="1"/>
      <c r="NV231" s="1"/>
      <c r="NW231" s="1"/>
      <c r="NX231" s="1"/>
      <c r="NY231" s="1"/>
      <c r="NZ231" s="1"/>
      <c r="OA231" s="1"/>
      <c r="OB231" s="1"/>
      <c r="OC231" s="1"/>
      <c r="OD231" s="1"/>
      <c r="OE231" s="1"/>
      <c r="OF231" s="1"/>
      <c r="OG231" s="1"/>
      <c r="OH231" s="1"/>
      <c r="OI231" s="1"/>
      <c r="OJ231" s="1"/>
      <c r="OK231" s="1"/>
      <c r="OL231" s="1"/>
      <c r="OM231" s="1"/>
      <c r="ON231" s="1"/>
      <c r="OO231" s="1"/>
      <c r="OP231" s="1"/>
      <c r="OQ231" s="1"/>
      <c r="OR231" s="1"/>
      <c r="OS231" s="1"/>
      <c r="OT231" s="1"/>
      <c r="OU231" s="1"/>
      <c r="OV231" s="1"/>
      <c r="OW231" s="1"/>
      <c r="OX231" s="1"/>
      <c r="OY231" s="1"/>
      <c r="OZ231" s="1"/>
      <c r="PA231" s="1"/>
      <c r="PB231" s="1"/>
      <c r="PC231" s="1"/>
      <c r="PD231" s="1"/>
      <c r="PE231" s="1"/>
      <c r="PF231" s="1"/>
      <c r="PG231" s="1"/>
      <c r="PH231" s="1"/>
      <c r="PI231" s="1"/>
      <c r="PJ231" s="1"/>
      <c r="PK231" s="1"/>
      <c r="PL231" s="1"/>
      <c r="PM231" s="1"/>
      <c r="PN231" s="1"/>
      <c r="PO231" s="1"/>
      <c r="PP231" s="1"/>
      <c r="PQ231" s="1"/>
      <c r="PR231" s="1"/>
      <c r="PS231" s="1"/>
      <c r="PT231" s="1"/>
      <c r="PU231" s="1"/>
      <c r="PV231" s="1"/>
      <c r="PW231" s="1"/>
      <c r="PX231" s="1"/>
      <c r="PY231" s="1"/>
      <c r="PZ231" s="1"/>
      <c r="QA231" s="1"/>
      <c r="QB231" s="1"/>
      <c r="QC231" s="1"/>
      <c r="QD231" s="1"/>
      <c r="QE231" s="1"/>
      <c r="QF231" s="1"/>
      <c r="QG231" s="1"/>
      <c r="QH231" s="1"/>
      <c r="QI231" s="1"/>
      <c r="QJ231" s="1"/>
      <c r="QK231" s="1"/>
      <c r="QL231" s="1"/>
      <c r="QM231" s="1"/>
      <c r="QN231" s="1"/>
      <c r="QO231" s="1"/>
      <c r="QP231" s="1"/>
      <c r="QQ231" s="1"/>
      <c r="QR231" s="1"/>
      <c r="QS231" s="1"/>
      <c r="QT231" s="1"/>
      <c r="QU231" s="1"/>
      <c r="QV231" s="1"/>
      <c r="QW231" s="1"/>
      <c r="QX231" s="1"/>
      <c r="QY231" s="1"/>
      <c r="QZ231" s="1"/>
      <c r="RA231" s="1"/>
      <c r="RB231" s="1"/>
      <c r="RC231" s="1"/>
      <c r="RD231" s="1"/>
      <c r="RE231" s="1"/>
      <c r="RF231" s="1"/>
      <c r="RG231" s="1"/>
      <c r="RH231" s="1"/>
      <c r="RI231" s="1"/>
      <c r="RJ231" s="1"/>
      <c r="RK231" s="1"/>
      <c r="RL231" s="1"/>
      <c r="RM231" s="1"/>
      <c r="RN231" s="1"/>
      <c r="RO231" s="1"/>
      <c r="RP231" s="1"/>
      <c r="RQ231" s="1"/>
      <c r="RR231" s="1"/>
      <c r="RS231" s="1"/>
      <c r="RT231" s="1"/>
      <c r="RU231" s="1"/>
      <c r="RV231" s="1"/>
      <c r="RW231" s="1"/>
      <c r="RX231" s="1"/>
      <c r="RY231" s="1"/>
      <c r="RZ231" s="1"/>
      <c r="SA231" s="1"/>
      <c r="SB231" s="1"/>
      <c r="SC231" s="1"/>
      <c r="SD231" s="1"/>
      <c r="SE231" s="1"/>
      <c r="SF231" s="1"/>
      <c r="SG231" s="1"/>
      <c r="SH231" s="1"/>
      <c r="SI231" s="1"/>
      <c r="SJ231" s="1"/>
      <c r="SK231" s="1"/>
      <c r="SL231" s="1"/>
      <c r="SM231" s="1"/>
      <c r="SN231" s="1"/>
      <c r="SO231" s="1"/>
      <c r="SP231" s="1"/>
      <c r="SQ231" s="1"/>
      <c r="SR231" s="1"/>
      <c r="SS231" s="1"/>
      <c r="ST231" s="1"/>
      <c r="SU231" s="1"/>
      <c r="SV231" s="1"/>
      <c r="SW231" s="1"/>
      <c r="SX231" s="1"/>
      <c r="SY231" s="1"/>
      <c r="SZ231" s="1"/>
      <c r="TA231" s="1"/>
      <c r="TB231" s="1"/>
      <c r="TC231" s="1"/>
      <c r="TD231" s="1"/>
      <c r="TE231" s="1"/>
      <c r="TF231" s="1"/>
      <c r="TG231" s="1"/>
      <c r="TH231" s="1"/>
      <c r="TI231" s="1"/>
      <c r="TJ231" s="1"/>
      <c r="TK231" s="1"/>
      <c r="TL231" s="1"/>
      <c r="TM231" s="1"/>
      <c r="TN231" s="1"/>
      <c r="TO231" s="1"/>
      <c r="TP231" s="1"/>
      <c r="TQ231" s="1"/>
      <c r="TR231" s="1"/>
      <c r="TS231" s="1"/>
      <c r="TT231" s="1"/>
      <c r="TU231" s="1"/>
      <c r="TV231" s="1"/>
      <c r="TW231" s="1"/>
      <c r="TX231" s="1"/>
      <c r="TY231" s="1"/>
      <c r="TZ231" s="1"/>
      <c r="UA231" s="1"/>
      <c r="UB231" s="1"/>
      <c r="UC231" s="1"/>
      <c r="UD231" s="1"/>
      <c r="UE231" s="1"/>
      <c r="UF231" s="1"/>
      <c r="UG231" s="1"/>
      <c r="UH231" s="1"/>
      <c r="UI231" s="1"/>
      <c r="UJ231" s="1"/>
      <c r="UK231" s="1"/>
      <c r="UL231" s="1"/>
      <c r="UM231" s="1"/>
      <c r="UN231" s="1"/>
      <c r="UO231" s="1"/>
      <c r="UP231" s="1"/>
      <c r="UQ231" s="1"/>
      <c r="UR231" s="1"/>
      <c r="US231" s="1"/>
      <c r="UT231" s="1"/>
    </row>
    <row r="232" spans="1:566" s="38" customFormat="1" ht="13.5" thickBot="1" x14ac:dyDescent="0.3">
      <c r="A232" s="32"/>
      <c r="B232" s="32"/>
      <c r="C232" s="32"/>
      <c r="D232" s="32"/>
      <c r="E232" s="32"/>
      <c r="F232" s="69"/>
      <c r="G232" s="60"/>
      <c r="H232" s="53"/>
      <c r="I232" s="71"/>
      <c r="J232" s="31"/>
      <c r="K232" s="61"/>
      <c r="L232" s="112"/>
      <c r="M232" s="60"/>
      <c r="N232" s="61"/>
      <c r="O232" s="61"/>
      <c r="P232" s="32"/>
      <c r="Q232" s="31"/>
      <c r="R232" s="31"/>
      <c r="S232" s="31"/>
      <c r="T232" s="31"/>
      <c r="U232" s="11"/>
      <c r="V232" s="11"/>
      <c r="W232" s="11"/>
      <c r="X232" s="11"/>
      <c r="Y232" s="11"/>
      <c r="Z232" s="11"/>
      <c r="AA232" s="11"/>
      <c r="AB232" s="11"/>
      <c r="AC232" s="119"/>
      <c r="AD232" s="119"/>
      <c r="AE232" s="16"/>
      <c r="AF232" s="21"/>
      <c r="AG232" s="119"/>
      <c r="AH232" s="125">
        <f t="shared" si="3"/>
        <v>0</v>
      </c>
      <c r="AI232" s="118"/>
      <c r="AJ232" s="118"/>
      <c r="AK232" s="112"/>
      <c r="AL232" s="64"/>
      <c r="AM232" s="64"/>
      <c r="AN232" s="64"/>
      <c r="AO232" s="64"/>
      <c r="AP232" s="64"/>
      <c r="AQ232" s="64"/>
      <c r="AR232" s="64"/>
      <c r="AS232" s="64"/>
      <c r="AT232" s="64"/>
      <c r="AU232" s="64"/>
      <c r="AV232" s="64"/>
      <c r="AW232" s="64"/>
      <c r="AX232" s="64"/>
      <c r="AY232" s="64"/>
      <c r="AZ232" s="64"/>
      <c r="BA232" s="64"/>
      <c r="BB232" s="64"/>
      <c r="BC232" s="64"/>
      <c r="BD232" s="64"/>
      <c r="BE232" s="64"/>
      <c r="BF232" s="64"/>
      <c r="BG232" s="32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  <c r="IW232" s="1"/>
      <c r="IX232" s="1"/>
      <c r="IY232" s="1"/>
      <c r="IZ232" s="1"/>
      <c r="JA232" s="1"/>
      <c r="JB232" s="1"/>
      <c r="JC232" s="1"/>
      <c r="JD232" s="1"/>
      <c r="JE232" s="1"/>
      <c r="JF232" s="1"/>
      <c r="JG232" s="1"/>
      <c r="JH232" s="1"/>
      <c r="JI232" s="1"/>
      <c r="JJ232" s="1"/>
      <c r="JK232" s="1"/>
      <c r="JL232" s="1"/>
      <c r="JM232" s="1"/>
      <c r="JN232" s="1"/>
      <c r="JO232" s="1"/>
      <c r="JP232" s="1"/>
      <c r="JQ232" s="1"/>
      <c r="JR232" s="1"/>
      <c r="JS232" s="1"/>
      <c r="JT232" s="1"/>
      <c r="JU232" s="1"/>
      <c r="JV232" s="1"/>
      <c r="JW232" s="1"/>
      <c r="JX232" s="1"/>
      <c r="JY232" s="1"/>
      <c r="JZ232" s="1"/>
      <c r="KA232" s="1"/>
      <c r="KB232" s="1"/>
      <c r="KC232" s="1"/>
      <c r="KD232" s="1"/>
      <c r="KE232" s="1"/>
      <c r="KF232" s="1"/>
      <c r="KG232" s="1"/>
      <c r="KH232" s="1"/>
      <c r="KI232" s="1"/>
      <c r="KJ232" s="1"/>
      <c r="KK232" s="1"/>
      <c r="KL232" s="1"/>
      <c r="KM232" s="1"/>
      <c r="KN232" s="1"/>
      <c r="KO232" s="1"/>
      <c r="KP232" s="1"/>
      <c r="KQ232" s="1"/>
      <c r="KR232" s="1"/>
      <c r="KS232" s="1"/>
      <c r="KT232" s="1"/>
      <c r="KU232" s="1"/>
      <c r="KV232" s="1"/>
      <c r="KW232" s="1"/>
      <c r="KX232" s="1"/>
      <c r="KY232" s="1"/>
      <c r="KZ232" s="1"/>
      <c r="LA232" s="1"/>
      <c r="LB232" s="1"/>
      <c r="LC232" s="1"/>
      <c r="LD232" s="1"/>
      <c r="LE232" s="1"/>
      <c r="LF232" s="1"/>
      <c r="LG232" s="1"/>
      <c r="LH232" s="1"/>
      <c r="LI232" s="1"/>
      <c r="LJ232" s="1"/>
      <c r="LK232" s="1"/>
      <c r="LL232" s="1"/>
      <c r="LM232" s="1"/>
      <c r="LN232" s="1"/>
      <c r="LO232" s="1"/>
      <c r="LP232" s="1"/>
      <c r="LQ232" s="1"/>
      <c r="LR232" s="1"/>
      <c r="LS232" s="1"/>
      <c r="LT232" s="1"/>
      <c r="LU232" s="1"/>
      <c r="LV232" s="1"/>
      <c r="LW232" s="1"/>
      <c r="LX232" s="1"/>
      <c r="LY232" s="1"/>
      <c r="LZ232" s="1"/>
      <c r="MA232" s="1"/>
      <c r="MB232" s="1"/>
      <c r="MC232" s="1"/>
      <c r="MD232" s="1"/>
      <c r="ME232" s="1"/>
      <c r="MF232" s="1"/>
      <c r="MG232" s="1"/>
      <c r="MH232" s="1"/>
      <c r="MI232" s="1"/>
      <c r="MJ232" s="1"/>
      <c r="MK232" s="1"/>
      <c r="ML232" s="1"/>
      <c r="MM232" s="1"/>
      <c r="MN232" s="1"/>
      <c r="MO232" s="1"/>
      <c r="MP232" s="1"/>
      <c r="MQ232" s="1"/>
      <c r="MR232" s="1"/>
      <c r="MS232" s="1"/>
      <c r="MT232" s="1"/>
      <c r="MU232" s="1"/>
      <c r="MV232" s="1"/>
      <c r="MW232" s="1"/>
      <c r="MX232" s="1"/>
      <c r="MY232" s="1"/>
      <c r="MZ232" s="1"/>
      <c r="NA232" s="1"/>
      <c r="NB232" s="1"/>
      <c r="NC232" s="1"/>
      <c r="ND232" s="1"/>
      <c r="NE232" s="1"/>
      <c r="NF232" s="1"/>
      <c r="NG232" s="1"/>
      <c r="NH232" s="1"/>
      <c r="NI232" s="1"/>
      <c r="NJ232" s="1"/>
      <c r="NK232" s="1"/>
      <c r="NL232" s="1"/>
      <c r="NM232" s="1"/>
      <c r="NN232" s="1"/>
      <c r="NO232" s="1"/>
      <c r="NP232" s="1"/>
      <c r="NQ232" s="1"/>
      <c r="NR232" s="1"/>
      <c r="NS232" s="1"/>
      <c r="NT232" s="1"/>
      <c r="NU232" s="1"/>
      <c r="NV232" s="1"/>
      <c r="NW232" s="1"/>
      <c r="NX232" s="1"/>
      <c r="NY232" s="1"/>
      <c r="NZ232" s="1"/>
      <c r="OA232" s="1"/>
      <c r="OB232" s="1"/>
      <c r="OC232" s="1"/>
      <c r="OD232" s="1"/>
      <c r="OE232" s="1"/>
      <c r="OF232" s="1"/>
      <c r="OG232" s="1"/>
      <c r="OH232" s="1"/>
      <c r="OI232" s="1"/>
      <c r="OJ232" s="1"/>
      <c r="OK232" s="1"/>
      <c r="OL232" s="1"/>
      <c r="OM232" s="1"/>
      <c r="ON232" s="1"/>
      <c r="OO232" s="1"/>
      <c r="OP232" s="1"/>
      <c r="OQ232" s="1"/>
      <c r="OR232" s="1"/>
      <c r="OS232" s="1"/>
      <c r="OT232" s="1"/>
      <c r="OU232" s="1"/>
      <c r="OV232" s="1"/>
      <c r="OW232" s="1"/>
      <c r="OX232" s="1"/>
      <c r="OY232" s="1"/>
      <c r="OZ232" s="1"/>
      <c r="PA232" s="1"/>
      <c r="PB232" s="1"/>
      <c r="PC232" s="1"/>
      <c r="PD232" s="1"/>
      <c r="PE232" s="1"/>
      <c r="PF232" s="1"/>
      <c r="PG232" s="1"/>
      <c r="PH232" s="1"/>
      <c r="PI232" s="1"/>
      <c r="PJ232" s="1"/>
      <c r="PK232" s="1"/>
      <c r="PL232" s="1"/>
      <c r="PM232" s="1"/>
      <c r="PN232" s="1"/>
      <c r="PO232" s="1"/>
      <c r="PP232" s="1"/>
      <c r="PQ232" s="1"/>
      <c r="PR232" s="1"/>
      <c r="PS232" s="1"/>
      <c r="PT232" s="1"/>
      <c r="PU232" s="1"/>
      <c r="PV232" s="1"/>
      <c r="PW232" s="1"/>
      <c r="PX232" s="1"/>
      <c r="PY232" s="1"/>
      <c r="PZ232" s="1"/>
      <c r="QA232" s="1"/>
      <c r="QB232" s="1"/>
      <c r="QC232" s="1"/>
      <c r="QD232" s="1"/>
      <c r="QE232" s="1"/>
      <c r="QF232" s="1"/>
      <c r="QG232" s="1"/>
      <c r="QH232" s="1"/>
      <c r="QI232" s="1"/>
      <c r="QJ232" s="1"/>
      <c r="QK232" s="1"/>
      <c r="QL232" s="1"/>
      <c r="QM232" s="1"/>
      <c r="QN232" s="1"/>
      <c r="QO232" s="1"/>
      <c r="QP232" s="1"/>
      <c r="QQ232" s="1"/>
      <c r="QR232" s="1"/>
      <c r="QS232" s="1"/>
      <c r="QT232" s="1"/>
      <c r="QU232" s="1"/>
      <c r="QV232" s="1"/>
      <c r="QW232" s="1"/>
      <c r="QX232" s="1"/>
      <c r="QY232" s="1"/>
      <c r="QZ232" s="1"/>
      <c r="RA232" s="1"/>
      <c r="RB232" s="1"/>
      <c r="RC232" s="1"/>
      <c r="RD232" s="1"/>
      <c r="RE232" s="1"/>
      <c r="RF232" s="1"/>
      <c r="RG232" s="1"/>
      <c r="RH232" s="1"/>
      <c r="RI232" s="1"/>
      <c r="RJ232" s="1"/>
      <c r="RK232" s="1"/>
      <c r="RL232" s="1"/>
      <c r="RM232" s="1"/>
      <c r="RN232" s="1"/>
      <c r="RO232" s="1"/>
      <c r="RP232" s="1"/>
      <c r="RQ232" s="1"/>
      <c r="RR232" s="1"/>
      <c r="RS232" s="1"/>
      <c r="RT232" s="1"/>
      <c r="RU232" s="1"/>
      <c r="RV232" s="1"/>
      <c r="RW232" s="1"/>
      <c r="RX232" s="1"/>
      <c r="RY232" s="1"/>
      <c r="RZ232" s="1"/>
      <c r="SA232" s="1"/>
      <c r="SB232" s="1"/>
      <c r="SC232" s="1"/>
      <c r="SD232" s="1"/>
      <c r="SE232" s="1"/>
      <c r="SF232" s="1"/>
      <c r="SG232" s="1"/>
      <c r="SH232" s="1"/>
      <c r="SI232" s="1"/>
      <c r="SJ232" s="1"/>
      <c r="SK232" s="1"/>
      <c r="SL232" s="1"/>
      <c r="SM232" s="1"/>
      <c r="SN232" s="1"/>
      <c r="SO232" s="1"/>
      <c r="SP232" s="1"/>
      <c r="SQ232" s="1"/>
      <c r="SR232" s="1"/>
      <c r="SS232" s="1"/>
      <c r="ST232" s="1"/>
      <c r="SU232" s="1"/>
      <c r="SV232" s="1"/>
      <c r="SW232" s="1"/>
      <c r="SX232" s="1"/>
      <c r="SY232" s="1"/>
      <c r="SZ232" s="1"/>
      <c r="TA232" s="1"/>
      <c r="TB232" s="1"/>
      <c r="TC232" s="1"/>
      <c r="TD232" s="1"/>
      <c r="TE232" s="1"/>
      <c r="TF232" s="1"/>
      <c r="TG232" s="1"/>
      <c r="TH232" s="1"/>
      <c r="TI232" s="1"/>
      <c r="TJ232" s="1"/>
      <c r="TK232" s="1"/>
      <c r="TL232" s="1"/>
      <c r="TM232" s="1"/>
      <c r="TN232" s="1"/>
      <c r="TO232" s="1"/>
      <c r="TP232" s="1"/>
      <c r="TQ232" s="1"/>
      <c r="TR232" s="1"/>
      <c r="TS232" s="1"/>
      <c r="TT232" s="1"/>
      <c r="TU232" s="1"/>
      <c r="TV232" s="1"/>
      <c r="TW232" s="1"/>
      <c r="TX232" s="1"/>
      <c r="TY232" s="1"/>
      <c r="TZ232" s="1"/>
      <c r="UA232" s="1"/>
      <c r="UB232" s="1"/>
      <c r="UC232" s="1"/>
      <c r="UD232" s="1"/>
      <c r="UE232" s="1"/>
      <c r="UF232" s="1"/>
      <c r="UG232" s="1"/>
      <c r="UH232" s="1"/>
      <c r="UI232" s="1"/>
      <c r="UJ232" s="1"/>
      <c r="UK232" s="1"/>
      <c r="UL232" s="1"/>
      <c r="UM232" s="1"/>
      <c r="UN232" s="1"/>
      <c r="UO232" s="1"/>
      <c r="UP232" s="1"/>
      <c r="UQ232" s="1"/>
      <c r="UR232" s="1"/>
      <c r="US232" s="1"/>
      <c r="UT232" s="1"/>
    </row>
    <row r="233" spans="1:566" s="37" customFormat="1" ht="15.75" customHeight="1" thickBot="1" x14ac:dyDescent="0.3">
      <c r="A233" s="31">
        <v>32</v>
      </c>
      <c r="B233" s="31" t="s">
        <v>468</v>
      </c>
      <c r="C233" s="32" t="s">
        <v>456</v>
      </c>
      <c r="D233" s="32" t="s">
        <v>97</v>
      </c>
      <c r="E233" s="32" t="s">
        <v>99</v>
      </c>
      <c r="F233" s="69" t="s">
        <v>457</v>
      </c>
      <c r="G233" s="60">
        <v>13425</v>
      </c>
      <c r="H233" s="53" t="s">
        <v>469</v>
      </c>
      <c r="I233" s="71" t="s">
        <v>470</v>
      </c>
      <c r="J233" s="31" t="s">
        <v>471</v>
      </c>
      <c r="K233" s="61">
        <v>45280</v>
      </c>
      <c r="L233" s="112">
        <v>5793</v>
      </c>
      <c r="M233" s="60">
        <v>13680</v>
      </c>
      <c r="N233" s="61">
        <v>45280</v>
      </c>
      <c r="O233" s="61">
        <v>45646</v>
      </c>
      <c r="P233" s="32" t="s">
        <v>289</v>
      </c>
      <c r="Q233" s="31" t="s">
        <v>100</v>
      </c>
      <c r="R233" s="31" t="s">
        <v>100</v>
      </c>
      <c r="S233" s="31" t="s">
        <v>100</v>
      </c>
      <c r="T233" s="31" t="s">
        <v>461</v>
      </c>
      <c r="U233" s="11"/>
      <c r="V233" s="11"/>
      <c r="W233" s="11"/>
      <c r="X233" s="11"/>
      <c r="Y233" s="11"/>
      <c r="Z233" s="11"/>
      <c r="AA233" s="11"/>
      <c r="AB233" s="11"/>
      <c r="AC233" s="119"/>
      <c r="AD233" s="119"/>
      <c r="AE233" s="16"/>
      <c r="AF233" s="21"/>
      <c r="AG233" s="119"/>
      <c r="AH233" s="125">
        <f t="shared" si="3"/>
        <v>5793</v>
      </c>
      <c r="AI233" s="118"/>
      <c r="AJ233" s="118"/>
      <c r="AK233" s="112"/>
      <c r="AL233" s="64"/>
      <c r="AM233" s="64"/>
      <c r="AN233" s="64"/>
      <c r="AO233" s="64"/>
      <c r="AP233" s="64"/>
      <c r="AQ233" s="64"/>
      <c r="AR233" s="64"/>
      <c r="AS233" s="64"/>
      <c r="AT233" s="64"/>
      <c r="AU233" s="64"/>
      <c r="AV233" s="64"/>
      <c r="AW233" s="64"/>
      <c r="AX233" s="64"/>
      <c r="AY233" s="64"/>
      <c r="AZ233" s="64"/>
      <c r="BA233" s="64"/>
      <c r="BB233" s="30"/>
      <c r="BC233" s="30"/>
      <c r="BD233" s="30"/>
      <c r="BE233" s="30"/>
      <c r="BF233" s="30"/>
      <c r="BG233" s="10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  <c r="IW233" s="1"/>
      <c r="IX233" s="1"/>
      <c r="IY233" s="1"/>
      <c r="IZ233" s="1"/>
      <c r="JA233" s="1"/>
      <c r="JB233" s="1"/>
      <c r="JC233" s="1"/>
      <c r="JD233" s="1"/>
      <c r="JE233" s="1"/>
      <c r="JF233" s="1"/>
      <c r="JG233" s="1"/>
      <c r="JH233" s="1"/>
      <c r="JI233" s="1"/>
      <c r="JJ233" s="1"/>
      <c r="JK233" s="1"/>
      <c r="JL233" s="1"/>
      <c r="JM233" s="1"/>
      <c r="JN233" s="1"/>
      <c r="JO233" s="1"/>
      <c r="JP233" s="1"/>
      <c r="JQ233" s="1"/>
      <c r="JR233" s="1"/>
      <c r="JS233" s="1"/>
      <c r="JT233" s="1"/>
      <c r="JU233" s="1"/>
      <c r="JV233" s="1"/>
      <c r="JW233" s="1"/>
      <c r="JX233" s="1"/>
      <c r="JY233" s="1"/>
      <c r="JZ233" s="1"/>
      <c r="KA233" s="1"/>
      <c r="KB233" s="1"/>
      <c r="KC233" s="1"/>
      <c r="KD233" s="1"/>
      <c r="KE233" s="1"/>
      <c r="KF233" s="1"/>
      <c r="KG233" s="1"/>
      <c r="KH233" s="1"/>
      <c r="KI233" s="1"/>
      <c r="KJ233" s="1"/>
      <c r="KK233" s="1"/>
      <c r="KL233" s="1"/>
      <c r="KM233" s="1"/>
      <c r="KN233" s="1"/>
      <c r="KO233" s="1"/>
      <c r="KP233" s="1"/>
      <c r="KQ233" s="1"/>
      <c r="KR233" s="1"/>
      <c r="KS233" s="1"/>
      <c r="KT233" s="1"/>
      <c r="KU233" s="1"/>
      <c r="KV233" s="1"/>
      <c r="KW233" s="1"/>
      <c r="KX233" s="1"/>
      <c r="KY233" s="1"/>
      <c r="KZ233" s="1"/>
      <c r="LA233" s="1"/>
      <c r="LB233" s="1"/>
      <c r="LC233" s="1"/>
      <c r="LD233" s="1"/>
      <c r="LE233" s="1"/>
      <c r="LF233" s="1"/>
      <c r="LG233" s="1"/>
      <c r="LH233" s="1"/>
      <c r="LI233" s="1"/>
      <c r="LJ233" s="1"/>
      <c r="LK233" s="1"/>
      <c r="LL233" s="1"/>
      <c r="LM233" s="1"/>
      <c r="LN233" s="1"/>
      <c r="LO233" s="1"/>
      <c r="LP233" s="1"/>
      <c r="LQ233" s="1"/>
      <c r="LR233" s="1"/>
      <c r="LS233" s="1"/>
      <c r="LT233" s="1"/>
      <c r="LU233" s="1"/>
      <c r="LV233" s="1"/>
      <c r="LW233" s="1"/>
      <c r="LX233" s="1"/>
      <c r="LY233" s="1"/>
      <c r="LZ233" s="1"/>
      <c r="MA233" s="1"/>
      <c r="MB233" s="1"/>
      <c r="MC233" s="1"/>
      <c r="MD233" s="1"/>
      <c r="ME233" s="1"/>
      <c r="MF233" s="1"/>
      <c r="MG233" s="1"/>
      <c r="MH233" s="1"/>
      <c r="MI233" s="1"/>
      <c r="MJ233" s="1"/>
      <c r="MK233" s="1"/>
      <c r="ML233" s="1"/>
      <c r="MM233" s="1"/>
      <c r="MN233" s="1"/>
      <c r="MO233" s="1"/>
      <c r="MP233" s="1"/>
      <c r="MQ233" s="1"/>
      <c r="MR233" s="1"/>
      <c r="MS233" s="1"/>
      <c r="MT233" s="1"/>
      <c r="MU233" s="1"/>
      <c r="MV233" s="1"/>
      <c r="MW233" s="1"/>
      <c r="MX233" s="1"/>
      <c r="MY233" s="1"/>
      <c r="MZ233" s="1"/>
      <c r="NA233" s="1"/>
      <c r="NB233" s="1"/>
      <c r="NC233" s="1"/>
      <c r="ND233" s="1"/>
      <c r="NE233" s="1"/>
      <c r="NF233" s="1"/>
      <c r="NG233" s="1"/>
      <c r="NH233" s="1"/>
      <c r="NI233" s="1"/>
      <c r="NJ233" s="1"/>
      <c r="NK233" s="1"/>
      <c r="NL233" s="1"/>
      <c r="NM233" s="1"/>
      <c r="NN233" s="1"/>
      <c r="NO233" s="1"/>
      <c r="NP233" s="1"/>
      <c r="NQ233" s="1"/>
      <c r="NR233" s="1"/>
      <c r="NS233" s="1"/>
      <c r="NT233" s="1"/>
      <c r="NU233" s="1"/>
      <c r="NV233" s="1"/>
      <c r="NW233" s="1"/>
      <c r="NX233" s="1"/>
      <c r="NY233" s="1"/>
      <c r="NZ233" s="1"/>
      <c r="OA233" s="1"/>
      <c r="OB233" s="1"/>
      <c r="OC233" s="1"/>
      <c r="OD233" s="1"/>
      <c r="OE233" s="1"/>
      <c r="OF233" s="1"/>
      <c r="OG233" s="1"/>
      <c r="OH233" s="1"/>
      <c r="OI233" s="1"/>
      <c r="OJ233" s="1"/>
      <c r="OK233" s="1"/>
      <c r="OL233" s="1"/>
      <c r="OM233" s="1"/>
      <c r="ON233" s="1"/>
      <c r="OO233" s="1"/>
      <c r="OP233" s="1"/>
      <c r="OQ233" s="1"/>
      <c r="OR233" s="1"/>
      <c r="OS233" s="1"/>
      <c r="OT233" s="1"/>
      <c r="OU233" s="1"/>
      <c r="OV233" s="1"/>
      <c r="OW233" s="1"/>
      <c r="OX233" s="1"/>
      <c r="OY233" s="1"/>
      <c r="OZ233" s="1"/>
      <c r="PA233" s="1"/>
      <c r="PB233" s="1"/>
      <c r="PC233" s="1"/>
      <c r="PD233" s="1"/>
      <c r="PE233" s="1"/>
      <c r="PF233" s="1"/>
      <c r="PG233" s="1"/>
      <c r="PH233" s="1"/>
      <c r="PI233" s="1"/>
      <c r="PJ233" s="1"/>
      <c r="PK233" s="1"/>
      <c r="PL233" s="1"/>
      <c r="PM233" s="1"/>
      <c r="PN233" s="1"/>
      <c r="PO233" s="1"/>
      <c r="PP233" s="1"/>
      <c r="PQ233" s="1"/>
      <c r="PR233" s="1"/>
      <c r="PS233" s="1"/>
      <c r="PT233" s="1"/>
      <c r="PU233" s="1"/>
      <c r="PV233" s="1"/>
      <c r="PW233" s="1"/>
      <c r="PX233" s="1"/>
      <c r="PY233" s="1"/>
      <c r="PZ233" s="1"/>
      <c r="QA233" s="1"/>
      <c r="QB233" s="1"/>
      <c r="QC233" s="1"/>
      <c r="QD233" s="1"/>
      <c r="QE233" s="1"/>
      <c r="QF233" s="1"/>
      <c r="QG233" s="1"/>
      <c r="QH233" s="1"/>
      <c r="QI233" s="1"/>
      <c r="QJ233" s="1"/>
      <c r="QK233" s="1"/>
      <c r="QL233" s="1"/>
      <c r="QM233" s="1"/>
      <c r="QN233" s="1"/>
      <c r="QO233" s="1"/>
      <c r="QP233" s="1"/>
      <c r="QQ233" s="1"/>
      <c r="QR233" s="1"/>
      <c r="QS233" s="1"/>
      <c r="QT233" s="1"/>
      <c r="QU233" s="1"/>
      <c r="QV233" s="1"/>
      <c r="QW233" s="1"/>
      <c r="QX233" s="1"/>
      <c r="QY233" s="1"/>
      <c r="QZ233" s="1"/>
      <c r="RA233" s="1"/>
      <c r="RB233" s="1"/>
      <c r="RC233" s="1"/>
      <c r="RD233" s="1"/>
      <c r="RE233" s="1"/>
      <c r="RF233" s="1"/>
      <c r="RG233" s="1"/>
      <c r="RH233" s="1"/>
      <c r="RI233" s="1"/>
      <c r="RJ233" s="1"/>
      <c r="RK233" s="1"/>
      <c r="RL233" s="1"/>
      <c r="RM233" s="1"/>
      <c r="RN233" s="1"/>
      <c r="RO233" s="1"/>
      <c r="RP233" s="1"/>
      <c r="RQ233" s="1"/>
      <c r="RR233" s="1"/>
      <c r="RS233" s="1"/>
      <c r="RT233" s="1"/>
      <c r="RU233" s="1"/>
      <c r="RV233" s="1"/>
      <c r="RW233" s="1"/>
      <c r="RX233" s="1"/>
      <c r="RY233" s="1"/>
      <c r="RZ233" s="1"/>
      <c r="SA233" s="1"/>
      <c r="SB233" s="1"/>
      <c r="SC233" s="1"/>
      <c r="SD233" s="1"/>
      <c r="SE233" s="1"/>
      <c r="SF233" s="1"/>
      <c r="SG233" s="1"/>
      <c r="SH233" s="1"/>
      <c r="SI233" s="1"/>
      <c r="SJ233" s="1"/>
      <c r="SK233" s="1"/>
      <c r="SL233" s="1"/>
      <c r="SM233" s="1"/>
      <c r="SN233" s="1"/>
      <c r="SO233" s="1"/>
      <c r="SP233" s="1"/>
      <c r="SQ233" s="1"/>
      <c r="SR233" s="1"/>
      <c r="SS233" s="1"/>
      <c r="ST233" s="1"/>
      <c r="SU233" s="1"/>
      <c r="SV233" s="1"/>
      <c r="SW233" s="1"/>
      <c r="SX233" s="1"/>
      <c r="SY233" s="1"/>
      <c r="SZ233" s="1"/>
      <c r="TA233" s="1"/>
      <c r="TB233" s="1"/>
      <c r="TC233" s="1"/>
      <c r="TD233" s="1"/>
      <c r="TE233" s="1"/>
      <c r="TF233" s="1"/>
      <c r="TG233" s="1"/>
      <c r="TH233" s="1"/>
      <c r="TI233" s="1"/>
      <c r="TJ233" s="1"/>
      <c r="TK233" s="1"/>
      <c r="TL233" s="1"/>
      <c r="TM233" s="1"/>
      <c r="TN233" s="1"/>
      <c r="TO233" s="1"/>
      <c r="TP233" s="1"/>
      <c r="TQ233" s="1"/>
      <c r="TR233" s="1"/>
      <c r="TS233" s="1"/>
      <c r="TT233" s="1"/>
      <c r="TU233" s="1"/>
      <c r="TV233" s="1"/>
      <c r="TW233" s="1"/>
      <c r="TX233" s="1"/>
      <c r="TY233" s="1"/>
      <c r="TZ233" s="1"/>
      <c r="UA233" s="1"/>
      <c r="UB233" s="1"/>
      <c r="UC233" s="1"/>
      <c r="UD233" s="1"/>
      <c r="UE233" s="1"/>
      <c r="UF233" s="1"/>
      <c r="UG233" s="1"/>
      <c r="UH233" s="1"/>
      <c r="UI233" s="1"/>
      <c r="UJ233" s="1"/>
      <c r="UK233" s="1"/>
      <c r="UL233" s="1"/>
      <c r="UM233" s="1"/>
      <c r="UN233" s="1"/>
      <c r="UO233" s="1"/>
      <c r="UP233" s="1"/>
      <c r="UQ233" s="1"/>
      <c r="UR233" s="1"/>
      <c r="US233" s="1"/>
      <c r="UT233" s="1"/>
    </row>
    <row r="234" spans="1:566" s="38" customFormat="1" ht="13.5" thickBot="1" x14ac:dyDescent="0.3">
      <c r="A234" s="31"/>
      <c r="B234" s="31"/>
      <c r="C234" s="32"/>
      <c r="D234" s="32"/>
      <c r="E234" s="32"/>
      <c r="F234" s="69"/>
      <c r="G234" s="60"/>
      <c r="H234" s="53"/>
      <c r="I234" s="71"/>
      <c r="J234" s="31"/>
      <c r="K234" s="61"/>
      <c r="L234" s="112"/>
      <c r="M234" s="60"/>
      <c r="N234" s="61"/>
      <c r="O234" s="61"/>
      <c r="P234" s="32"/>
      <c r="Q234" s="31"/>
      <c r="R234" s="31"/>
      <c r="S234" s="31"/>
      <c r="T234" s="31"/>
      <c r="U234" s="11"/>
      <c r="V234" s="11"/>
      <c r="W234" s="11"/>
      <c r="X234" s="11"/>
      <c r="Y234" s="11"/>
      <c r="Z234" s="11"/>
      <c r="AA234" s="11"/>
      <c r="AB234" s="11"/>
      <c r="AC234" s="119"/>
      <c r="AD234" s="119"/>
      <c r="AE234" s="16"/>
      <c r="AF234" s="21"/>
      <c r="AG234" s="119"/>
      <c r="AH234" s="125">
        <f t="shared" si="3"/>
        <v>0</v>
      </c>
      <c r="AI234" s="118"/>
      <c r="AJ234" s="118"/>
      <c r="AK234" s="112"/>
      <c r="AL234" s="64"/>
      <c r="AM234" s="64"/>
      <c r="AN234" s="64"/>
      <c r="AO234" s="64"/>
      <c r="AP234" s="64"/>
      <c r="AQ234" s="64"/>
      <c r="AR234" s="64"/>
      <c r="AS234" s="64"/>
      <c r="AT234" s="64"/>
      <c r="AU234" s="64"/>
      <c r="AV234" s="64"/>
      <c r="AW234" s="64"/>
      <c r="AX234" s="64"/>
      <c r="AY234" s="64"/>
      <c r="AZ234" s="64"/>
      <c r="BA234" s="64"/>
      <c r="BB234" s="30"/>
      <c r="BC234" s="30"/>
      <c r="BD234" s="30"/>
      <c r="BE234" s="30"/>
      <c r="BF234" s="30"/>
      <c r="BG234" s="10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  <c r="IW234" s="1"/>
      <c r="IX234" s="1"/>
      <c r="IY234" s="1"/>
      <c r="IZ234" s="1"/>
      <c r="JA234" s="1"/>
      <c r="JB234" s="1"/>
      <c r="JC234" s="1"/>
      <c r="JD234" s="1"/>
      <c r="JE234" s="1"/>
      <c r="JF234" s="1"/>
      <c r="JG234" s="1"/>
      <c r="JH234" s="1"/>
      <c r="JI234" s="1"/>
      <c r="JJ234" s="1"/>
      <c r="JK234" s="1"/>
      <c r="JL234" s="1"/>
      <c r="JM234" s="1"/>
      <c r="JN234" s="1"/>
      <c r="JO234" s="1"/>
      <c r="JP234" s="1"/>
      <c r="JQ234" s="1"/>
      <c r="JR234" s="1"/>
      <c r="JS234" s="1"/>
      <c r="JT234" s="1"/>
      <c r="JU234" s="1"/>
      <c r="JV234" s="1"/>
      <c r="JW234" s="1"/>
      <c r="JX234" s="1"/>
      <c r="JY234" s="1"/>
      <c r="JZ234" s="1"/>
      <c r="KA234" s="1"/>
      <c r="KB234" s="1"/>
      <c r="KC234" s="1"/>
      <c r="KD234" s="1"/>
      <c r="KE234" s="1"/>
      <c r="KF234" s="1"/>
      <c r="KG234" s="1"/>
      <c r="KH234" s="1"/>
      <c r="KI234" s="1"/>
      <c r="KJ234" s="1"/>
      <c r="KK234" s="1"/>
      <c r="KL234" s="1"/>
      <c r="KM234" s="1"/>
      <c r="KN234" s="1"/>
      <c r="KO234" s="1"/>
      <c r="KP234" s="1"/>
      <c r="KQ234" s="1"/>
      <c r="KR234" s="1"/>
      <c r="KS234" s="1"/>
      <c r="KT234" s="1"/>
      <c r="KU234" s="1"/>
      <c r="KV234" s="1"/>
      <c r="KW234" s="1"/>
      <c r="KX234" s="1"/>
      <c r="KY234" s="1"/>
      <c r="KZ234" s="1"/>
      <c r="LA234" s="1"/>
      <c r="LB234" s="1"/>
      <c r="LC234" s="1"/>
      <c r="LD234" s="1"/>
      <c r="LE234" s="1"/>
      <c r="LF234" s="1"/>
      <c r="LG234" s="1"/>
      <c r="LH234" s="1"/>
      <c r="LI234" s="1"/>
      <c r="LJ234" s="1"/>
      <c r="LK234" s="1"/>
      <c r="LL234" s="1"/>
      <c r="LM234" s="1"/>
      <c r="LN234" s="1"/>
      <c r="LO234" s="1"/>
      <c r="LP234" s="1"/>
      <c r="LQ234" s="1"/>
      <c r="LR234" s="1"/>
      <c r="LS234" s="1"/>
      <c r="LT234" s="1"/>
      <c r="LU234" s="1"/>
      <c r="LV234" s="1"/>
      <c r="LW234" s="1"/>
      <c r="LX234" s="1"/>
      <c r="LY234" s="1"/>
      <c r="LZ234" s="1"/>
      <c r="MA234" s="1"/>
      <c r="MB234" s="1"/>
      <c r="MC234" s="1"/>
      <c r="MD234" s="1"/>
      <c r="ME234" s="1"/>
      <c r="MF234" s="1"/>
      <c r="MG234" s="1"/>
      <c r="MH234" s="1"/>
      <c r="MI234" s="1"/>
      <c r="MJ234" s="1"/>
      <c r="MK234" s="1"/>
      <c r="ML234" s="1"/>
      <c r="MM234" s="1"/>
      <c r="MN234" s="1"/>
      <c r="MO234" s="1"/>
      <c r="MP234" s="1"/>
      <c r="MQ234" s="1"/>
      <c r="MR234" s="1"/>
      <c r="MS234" s="1"/>
      <c r="MT234" s="1"/>
      <c r="MU234" s="1"/>
      <c r="MV234" s="1"/>
      <c r="MW234" s="1"/>
      <c r="MX234" s="1"/>
      <c r="MY234" s="1"/>
      <c r="MZ234" s="1"/>
      <c r="NA234" s="1"/>
      <c r="NB234" s="1"/>
      <c r="NC234" s="1"/>
      <c r="ND234" s="1"/>
      <c r="NE234" s="1"/>
      <c r="NF234" s="1"/>
      <c r="NG234" s="1"/>
      <c r="NH234" s="1"/>
      <c r="NI234" s="1"/>
      <c r="NJ234" s="1"/>
      <c r="NK234" s="1"/>
      <c r="NL234" s="1"/>
      <c r="NM234" s="1"/>
      <c r="NN234" s="1"/>
      <c r="NO234" s="1"/>
      <c r="NP234" s="1"/>
      <c r="NQ234" s="1"/>
      <c r="NR234" s="1"/>
      <c r="NS234" s="1"/>
      <c r="NT234" s="1"/>
      <c r="NU234" s="1"/>
      <c r="NV234" s="1"/>
      <c r="NW234" s="1"/>
      <c r="NX234" s="1"/>
      <c r="NY234" s="1"/>
      <c r="NZ234" s="1"/>
      <c r="OA234" s="1"/>
      <c r="OB234" s="1"/>
      <c r="OC234" s="1"/>
      <c r="OD234" s="1"/>
      <c r="OE234" s="1"/>
      <c r="OF234" s="1"/>
      <c r="OG234" s="1"/>
      <c r="OH234" s="1"/>
      <c r="OI234" s="1"/>
      <c r="OJ234" s="1"/>
      <c r="OK234" s="1"/>
      <c r="OL234" s="1"/>
      <c r="OM234" s="1"/>
      <c r="ON234" s="1"/>
      <c r="OO234" s="1"/>
      <c r="OP234" s="1"/>
      <c r="OQ234" s="1"/>
      <c r="OR234" s="1"/>
      <c r="OS234" s="1"/>
      <c r="OT234" s="1"/>
      <c r="OU234" s="1"/>
      <c r="OV234" s="1"/>
      <c r="OW234" s="1"/>
      <c r="OX234" s="1"/>
      <c r="OY234" s="1"/>
      <c r="OZ234" s="1"/>
      <c r="PA234" s="1"/>
      <c r="PB234" s="1"/>
      <c r="PC234" s="1"/>
      <c r="PD234" s="1"/>
      <c r="PE234" s="1"/>
      <c r="PF234" s="1"/>
      <c r="PG234" s="1"/>
      <c r="PH234" s="1"/>
      <c r="PI234" s="1"/>
      <c r="PJ234" s="1"/>
      <c r="PK234" s="1"/>
      <c r="PL234" s="1"/>
      <c r="PM234" s="1"/>
      <c r="PN234" s="1"/>
      <c r="PO234" s="1"/>
      <c r="PP234" s="1"/>
      <c r="PQ234" s="1"/>
      <c r="PR234" s="1"/>
      <c r="PS234" s="1"/>
      <c r="PT234" s="1"/>
      <c r="PU234" s="1"/>
      <c r="PV234" s="1"/>
      <c r="PW234" s="1"/>
      <c r="PX234" s="1"/>
      <c r="PY234" s="1"/>
      <c r="PZ234" s="1"/>
      <c r="QA234" s="1"/>
      <c r="QB234" s="1"/>
      <c r="QC234" s="1"/>
      <c r="QD234" s="1"/>
      <c r="QE234" s="1"/>
      <c r="QF234" s="1"/>
      <c r="QG234" s="1"/>
      <c r="QH234" s="1"/>
      <c r="QI234" s="1"/>
      <c r="QJ234" s="1"/>
      <c r="QK234" s="1"/>
      <c r="QL234" s="1"/>
      <c r="QM234" s="1"/>
      <c r="QN234" s="1"/>
      <c r="QO234" s="1"/>
      <c r="QP234" s="1"/>
      <c r="QQ234" s="1"/>
      <c r="QR234" s="1"/>
      <c r="QS234" s="1"/>
      <c r="QT234" s="1"/>
      <c r="QU234" s="1"/>
      <c r="QV234" s="1"/>
      <c r="QW234" s="1"/>
      <c r="QX234" s="1"/>
      <c r="QY234" s="1"/>
      <c r="QZ234" s="1"/>
      <c r="RA234" s="1"/>
      <c r="RB234" s="1"/>
      <c r="RC234" s="1"/>
      <c r="RD234" s="1"/>
      <c r="RE234" s="1"/>
      <c r="RF234" s="1"/>
      <c r="RG234" s="1"/>
      <c r="RH234" s="1"/>
      <c r="RI234" s="1"/>
      <c r="RJ234" s="1"/>
      <c r="RK234" s="1"/>
      <c r="RL234" s="1"/>
      <c r="RM234" s="1"/>
      <c r="RN234" s="1"/>
      <c r="RO234" s="1"/>
      <c r="RP234" s="1"/>
      <c r="RQ234" s="1"/>
      <c r="RR234" s="1"/>
      <c r="RS234" s="1"/>
      <c r="RT234" s="1"/>
      <c r="RU234" s="1"/>
      <c r="RV234" s="1"/>
      <c r="RW234" s="1"/>
      <c r="RX234" s="1"/>
      <c r="RY234" s="1"/>
      <c r="RZ234" s="1"/>
      <c r="SA234" s="1"/>
      <c r="SB234" s="1"/>
      <c r="SC234" s="1"/>
      <c r="SD234" s="1"/>
      <c r="SE234" s="1"/>
      <c r="SF234" s="1"/>
      <c r="SG234" s="1"/>
      <c r="SH234" s="1"/>
      <c r="SI234" s="1"/>
      <c r="SJ234" s="1"/>
      <c r="SK234" s="1"/>
      <c r="SL234" s="1"/>
      <c r="SM234" s="1"/>
      <c r="SN234" s="1"/>
      <c r="SO234" s="1"/>
      <c r="SP234" s="1"/>
      <c r="SQ234" s="1"/>
      <c r="SR234" s="1"/>
      <c r="SS234" s="1"/>
      <c r="ST234" s="1"/>
      <c r="SU234" s="1"/>
      <c r="SV234" s="1"/>
      <c r="SW234" s="1"/>
      <c r="SX234" s="1"/>
      <c r="SY234" s="1"/>
      <c r="SZ234" s="1"/>
      <c r="TA234" s="1"/>
      <c r="TB234" s="1"/>
      <c r="TC234" s="1"/>
      <c r="TD234" s="1"/>
      <c r="TE234" s="1"/>
      <c r="TF234" s="1"/>
      <c r="TG234" s="1"/>
      <c r="TH234" s="1"/>
      <c r="TI234" s="1"/>
      <c r="TJ234" s="1"/>
      <c r="TK234" s="1"/>
      <c r="TL234" s="1"/>
      <c r="TM234" s="1"/>
      <c r="TN234" s="1"/>
      <c r="TO234" s="1"/>
      <c r="TP234" s="1"/>
      <c r="TQ234" s="1"/>
      <c r="TR234" s="1"/>
      <c r="TS234" s="1"/>
      <c r="TT234" s="1"/>
      <c r="TU234" s="1"/>
      <c r="TV234" s="1"/>
      <c r="TW234" s="1"/>
      <c r="TX234" s="1"/>
      <c r="TY234" s="1"/>
      <c r="TZ234" s="1"/>
      <c r="UA234" s="1"/>
      <c r="UB234" s="1"/>
      <c r="UC234" s="1"/>
      <c r="UD234" s="1"/>
      <c r="UE234" s="1"/>
      <c r="UF234" s="1"/>
      <c r="UG234" s="1"/>
      <c r="UH234" s="1"/>
      <c r="UI234" s="1"/>
      <c r="UJ234" s="1"/>
      <c r="UK234" s="1"/>
      <c r="UL234" s="1"/>
      <c r="UM234" s="1"/>
      <c r="UN234" s="1"/>
      <c r="UO234" s="1"/>
      <c r="UP234" s="1"/>
      <c r="UQ234" s="1"/>
      <c r="UR234" s="1"/>
      <c r="US234" s="1"/>
      <c r="UT234" s="1"/>
    </row>
    <row r="235" spans="1:566" s="38" customFormat="1" ht="13.5" thickBot="1" x14ac:dyDescent="0.3">
      <c r="A235" s="31"/>
      <c r="B235" s="31"/>
      <c r="C235" s="32"/>
      <c r="D235" s="32"/>
      <c r="E235" s="32"/>
      <c r="F235" s="69"/>
      <c r="G235" s="60"/>
      <c r="H235" s="53"/>
      <c r="I235" s="71"/>
      <c r="J235" s="31"/>
      <c r="K235" s="61"/>
      <c r="L235" s="112"/>
      <c r="M235" s="60"/>
      <c r="N235" s="61"/>
      <c r="O235" s="61"/>
      <c r="P235" s="32"/>
      <c r="Q235" s="31"/>
      <c r="R235" s="31"/>
      <c r="S235" s="31"/>
      <c r="T235" s="31"/>
      <c r="U235" s="11"/>
      <c r="V235" s="11"/>
      <c r="W235" s="11"/>
      <c r="X235" s="11"/>
      <c r="Y235" s="11"/>
      <c r="Z235" s="11"/>
      <c r="AA235" s="11"/>
      <c r="AB235" s="11"/>
      <c r="AC235" s="119"/>
      <c r="AD235" s="119"/>
      <c r="AE235" s="16"/>
      <c r="AF235" s="21"/>
      <c r="AG235" s="119"/>
      <c r="AH235" s="125">
        <f t="shared" si="3"/>
        <v>0</v>
      </c>
      <c r="AI235" s="118"/>
      <c r="AJ235" s="118"/>
      <c r="AK235" s="112"/>
      <c r="AL235" s="64"/>
      <c r="AM235" s="64"/>
      <c r="AN235" s="64"/>
      <c r="AO235" s="64"/>
      <c r="AP235" s="64"/>
      <c r="AQ235" s="64"/>
      <c r="AR235" s="64"/>
      <c r="AS235" s="64"/>
      <c r="AT235" s="64"/>
      <c r="AU235" s="64"/>
      <c r="AV235" s="64"/>
      <c r="AW235" s="64"/>
      <c r="AX235" s="64"/>
      <c r="AY235" s="64"/>
      <c r="AZ235" s="64"/>
      <c r="BA235" s="64"/>
      <c r="BB235" s="30"/>
      <c r="BC235" s="30"/>
      <c r="BD235" s="30"/>
      <c r="BE235" s="30"/>
      <c r="BF235" s="30"/>
      <c r="BG235" s="10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  <c r="IW235" s="1"/>
      <c r="IX235" s="1"/>
      <c r="IY235" s="1"/>
      <c r="IZ235" s="1"/>
      <c r="JA235" s="1"/>
      <c r="JB235" s="1"/>
      <c r="JC235" s="1"/>
      <c r="JD235" s="1"/>
      <c r="JE235" s="1"/>
      <c r="JF235" s="1"/>
      <c r="JG235" s="1"/>
      <c r="JH235" s="1"/>
      <c r="JI235" s="1"/>
      <c r="JJ235" s="1"/>
      <c r="JK235" s="1"/>
      <c r="JL235" s="1"/>
      <c r="JM235" s="1"/>
      <c r="JN235" s="1"/>
      <c r="JO235" s="1"/>
      <c r="JP235" s="1"/>
      <c r="JQ235" s="1"/>
      <c r="JR235" s="1"/>
      <c r="JS235" s="1"/>
      <c r="JT235" s="1"/>
      <c r="JU235" s="1"/>
      <c r="JV235" s="1"/>
      <c r="JW235" s="1"/>
      <c r="JX235" s="1"/>
      <c r="JY235" s="1"/>
      <c r="JZ235" s="1"/>
      <c r="KA235" s="1"/>
      <c r="KB235" s="1"/>
      <c r="KC235" s="1"/>
      <c r="KD235" s="1"/>
      <c r="KE235" s="1"/>
      <c r="KF235" s="1"/>
      <c r="KG235" s="1"/>
      <c r="KH235" s="1"/>
      <c r="KI235" s="1"/>
      <c r="KJ235" s="1"/>
      <c r="KK235" s="1"/>
      <c r="KL235" s="1"/>
      <c r="KM235" s="1"/>
      <c r="KN235" s="1"/>
      <c r="KO235" s="1"/>
      <c r="KP235" s="1"/>
      <c r="KQ235" s="1"/>
      <c r="KR235" s="1"/>
      <c r="KS235" s="1"/>
      <c r="KT235" s="1"/>
      <c r="KU235" s="1"/>
      <c r="KV235" s="1"/>
      <c r="KW235" s="1"/>
      <c r="KX235" s="1"/>
      <c r="KY235" s="1"/>
      <c r="KZ235" s="1"/>
      <c r="LA235" s="1"/>
      <c r="LB235" s="1"/>
      <c r="LC235" s="1"/>
      <c r="LD235" s="1"/>
      <c r="LE235" s="1"/>
      <c r="LF235" s="1"/>
      <c r="LG235" s="1"/>
      <c r="LH235" s="1"/>
      <c r="LI235" s="1"/>
      <c r="LJ235" s="1"/>
      <c r="LK235" s="1"/>
      <c r="LL235" s="1"/>
      <c r="LM235" s="1"/>
      <c r="LN235" s="1"/>
      <c r="LO235" s="1"/>
      <c r="LP235" s="1"/>
      <c r="LQ235" s="1"/>
      <c r="LR235" s="1"/>
      <c r="LS235" s="1"/>
      <c r="LT235" s="1"/>
      <c r="LU235" s="1"/>
      <c r="LV235" s="1"/>
      <c r="LW235" s="1"/>
      <c r="LX235" s="1"/>
      <c r="LY235" s="1"/>
      <c r="LZ235" s="1"/>
      <c r="MA235" s="1"/>
      <c r="MB235" s="1"/>
      <c r="MC235" s="1"/>
      <c r="MD235" s="1"/>
      <c r="ME235" s="1"/>
      <c r="MF235" s="1"/>
      <c r="MG235" s="1"/>
      <c r="MH235" s="1"/>
      <c r="MI235" s="1"/>
      <c r="MJ235" s="1"/>
      <c r="MK235" s="1"/>
      <c r="ML235" s="1"/>
      <c r="MM235" s="1"/>
      <c r="MN235" s="1"/>
      <c r="MO235" s="1"/>
      <c r="MP235" s="1"/>
      <c r="MQ235" s="1"/>
      <c r="MR235" s="1"/>
      <c r="MS235" s="1"/>
      <c r="MT235" s="1"/>
      <c r="MU235" s="1"/>
      <c r="MV235" s="1"/>
      <c r="MW235" s="1"/>
      <c r="MX235" s="1"/>
      <c r="MY235" s="1"/>
      <c r="MZ235" s="1"/>
      <c r="NA235" s="1"/>
      <c r="NB235" s="1"/>
      <c r="NC235" s="1"/>
      <c r="ND235" s="1"/>
      <c r="NE235" s="1"/>
      <c r="NF235" s="1"/>
      <c r="NG235" s="1"/>
      <c r="NH235" s="1"/>
      <c r="NI235" s="1"/>
      <c r="NJ235" s="1"/>
      <c r="NK235" s="1"/>
      <c r="NL235" s="1"/>
      <c r="NM235" s="1"/>
      <c r="NN235" s="1"/>
      <c r="NO235" s="1"/>
      <c r="NP235" s="1"/>
      <c r="NQ235" s="1"/>
      <c r="NR235" s="1"/>
      <c r="NS235" s="1"/>
      <c r="NT235" s="1"/>
      <c r="NU235" s="1"/>
      <c r="NV235" s="1"/>
      <c r="NW235" s="1"/>
      <c r="NX235" s="1"/>
      <c r="NY235" s="1"/>
      <c r="NZ235" s="1"/>
      <c r="OA235" s="1"/>
      <c r="OB235" s="1"/>
      <c r="OC235" s="1"/>
      <c r="OD235" s="1"/>
      <c r="OE235" s="1"/>
      <c r="OF235" s="1"/>
      <c r="OG235" s="1"/>
      <c r="OH235" s="1"/>
      <c r="OI235" s="1"/>
      <c r="OJ235" s="1"/>
      <c r="OK235" s="1"/>
      <c r="OL235" s="1"/>
      <c r="OM235" s="1"/>
      <c r="ON235" s="1"/>
      <c r="OO235" s="1"/>
      <c r="OP235" s="1"/>
      <c r="OQ235" s="1"/>
      <c r="OR235" s="1"/>
      <c r="OS235" s="1"/>
      <c r="OT235" s="1"/>
      <c r="OU235" s="1"/>
      <c r="OV235" s="1"/>
      <c r="OW235" s="1"/>
      <c r="OX235" s="1"/>
      <c r="OY235" s="1"/>
      <c r="OZ235" s="1"/>
      <c r="PA235" s="1"/>
      <c r="PB235" s="1"/>
      <c r="PC235" s="1"/>
      <c r="PD235" s="1"/>
      <c r="PE235" s="1"/>
      <c r="PF235" s="1"/>
      <c r="PG235" s="1"/>
      <c r="PH235" s="1"/>
      <c r="PI235" s="1"/>
      <c r="PJ235" s="1"/>
      <c r="PK235" s="1"/>
      <c r="PL235" s="1"/>
      <c r="PM235" s="1"/>
      <c r="PN235" s="1"/>
      <c r="PO235" s="1"/>
      <c r="PP235" s="1"/>
      <c r="PQ235" s="1"/>
      <c r="PR235" s="1"/>
      <c r="PS235" s="1"/>
      <c r="PT235" s="1"/>
      <c r="PU235" s="1"/>
      <c r="PV235" s="1"/>
      <c r="PW235" s="1"/>
      <c r="PX235" s="1"/>
      <c r="PY235" s="1"/>
      <c r="PZ235" s="1"/>
      <c r="QA235" s="1"/>
      <c r="QB235" s="1"/>
      <c r="QC235" s="1"/>
      <c r="QD235" s="1"/>
      <c r="QE235" s="1"/>
      <c r="QF235" s="1"/>
      <c r="QG235" s="1"/>
      <c r="QH235" s="1"/>
      <c r="QI235" s="1"/>
      <c r="QJ235" s="1"/>
      <c r="QK235" s="1"/>
      <c r="QL235" s="1"/>
      <c r="QM235" s="1"/>
      <c r="QN235" s="1"/>
      <c r="QO235" s="1"/>
      <c r="QP235" s="1"/>
      <c r="QQ235" s="1"/>
      <c r="QR235" s="1"/>
      <c r="QS235" s="1"/>
      <c r="QT235" s="1"/>
      <c r="QU235" s="1"/>
      <c r="QV235" s="1"/>
      <c r="QW235" s="1"/>
      <c r="QX235" s="1"/>
      <c r="QY235" s="1"/>
      <c r="QZ235" s="1"/>
      <c r="RA235" s="1"/>
      <c r="RB235" s="1"/>
      <c r="RC235" s="1"/>
      <c r="RD235" s="1"/>
      <c r="RE235" s="1"/>
      <c r="RF235" s="1"/>
      <c r="RG235" s="1"/>
      <c r="RH235" s="1"/>
      <c r="RI235" s="1"/>
      <c r="RJ235" s="1"/>
      <c r="RK235" s="1"/>
      <c r="RL235" s="1"/>
      <c r="RM235" s="1"/>
      <c r="RN235" s="1"/>
      <c r="RO235" s="1"/>
      <c r="RP235" s="1"/>
      <c r="RQ235" s="1"/>
      <c r="RR235" s="1"/>
      <c r="RS235" s="1"/>
      <c r="RT235" s="1"/>
      <c r="RU235" s="1"/>
      <c r="RV235" s="1"/>
      <c r="RW235" s="1"/>
      <c r="RX235" s="1"/>
      <c r="RY235" s="1"/>
      <c r="RZ235" s="1"/>
      <c r="SA235" s="1"/>
      <c r="SB235" s="1"/>
      <c r="SC235" s="1"/>
      <c r="SD235" s="1"/>
      <c r="SE235" s="1"/>
      <c r="SF235" s="1"/>
      <c r="SG235" s="1"/>
      <c r="SH235" s="1"/>
      <c r="SI235" s="1"/>
      <c r="SJ235" s="1"/>
      <c r="SK235" s="1"/>
      <c r="SL235" s="1"/>
      <c r="SM235" s="1"/>
      <c r="SN235" s="1"/>
      <c r="SO235" s="1"/>
      <c r="SP235" s="1"/>
      <c r="SQ235" s="1"/>
      <c r="SR235" s="1"/>
      <c r="SS235" s="1"/>
      <c r="ST235" s="1"/>
      <c r="SU235" s="1"/>
      <c r="SV235" s="1"/>
      <c r="SW235" s="1"/>
      <c r="SX235" s="1"/>
      <c r="SY235" s="1"/>
      <c r="SZ235" s="1"/>
      <c r="TA235" s="1"/>
      <c r="TB235" s="1"/>
      <c r="TC235" s="1"/>
      <c r="TD235" s="1"/>
      <c r="TE235" s="1"/>
      <c r="TF235" s="1"/>
      <c r="TG235" s="1"/>
      <c r="TH235" s="1"/>
      <c r="TI235" s="1"/>
      <c r="TJ235" s="1"/>
      <c r="TK235" s="1"/>
      <c r="TL235" s="1"/>
      <c r="TM235" s="1"/>
      <c r="TN235" s="1"/>
      <c r="TO235" s="1"/>
      <c r="TP235" s="1"/>
      <c r="TQ235" s="1"/>
      <c r="TR235" s="1"/>
      <c r="TS235" s="1"/>
      <c r="TT235" s="1"/>
      <c r="TU235" s="1"/>
      <c r="TV235" s="1"/>
      <c r="TW235" s="1"/>
      <c r="TX235" s="1"/>
      <c r="TY235" s="1"/>
      <c r="TZ235" s="1"/>
      <c r="UA235" s="1"/>
      <c r="UB235" s="1"/>
      <c r="UC235" s="1"/>
      <c r="UD235" s="1"/>
      <c r="UE235" s="1"/>
      <c r="UF235" s="1"/>
      <c r="UG235" s="1"/>
      <c r="UH235" s="1"/>
      <c r="UI235" s="1"/>
      <c r="UJ235" s="1"/>
      <c r="UK235" s="1"/>
      <c r="UL235" s="1"/>
      <c r="UM235" s="1"/>
      <c r="UN235" s="1"/>
      <c r="UO235" s="1"/>
      <c r="UP235" s="1"/>
      <c r="UQ235" s="1"/>
      <c r="UR235" s="1"/>
      <c r="US235" s="1"/>
      <c r="UT235" s="1"/>
    </row>
    <row r="236" spans="1:566" x14ac:dyDescent="0.25">
      <c r="A236" s="32">
        <v>33</v>
      </c>
      <c r="B236" s="32" t="s">
        <v>472</v>
      </c>
      <c r="C236" s="32" t="s">
        <v>463</v>
      </c>
      <c r="D236" s="32" t="s">
        <v>97</v>
      </c>
      <c r="E236" s="32" t="s">
        <v>99</v>
      </c>
      <c r="F236" s="69" t="s">
        <v>464</v>
      </c>
      <c r="G236" s="60">
        <v>13381</v>
      </c>
      <c r="H236" s="53" t="s">
        <v>473</v>
      </c>
      <c r="I236" s="71" t="s">
        <v>470</v>
      </c>
      <c r="J236" s="31" t="s">
        <v>471</v>
      </c>
      <c r="K236" s="61">
        <v>45259</v>
      </c>
      <c r="L236" s="112">
        <v>22700</v>
      </c>
      <c r="M236" s="60">
        <v>13664</v>
      </c>
      <c r="N236" s="61">
        <v>45259</v>
      </c>
      <c r="O236" s="61">
        <v>45441</v>
      </c>
      <c r="P236" s="32" t="s">
        <v>289</v>
      </c>
      <c r="Q236" s="31" t="s">
        <v>100</v>
      </c>
      <c r="R236" s="31" t="s">
        <v>100</v>
      </c>
      <c r="S236" s="31" t="s">
        <v>100</v>
      </c>
      <c r="T236" s="31" t="s">
        <v>461</v>
      </c>
      <c r="U236" s="11"/>
      <c r="V236" s="11"/>
      <c r="W236" s="11"/>
      <c r="X236" s="11"/>
      <c r="Y236" s="11"/>
      <c r="Z236" s="11"/>
      <c r="AA236" s="11"/>
      <c r="AB236" s="11"/>
      <c r="AC236" s="119"/>
      <c r="AD236" s="119"/>
      <c r="AE236" s="16"/>
      <c r="AF236" s="21"/>
      <c r="AG236" s="119"/>
      <c r="AH236" s="125">
        <f t="shared" si="3"/>
        <v>22700</v>
      </c>
      <c r="AI236" s="118"/>
      <c r="AJ236" s="118"/>
      <c r="AK236" s="112"/>
      <c r="AL236" s="64"/>
      <c r="AM236" s="64"/>
      <c r="AN236" s="64"/>
      <c r="AO236" s="64"/>
      <c r="AP236" s="64"/>
      <c r="AQ236" s="64"/>
      <c r="AR236" s="64"/>
      <c r="AS236" s="64"/>
      <c r="AT236" s="64"/>
      <c r="AU236" s="64"/>
      <c r="AV236" s="64"/>
      <c r="AW236" s="64"/>
      <c r="AX236" s="64"/>
      <c r="AY236" s="64"/>
      <c r="AZ236" s="64"/>
      <c r="BA236" s="64"/>
      <c r="BB236" s="64"/>
      <c r="BC236" s="64"/>
      <c r="BD236" s="64"/>
      <c r="BE236" s="64"/>
      <c r="BF236" s="64"/>
      <c r="BG236" s="32"/>
    </row>
    <row r="237" spans="1:566" s="39" customFormat="1" x14ac:dyDescent="0.25">
      <c r="A237" s="32"/>
      <c r="B237" s="32"/>
      <c r="C237" s="32"/>
      <c r="D237" s="32"/>
      <c r="E237" s="32"/>
      <c r="F237" s="69"/>
      <c r="G237" s="60"/>
      <c r="H237" s="53"/>
      <c r="I237" s="71"/>
      <c r="J237" s="31"/>
      <c r="K237" s="61"/>
      <c r="L237" s="112"/>
      <c r="M237" s="60"/>
      <c r="N237" s="61"/>
      <c r="O237" s="61"/>
      <c r="P237" s="32"/>
      <c r="Q237" s="31"/>
      <c r="R237" s="31"/>
      <c r="S237" s="31"/>
      <c r="T237" s="31"/>
      <c r="U237" s="11"/>
      <c r="V237" s="11"/>
      <c r="W237" s="11"/>
      <c r="X237" s="11"/>
      <c r="Y237" s="11"/>
      <c r="Z237" s="11"/>
      <c r="AA237" s="11"/>
      <c r="AB237" s="11"/>
      <c r="AC237" s="119"/>
      <c r="AD237" s="119"/>
      <c r="AE237" s="16"/>
      <c r="AF237" s="21"/>
      <c r="AG237" s="119"/>
      <c r="AH237" s="125">
        <f t="shared" si="3"/>
        <v>0</v>
      </c>
      <c r="AI237" s="118"/>
      <c r="AJ237" s="118"/>
      <c r="AK237" s="112"/>
      <c r="AL237" s="64"/>
      <c r="AM237" s="64"/>
      <c r="AN237" s="64"/>
      <c r="AO237" s="64"/>
      <c r="AP237" s="64"/>
      <c r="AQ237" s="64"/>
      <c r="AR237" s="64"/>
      <c r="AS237" s="64"/>
      <c r="AT237" s="64"/>
      <c r="AU237" s="64"/>
      <c r="AV237" s="64"/>
      <c r="AW237" s="64"/>
      <c r="AX237" s="64"/>
      <c r="AY237" s="64"/>
      <c r="AZ237" s="64"/>
      <c r="BA237" s="64"/>
      <c r="BB237" s="64"/>
      <c r="BC237" s="64"/>
      <c r="BD237" s="64"/>
      <c r="BE237" s="64"/>
      <c r="BF237" s="64"/>
      <c r="BG237" s="32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  <c r="IW237" s="1"/>
      <c r="IX237" s="1"/>
      <c r="IY237" s="1"/>
      <c r="IZ237" s="1"/>
      <c r="JA237" s="1"/>
      <c r="JB237" s="1"/>
      <c r="JC237" s="1"/>
      <c r="JD237" s="1"/>
      <c r="JE237" s="1"/>
      <c r="JF237" s="1"/>
      <c r="JG237" s="1"/>
      <c r="JH237" s="1"/>
      <c r="JI237" s="1"/>
      <c r="JJ237" s="1"/>
      <c r="JK237" s="1"/>
      <c r="JL237" s="1"/>
      <c r="JM237" s="1"/>
      <c r="JN237" s="1"/>
      <c r="JO237" s="1"/>
      <c r="JP237" s="1"/>
      <c r="JQ237" s="1"/>
      <c r="JR237" s="1"/>
      <c r="JS237" s="1"/>
      <c r="JT237" s="1"/>
      <c r="JU237" s="1"/>
      <c r="JV237" s="1"/>
      <c r="JW237" s="1"/>
      <c r="JX237" s="1"/>
      <c r="JY237" s="1"/>
      <c r="JZ237" s="1"/>
      <c r="KA237" s="1"/>
      <c r="KB237" s="1"/>
      <c r="KC237" s="1"/>
      <c r="KD237" s="1"/>
      <c r="KE237" s="1"/>
      <c r="KF237" s="1"/>
      <c r="KG237" s="1"/>
      <c r="KH237" s="1"/>
      <c r="KI237" s="1"/>
      <c r="KJ237" s="1"/>
      <c r="KK237" s="1"/>
      <c r="KL237" s="1"/>
      <c r="KM237" s="1"/>
      <c r="KN237" s="1"/>
      <c r="KO237" s="1"/>
      <c r="KP237" s="1"/>
      <c r="KQ237" s="1"/>
      <c r="KR237" s="1"/>
      <c r="KS237" s="1"/>
      <c r="KT237" s="1"/>
      <c r="KU237" s="1"/>
      <c r="KV237" s="1"/>
      <c r="KW237" s="1"/>
      <c r="KX237" s="1"/>
      <c r="KY237" s="1"/>
      <c r="KZ237" s="1"/>
      <c r="LA237" s="1"/>
      <c r="LB237" s="1"/>
      <c r="LC237" s="1"/>
      <c r="LD237" s="1"/>
      <c r="LE237" s="1"/>
      <c r="LF237" s="1"/>
      <c r="LG237" s="1"/>
      <c r="LH237" s="1"/>
      <c r="LI237" s="1"/>
      <c r="LJ237" s="1"/>
      <c r="LK237" s="1"/>
      <c r="LL237" s="1"/>
      <c r="LM237" s="1"/>
      <c r="LN237" s="1"/>
      <c r="LO237" s="1"/>
      <c r="LP237" s="1"/>
      <c r="LQ237" s="1"/>
      <c r="LR237" s="1"/>
      <c r="LS237" s="1"/>
      <c r="LT237" s="1"/>
      <c r="LU237" s="1"/>
      <c r="LV237" s="1"/>
      <c r="LW237" s="1"/>
      <c r="LX237" s="1"/>
      <c r="LY237" s="1"/>
      <c r="LZ237" s="1"/>
      <c r="MA237" s="1"/>
      <c r="MB237" s="1"/>
      <c r="MC237" s="1"/>
      <c r="MD237" s="1"/>
      <c r="ME237" s="1"/>
      <c r="MF237" s="1"/>
      <c r="MG237" s="1"/>
      <c r="MH237" s="1"/>
      <c r="MI237" s="1"/>
      <c r="MJ237" s="1"/>
      <c r="MK237" s="1"/>
      <c r="ML237" s="1"/>
      <c r="MM237" s="1"/>
      <c r="MN237" s="1"/>
      <c r="MO237" s="1"/>
      <c r="MP237" s="1"/>
      <c r="MQ237" s="1"/>
      <c r="MR237" s="1"/>
      <c r="MS237" s="1"/>
      <c r="MT237" s="1"/>
      <c r="MU237" s="1"/>
      <c r="MV237" s="1"/>
      <c r="MW237" s="1"/>
      <c r="MX237" s="1"/>
      <c r="MY237" s="1"/>
      <c r="MZ237" s="1"/>
      <c r="NA237" s="1"/>
      <c r="NB237" s="1"/>
      <c r="NC237" s="1"/>
      <c r="ND237" s="1"/>
      <c r="NE237" s="1"/>
      <c r="NF237" s="1"/>
      <c r="NG237" s="1"/>
      <c r="NH237" s="1"/>
      <c r="NI237" s="1"/>
      <c r="NJ237" s="1"/>
      <c r="NK237" s="1"/>
      <c r="NL237" s="1"/>
      <c r="NM237" s="1"/>
      <c r="NN237" s="1"/>
      <c r="NO237" s="1"/>
      <c r="NP237" s="1"/>
      <c r="NQ237" s="1"/>
      <c r="NR237" s="1"/>
      <c r="NS237" s="1"/>
      <c r="NT237" s="1"/>
      <c r="NU237" s="1"/>
      <c r="NV237" s="1"/>
      <c r="NW237" s="1"/>
      <c r="NX237" s="1"/>
      <c r="NY237" s="1"/>
      <c r="NZ237" s="1"/>
      <c r="OA237" s="1"/>
      <c r="OB237" s="1"/>
      <c r="OC237" s="1"/>
      <c r="OD237" s="1"/>
      <c r="OE237" s="1"/>
      <c r="OF237" s="1"/>
      <c r="OG237" s="1"/>
      <c r="OH237" s="1"/>
      <c r="OI237" s="1"/>
      <c r="OJ237" s="1"/>
      <c r="OK237" s="1"/>
      <c r="OL237" s="1"/>
      <c r="OM237" s="1"/>
      <c r="ON237" s="1"/>
      <c r="OO237" s="1"/>
      <c r="OP237" s="1"/>
      <c r="OQ237" s="1"/>
      <c r="OR237" s="1"/>
      <c r="OS237" s="1"/>
      <c r="OT237" s="1"/>
      <c r="OU237" s="1"/>
      <c r="OV237" s="1"/>
      <c r="OW237" s="1"/>
      <c r="OX237" s="1"/>
      <c r="OY237" s="1"/>
      <c r="OZ237" s="1"/>
      <c r="PA237" s="1"/>
      <c r="PB237" s="1"/>
      <c r="PC237" s="1"/>
      <c r="PD237" s="1"/>
      <c r="PE237" s="1"/>
      <c r="PF237" s="1"/>
      <c r="PG237" s="1"/>
      <c r="PH237" s="1"/>
      <c r="PI237" s="1"/>
      <c r="PJ237" s="1"/>
      <c r="PK237" s="1"/>
      <c r="PL237" s="1"/>
      <c r="PM237" s="1"/>
      <c r="PN237" s="1"/>
      <c r="PO237" s="1"/>
      <c r="PP237" s="1"/>
      <c r="PQ237" s="1"/>
      <c r="PR237" s="1"/>
      <c r="PS237" s="1"/>
      <c r="PT237" s="1"/>
      <c r="PU237" s="1"/>
      <c r="PV237" s="1"/>
      <c r="PW237" s="1"/>
      <c r="PX237" s="1"/>
      <c r="PY237" s="1"/>
      <c r="PZ237" s="1"/>
      <c r="QA237" s="1"/>
      <c r="QB237" s="1"/>
      <c r="QC237" s="1"/>
      <c r="QD237" s="1"/>
      <c r="QE237" s="1"/>
      <c r="QF237" s="1"/>
      <c r="QG237" s="1"/>
      <c r="QH237" s="1"/>
      <c r="QI237" s="1"/>
      <c r="QJ237" s="1"/>
      <c r="QK237" s="1"/>
      <c r="QL237" s="1"/>
      <c r="QM237" s="1"/>
      <c r="QN237" s="1"/>
      <c r="QO237" s="1"/>
      <c r="QP237" s="1"/>
      <c r="QQ237" s="1"/>
      <c r="QR237" s="1"/>
      <c r="QS237" s="1"/>
      <c r="QT237" s="1"/>
      <c r="QU237" s="1"/>
      <c r="QV237" s="1"/>
      <c r="QW237" s="1"/>
      <c r="QX237" s="1"/>
      <c r="QY237" s="1"/>
      <c r="QZ237" s="1"/>
      <c r="RA237" s="1"/>
      <c r="RB237" s="1"/>
      <c r="RC237" s="1"/>
      <c r="RD237" s="1"/>
      <c r="RE237" s="1"/>
      <c r="RF237" s="1"/>
      <c r="RG237" s="1"/>
      <c r="RH237" s="1"/>
      <c r="RI237" s="1"/>
      <c r="RJ237" s="1"/>
      <c r="RK237" s="1"/>
      <c r="RL237" s="1"/>
      <c r="RM237" s="1"/>
      <c r="RN237" s="1"/>
      <c r="RO237" s="1"/>
      <c r="RP237" s="1"/>
      <c r="RQ237" s="1"/>
      <c r="RR237" s="1"/>
      <c r="RS237" s="1"/>
      <c r="RT237" s="1"/>
      <c r="RU237" s="1"/>
      <c r="RV237" s="1"/>
      <c r="RW237" s="1"/>
      <c r="RX237" s="1"/>
      <c r="RY237" s="1"/>
      <c r="RZ237" s="1"/>
      <c r="SA237" s="1"/>
      <c r="SB237" s="1"/>
      <c r="SC237" s="1"/>
      <c r="SD237" s="1"/>
      <c r="SE237" s="1"/>
      <c r="SF237" s="1"/>
      <c r="SG237" s="1"/>
      <c r="SH237" s="1"/>
      <c r="SI237" s="1"/>
      <c r="SJ237" s="1"/>
      <c r="SK237" s="1"/>
      <c r="SL237" s="1"/>
      <c r="SM237" s="1"/>
      <c r="SN237" s="1"/>
      <c r="SO237" s="1"/>
      <c r="SP237" s="1"/>
      <c r="SQ237" s="1"/>
      <c r="SR237" s="1"/>
      <c r="SS237" s="1"/>
      <c r="ST237" s="1"/>
      <c r="SU237" s="1"/>
      <c r="SV237" s="1"/>
      <c r="SW237" s="1"/>
      <c r="SX237" s="1"/>
      <c r="SY237" s="1"/>
      <c r="SZ237" s="1"/>
      <c r="TA237" s="1"/>
      <c r="TB237" s="1"/>
      <c r="TC237" s="1"/>
      <c r="TD237" s="1"/>
      <c r="TE237" s="1"/>
      <c r="TF237" s="1"/>
      <c r="TG237" s="1"/>
      <c r="TH237" s="1"/>
      <c r="TI237" s="1"/>
      <c r="TJ237" s="1"/>
      <c r="TK237" s="1"/>
      <c r="TL237" s="1"/>
      <c r="TM237" s="1"/>
      <c r="TN237" s="1"/>
      <c r="TO237" s="1"/>
      <c r="TP237" s="1"/>
      <c r="TQ237" s="1"/>
      <c r="TR237" s="1"/>
      <c r="TS237" s="1"/>
      <c r="TT237" s="1"/>
      <c r="TU237" s="1"/>
      <c r="TV237" s="1"/>
      <c r="TW237" s="1"/>
      <c r="TX237" s="1"/>
      <c r="TY237" s="1"/>
      <c r="TZ237" s="1"/>
      <c r="UA237" s="1"/>
      <c r="UB237" s="1"/>
      <c r="UC237" s="1"/>
      <c r="UD237" s="1"/>
      <c r="UE237" s="1"/>
      <c r="UF237" s="1"/>
      <c r="UG237" s="1"/>
      <c r="UH237" s="1"/>
      <c r="UI237" s="1"/>
      <c r="UJ237" s="1"/>
      <c r="UK237" s="1"/>
      <c r="UL237" s="1"/>
      <c r="UM237" s="1"/>
      <c r="UN237" s="1"/>
      <c r="UO237" s="1"/>
      <c r="UP237" s="1"/>
      <c r="UQ237" s="1"/>
      <c r="UR237" s="1"/>
      <c r="US237" s="1"/>
      <c r="UT237" s="1"/>
    </row>
    <row r="238" spans="1:566" s="38" customFormat="1" ht="13.5" thickBot="1" x14ac:dyDescent="0.3">
      <c r="A238" s="32"/>
      <c r="B238" s="32"/>
      <c r="C238" s="32"/>
      <c r="D238" s="32"/>
      <c r="E238" s="32"/>
      <c r="F238" s="69"/>
      <c r="G238" s="60"/>
      <c r="H238" s="53"/>
      <c r="I238" s="71"/>
      <c r="J238" s="31"/>
      <c r="K238" s="61"/>
      <c r="L238" s="112"/>
      <c r="M238" s="60"/>
      <c r="N238" s="61"/>
      <c r="O238" s="61"/>
      <c r="P238" s="32"/>
      <c r="Q238" s="31"/>
      <c r="R238" s="31"/>
      <c r="S238" s="31"/>
      <c r="T238" s="31"/>
      <c r="U238" s="11"/>
      <c r="V238" s="11"/>
      <c r="W238" s="11"/>
      <c r="X238" s="11"/>
      <c r="Y238" s="11"/>
      <c r="Z238" s="11"/>
      <c r="AA238" s="11"/>
      <c r="AB238" s="11"/>
      <c r="AC238" s="119"/>
      <c r="AD238" s="119"/>
      <c r="AE238" s="16"/>
      <c r="AF238" s="21"/>
      <c r="AG238" s="119"/>
      <c r="AH238" s="125">
        <f t="shared" si="3"/>
        <v>0</v>
      </c>
      <c r="AI238" s="118"/>
      <c r="AJ238" s="118"/>
      <c r="AK238" s="112"/>
      <c r="AL238" s="64"/>
      <c r="AM238" s="64"/>
      <c r="AN238" s="64"/>
      <c r="AO238" s="64"/>
      <c r="AP238" s="64"/>
      <c r="AQ238" s="64"/>
      <c r="AR238" s="64"/>
      <c r="AS238" s="64"/>
      <c r="AT238" s="64"/>
      <c r="AU238" s="64"/>
      <c r="AV238" s="64"/>
      <c r="AW238" s="64"/>
      <c r="AX238" s="64"/>
      <c r="AY238" s="64"/>
      <c r="AZ238" s="64"/>
      <c r="BA238" s="64"/>
      <c r="BB238" s="64"/>
      <c r="BC238" s="64"/>
      <c r="BD238" s="64"/>
      <c r="BE238" s="64"/>
      <c r="BF238" s="64"/>
      <c r="BG238" s="32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  <c r="IW238" s="1"/>
      <c r="IX238" s="1"/>
      <c r="IY238" s="1"/>
      <c r="IZ238" s="1"/>
      <c r="JA238" s="1"/>
      <c r="JB238" s="1"/>
      <c r="JC238" s="1"/>
      <c r="JD238" s="1"/>
      <c r="JE238" s="1"/>
      <c r="JF238" s="1"/>
      <c r="JG238" s="1"/>
      <c r="JH238" s="1"/>
      <c r="JI238" s="1"/>
      <c r="JJ238" s="1"/>
      <c r="JK238" s="1"/>
      <c r="JL238" s="1"/>
      <c r="JM238" s="1"/>
      <c r="JN238" s="1"/>
      <c r="JO238" s="1"/>
      <c r="JP238" s="1"/>
      <c r="JQ238" s="1"/>
      <c r="JR238" s="1"/>
      <c r="JS238" s="1"/>
      <c r="JT238" s="1"/>
      <c r="JU238" s="1"/>
      <c r="JV238" s="1"/>
      <c r="JW238" s="1"/>
      <c r="JX238" s="1"/>
      <c r="JY238" s="1"/>
      <c r="JZ238" s="1"/>
      <c r="KA238" s="1"/>
      <c r="KB238" s="1"/>
      <c r="KC238" s="1"/>
      <c r="KD238" s="1"/>
      <c r="KE238" s="1"/>
      <c r="KF238" s="1"/>
      <c r="KG238" s="1"/>
      <c r="KH238" s="1"/>
      <c r="KI238" s="1"/>
      <c r="KJ238" s="1"/>
      <c r="KK238" s="1"/>
      <c r="KL238" s="1"/>
      <c r="KM238" s="1"/>
      <c r="KN238" s="1"/>
      <c r="KO238" s="1"/>
      <c r="KP238" s="1"/>
      <c r="KQ238" s="1"/>
      <c r="KR238" s="1"/>
      <c r="KS238" s="1"/>
      <c r="KT238" s="1"/>
      <c r="KU238" s="1"/>
      <c r="KV238" s="1"/>
      <c r="KW238" s="1"/>
      <c r="KX238" s="1"/>
      <c r="KY238" s="1"/>
      <c r="KZ238" s="1"/>
      <c r="LA238" s="1"/>
      <c r="LB238" s="1"/>
      <c r="LC238" s="1"/>
      <c r="LD238" s="1"/>
      <c r="LE238" s="1"/>
      <c r="LF238" s="1"/>
      <c r="LG238" s="1"/>
      <c r="LH238" s="1"/>
      <c r="LI238" s="1"/>
      <c r="LJ238" s="1"/>
      <c r="LK238" s="1"/>
      <c r="LL238" s="1"/>
      <c r="LM238" s="1"/>
      <c r="LN238" s="1"/>
      <c r="LO238" s="1"/>
      <c r="LP238" s="1"/>
      <c r="LQ238" s="1"/>
      <c r="LR238" s="1"/>
      <c r="LS238" s="1"/>
      <c r="LT238" s="1"/>
      <c r="LU238" s="1"/>
      <c r="LV238" s="1"/>
      <c r="LW238" s="1"/>
      <c r="LX238" s="1"/>
      <c r="LY238" s="1"/>
      <c r="LZ238" s="1"/>
      <c r="MA238" s="1"/>
      <c r="MB238" s="1"/>
      <c r="MC238" s="1"/>
      <c r="MD238" s="1"/>
      <c r="ME238" s="1"/>
      <c r="MF238" s="1"/>
      <c r="MG238" s="1"/>
      <c r="MH238" s="1"/>
      <c r="MI238" s="1"/>
      <c r="MJ238" s="1"/>
      <c r="MK238" s="1"/>
      <c r="ML238" s="1"/>
      <c r="MM238" s="1"/>
      <c r="MN238" s="1"/>
      <c r="MO238" s="1"/>
      <c r="MP238" s="1"/>
      <c r="MQ238" s="1"/>
      <c r="MR238" s="1"/>
      <c r="MS238" s="1"/>
      <c r="MT238" s="1"/>
      <c r="MU238" s="1"/>
      <c r="MV238" s="1"/>
      <c r="MW238" s="1"/>
      <c r="MX238" s="1"/>
      <c r="MY238" s="1"/>
      <c r="MZ238" s="1"/>
      <c r="NA238" s="1"/>
      <c r="NB238" s="1"/>
      <c r="NC238" s="1"/>
      <c r="ND238" s="1"/>
      <c r="NE238" s="1"/>
      <c r="NF238" s="1"/>
      <c r="NG238" s="1"/>
      <c r="NH238" s="1"/>
      <c r="NI238" s="1"/>
      <c r="NJ238" s="1"/>
      <c r="NK238" s="1"/>
      <c r="NL238" s="1"/>
      <c r="NM238" s="1"/>
      <c r="NN238" s="1"/>
      <c r="NO238" s="1"/>
      <c r="NP238" s="1"/>
      <c r="NQ238" s="1"/>
      <c r="NR238" s="1"/>
      <c r="NS238" s="1"/>
      <c r="NT238" s="1"/>
      <c r="NU238" s="1"/>
      <c r="NV238" s="1"/>
      <c r="NW238" s="1"/>
      <c r="NX238" s="1"/>
      <c r="NY238" s="1"/>
      <c r="NZ238" s="1"/>
      <c r="OA238" s="1"/>
      <c r="OB238" s="1"/>
      <c r="OC238" s="1"/>
      <c r="OD238" s="1"/>
      <c r="OE238" s="1"/>
      <c r="OF238" s="1"/>
      <c r="OG238" s="1"/>
      <c r="OH238" s="1"/>
      <c r="OI238" s="1"/>
      <c r="OJ238" s="1"/>
      <c r="OK238" s="1"/>
      <c r="OL238" s="1"/>
      <c r="OM238" s="1"/>
      <c r="ON238" s="1"/>
      <c r="OO238" s="1"/>
      <c r="OP238" s="1"/>
      <c r="OQ238" s="1"/>
      <c r="OR238" s="1"/>
      <c r="OS238" s="1"/>
      <c r="OT238" s="1"/>
      <c r="OU238" s="1"/>
      <c r="OV238" s="1"/>
      <c r="OW238" s="1"/>
      <c r="OX238" s="1"/>
      <c r="OY238" s="1"/>
      <c r="OZ238" s="1"/>
      <c r="PA238" s="1"/>
      <c r="PB238" s="1"/>
      <c r="PC238" s="1"/>
      <c r="PD238" s="1"/>
      <c r="PE238" s="1"/>
      <c r="PF238" s="1"/>
      <c r="PG238" s="1"/>
      <c r="PH238" s="1"/>
      <c r="PI238" s="1"/>
      <c r="PJ238" s="1"/>
      <c r="PK238" s="1"/>
      <c r="PL238" s="1"/>
      <c r="PM238" s="1"/>
      <c r="PN238" s="1"/>
      <c r="PO238" s="1"/>
      <c r="PP238" s="1"/>
      <c r="PQ238" s="1"/>
      <c r="PR238" s="1"/>
      <c r="PS238" s="1"/>
      <c r="PT238" s="1"/>
      <c r="PU238" s="1"/>
      <c r="PV238" s="1"/>
      <c r="PW238" s="1"/>
      <c r="PX238" s="1"/>
      <c r="PY238" s="1"/>
      <c r="PZ238" s="1"/>
      <c r="QA238" s="1"/>
      <c r="QB238" s="1"/>
      <c r="QC238" s="1"/>
      <c r="QD238" s="1"/>
      <c r="QE238" s="1"/>
      <c r="QF238" s="1"/>
      <c r="QG238" s="1"/>
      <c r="QH238" s="1"/>
      <c r="QI238" s="1"/>
      <c r="QJ238" s="1"/>
      <c r="QK238" s="1"/>
      <c r="QL238" s="1"/>
      <c r="QM238" s="1"/>
      <c r="QN238" s="1"/>
      <c r="QO238" s="1"/>
      <c r="QP238" s="1"/>
      <c r="QQ238" s="1"/>
      <c r="QR238" s="1"/>
      <c r="QS238" s="1"/>
      <c r="QT238" s="1"/>
      <c r="QU238" s="1"/>
      <c r="QV238" s="1"/>
      <c r="QW238" s="1"/>
      <c r="QX238" s="1"/>
      <c r="QY238" s="1"/>
      <c r="QZ238" s="1"/>
      <c r="RA238" s="1"/>
      <c r="RB238" s="1"/>
      <c r="RC238" s="1"/>
      <c r="RD238" s="1"/>
      <c r="RE238" s="1"/>
      <c r="RF238" s="1"/>
      <c r="RG238" s="1"/>
      <c r="RH238" s="1"/>
      <c r="RI238" s="1"/>
      <c r="RJ238" s="1"/>
      <c r="RK238" s="1"/>
      <c r="RL238" s="1"/>
      <c r="RM238" s="1"/>
      <c r="RN238" s="1"/>
      <c r="RO238" s="1"/>
      <c r="RP238" s="1"/>
      <c r="RQ238" s="1"/>
      <c r="RR238" s="1"/>
      <c r="RS238" s="1"/>
      <c r="RT238" s="1"/>
      <c r="RU238" s="1"/>
      <c r="RV238" s="1"/>
      <c r="RW238" s="1"/>
      <c r="RX238" s="1"/>
      <c r="RY238" s="1"/>
      <c r="RZ238" s="1"/>
      <c r="SA238" s="1"/>
      <c r="SB238" s="1"/>
      <c r="SC238" s="1"/>
      <c r="SD238" s="1"/>
      <c r="SE238" s="1"/>
      <c r="SF238" s="1"/>
      <c r="SG238" s="1"/>
      <c r="SH238" s="1"/>
      <c r="SI238" s="1"/>
      <c r="SJ238" s="1"/>
      <c r="SK238" s="1"/>
      <c r="SL238" s="1"/>
      <c r="SM238" s="1"/>
      <c r="SN238" s="1"/>
      <c r="SO238" s="1"/>
      <c r="SP238" s="1"/>
      <c r="SQ238" s="1"/>
      <c r="SR238" s="1"/>
      <c r="SS238" s="1"/>
      <c r="ST238" s="1"/>
      <c r="SU238" s="1"/>
      <c r="SV238" s="1"/>
      <c r="SW238" s="1"/>
      <c r="SX238" s="1"/>
      <c r="SY238" s="1"/>
      <c r="SZ238" s="1"/>
      <c r="TA238" s="1"/>
      <c r="TB238" s="1"/>
      <c r="TC238" s="1"/>
      <c r="TD238" s="1"/>
      <c r="TE238" s="1"/>
      <c r="TF238" s="1"/>
      <c r="TG238" s="1"/>
      <c r="TH238" s="1"/>
      <c r="TI238" s="1"/>
      <c r="TJ238" s="1"/>
      <c r="TK238" s="1"/>
      <c r="TL238" s="1"/>
      <c r="TM238" s="1"/>
      <c r="TN238" s="1"/>
      <c r="TO238" s="1"/>
      <c r="TP238" s="1"/>
      <c r="TQ238" s="1"/>
      <c r="TR238" s="1"/>
      <c r="TS238" s="1"/>
      <c r="TT238" s="1"/>
      <c r="TU238" s="1"/>
      <c r="TV238" s="1"/>
      <c r="TW238" s="1"/>
      <c r="TX238" s="1"/>
      <c r="TY238" s="1"/>
      <c r="TZ238" s="1"/>
      <c r="UA238" s="1"/>
      <c r="UB238" s="1"/>
      <c r="UC238" s="1"/>
      <c r="UD238" s="1"/>
      <c r="UE238" s="1"/>
      <c r="UF238" s="1"/>
      <c r="UG238" s="1"/>
      <c r="UH238" s="1"/>
      <c r="UI238" s="1"/>
      <c r="UJ238" s="1"/>
      <c r="UK238" s="1"/>
      <c r="UL238" s="1"/>
      <c r="UM238" s="1"/>
      <c r="UN238" s="1"/>
      <c r="UO238" s="1"/>
      <c r="UP238" s="1"/>
      <c r="UQ238" s="1"/>
      <c r="UR238" s="1"/>
      <c r="US238" s="1"/>
      <c r="UT238" s="1"/>
    </row>
    <row r="239" spans="1:566" x14ac:dyDescent="0.25">
      <c r="A239" s="31">
        <v>34</v>
      </c>
      <c r="B239" s="32" t="s">
        <v>474</v>
      </c>
      <c r="C239" s="32" t="s">
        <v>456</v>
      </c>
      <c r="D239" s="32" t="s">
        <v>97</v>
      </c>
      <c r="E239" s="32" t="s">
        <v>99</v>
      </c>
      <c r="F239" s="69" t="s">
        <v>457</v>
      </c>
      <c r="G239" s="60">
        <v>13425</v>
      </c>
      <c r="H239" s="53" t="s">
        <v>475</v>
      </c>
      <c r="I239" s="71" t="s">
        <v>476</v>
      </c>
      <c r="J239" s="31" t="s">
        <v>477</v>
      </c>
      <c r="K239" s="61">
        <v>45281</v>
      </c>
      <c r="L239" s="112">
        <v>3950</v>
      </c>
      <c r="M239" s="60">
        <v>13680</v>
      </c>
      <c r="N239" s="61">
        <v>45280</v>
      </c>
      <c r="O239" s="61">
        <v>45646</v>
      </c>
      <c r="P239" s="32" t="s">
        <v>289</v>
      </c>
      <c r="Q239" s="31" t="s">
        <v>100</v>
      </c>
      <c r="R239" s="31" t="s">
        <v>100</v>
      </c>
      <c r="S239" s="31" t="s">
        <v>100</v>
      </c>
      <c r="T239" s="31" t="s">
        <v>461</v>
      </c>
      <c r="U239" s="11"/>
      <c r="V239" s="11"/>
      <c r="W239" s="11"/>
      <c r="X239" s="11"/>
      <c r="Y239" s="11"/>
      <c r="Z239" s="11"/>
      <c r="AA239" s="11"/>
      <c r="AB239" s="11"/>
      <c r="AC239" s="119"/>
      <c r="AD239" s="119"/>
      <c r="AE239" s="16"/>
      <c r="AF239" s="21"/>
      <c r="AG239" s="119"/>
      <c r="AH239" s="125">
        <f t="shared" si="3"/>
        <v>3950</v>
      </c>
      <c r="AI239" s="118"/>
      <c r="AJ239" s="118"/>
      <c r="AK239" s="112"/>
      <c r="AL239" s="64"/>
      <c r="AM239" s="64"/>
      <c r="AN239" s="64"/>
      <c r="AO239" s="64"/>
      <c r="AP239" s="64"/>
      <c r="AQ239" s="64"/>
      <c r="AR239" s="64"/>
      <c r="AS239" s="64"/>
      <c r="AT239" s="64"/>
      <c r="AU239" s="64"/>
      <c r="AV239" s="64"/>
      <c r="AW239" s="64"/>
      <c r="AX239" s="64"/>
      <c r="AY239" s="64"/>
      <c r="AZ239" s="64"/>
      <c r="BA239" s="64"/>
      <c r="BB239" s="64"/>
      <c r="BC239" s="64"/>
      <c r="BD239" s="64"/>
      <c r="BE239" s="64"/>
      <c r="BF239" s="64"/>
      <c r="BG239" s="32"/>
    </row>
    <row r="240" spans="1:566" s="39" customFormat="1" x14ac:dyDescent="0.25">
      <c r="A240" s="31"/>
      <c r="B240" s="32"/>
      <c r="C240" s="32"/>
      <c r="D240" s="32"/>
      <c r="E240" s="32"/>
      <c r="F240" s="69"/>
      <c r="G240" s="60"/>
      <c r="H240" s="53"/>
      <c r="I240" s="71"/>
      <c r="J240" s="31"/>
      <c r="K240" s="61"/>
      <c r="L240" s="112"/>
      <c r="M240" s="60"/>
      <c r="N240" s="61"/>
      <c r="O240" s="61"/>
      <c r="P240" s="32"/>
      <c r="Q240" s="31"/>
      <c r="R240" s="31"/>
      <c r="S240" s="31"/>
      <c r="T240" s="31"/>
      <c r="U240" s="11"/>
      <c r="V240" s="11"/>
      <c r="W240" s="11"/>
      <c r="X240" s="11"/>
      <c r="Y240" s="11"/>
      <c r="Z240" s="11"/>
      <c r="AA240" s="11"/>
      <c r="AB240" s="11"/>
      <c r="AC240" s="119"/>
      <c r="AD240" s="119"/>
      <c r="AE240" s="16"/>
      <c r="AF240" s="21"/>
      <c r="AG240" s="119"/>
      <c r="AH240" s="125">
        <f t="shared" si="3"/>
        <v>0</v>
      </c>
      <c r="AI240" s="118"/>
      <c r="AJ240" s="118"/>
      <c r="AK240" s="112"/>
      <c r="AL240" s="64"/>
      <c r="AM240" s="64"/>
      <c r="AN240" s="64"/>
      <c r="AO240" s="64"/>
      <c r="AP240" s="64"/>
      <c r="AQ240" s="64"/>
      <c r="AR240" s="64"/>
      <c r="AS240" s="64"/>
      <c r="AT240" s="64"/>
      <c r="AU240" s="64"/>
      <c r="AV240" s="64"/>
      <c r="AW240" s="64"/>
      <c r="AX240" s="64"/>
      <c r="AY240" s="64"/>
      <c r="AZ240" s="64"/>
      <c r="BA240" s="64"/>
      <c r="BB240" s="64"/>
      <c r="BC240" s="64"/>
      <c r="BD240" s="64"/>
      <c r="BE240" s="64"/>
      <c r="BF240" s="64"/>
      <c r="BG240" s="32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  <c r="IW240" s="1"/>
      <c r="IX240" s="1"/>
      <c r="IY240" s="1"/>
      <c r="IZ240" s="1"/>
      <c r="JA240" s="1"/>
      <c r="JB240" s="1"/>
      <c r="JC240" s="1"/>
      <c r="JD240" s="1"/>
      <c r="JE240" s="1"/>
      <c r="JF240" s="1"/>
      <c r="JG240" s="1"/>
      <c r="JH240" s="1"/>
      <c r="JI240" s="1"/>
      <c r="JJ240" s="1"/>
      <c r="JK240" s="1"/>
      <c r="JL240" s="1"/>
      <c r="JM240" s="1"/>
      <c r="JN240" s="1"/>
      <c r="JO240" s="1"/>
      <c r="JP240" s="1"/>
      <c r="JQ240" s="1"/>
      <c r="JR240" s="1"/>
      <c r="JS240" s="1"/>
      <c r="JT240" s="1"/>
      <c r="JU240" s="1"/>
      <c r="JV240" s="1"/>
      <c r="JW240" s="1"/>
      <c r="JX240" s="1"/>
      <c r="JY240" s="1"/>
      <c r="JZ240" s="1"/>
      <c r="KA240" s="1"/>
      <c r="KB240" s="1"/>
      <c r="KC240" s="1"/>
      <c r="KD240" s="1"/>
      <c r="KE240" s="1"/>
      <c r="KF240" s="1"/>
      <c r="KG240" s="1"/>
      <c r="KH240" s="1"/>
      <c r="KI240" s="1"/>
      <c r="KJ240" s="1"/>
      <c r="KK240" s="1"/>
      <c r="KL240" s="1"/>
      <c r="KM240" s="1"/>
      <c r="KN240" s="1"/>
      <c r="KO240" s="1"/>
      <c r="KP240" s="1"/>
      <c r="KQ240" s="1"/>
      <c r="KR240" s="1"/>
      <c r="KS240" s="1"/>
      <c r="KT240" s="1"/>
      <c r="KU240" s="1"/>
      <c r="KV240" s="1"/>
      <c r="KW240" s="1"/>
      <c r="KX240" s="1"/>
      <c r="KY240" s="1"/>
      <c r="KZ240" s="1"/>
      <c r="LA240" s="1"/>
      <c r="LB240" s="1"/>
      <c r="LC240" s="1"/>
      <c r="LD240" s="1"/>
      <c r="LE240" s="1"/>
      <c r="LF240" s="1"/>
      <c r="LG240" s="1"/>
      <c r="LH240" s="1"/>
      <c r="LI240" s="1"/>
      <c r="LJ240" s="1"/>
      <c r="LK240" s="1"/>
      <c r="LL240" s="1"/>
      <c r="LM240" s="1"/>
      <c r="LN240" s="1"/>
      <c r="LO240" s="1"/>
      <c r="LP240" s="1"/>
      <c r="LQ240" s="1"/>
      <c r="LR240" s="1"/>
      <c r="LS240" s="1"/>
      <c r="LT240" s="1"/>
      <c r="LU240" s="1"/>
      <c r="LV240" s="1"/>
      <c r="LW240" s="1"/>
      <c r="LX240" s="1"/>
      <c r="LY240" s="1"/>
      <c r="LZ240" s="1"/>
      <c r="MA240" s="1"/>
      <c r="MB240" s="1"/>
      <c r="MC240" s="1"/>
      <c r="MD240" s="1"/>
      <c r="ME240" s="1"/>
      <c r="MF240" s="1"/>
      <c r="MG240" s="1"/>
      <c r="MH240" s="1"/>
      <c r="MI240" s="1"/>
      <c r="MJ240" s="1"/>
      <c r="MK240" s="1"/>
      <c r="ML240" s="1"/>
      <c r="MM240" s="1"/>
      <c r="MN240" s="1"/>
      <c r="MO240" s="1"/>
      <c r="MP240" s="1"/>
      <c r="MQ240" s="1"/>
      <c r="MR240" s="1"/>
      <c r="MS240" s="1"/>
      <c r="MT240" s="1"/>
      <c r="MU240" s="1"/>
      <c r="MV240" s="1"/>
      <c r="MW240" s="1"/>
      <c r="MX240" s="1"/>
      <c r="MY240" s="1"/>
      <c r="MZ240" s="1"/>
      <c r="NA240" s="1"/>
      <c r="NB240" s="1"/>
      <c r="NC240" s="1"/>
      <c r="ND240" s="1"/>
      <c r="NE240" s="1"/>
      <c r="NF240" s="1"/>
      <c r="NG240" s="1"/>
      <c r="NH240" s="1"/>
      <c r="NI240" s="1"/>
      <c r="NJ240" s="1"/>
      <c r="NK240" s="1"/>
      <c r="NL240" s="1"/>
      <c r="NM240" s="1"/>
      <c r="NN240" s="1"/>
      <c r="NO240" s="1"/>
      <c r="NP240" s="1"/>
      <c r="NQ240" s="1"/>
      <c r="NR240" s="1"/>
      <c r="NS240" s="1"/>
      <c r="NT240" s="1"/>
      <c r="NU240" s="1"/>
      <c r="NV240" s="1"/>
      <c r="NW240" s="1"/>
      <c r="NX240" s="1"/>
      <c r="NY240" s="1"/>
      <c r="NZ240" s="1"/>
      <c r="OA240" s="1"/>
      <c r="OB240" s="1"/>
      <c r="OC240" s="1"/>
      <c r="OD240" s="1"/>
      <c r="OE240" s="1"/>
      <c r="OF240" s="1"/>
      <c r="OG240" s="1"/>
      <c r="OH240" s="1"/>
      <c r="OI240" s="1"/>
      <c r="OJ240" s="1"/>
      <c r="OK240" s="1"/>
      <c r="OL240" s="1"/>
      <c r="OM240" s="1"/>
      <c r="ON240" s="1"/>
      <c r="OO240" s="1"/>
      <c r="OP240" s="1"/>
      <c r="OQ240" s="1"/>
      <c r="OR240" s="1"/>
      <c r="OS240" s="1"/>
      <c r="OT240" s="1"/>
      <c r="OU240" s="1"/>
      <c r="OV240" s="1"/>
      <c r="OW240" s="1"/>
      <c r="OX240" s="1"/>
      <c r="OY240" s="1"/>
      <c r="OZ240" s="1"/>
      <c r="PA240" s="1"/>
      <c r="PB240" s="1"/>
      <c r="PC240" s="1"/>
      <c r="PD240" s="1"/>
      <c r="PE240" s="1"/>
      <c r="PF240" s="1"/>
      <c r="PG240" s="1"/>
      <c r="PH240" s="1"/>
      <c r="PI240" s="1"/>
      <c r="PJ240" s="1"/>
      <c r="PK240" s="1"/>
      <c r="PL240" s="1"/>
      <c r="PM240" s="1"/>
      <c r="PN240" s="1"/>
      <c r="PO240" s="1"/>
      <c r="PP240" s="1"/>
      <c r="PQ240" s="1"/>
      <c r="PR240" s="1"/>
      <c r="PS240" s="1"/>
      <c r="PT240" s="1"/>
      <c r="PU240" s="1"/>
      <c r="PV240" s="1"/>
      <c r="PW240" s="1"/>
      <c r="PX240" s="1"/>
      <c r="PY240" s="1"/>
      <c r="PZ240" s="1"/>
      <c r="QA240" s="1"/>
      <c r="QB240" s="1"/>
      <c r="QC240" s="1"/>
      <c r="QD240" s="1"/>
      <c r="QE240" s="1"/>
      <c r="QF240" s="1"/>
      <c r="QG240" s="1"/>
      <c r="QH240" s="1"/>
      <c r="QI240" s="1"/>
      <c r="QJ240" s="1"/>
      <c r="QK240" s="1"/>
      <c r="QL240" s="1"/>
      <c r="QM240" s="1"/>
      <c r="QN240" s="1"/>
      <c r="QO240" s="1"/>
      <c r="QP240" s="1"/>
      <c r="QQ240" s="1"/>
      <c r="QR240" s="1"/>
      <c r="QS240" s="1"/>
      <c r="QT240" s="1"/>
      <c r="QU240" s="1"/>
      <c r="QV240" s="1"/>
      <c r="QW240" s="1"/>
      <c r="QX240" s="1"/>
      <c r="QY240" s="1"/>
      <c r="QZ240" s="1"/>
      <c r="RA240" s="1"/>
      <c r="RB240" s="1"/>
      <c r="RC240" s="1"/>
      <c r="RD240" s="1"/>
      <c r="RE240" s="1"/>
      <c r="RF240" s="1"/>
      <c r="RG240" s="1"/>
      <c r="RH240" s="1"/>
      <c r="RI240" s="1"/>
      <c r="RJ240" s="1"/>
      <c r="RK240" s="1"/>
      <c r="RL240" s="1"/>
      <c r="RM240" s="1"/>
      <c r="RN240" s="1"/>
      <c r="RO240" s="1"/>
      <c r="RP240" s="1"/>
      <c r="RQ240" s="1"/>
      <c r="RR240" s="1"/>
      <c r="RS240" s="1"/>
      <c r="RT240" s="1"/>
      <c r="RU240" s="1"/>
      <c r="RV240" s="1"/>
      <c r="RW240" s="1"/>
      <c r="RX240" s="1"/>
      <c r="RY240" s="1"/>
      <c r="RZ240" s="1"/>
      <c r="SA240" s="1"/>
      <c r="SB240" s="1"/>
      <c r="SC240" s="1"/>
      <c r="SD240" s="1"/>
      <c r="SE240" s="1"/>
      <c r="SF240" s="1"/>
      <c r="SG240" s="1"/>
      <c r="SH240" s="1"/>
      <c r="SI240" s="1"/>
      <c r="SJ240" s="1"/>
      <c r="SK240" s="1"/>
      <c r="SL240" s="1"/>
      <c r="SM240" s="1"/>
      <c r="SN240" s="1"/>
      <c r="SO240" s="1"/>
      <c r="SP240" s="1"/>
      <c r="SQ240" s="1"/>
      <c r="SR240" s="1"/>
      <c r="SS240" s="1"/>
      <c r="ST240" s="1"/>
      <c r="SU240" s="1"/>
      <c r="SV240" s="1"/>
      <c r="SW240" s="1"/>
      <c r="SX240" s="1"/>
      <c r="SY240" s="1"/>
      <c r="SZ240" s="1"/>
      <c r="TA240" s="1"/>
      <c r="TB240" s="1"/>
      <c r="TC240" s="1"/>
      <c r="TD240" s="1"/>
      <c r="TE240" s="1"/>
      <c r="TF240" s="1"/>
      <c r="TG240" s="1"/>
      <c r="TH240" s="1"/>
      <c r="TI240" s="1"/>
      <c r="TJ240" s="1"/>
      <c r="TK240" s="1"/>
      <c r="TL240" s="1"/>
      <c r="TM240" s="1"/>
      <c r="TN240" s="1"/>
      <c r="TO240" s="1"/>
      <c r="TP240" s="1"/>
      <c r="TQ240" s="1"/>
      <c r="TR240" s="1"/>
      <c r="TS240" s="1"/>
      <c r="TT240" s="1"/>
      <c r="TU240" s="1"/>
      <c r="TV240" s="1"/>
      <c r="TW240" s="1"/>
      <c r="TX240" s="1"/>
      <c r="TY240" s="1"/>
      <c r="TZ240" s="1"/>
      <c r="UA240" s="1"/>
      <c r="UB240" s="1"/>
      <c r="UC240" s="1"/>
      <c r="UD240" s="1"/>
      <c r="UE240" s="1"/>
      <c r="UF240" s="1"/>
      <c r="UG240" s="1"/>
      <c r="UH240" s="1"/>
      <c r="UI240" s="1"/>
      <c r="UJ240" s="1"/>
      <c r="UK240" s="1"/>
      <c r="UL240" s="1"/>
      <c r="UM240" s="1"/>
      <c r="UN240" s="1"/>
      <c r="UO240" s="1"/>
      <c r="UP240" s="1"/>
      <c r="UQ240" s="1"/>
      <c r="UR240" s="1"/>
      <c r="US240" s="1"/>
      <c r="UT240" s="1"/>
    </row>
    <row r="241" spans="1:566" s="38" customFormat="1" ht="13.5" thickBot="1" x14ac:dyDescent="0.3">
      <c r="A241" s="31"/>
      <c r="B241" s="32"/>
      <c r="C241" s="32"/>
      <c r="D241" s="32"/>
      <c r="E241" s="32"/>
      <c r="F241" s="69"/>
      <c r="G241" s="60"/>
      <c r="H241" s="53"/>
      <c r="I241" s="71"/>
      <c r="J241" s="31"/>
      <c r="K241" s="61"/>
      <c r="L241" s="112"/>
      <c r="M241" s="60"/>
      <c r="N241" s="61"/>
      <c r="O241" s="61"/>
      <c r="P241" s="32"/>
      <c r="Q241" s="31"/>
      <c r="R241" s="31"/>
      <c r="S241" s="31"/>
      <c r="T241" s="31"/>
      <c r="U241" s="11"/>
      <c r="V241" s="11"/>
      <c r="W241" s="11"/>
      <c r="X241" s="11"/>
      <c r="Y241" s="11"/>
      <c r="Z241" s="11"/>
      <c r="AA241" s="11"/>
      <c r="AB241" s="11"/>
      <c r="AC241" s="119"/>
      <c r="AD241" s="119"/>
      <c r="AE241" s="16"/>
      <c r="AF241" s="21"/>
      <c r="AG241" s="119"/>
      <c r="AH241" s="125">
        <f t="shared" si="3"/>
        <v>0</v>
      </c>
      <c r="AI241" s="118"/>
      <c r="AJ241" s="118"/>
      <c r="AK241" s="112"/>
      <c r="AL241" s="64"/>
      <c r="AM241" s="64"/>
      <c r="AN241" s="64"/>
      <c r="AO241" s="64"/>
      <c r="AP241" s="64"/>
      <c r="AQ241" s="64"/>
      <c r="AR241" s="64"/>
      <c r="AS241" s="64"/>
      <c r="AT241" s="64"/>
      <c r="AU241" s="64"/>
      <c r="AV241" s="64"/>
      <c r="AW241" s="64"/>
      <c r="AX241" s="64"/>
      <c r="AY241" s="64"/>
      <c r="AZ241" s="64"/>
      <c r="BA241" s="64"/>
      <c r="BB241" s="64"/>
      <c r="BC241" s="64"/>
      <c r="BD241" s="64"/>
      <c r="BE241" s="64"/>
      <c r="BF241" s="64"/>
      <c r="BG241" s="32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  <c r="IW241" s="1"/>
      <c r="IX241" s="1"/>
      <c r="IY241" s="1"/>
      <c r="IZ241" s="1"/>
      <c r="JA241" s="1"/>
      <c r="JB241" s="1"/>
      <c r="JC241" s="1"/>
      <c r="JD241" s="1"/>
      <c r="JE241" s="1"/>
      <c r="JF241" s="1"/>
      <c r="JG241" s="1"/>
      <c r="JH241" s="1"/>
      <c r="JI241" s="1"/>
      <c r="JJ241" s="1"/>
      <c r="JK241" s="1"/>
      <c r="JL241" s="1"/>
      <c r="JM241" s="1"/>
      <c r="JN241" s="1"/>
      <c r="JO241" s="1"/>
      <c r="JP241" s="1"/>
      <c r="JQ241" s="1"/>
      <c r="JR241" s="1"/>
      <c r="JS241" s="1"/>
      <c r="JT241" s="1"/>
      <c r="JU241" s="1"/>
      <c r="JV241" s="1"/>
      <c r="JW241" s="1"/>
      <c r="JX241" s="1"/>
      <c r="JY241" s="1"/>
      <c r="JZ241" s="1"/>
      <c r="KA241" s="1"/>
      <c r="KB241" s="1"/>
      <c r="KC241" s="1"/>
      <c r="KD241" s="1"/>
      <c r="KE241" s="1"/>
      <c r="KF241" s="1"/>
      <c r="KG241" s="1"/>
      <c r="KH241" s="1"/>
      <c r="KI241" s="1"/>
      <c r="KJ241" s="1"/>
      <c r="KK241" s="1"/>
      <c r="KL241" s="1"/>
      <c r="KM241" s="1"/>
      <c r="KN241" s="1"/>
      <c r="KO241" s="1"/>
      <c r="KP241" s="1"/>
      <c r="KQ241" s="1"/>
      <c r="KR241" s="1"/>
      <c r="KS241" s="1"/>
      <c r="KT241" s="1"/>
      <c r="KU241" s="1"/>
      <c r="KV241" s="1"/>
      <c r="KW241" s="1"/>
      <c r="KX241" s="1"/>
      <c r="KY241" s="1"/>
      <c r="KZ241" s="1"/>
      <c r="LA241" s="1"/>
      <c r="LB241" s="1"/>
      <c r="LC241" s="1"/>
      <c r="LD241" s="1"/>
      <c r="LE241" s="1"/>
      <c r="LF241" s="1"/>
      <c r="LG241" s="1"/>
      <c r="LH241" s="1"/>
      <c r="LI241" s="1"/>
      <c r="LJ241" s="1"/>
      <c r="LK241" s="1"/>
      <c r="LL241" s="1"/>
      <c r="LM241" s="1"/>
      <c r="LN241" s="1"/>
      <c r="LO241" s="1"/>
      <c r="LP241" s="1"/>
      <c r="LQ241" s="1"/>
      <c r="LR241" s="1"/>
      <c r="LS241" s="1"/>
      <c r="LT241" s="1"/>
      <c r="LU241" s="1"/>
      <c r="LV241" s="1"/>
      <c r="LW241" s="1"/>
      <c r="LX241" s="1"/>
      <c r="LY241" s="1"/>
      <c r="LZ241" s="1"/>
      <c r="MA241" s="1"/>
      <c r="MB241" s="1"/>
      <c r="MC241" s="1"/>
      <c r="MD241" s="1"/>
      <c r="ME241" s="1"/>
      <c r="MF241" s="1"/>
      <c r="MG241" s="1"/>
      <c r="MH241" s="1"/>
      <c r="MI241" s="1"/>
      <c r="MJ241" s="1"/>
      <c r="MK241" s="1"/>
      <c r="ML241" s="1"/>
      <c r="MM241" s="1"/>
      <c r="MN241" s="1"/>
      <c r="MO241" s="1"/>
      <c r="MP241" s="1"/>
      <c r="MQ241" s="1"/>
      <c r="MR241" s="1"/>
      <c r="MS241" s="1"/>
      <c r="MT241" s="1"/>
      <c r="MU241" s="1"/>
      <c r="MV241" s="1"/>
      <c r="MW241" s="1"/>
      <c r="MX241" s="1"/>
      <c r="MY241" s="1"/>
      <c r="MZ241" s="1"/>
      <c r="NA241" s="1"/>
      <c r="NB241" s="1"/>
      <c r="NC241" s="1"/>
      <c r="ND241" s="1"/>
      <c r="NE241" s="1"/>
      <c r="NF241" s="1"/>
      <c r="NG241" s="1"/>
      <c r="NH241" s="1"/>
      <c r="NI241" s="1"/>
      <c r="NJ241" s="1"/>
      <c r="NK241" s="1"/>
      <c r="NL241" s="1"/>
      <c r="NM241" s="1"/>
      <c r="NN241" s="1"/>
      <c r="NO241" s="1"/>
      <c r="NP241" s="1"/>
      <c r="NQ241" s="1"/>
      <c r="NR241" s="1"/>
      <c r="NS241" s="1"/>
      <c r="NT241" s="1"/>
      <c r="NU241" s="1"/>
      <c r="NV241" s="1"/>
      <c r="NW241" s="1"/>
      <c r="NX241" s="1"/>
      <c r="NY241" s="1"/>
      <c r="NZ241" s="1"/>
      <c r="OA241" s="1"/>
      <c r="OB241" s="1"/>
      <c r="OC241" s="1"/>
      <c r="OD241" s="1"/>
      <c r="OE241" s="1"/>
      <c r="OF241" s="1"/>
      <c r="OG241" s="1"/>
      <c r="OH241" s="1"/>
      <c r="OI241" s="1"/>
      <c r="OJ241" s="1"/>
      <c r="OK241" s="1"/>
      <c r="OL241" s="1"/>
      <c r="OM241" s="1"/>
      <c r="ON241" s="1"/>
      <c r="OO241" s="1"/>
      <c r="OP241" s="1"/>
      <c r="OQ241" s="1"/>
      <c r="OR241" s="1"/>
      <c r="OS241" s="1"/>
      <c r="OT241" s="1"/>
      <c r="OU241" s="1"/>
      <c r="OV241" s="1"/>
      <c r="OW241" s="1"/>
      <c r="OX241" s="1"/>
      <c r="OY241" s="1"/>
      <c r="OZ241" s="1"/>
      <c r="PA241" s="1"/>
      <c r="PB241" s="1"/>
      <c r="PC241" s="1"/>
      <c r="PD241" s="1"/>
      <c r="PE241" s="1"/>
      <c r="PF241" s="1"/>
      <c r="PG241" s="1"/>
      <c r="PH241" s="1"/>
      <c r="PI241" s="1"/>
      <c r="PJ241" s="1"/>
      <c r="PK241" s="1"/>
      <c r="PL241" s="1"/>
      <c r="PM241" s="1"/>
      <c r="PN241" s="1"/>
      <c r="PO241" s="1"/>
      <c r="PP241" s="1"/>
      <c r="PQ241" s="1"/>
      <c r="PR241" s="1"/>
      <c r="PS241" s="1"/>
      <c r="PT241" s="1"/>
      <c r="PU241" s="1"/>
      <c r="PV241" s="1"/>
      <c r="PW241" s="1"/>
      <c r="PX241" s="1"/>
      <c r="PY241" s="1"/>
      <c r="PZ241" s="1"/>
      <c r="QA241" s="1"/>
      <c r="QB241" s="1"/>
      <c r="QC241" s="1"/>
      <c r="QD241" s="1"/>
      <c r="QE241" s="1"/>
      <c r="QF241" s="1"/>
      <c r="QG241" s="1"/>
      <c r="QH241" s="1"/>
      <c r="QI241" s="1"/>
      <c r="QJ241" s="1"/>
      <c r="QK241" s="1"/>
      <c r="QL241" s="1"/>
      <c r="QM241" s="1"/>
      <c r="QN241" s="1"/>
      <c r="QO241" s="1"/>
      <c r="QP241" s="1"/>
      <c r="QQ241" s="1"/>
      <c r="QR241" s="1"/>
      <c r="QS241" s="1"/>
      <c r="QT241" s="1"/>
      <c r="QU241" s="1"/>
      <c r="QV241" s="1"/>
      <c r="QW241" s="1"/>
      <c r="QX241" s="1"/>
      <c r="QY241" s="1"/>
      <c r="QZ241" s="1"/>
      <c r="RA241" s="1"/>
      <c r="RB241" s="1"/>
      <c r="RC241" s="1"/>
      <c r="RD241" s="1"/>
      <c r="RE241" s="1"/>
      <c r="RF241" s="1"/>
      <c r="RG241" s="1"/>
      <c r="RH241" s="1"/>
      <c r="RI241" s="1"/>
      <c r="RJ241" s="1"/>
      <c r="RK241" s="1"/>
      <c r="RL241" s="1"/>
      <c r="RM241" s="1"/>
      <c r="RN241" s="1"/>
      <c r="RO241" s="1"/>
      <c r="RP241" s="1"/>
      <c r="RQ241" s="1"/>
      <c r="RR241" s="1"/>
      <c r="RS241" s="1"/>
      <c r="RT241" s="1"/>
      <c r="RU241" s="1"/>
      <c r="RV241" s="1"/>
      <c r="RW241" s="1"/>
      <c r="RX241" s="1"/>
      <c r="RY241" s="1"/>
      <c r="RZ241" s="1"/>
      <c r="SA241" s="1"/>
      <c r="SB241" s="1"/>
      <c r="SC241" s="1"/>
      <c r="SD241" s="1"/>
      <c r="SE241" s="1"/>
      <c r="SF241" s="1"/>
      <c r="SG241" s="1"/>
      <c r="SH241" s="1"/>
      <c r="SI241" s="1"/>
      <c r="SJ241" s="1"/>
      <c r="SK241" s="1"/>
      <c r="SL241" s="1"/>
      <c r="SM241" s="1"/>
      <c r="SN241" s="1"/>
      <c r="SO241" s="1"/>
      <c r="SP241" s="1"/>
      <c r="SQ241" s="1"/>
      <c r="SR241" s="1"/>
      <c r="SS241" s="1"/>
      <c r="ST241" s="1"/>
      <c r="SU241" s="1"/>
      <c r="SV241" s="1"/>
      <c r="SW241" s="1"/>
      <c r="SX241" s="1"/>
      <c r="SY241" s="1"/>
      <c r="SZ241" s="1"/>
      <c r="TA241" s="1"/>
      <c r="TB241" s="1"/>
      <c r="TC241" s="1"/>
      <c r="TD241" s="1"/>
      <c r="TE241" s="1"/>
      <c r="TF241" s="1"/>
      <c r="TG241" s="1"/>
      <c r="TH241" s="1"/>
      <c r="TI241" s="1"/>
      <c r="TJ241" s="1"/>
      <c r="TK241" s="1"/>
      <c r="TL241" s="1"/>
      <c r="TM241" s="1"/>
      <c r="TN241" s="1"/>
      <c r="TO241" s="1"/>
      <c r="TP241" s="1"/>
      <c r="TQ241" s="1"/>
      <c r="TR241" s="1"/>
      <c r="TS241" s="1"/>
      <c r="TT241" s="1"/>
      <c r="TU241" s="1"/>
      <c r="TV241" s="1"/>
      <c r="TW241" s="1"/>
      <c r="TX241" s="1"/>
      <c r="TY241" s="1"/>
      <c r="TZ241" s="1"/>
      <c r="UA241" s="1"/>
      <c r="UB241" s="1"/>
      <c r="UC241" s="1"/>
      <c r="UD241" s="1"/>
      <c r="UE241" s="1"/>
      <c r="UF241" s="1"/>
      <c r="UG241" s="1"/>
      <c r="UH241" s="1"/>
      <c r="UI241" s="1"/>
      <c r="UJ241" s="1"/>
      <c r="UK241" s="1"/>
      <c r="UL241" s="1"/>
      <c r="UM241" s="1"/>
      <c r="UN241" s="1"/>
      <c r="UO241" s="1"/>
      <c r="UP241" s="1"/>
      <c r="UQ241" s="1"/>
      <c r="UR241" s="1"/>
      <c r="US241" s="1"/>
      <c r="UT241" s="1"/>
    </row>
    <row r="242" spans="1:566" x14ac:dyDescent="0.25">
      <c r="A242" s="32">
        <v>35</v>
      </c>
      <c r="B242" s="32" t="s">
        <v>478</v>
      </c>
      <c r="C242" s="32" t="s">
        <v>463</v>
      </c>
      <c r="D242" s="32" t="s">
        <v>97</v>
      </c>
      <c r="E242" s="32" t="s">
        <v>99</v>
      </c>
      <c r="F242" s="69" t="s">
        <v>464</v>
      </c>
      <c r="G242" s="60">
        <v>13381</v>
      </c>
      <c r="H242" s="53" t="s">
        <v>481</v>
      </c>
      <c r="I242" s="71" t="s">
        <v>476</v>
      </c>
      <c r="J242" s="31" t="s">
        <v>477</v>
      </c>
      <c r="K242" s="61">
        <v>45259</v>
      </c>
      <c r="L242" s="112">
        <v>3754</v>
      </c>
      <c r="M242" s="60">
        <v>13665</v>
      </c>
      <c r="N242" s="61">
        <v>45259</v>
      </c>
      <c r="O242" s="61">
        <v>45442</v>
      </c>
      <c r="P242" s="61" t="s">
        <v>289</v>
      </c>
      <c r="Q242" s="31" t="s">
        <v>100</v>
      </c>
      <c r="R242" s="31" t="s">
        <v>100</v>
      </c>
      <c r="S242" s="31" t="s">
        <v>100</v>
      </c>
      <c r="T242" s="31" t="s">
        <v>461</v>
      </c>
      <c r="U242" s="11"/>
      <c r="V242" s="11"/>
      <c r="W242" s="11"/>
      <c r="X242" s="11"/>
      <c r="Y242" s="11"/>
      <c r="Z242" s="11"/>
      <c r="AA242" s="11"/>
      <c r="AB242" s="11"/>
      <c r="AC242" s="119"/>
      <c r="AD242" s="119"/>
      <c r="AE242" s="16"/>
      <c r="AF242" s="21"/>
      <c r="AG242" s="119"/>
      <c r="AH242" s="125">
        <f t="shared" si="3"/>
        <v>3754</v>
      </c>
      <c r="AI242" s="118"/>
      <c r="AJ242" s="118"/>
      <c r="AK242" s="112"/>
      <c r="AL242" s="64"/>
      <c r="AM242" s="64"/>
      <c r="AN242" s="64"/>
      <c r="AO242" s="64"/>
      <c r="AP242" s="64"/>
      <c r="AQ242" s="64"/>
      <c r="AR242" s="64"/>
      <c r="AS242" s="64"/>
      <c r="AT242" s="64"/>
      <c r="AU242" s="64"/>
      <c r="AV242" s="64"/>
      <c r="AW242" s="64"/>
      <c r="AX242" s="64"/>
      <c r="AY242" s="64"/>
      <c r="AZ242" s="64"/>
      <c r="BA242" s="64"/>
      <c r="BB242" s="64"/>
      <c r="BC242" s="64"/>
      <c r="BD242" s="64"/>
      <c r="BE242" s="64"/>
      <c r="BF242" s="64"/>
      <c r="BG242" s="32"/>
    </row>
    <row r="243" spans="1:566" s="39" customFormat="1" x14ac:dyDescent="0.25">
      <c r="A243" s="32"/>
      <c r="B243" s="32"/>
      <c r="C243" s="32"/>
      <c r="D243" s="32"/>
      <c r="E243" s="32"/>
      <c r="F243" s="69"/>
      <c r="G243" s="60"/>
      <c r="H243" s="53"/>
      <c r="I243" s="71"/>
      <c r="J243" s="31"/>
      <c r="K243" s="61"/>
      <c r="L243" s="112"/>
      <c r="M243" s="60"/>
      <c r="N243" s="61"/>
      <c r="O243" s="61"/>
      <c r="P243" s="61"/>
      <c r="Q243" s="31"/>
      <c r="R243" s="31"/>
      <c r="S243" s="31"/>
      <c r="T243" s="31"/>
      <c r="U243" s="11"/>
      <c r="V243" s="11"/>
      <c r="W243" s="11"/>
      <c r="X243" s="11"/>
      <c r="Y243" s="11"/>
      <c r="Z243" s="11"/>
      <c r="AA243" s="11"/>
      <c r="AB243" s="11"/>
      <c r="AC243" s="119"/>
      <c r="AD243" s="119"/>
      <c r="AE243" s="16"/>
      <c r="AF243" s="21"/>
      <c r="AG243" s="119"/>
      <c r="AH243" s="125">
        <f t="shared" si="3"/>
        <v>0</v>
      </c>
      <c r="AI243" s="118"/>
      <c r="AJ243" s="118"/>
      <c r="AK243" s="112"/>
      <c r="AL243" s="64"/>
      <c r="AM243" s="64"/>
      <c r="AN243" s="64"/>
      <c r="AO243" s="64"/>
      <c r="AP243" s="64"/>
      <c r="AQ243" s="64"/>
      <c r="AR243" s="64"/>
      <c r="AS243" s="64"/>
      <c r="AT243" s="64"/>
      <c r="AU243" s="64"/>
      <c r="AV243" s="64"/>
      <c r="AW243" s="64"/>
      <c r="AX243" s="64"/>
      <c r="AY243" s="64"/>
      <c r="AZ243" s="64"/>
      <c r="BA243" s="64"/>
      <c r="BB243" s="64"/>
      <c r="BC243" s="64"/>
      <c r="BD243" s="64"/>
      <c r="BE243" s="64"/>
      <c r="BF243" s="64"/>
      <c r="BG243" s="32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  <c r="IW243" s="1"/>
      <c r="IX243" s="1"/>
      <c r="IY243" s="1"/>
      <c r="IZ243" s="1"/>
      <c r="JA243" s="1"/>
      <c r="JB243" s="1"/>
      <c r="JC243" s="1"/>
      <c r="JD243" s="1"/>
      <c r="JE243" s="1"/>
      <c r="JF243" s="1"/>
      <c r="JG243" s="1"/>
      <c r="JH243" s="1"/>
      <c r="JI243" s="1"/>
      <c r="JJ243" s="1"/>
      <c r="JK243" s="1"/>
      <c r="JL243" s="1"/>
      <c r="JM243" s="1"/>
      <c r="JN243" s="1"/>
      <c r="JO243" s="1"/>
      <c r="JP243" s="1"/>
      <c r="JQ243" s="1"/>
      <c r="JR243" s="1"/>
      <c r="JS243" s="1"/>
      <c r="JT243" s="1"/>
      <c r="JU243" s="1"/>
      <c r="JV243" s="1"/>
      <c r="JW243" s="1"/>
      <c r="JX243" s="1"/>
      <c r="JY243" s="1"/>
      <c r="JZ243" s="1"/>
      <c r="KA243" s="1"/>
      <c r="KB243" s="1"/>
      <c r="KC243" s="1"/>
      <c r="KD243" s="1"/>
      <c r="KE243" s="1"/>
      <c r="KF243" s="1"/>
      <c r="KG243" s="1"/>
      <c r="KH243" s="1"/>
      <c r="KI243" s="1"/>
      <c r="KJ243" s="1"/>
      <c r="KK243" s="1"/>
      <c r="KL243" s="1"/>
      <c r="KM243" s="1"/>
      <c r="KN243" s="1"/>
      <c r="KO243" s="1"/>
      <c r="KP243" s="1"/>
      <c r="KQ243" s="1"/>
      <c r="KR243" s="1"/>
      <c r="KS243" s="1"/>
      <c r="KT243" s="1"/>
      <c r="KU243" s="1"/>
      <c r="KV243" s="1"/>
      <c r="KW243" s="1"/>
      <c r="KX243" s="1"/>
      <c r="KY243" s="1"/>
      <c r="KZ243" s="1"/>
      <c r="LA243" s="1"/>
      <c r="LB243" s="1"/>
      <c r="LC243" s="1"/>
      <c r="LD243" s="1"/>
      <c r="LE243" s="1"/>
      <c r="LF243" s="1"/>
      <c r="LG243" s="1"/>
      <c r="LH243" s="1"/>
      <c r="LI243" s="1"/>
      <c r="LJ243" s="1"/>
      <c r="LK243" s="1"/>
      <c r="LL243" s="1"/>
      <c r="LM243" s="1"/>
      <c r="LN243" s="1"/>
      <c r="LO243" s="1"/>
      <c r="LP243" s="1"/>
      <c r="LQ243" s="1"/>
      <c r="LR243" s="1"/>
      <c r="LS243" s="1"/>
      <c r="LT243" s="1"/>
      <c r="LU243" s="1"/>
      <c r="LV243" s="1"/>
      <c r="LW243" s="1"/>
      <c r="LX243" s="1"/>
      <c r="LY243" s="1"/>
      <c r="LZ243" s="1"/>
      <c r="MA243" s="1"/>
      <c r="MB243" s="1"/>
      <c r="MC243" s="1"/>
      <c r="MD243" s="1"/>
      <c r="ME243" s="1"/>
      <c r="MF243" s="1"/>
      <c r="MG243" s="1"/>
      <c r="MH243" s="1"/>
      <c r="MI243" s="1"/>
      <c r="MJ243" s="1"/>
      <c r="MK243" s="1"/>
      <c r="ML243" s="1"/>
      <c r="MM243" s="1"/>
      <c r="MN243" s="1"/>
      <c r="MO243" s="1"/>
      <c r="MP243" s="1"/>
      <c r="MQ243" s="1"/>
      <c r="MR243" s="1"/>
      <c r="MS243" s="1"/>
      <c r="MT243" s="1"/>
      <c r="MU243" s="1"/>
      <c r="MV243" s="1"/>
      <c r="MW243" s="1"/>
      <c r="MX243" s="1"/>
      <c r="MY243" s="1"/>
      <c r="MZ243" s="1"/>
      <c r="NA243" s="1"/>
      <c r="NB243" s="1"/>
      <c r="NC243" s="1"/>
      <c r="ND243" s="1"/>
      <c r="NE243" s="1"/>
      <c r="NF243" s="1"/>
      <c r="NG243" s="1"/>
      <c r="NH243" s="1"/>
      <c r="NI243" s="1"/>
      <c r="NJ243" s="1"/>
      <c r="NK243" s="1"/>
      <c r="NL243" s="1"/>
      <c r="NM243" s="1"/>
      <c r="NN243" s="1"/>
      <c r="NO243" s="1"/>
      <c r="NP243" s="1"/>
      <c r="NQ243" s="1"/>
      <c r="NR243" s="1"/>
      <c r="NS243" s="1"/>
      <c r="NT243" s="1"/>
      <c r="NU243" s="1"/>
      <c r="NV243" s="1"/>
      <c r="NW243" s="1"/>
      <c r="NX243" s="1"/>
      <c r="NY243" s="1"/>
      <c r="NZ243" s="1"/>
      <c r="OA243" s="1"/>
      <c r="OB243" s="1"/>
      <c r="OC243" s="1"/>
      <c r="OD243" s="1"/>
      <c r="OE243" s="1"/>
      <c r="OF243" s="1"/>
      <c r="OG243" s="1"/>
      <c r="OH243" s="1"/>
      <c r="OI243" s="1"/>
      <c r="OJ243" s="1"/>
      <c r="OK243" s="1"/>
      <c r="OL243" s="1"/>
      <c r="OM243" s="1"/>
      <c r="ON243" s="1"/>
      <c r="OO243" s="1"/>
      <c r="OP243" s="1"/>
      <c r="OQ243" s="1"/>
      <c r="OR243" s="1"/>
      <c r="OS243" s="1"/>
      <c r="OT243" s="1"/>
      <c r="OU243" s="1"/>
      <c r="OV243" s="1"/>
      <c r="OW243" s="1"/>
      <c r="OX243" s="1"/>
      <c r="OY243" s="1"/>
      <c r="OZ243" s="1"/>
      <c r="PA243" s="1"/>
      <c r="PB243" s="1"/>
      <c r="PC243" s="1"/>
      <c r="PD243" s="1"/>
      <c r="PE243" s="1"/>
      <c r="PF243" s="1"/>
      <c r="PG243" s="1"/>
      <c r="PH243" s="1"/>
      <c r="PI243" s="1"/>
      <c r="PJ243" s="1"/>
      <c r="PK243" s="1"/>
      <c r="PL243" s="1"/>
      <c r="PM243" s="1"/>
      <c r="PN243" s="1"/>
      <c r="PO243" s="1"/>
      <c r="PP243" s="1"/>
      <c r="PQ243" s="1"/>
      <c r="PR243" s="1"/>
      <c r="PS243" s="1"/>
      <c r="PT243" s="1"/>
      <c r="PU243" s="1"/>
      <c r="PV243" s="1"/>
      <c r="PW243" s="1"/>
      <c r="PX243" s="1"/>
      <c r="PY243" s="1"/>
      <c r="PZ243" s="1"/>
      <c r="QA243" s="1"/>
      <c r="QB243" s="1"/>
      <c r="QC243" s="1"/>
      <c r="QD243" s="1"/>
      <c r="QE243" s="1"/>
      <c r="QF243" s="1"/>
      <c r="QG243" s="1"/>
      <c r="QH243" s="1"/>
      <c r="QI243" s="1"/>
      <c r="QJ243" s="1"/>
      <c r="QK243" s="1"/>
      <c r="QL243" s="1"/>
      <c r="QM243" s="1"/>
      <c r="QN243" s="1"/>
      <c r="QO243" s="1"/>
      <c r="QP243" s="1"/>
      <c r="QQ243" s="1"/>
      <c r="QR243" s="1"/>
      <c r="QS243" s="1"/>
      <c r="QT243" s="1"/>
      <c r="QU243" s="1"/>
      <c r="QV243" s="1"/>
      <c r="QW243" s="1"/>
      <c r="QX243" s="1"/>
      <c r="QY243" s="1"/>
      <c r="QZ243" s="1"/>
      <c r="RA243" s="1"/>
      <c r="RB243" s="1"/>
      <c r="RC243" s="1"/>
      <c r="RD243" s="1"/>
      <c r="RE243" s="1"/>
      <c r="RF243" s="1"/>
      <c r="RG243" s="1"/>
      <c r="RH243" s="1"/>
      <c r="RI243" s="1"/>
      <c r="RJ243" s="1"/>
      <c r="RK243" s="1"/>
      <c r="RL243" s="1"/>
      <c r="RM243" s="1"/>
      <c r="RN243" s="1"/>
      <c r="RO243" s="1"/>
      <c r="RP243" s="1"/>
      <c r="RQ243" s="1"/>
      <c r="RR243" s="1"/>
      <c r="RS243" s="1"/>
      <c r="RT243" s="1"/>
      <c r="RU243" s="1"/>
      <c r="RV243" s="1"/>
      <c r="RW243" s="1"/>
      <c r="RX243" s="1"/>
      <c r="RY243" s="1"/>
      <c r="RZ243" s="1"/>
      <c r="SA243" s="1"/>
      <c r="SB243" s="1"/>
      <c r="SC243" s="1"/>
      <c r="SD243" s="1"/>
      <c r="SE243" s="1"/>
      <c r="SF243" s="1"/>
      <c r="SG243" s="1"/>
      <c r="SH243" s="1"/>
      <c r="SI243" s="1"/>
      <c r="SJ243" s="1"/>
      <c r="SK243" s="1"/>
      <c r="SL243" s="1"/>
      <c r="SM243" s="1"/>
      <c r="SN243" s="1"/>
      <c r="SO243" s="1"/>
      <c r="SP243" s="1"/>
      <c r="SQ243" s="1"/>
      <c r="SR243" s="1"/>
      <c r="SS243" s="1"/>
      <c r="ST243" s="1"/>
      <c r="SU243" s="1"/>
      <c r="SV243" s="1"/>
      <c r="SW243" s="1"/>
      <c r="SX243" s="1"/>
      <c r="SY243" s="1"/>
      <c r="SZ243" s="1"/>
      <c r="TA243" s="1"/>
      <c r="TB243" s="1"/>
      <c r="TC243" s="1"/>
      <c r="TD243" s="1"/>
      <c r="TE243" s="1"/>
      <c r="TF243" s="1"/>
      <c r="TG243" s="1"/>
      <c r="TH243" s="1"/>
      <c r="TI243" s="1"/>
      <c r="TJ243" s="1"/>
      <c r="TK243" s="1"/>
      <c r="TL243" s="1"/>
      <c r="TM243" s="1"/>
      <c r="TN243" s="1"/>
      <c r="TO243" s="1"/>
      <c r="TP243" s="1"/>
      <c r="TQ243" s="1"/>
      <c r="TR243" s="1"/>
      <c r="TS243" s="1"/>
      <c r="TT243" s="1"/>
      <c r="TU243" s="1"/>
      <c r="TV243" s="1"/>
      <c r="TW243" s="1"/>
      <c r="TX243" s="1"/>
      <c r="TY243" s="1"/>
      <c r="TZ243" s="1"/>
      <c r="UA243" s="1"/>
      <c r="UB243" s="1"/>
      <c r="UC243" s="1"/>
      <c r="UD243" s="1"/>
      <c r="UE243" s="1"/>
      <c r="UF243" s="1"/>
      <c r="UG243" s="1"/>
      <c r="UH243" s="1"/>
      <c r="UI243" s="1"/>
      <c r="UJ243" s="1"/>
      <c r="UK243" s="1"/>
      <c r="UL243" s="1"/>
      <c r="UM243" s="1"/>
      <c r="UN243" s="1"/>
      <c r="UO243" s="1"/>
      <c r="UP243" s="1"/>
      <c r="UQ243" s="1"/>
      <c r="UR243" s="1"/>
      <c r="US243" s="1"/>
      <c r="UT243" s="1"/>
    </row>
    <row r="244" spans="1:566" s="38" customFormat="1" ht="13.5" thickBot="1" x14ac:dyDescent="0.3">
      <c r="A244" s="32"/>
      <c r="B244" s="32"/>
      <c r="C244" s="32"/>
      <c r="D244" s="32"/>
      <c r="E244" s="32"/>
      <c r="F244" s="69"/>
      <c r="G244" s="60"/>
      <c r="H244" s="53"/>
      <c r="I244" s="71"/>
      <c r="J244" s="31"/>
      <c r="K244" s="61"/>
      <c r="L244" s="112"/>
      <c r="M244" s="60"/>
      <c r="N244" s="61"/>
      <c r="O244" s="61"/>
      <c r="P244" s="61"/>
      <c r="Q244" s="31"/>
      <c r="R244" s="31"/>
      <c r="S244" s="31"/>
      <c r="T244" s="31"/>
      <c r="U244" s="11"/>
      <c r="V244" s="11"/>
      <c r="W244" s="11"/>
      <c r="X244" s="11"/>
      <c r="Y244" s="11"/>
      <c r="Z244" s="11"/>
      <c r="AA244" s="11"/>
      <c r="AB244" s="11"/>
      <c r="AC244" s="119"/>
      <c r="AD244" s="119"/>
      <c r="AE244" s="16"/>
      <c r="AF244" s="21"/>
      <c r="AG244" s="119"/>
      <c r="AH244" s="125">
        <f t="shared" si="3"/>
        <v>0</v>
      </c>
      <c r="AI244" s="118"/>
      <c r="AJ244" s="118"/>
      <c r="AK244" s="112"/>
      <c r="AL244" s="64"/>
      <c r="AM244" s="64"/>
      <c r="AN244" s="64"/>
      <c r="AO244" s="64"/>
      <c r="AP244" s="64"/>
      <c r="AQ244" s="64"/>
      <c r="AR244" s="64"/>
      <c r="AS244" s="64"/>
      <c r="AT244" s="64"/>
      <c r="AU244" s="64"/>
      <c r="AV244" s="64"/>
      <c r="AW244" s="64"/>
      <c r="AX244" s="64"/>
      <c r="AY244" s="64"/>
      <c r="AZ244" s="64"/>
      <c r="BA244" s="64"/>
      <c r="BB244" s="64"/>
      <c r="BC244" s="64"/>
      <c r="BD244" s="64"/>
      <c r="BE244" s="64"/>
      <c r="BF244" s="64"/>
      <c r="BG244" s="32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  <c r="IW244" s="1"/>
      <c r="IX244" s="1"/>
      <c r="IY244" s="1"/>
      <c r="IZ244" s="1"/>
      <c r="JA244" s="1"/>
      <c r="JB244" s="1"/>
      <c r="JC244" s="1"/>
      <c r="JD244" s="1"/>
      <c r="JE244" s="1"/>
      <c r="JF244" s="1"/>
      <c r="JG244" s="1"/>
      <c r="JH244" s="1"/>
      <c r="JI244" s="1"/>
      <c r="JJ244" s="1"/>
      <c r="JK244" s="1"/>
      <c r="JL244" s="1"/>
      <c r="JM244" s="1"/>
      <c r="JN244" s="1"/>
      <c r="JO244" s="1"/>
      <c r="JP244" s="1"/>
      <c r="JQ244" s="1"/>
      <c r="JR244" s="1"/>
      <c r="JS244" s="1"/>
      <c r="JT244" s="1"/>
      <c r="JU244" s="1"/>
      <c r="JV244" s="1"/>
      <c r="JW244" s="1"/>
      <c r="JX244" s="1"/>
      <c r="JY244" s="1"/>
      <c r="JZ244" s="1"/>
      <c r="KA244" s="1"/>
      <c r="KB244" s="1"/>
      <c r="KC244" s="1"/>
      <c r="KD244" s="1"/>
      <c r="KE244" s="1"/>
      <c r="KF244" s="1"/>
      <c r="KG244" s="1"/>
      <c r="KH244" s="1"/>
      <c r="KI244" s="1"/>
      <c r="KJ244" s="1"/>
      <c r="KK244" s="1"/>
      <c r="KL244" s="1"/>
      <c r="KM244" s="1"/>
      <c r="KN244" s="1"/>
      <c r="KO244" s="1"/>
      <c r="KP244" s="1"/>
      <c r="KQ244" s="1"/>
      <c r="KR244" s="1"/>
      <c r="KS244" s="1"/>
      <c r="KT244" s="1"/>
      <c r="KU244" s="1"/>
      <c r="KV244" s="1"/>
      <c r="KW244" s="1"/>
      <c r="KX244" s="1"/>
      <c r="KY244" s="1"/>
      <c r="KZ244" s="1"/>
      <c r="LA244" s="1"/>
      <c r="LB244" s="1"/>
      <c r="LC244" s="1"/>
      <c r="LD244" s="1"/>
      <c r="LE244" s="1"/>
      <c r="LF244" s="1"/>
      <c r="LG244" s="1"/>
      <c r="LH244" s="1"/>
      <c r="LI244" s="1"/>
      <c r="LJ244" s="1"/>
      <c r="LK244" s="1"/>
      <c r="LL244" s="1"/>
      <c r="LM244" s="1"/>
      <c r="LN244" s="1"/>
      <c r="LO244" s="1"/>
      <c r="LP244" s="1"/>
      <c r="LQ244" s="1"/>
      <c r="LR244" s="1"/>
      <c r="LS244" s="1"/>
      <c r="LT244" s="1"/>
      <c r="LU244" s="1"/>
      <c r="LV244" s="1"/>
      <c r="LW244" s="1"/>
      <c r="LX244" s="1"/>
      <c r="LY244" s="1"/>
      <c r="LZ244" s="1"/>
      <c r="MA244" s="1"/>
      <c r="MB244" s="1"/>
      <c r="MC244" s="1"/>
      <c r="MD244" s="1"/>
      <c r="ME244" s="1"/>
      <c r="MF244" s="1"/>
      <c r="MG244" s="1"/>
      <c r="MH244" s="1"/>
      <c r="MI244" s="1"/>
      <c r="MJ244" s="1"/>
      <c r="MK244" s="1"/>
      <c r="ML244" s="1"/>
      <c r="MM244" s="1"/>
      <c r="MN244" s="1"/>
      <c r="MO244" s="1"/>
      <c r="MP244" s="1"/>
      <c r="MQ244" s="1"/>
      <c r="MR244" s="1"/>
      <c r="MS244" s="1"/>
      <c r="MT244" s="1"/>
      <c r="MU244" s="1"/>
      <c r="MV244" s="1"/>
      <c r="MW244" s="1"/>
      <c r="MX244" s="1"/>
      <c r="MY244" s="1"/>
      <c r="MZ244" s="1"/>
      <c r="NA244" s="1"/>
      <c r="NB244" s="1"/>
      <c r="NC244" s="1"/>
      <c r="ND244" s="1"/>
      <c r="NE244" s="1"/>
      <c r="NF244" s="1"/>
      <c r="NG244" s="1"/>
      <c r="NH244" s="1"/>
      <c r="NI244" s="1"/>
      <c r="NJ244" s="1"/>
      <c r="NK244" s="1"/>
      <c r="NL244" s="1"/>
      <c r="NM244" s="1"/>
      <c r="NN244" s="1"/>
      <c r="NO244" s="1"/>
      <c r="NP244" s="1"/>
      <c r="NQ244" s="1"/>
      <c r="NR244" s="1"/>
      <c r="NS244" s="1"/>
      <c r="NT244" s="1"/>
      <c r="NU244" s="1"/>
      <c r="NV244" s="1"/>
      <c r="NW244" s="1"/>
      <c r="NX244" s="1"/>
      <c r="NY244" s="1"/>
      <c r="NZ244" s="1"/>
      <c r="OA244" s="1"/>
      <c r="OB244" s="1"/>
      <c r="OC244" s="1"/>
      <c r="OD244" s="1"/>
      <c r="OE244" s="1"/>
      <c r="OF244" s="1"/>
      <c r="OG244" s="1"/>
      <c r="OH244" s="1"/>
      <c r="OI244" s="1"/>
      <c r="OJ244" s="1"/>
      <c r="OK244" s="1"/>
      <c r="OL244" s="1"/>
      <c r="OM244" s="1"/>
      <c r="ON244" s="1"/>
      <c r="OO244" s="1"/>
      <c r="OP244" s="1"/>
      <c r="OQ244" s="1"/>
      <c r="OR244" s="1"/>
      <c r="OS244" s="1"/>
      <c r="OT244" s="1"/>
      <c r="OU244" s="1"/>
      <c r="OV244" s="1"/>
      <c r="OW244" s="1"/>
      <c r="OX244" s="1"/>
      <c r="OY244" s="1"/>
      <c r="OZ244" s="1"/>
      <c r="PA244" s="1"/>
      <c r="PB244" s="1"/>
      <c r="PC244" s="1"/>
      <c r="PD244" s="1"/>
      <c r="PE244" s="1"/>
      <c r="PF244" s="1"/>
      <c r="PG244" s="1"/>
      <c r="PH244" s="1"/>
      <c r="PI244" s="1"/>
      <c r="PJ244" s="1"/>
      <c r="PK244" s="1"/>
      <c r="PL244" s="1"/>
      <c r="PM244" s="1"/>
      <c r="PN244" s="1"/>
      <c r="PO244" s="1"/>
      <c r="PP244" s="1"/>
      <c r="PQ244" s="1"/>
      <c r="PR244" s="1"/>
      <c r="PS244" s="1"/>
      <c r="PT244" s="1"/>
      <c r="PU244" s="1"/>
      <c r="PV244" s="1"/>
      <c r="PW244" s="1"/>
      <c r="PX244" s="1"/>
      <c r="PY244" s="1"/>
      <c r="PZ244" s="1"/>
      <c r="QA244" s="1"/>
      <c r="QB244" s="1"/>
      <c r="QC244" s="1"/>
      <c r="QD244" s="1"/>
      <c r="QE244" s="1"/>
      <c r="QF244" s="1"/>
      <c r="QG244" s="1"/>
      <c r="QH244" s="1"/>
      <c r="QI244" s="1"/>
      <c r="QJ244" s="1"/>
      <c r="QK244" s="1"/>
      <c r="QL244" s="1"/>
      <c r="QM244" s="1"/>
      <c r="QN244" s="1"/>
      <c r="QO244" s="1"/>
      <c r="QP244" s="1"/>
      <c r="QQ244" s="1"/>
      <c r="QR244" s="1"/>
      <c r="QS244" s="1"/>
      <c r="QT244" s="1"/>
      <c r="QU244" s="1"/>
      <c r="QV244" s="1"/>
      <c r="QW244" s="1"/>
      <c r="QX244" s="1"/>
      <c r="QY244" s="1"/>
      <c r="QZ244" s="1"/>
      <c r="RA244" s="1"/>
      <c r="RB244" s="1"/>
      <c r="RC244" s="1"/>
      <c r="RD244" s="1"/>
      <c r="RE244" s="1"/>
      <c r="RF244" s="1"/>
      <c r="RG244" s="1"/>
      <c r="RH244" s="1"/>
      <c r="RI244" s="1"/>
      <c r="RJ244" s="1"/>
      <c r="RK244" s="1"/>
      <c r="RL244" s="1"/>
      <c r="RM244" s="1"/>
      <c r="RN244" s="1"/>
      <c r="RO244" s="1"/>
      <c r="RP244" s="1"/>
      <c r="RQ244" s="1"/>
      <c r="RR244" s="1"/>
      <c r="RS244" s="1"/>
      <c r="RT244" s="1"/>
      <c r="RU244" s="1"/>
      <c r="RV244" s="1"/>
      <c r="RW244" s="1"/>
      <c r="RX244" s="1"/>
      <c r="RY244" s="1"/>
      <c r="RZ244" s="1"/>
      <c r="SA244" s="1"/>
      <c r="SB244" s="1"/>
      <c r="SC244" s="1"/>
      <c r="SD244" s="1"/>
      <c r="SE244" s="1"/>
      <c r="SF244" s="1"/>
      <c r="SG244" s="1"/>
      <c r="SH244" s="1"/>
      <c r="SI244" s="1"/>
      <c r="SJ244" s="1"/>
      <c r="SK244" s="1"/>
      <c r="SL244" s="1"/>
      <c r="SM244" s="1"/>
      <c r="SN244" s="1"/>
      <c r="SO244" s="1"/>
      <c r="SP244" s="1"/>
      <c r="SQ244" s="1"/>
      <c r="SR244" s="1"/>
      <c r="SS244" s="1"/>
      <c r="ST244" s="1"/>
      <c r="SU244" s="1"/>
      <c r="SV244" s="1"/>
      <c r="SW244" s="1"/>
      <c r="SX244" s="1"/>
      <c r="SY244" s="1"/>
      <c r="SZ244" s="1"/>
      <c r="TA244" s="1"/>
      <c r="TB244" s="1"/>
      <c r="TC244" s="1"/>
      <c r="TD244" s="1"/>
      <c r="TE244" s="1"/>
      <c r="TF244" s="1"/>
      <c r="TG244" s="1"/>
      <c r="TH244" s="1"/>
      <c r="TI244" s="1"/>
      <c r="TJ244" s="1"/>
      <c r="TK244" s="1"/>
      <c r="TL244" s="1"/>
      <c r="TM244" s="1"/>
      <c r="TN244" s="1"/>
      <c r="TO244" s="1"/>
      <c r="TP244" s="1"/>
      <c r="TQ244" s="1"/>
      <c r="TR244" s="1"/>
      <c r="TS244" s="1"/>
      <c r="TT244" s="1"/>
      <c r="TU244" s="1"/>
      <c r="TV244" s="1"/>
      <c r="TW244" s="1"/>
      <c r="TX244" s="1"/>
      <c r="TY244" s="1"/>
      <c r="TZ244" s="1"/>
      <c r="UA244" s="1"/>
      <c r="UB244" s="1"/>
      <c r="UC244" s="1"/>
      <c r="UD244" s="1"/>
      <c r="UE244" s="1"/>
      <c r="UF244" s="1"/>
      <c r="UG244" s="1"/>
      <c r="UH244" s="1"/>
      <c r="UI244" s="1"/>
      <c r="UJ244" s="1"/>
      <c r="UK244" s="1"/>
      <c r="UL244" s="1"/>
      <c r="UM244" s="1"/>
      <c r="UN244" s="1"/>
      <c r="UO244" s="1"/>
      <c r="UP244" s="1"/>
      <c r="UQ244" s="1"/>
      <c r="UR244" s="1"/>
      <c r="US244" s="1"/>
      <c r="UT244" s="1"/>
    </row>
    <row r="245" spans="1:566" ht="15" customHeight="1" x14ac:dyDescent="0.25">
      <c r="A245" s="32">
        <v>36</v>
      </c>
      <c r="B245" s="32" t="s">
        <v>479</v>
      </c>
      <c r="C245" s="32" t="s">
        <v>463</v>
      </c>
      <c r="D245" s="32" t="s">
        <v>97</v>
      </c>
      <c r="E245" s="32" t="s">
        <v>99</v>
      </c>
      <c r="F245" s="69" t="s">
        <v>464</v>
      </c>
      <c r="G245" s="60">
        <v>13381</v>
      </c>
      <c r="H245" s="53" t="s">
        <v>480</v>
      </c>
      <c r="I245" s="71" t="s">
        <v>482</v>
      </c>
      <c r="J245" s="31" t="s">
        <v>483</v>
      </c>
      <c r="K245" s="61">
        <v>45259</v>
      </c>
      <c r="L245" s="112">
        <v>2640</v>
      </c>
      <c r="M245" s="60">
        <v>13665</v>
      </c>
      <c r="N245" s="61">
        <v>45259</v>
      </c>
      <c r="O245" s="61">
        <v>45442</v>
      </c>
      <c r="P245" s="61" t="s">
        <v>289</v>
      </c>
      <c r="Q245" s="31" t="s">
        <v>100</v>
      </c>
      <c r="R245" s="31" t="s">
        <v>100</v>
      </c>
      <c r="S245" s="31" t="s">
        <v>100</v>
      </c>
      <c r="T245" s="31" t="s">
        <v>461</v>
      </c>
      <c r="U245" s="11"/>
      <c r="V245" s="11"/>
      <c r="W245" s="11"/>
      <c r="X245" s="11"/>
      <c r="Y245" s="11"/>
      <c r="Z245" s="11"/>
      <c r="AA245" s="11"/>
      <c r="AB245" s="11"/>
      <c r="AC245" s="119"/>
      <c r="AD245" s="119"/>
      <c r="AE245" s="16"/>
      <c r="AF245" s="21"/>
      <c r="AG245" s="119"/>
      <c r="AH245" s="125">
        <f t="shared" si="3"/>
        <v>2640</v>
      </c>
      <c r="AI245" s="118"/>
      <c r="AJ245" s="118"/>
      <c r="AK245" s="112"/>
      <c r="AL245" s="64"/>
      <c r="AM245" s="64"/>
      <c r="AN245" s="64"/>
      <c r="AO245" s="64"/>
      <c r="AP245" s="64"/>
      <c r="AQ245" s="64"/>
      <c r="AR245" s="64"/>
      <c r="AS245" s="64"/>
      <c r="AT245" s="64"/>
      <c r="AU245" s="64"/>
      <c r="AV245" s="64"/>
      <c r="AW245" s="64"/>
      <c r="AX245" s="64"/>
      <c r="AY245" s="64"/>
      <c r="AZ245" s="64"/>
      <c r="BA245" s="64"/>
      <c r="BB245" s="64"/>
      <c r="BC245" s="64"/>
      <c r="BD245" s="64"/>
      <c r="BE245" s="64"/>
      <c r="BF245" s="64"/>
      <c r="BG245" s="32"/>
    </row>
    <row r="246" spans="1:566" s="39" customFormat="1" x14ac:dyDescent="0.25">
      <c r="A246" s="32"/>
      <c r="B246" s="32"/>
      <c r="C246" s="32"/>
      <c r="D246" s="32"/>
      <c r="E246" s="32"/>
      <c r="F246" s="69"/>
      <c r="G246" s="60"/>
      <c r="H246" s="53"/>
      <c r="I246" s="71"/>
      <c r="J246" s="31"/>
      <c r="K246" s="61"/>
      <c r="L246" s="112"/>
      <c r="M246" s="60"/>
      <c r="N246" s="61"/>
      <c r="O246" s="61"/>
      <c r="P246" s="61"/>
      <c r="Q246" s="31"/>
      <c r="R246" s="31"/>
      <c r="S246" s="31"/>
      <c r="T246" s="31"/>
      <c r="U246" s="11"/>
      <c r="V246" s="11"/>
      <c r="W246" s="11"/>
      <c r="X246" s="11"/>
      <c r="Y246" s="11"/>
      <c r="Z246" s="11"/>
      <c r="AA246" s="11"/>
      <c r="AB246" s="11"/>
      <c r="AC246" s="119"/>
      <c r="AD246" s="119"/>
      <c r="AE246" s="16"/>
      <c r="AF246" s="21"/>
      <c r="AG246" s="119"/>
      <c r="AH246" s="125">
        <f t="shared" si="3"/>
        <v>0</v>
      </c>
      <c r="AI246" s="118"/>
      <c r="AJ246" s="118"/>
      <c r="AK246" s="112"/>
      <c r="AL246" s="64"/>
      <c r="AM246" s="64"/>
      <c r="AN246" s="64"/>
      <c r="AO246" s="64"/>
      <c r="AP246" s="64"/>
      <c r="AQ246" s="64"/>
      <c r="AR246" s="64"/>
      <c r="AS246" s="64"/>
      <c r="AT246" s="64"/>
      <c r="AU246" s="64"/>
      <c r="AV246" s="64"/>
      <c r="AW246" s="64"/>
      <c r="AX246" s="64"/>
      <c r="AY246" s="64"/>
      <c r="AZ246" s="64"/>
      <c r="BA246" s="64"/>
      <c r="BB246" s="64"/>
      <c r="BC246" s="64"/>
      <c r="BD246" s="64"/>
      <c r="BE246" s="64"/>
      <c r="BF246" s="64"/>
      <c r="BG246" s="32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  <c r="IW246" s="1"/>
      <c r="IX246" s="1"/>
      <c r="IY246" s="1"/>
      <c r="IZ246" s="1"/>
      <c r="JA246" s="1"/>
      <c r="JB246" s="1"/>
      <c r="JC246" s="1"/>
      <c r="JD246" s="1"/>
      <c r="JE246" s="1"/>
      <c r="JF246" s="1"/>
      <c r="JG246" s="1"/>
      <c r="JH246" s="1"/>
      <c r="JI246" s="1"/>
      <c r="JJ246" s="1"/>
      <c r="JK246" s="1"/>
      <c r="JL246" s="1"/>
      <c r="JM246" s="1"/>
      <c r="JN246" s="1"/>
      <c r="JO246" s="1"/>
      <c r="JP246" s="1"/>
      <c r="JQ246" s="1"/>
      <c r="JR246" s="1"/>
      <c r="JS246" s="1"/>
      <c r="JT246" s="1"/>
      <c r="JU246" s="1"/>
      <c r="JV246" s="1"/>
      <c r="JW246" s="1"/>
      <c r="JX246" s="1"/>
      <c r="JY246" s="1"/>
      <c r="JZ246" s="1"/>
      <c r="KA246" s="1"/>
      <c r="KB246" s="1"/>
      <c r="KC246" s="1"/>
      <c r="KD246" s="1"/>
      <c r="KE246" s="1"/>
      <c r="KF246" s="1"/>
      <c r="KG246" s="1"/>
      <c r="KH246" s="1"/>
      <c r="KI246" s="1"/>
      <c r="KJ246" s="1"/>
      <c r="KK246" s="1"/>
      <c r="KL246" s="1"/>
      <c r="KM246" s="1"/>
      <c r="KN246" s="1"/>
      <c r="KO246" s="1"/>
      <c r="KP246" s="1"/>
      <c r="KQ246" s="1"/>
      <c r="KR246" s="1"/>
      <c r="KS246" s="1"/>
      <c r="KT246" s="1"/>
      <c r="KU246" s="1"/>
      <c r="KV246" s="1"/>
      <c r="KW246" s="1"/>
      <c r="KX246" s="1"/>
      <c r="KY246" s="1"/>
      <c r="KZ246" s="1"/>
      <c r="LA246" s="1"/>
      <c r="LB246" s="1"/>
      <c r="LC246" s="1"/>
      <c r="LD246" s="1"/>
      <c r="LE246" s="1"/>
      <c r="LF246" s="1"/>
      <c r="LG246" s="1"/>
      <c r="LH246" s="1"/>
      <c r="LI246" s="1"/>
      <c r="LJ246" s="1"/>
      <c r="LK246" s="1"/>
      <c r="LL246" s="1"/>
      <c r="LM246" s="1"/>
      <c r="LN246" s="1"/>
      <c r="LO246" s="1"/>
      <c r="LP246" s="1"/>
      <c r="LQ246" s="1"/>
      <c r="LR246" s="1"/>
      <c r="LS246" s="1"/>
      <c r="LT246" s="1"/>
      <c r="LU246" s="1"/>
      <c r="LV246" s="1"/>
      <c r="LW246" s="1"/>
      <c r="LX246" s="1"/>
      <c r="LY246" s="1"/>
      <c r="LZ246" s="1"/>
      <c r="MA246" s="1"/>
      <c r="MB246" s="1"/>
      <c r="MC246" s="1"/>
      <c r="MD246" s="1"/>
      <c r="ME246" s="1"/>
      <c r="MF246" s="1"/>
      <c r="MG246" s="1"/>
      <c r="MH246" s="1"/>
      <c r="MI246" s="1"/>
      <c r="MJ246" s="1"/>
      <c r="MK246" s="1"/>
      <c r="ML246" s="1"/>
      <c r="MM246" s="1"/>
      <c r="MN246" s="1"/>
      <c r="MO246" s="1"/>
      <c r="MP246" s="1"/>
      <c r="MQ246" s="1"/>
      <c r="MR246" s="1"/>
      <c r="MS246" s="1"/>
      <c r="MT246" s="1"/>
      <c r="MU246" s="1"/>
      <c r="MV246" s="1"/>
      <c r="MW246" s="1"/>
      <c r="MX246" s="1"/>
      <c r="MY246" s="1"/>
      <c r="MZ246" s="1"/>
      <c r="NA246" s="1"/>
      <c r="NB246" s="1"/>
      <c r="NC246" s="1"/>
      <c r="ND246" s="1"/>
      <c r="NE246" s="1"/>
      <c r="NF246" s="1"/>
      <c r="NG246" s="1"/>
      <c r="NH246" s="1"/>
      <c r="NI246" s="1"/>
      <c r="NJ246" s="1"/>
      <c r="NK246" s="1"/>
      <c r="NL246" s="1"/>
      <c r="NM246" s="1"/>
      <c r="NN246" s="1"/>
      <c r="NO246" s="1"/>
      <c r="NP246" s="1"/>
      <c r="NQ246" s="1"/>
      <c r="NR246" s="1"/>
      <c r="NS246" s="1"/>
      <c r="NT246" s="1"/>
      <c r="NU246" s="1"/>
      <c r="NV246" s="1"/>
      <c r="NW246" s="1"/>
      <c r="NX246" s="1"/>
      <c r="NY246" s="1"/>
      <c r="NZ246" s="1"/>
      <c r="OA246" s="1"/>
      <c r="OB246" s="1"/>
      <c r="OC246" s="1"/>
      <c r="OD246" s="1"/>
      <c r="OE246" s="1"/>
      <c r="OF246" s="1"/>
      <c r="OG246" s="1"/>
      <c r="OH246" s="1"/>
      <c r="OI246" s="1"/>
      <c r="OJ246" s="1"/>
      <c r="OK246" s="1"/>
      <c r="OL246" s="1"/>
      <c r="OM246" s="1"/>
      <c r="ON246" s="1"/>
      <c r="OO246" s="1"/>
      <c r="OP246" s="1"/>
      <c r="OQ246" s="1"/>
      <c r="OR246" s="1"/>
      <c r="OS246" s="1"/>
      <c r="OT246" s="1"/>
      <c r="OU246" s="1"/>
      <c r="OV246" s="1"/>
      <c r="OW246" s="1"/>
      <c r="OX246" s="1"/>
      <c r="OY246" s="1"/>
      <c r="OZ246" s="1"/>
      <c r="PA246" s="1"/>
      <c r="PB246" s="1"/>
      <c r="PC246" s="1"/>
      <c r="PD246" s="1"/>
      <c r="PE246" s="1"/>
      <c r="PF246" s="1"/>
      <c r="PG246" s="1"/>
      <c r="PH246" s="1"/>
      <c r="PI246" s="1"/>
      <c r="PJ246" s="1"/>
      <c r="PK246" s="1"/>
      <c r="PL246" s="1"/>
      <c r="PM246" s="1"/>
      <c r="PN246" s="1"/>
      <c r="PO246" s="1"/>
      <c r="PP246" s="1"/>
      <c r="PQ246" s="1"/>
      <c r="PR246" s="1"/>
      <c r="PS246" s="1"/>
      <c r="PT246" s="1"/>
      <c r="PU246" s="1"/>
      <c r="PV246" s="1"/>
      <c r="PW246" s="1"/>
      <c r="PX246" s="1"/>
      <c r="PY246" s="1"/>
      <c r="PZ246" s="1"/>
      <c r="QA246" s="1"/>
      <c r="QB246" s="1"/>
      <c r="QC246" s="1"/>
      <c r="QD246" s="1"/>
      <c r="QE246" s="1"/>
      <c r="QF246" s="1"/>
      <c r="QG246" s="1"/>
      <c r="QH246" s="1"/>
      <c r="QI246" s="1"/>
      <c r="QJ246" s="1"/>
      <c r="QK246" s="1"/>
      <c r="QL246" s="1"/>
      <c r="QM246" s="1"/>
      <c r="QN246" s="1"/>
      <c r="QO246" s="1"/>
      <c r="QP246" s="1"/>
      <c r="QQ246" s="1"/>
      <c r="QR246" s="1"/>
      <c r="QS246" s="1"/>
      <c r="QT246" s="1"/>
      <c r="QU246" s="1"/>
      <c r="QV246" s="1"/>
      <c r="QW246" s="1"/>
      <c r="QX246" s="1"/>
      <c r="QY246" s="1"/>
      <c r="QZ246" s="1"/>
      <c r="RA246" s="1"/>
      <c r="RB246" s="1"/>
      <c r="RC246" s="1"/>
      <c r="RD246" s="1"/>
      <c r="RE246" s="1"/>
      <c r="RF246" s="1"/>
      <c r="RG246" s="1"/>
      <c r="RH246" s="1"/>
      <c r="RI246" s="1"/>
      <c r="RJ246" s="1"/>
      <c r="RK246" s="1"/>
      <c r="RL246" s="1"/>
      <c r="RM246" s="1"/>
      <c r="RN246" s="1"/>
      <c r="RO246" s="1"/>
      <c r="RP246" s="1"/>
      <c r="RQ246" s="1"/>
      <c r="RR246" s="1"/>
      <c r="RS246" s="1"/>
      <c r="RT246" s="1"/>
      <c r="RU246" s="1"/>
      <c r="RV246" s="1"/>
      <c r="RW246" s="1"/>
      <c r="RX246" s="1"/>
      <c r="RY246" s="1"/>
      <c r="RZ246" s="1"/>
      <c r="SA246" s="1"/>
      <c r="SB246" s="1"/>
      <c r="SC246" s="1"/>
      <c r="SD246" s="1"/>
      <c r="SE246" s="1"/>
      <c r="SF246" s="1"/>
      <c r="SG246" s="1"/>
      <c r="SH246" s="1"/>
      <c r="SI246" s="1"/>
      <c r="SJ246" s="1"/>
      <c r="SK246" s="1"/>
      <c r="SL246" s="1"/>
      <c r="SM246" s="1"/>
      <c r="SN246" s="1"/>
      <c r="SO246" s="1"/>
      <c r="SP246" s="1"/>
      <c r="SQ246" s="1"/>
      <c r="SR246" s="1"/>
      <c r="SS246" s="1"/>
      <c r="ST246" s="1"/>
      <c r="SU246" s="1"/>
      <c r="SV246" s="1"/>
      <c r="SW246" s="1"/>
      <c r="SX246" s="1"/>
      <c r="SY246" s="1"/>
      <c r="SZ246" s="1"/>
      <c r="TA246" s="1"/>
      <c r="TB246" s="1"/>
      <c r="TC246" s="1"/>
      <c r="TD246" s="1"/>
      <c r="TE246" s="1"/>
      <c r="TF246" s="1"/>
      <c r="TG246" s="1"/>
      <c r="TH246" s="1"/>
      <c r="TI246" s="1"/>
      <c r="TJ246" s="1"/>
      <c r="TK246" s="1"/>
      <c r="TL246" s="1"/>
      <c r="TM246" s="1"/>
      <c r="TN246" s="1"/>
      <c r="TO246" s="1"/>
      <c r="TP246" s="1"/>
      <c r="TQ246" s="1"/>
      <c r="TR246" s="1"/>
      <c r="TS246" s="1"/>
      <c r="TT246" s="1"/>
      <c r="TU246" s="1"/>
      <c r="TV246" s="1"/>
      <c r="TW246" s="1"/>
      <c r="TX246" s="1"/>
      <c r="TY246" s="1"/>
      <c r="TZ246" s="1"/>
      <c r="UA246" s="1"/>
      <c r="UB246" s="1"/>
      <c r="UC246" s="1"/>
      <c r="UD246" s="1"/>
      <c r="UE246" s="1"/>
      <c r="UF246" s="1"/>
      <c r="UG246" s="1"/>
      <c r="UH246" s="1"/>
      <c r="UI246" s="1"/>
      <c r="UJ246" s="1"/>
      <c r="UK246" s="1"/>
      <c r="UL246" s="1"/>
      <c r="UM246" s="1"/>
      <c r="UN246" s="1"/>
      <c r="UO246" s="1"/>
      <c r="UP246" s="1"/>
      <c r="UQ246" s="1"/>
      <c r="UR246" s="1"/>
      <c r="US246" s="1"/>
      <c r="UT246" s="1"/>
    </row>
    <row r="247" spans="1:566" s="38" customFormat="1" ht="13.5" thickBot="1" x14ac:dyDescent="0.3">
      <c r="A247" s="32"/>
      <c r="B247" s="32"/>
      <c r="C247" s="32"/>
      <c r="D247" s="32"/>
      <c r="E247" s="32"/>
      <c r="F247" s="69"/>
      <c r="G247" s="60"/>
      <c r="H247" s="53"/>
      <c r="I247" s="71"/>
      <c r="J247" s="31"/>
      <c r="K247" s="61"/>
      <c r="L247" s="112"/>
      <c r="M247" s="60"/>
      <c r="N247" s="61"/>
      <c r="O247" s="61"/>
      <c r="P247" s="61"/>
      <c r="Q247" s="31"/>
      <c r="R247" s="31"/>
      <c r="S247" s="31"/>
      <c r="T247" s="31"/>
      <c r="U247" s="11"/>
      <c r="V247" s="11"/>
      <c r="W247" s="11"/>
      <c r="X247" s="11"/>
      <c r="Y247" s="11"/>
      <c r="Z247" s="11"/>
      <c r="AA247" s="11"/>
      <c r="AB247" s="11"/>
      <c r="AC247" s="119"/>
      <c r="AD247" s="119"/>
      <c r="AE247" s="16"/>
      <c r="AF247" s="21"/>
      <c r="AG247" s="119"/>
      <c r="AH247" s="125">
        <f t="shared" si="3"/>
        <v>0</v>
      </c>
      <c r="AI247" s="118"/>
      <c r="AJ247" s="118"/>
      <c r="AK247" s="112"/>
      <c r="AL247" s="64"/>
      <c r="AM247" s="64"/>
      <c r="AN247" s="64"/>
      <c r="AO247" s="64"/>
      <c r="AP247" s="64"/>
      <c r="AQ247" s="64"/>
      <c r="AR247" s="64"/>
      <c r="AS247" s="64"/>
      <c r="AT247" s="64"/>
      <c r="AU247" s="64"/>
      <c r="AV247" s="64"/>
      <c r="AW247" s="64"/>
      <c r="AX247" s="64"/>
      <c r="AY247" s="64"/>
      <c r="AZ247" s="64"/>
      <c r="BA247" s="64"/>
      <c r="BB247" s="64"/>
      <c r="BC247" s="64"/>
      <c r="BD247" s="64"/>
      <c r="BE247" s="64"/>
      <c r="BF247" s="64"/>
      <c r="BG247" s="32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  <c r="IW247" s="1"/>
      <c r="IX247" s="1"/>
      <c r="IY247" s="1"/>
      <c r="IZ247" s="1"/>
      <c r="JA247" s="1"/>
      <c r="JB247" s="1"/>
      <c r="JC247" s="1"/>
      <c r="JD247" s="1"/>
      <c r="JE247" s="1"/>
      <c r="JF247" s="1"/>
      <c r="JG247" s="1"/>
      <c r="JH247" s="1"/>
      <c r="JI247" s="1"/>
      <c r="JJ247" s="1"/>
      <c r="JK247" s="1"/>
      <c r="JL247" s="1"/>
      <c r="JM247" s="1"/>
      <c r="JN247" s="1"/>
      <c r="JO247" s="1"/>
      <c r="JP247" s="1"/>
      <c r="JQ247" s="1"/>
      <c r="JR247" s="1"/>
      <c r="JS247" s="1"/>
      <c r="JT247" s="1"/>
      <c r="JU247" s="1"/>
      <c r="JV247" s="1"/>
      <c r="JW247" s="1"/>
      <c r="JX247" s="1"/>
      <c r="JY247" s="1"/>
      <c r="JZ247" s="1"/>
      <c r="KA247" s="1"/>
      <c r="KB247" s="1"/>
      <c r="KC247" s="1"/>
      <c r="KD247" s="1"/>
      <c r="KE247" s="1"/>
      <c r="KF247" s="1"/>
      <c r="KG247" s="1"/>
      <c r="KH247" s="1"/>
      <c r="KI247" s="1"/>
      <c r="KJ247" s="1"/>
      <c r="KK247" s="1"/>
      <c r="KL247" s="1"/>
      <c r="KM247" s="1"/>
      <c r="KN247" s="1"/>
      <c r="KO247" s="1"/>
      <c r="KP247" s="1"/>
      <c r="KQ247" s="1"/>
      <c r="KR247" s="1"/>
      <c r="KS247" s="1"/>
      <c r="KT247" s="1"/>
      <c r="KU247" s="1"/>
      <c r="KV247" s="1"/>
      <c r="KW247" s="1"/>
      <c r="KX247" s="1"/>
      <c r="KY247" s="1"/>
      <c r="KZ247" s="1"/>
      <c r="LA247" s="1"/>
      <c r="LB247" s="1"/>
      <c r="LC247" s="1"/>
      <c r="LD247" s="1"/>
      <c r="LE247" s="1"/>
      <c r="LF247" s="1"/>
      <c r="LG247" s="1"/>
      <c r="LH247" s="1"/>
      <c r="LI247" s="1"/>
      <c r="LJ247" s="1"/>
      <c r="LK247" s="1"/>
      <c r="LL247" s="1"/>
      <c r="LM247" s="1"/>
      <c r="LN247" s="1"/>
      <c r="LO247" s="1"/>
      <c r="LP247" s="1"/>
      <c r="LQ247" s="1"/>
      <c r="LR247" s="1"/>
      <c r="LS247" s="1"/>
      <c r="LT247" s="1"/>
      <c r="LU247" s="1"/>
      <c r="LV247" s="1"/>
      <c r="LW247" s="1"/>
      <c r="LX247" s="1"/>
      <c r="LY247" s="1"/>
      <c r="LZ247" s="1"/>
      <c r="MA247" s="1"/>
      <c r="MB247" s="1"/>
      <c r="MC247" s="1"/>
      <c r="MD247" s="1"/>
      <c r="ME247" s="1"/>
      <c r="MF247" s="1"/>
      <c r="MG247" s="1"/>
      <c r="MH247" s="1"/>
      <c r="MI247" s="1"/>
      <c r="MJ247" s="1"/>
      <c r="MK247" s="1"/>
      <c r="ML247" s="1"/>
      <c r="MM247" s="1"/>
      <c r="MN247" s="1"/>
      <c r="MO247" s="1"/>
      <c r="MP247" s="1"/>
      <c r="MQ247" s="1"/>
      <c r="MR247" s="1"/>
      <c r="MS247" s="1"/>
      <c r="MT247" s="1"/>
      <c r="MU247" s="1"/>
      <c r="MV247" s="1"/>
      <c r="MW247" s="1"/>
      <c r="MX247" s="1"/>
      <c r="MY247" s="1"/>
      <c r="MZ247" s="1"/>
      <c r="NA247" s="1"/>
      <c r="NB247" s="1"/>
      <c r="NC247" s="1"/>
      <c r="ND247" s="1"/>
      <c r="NE247" s="1"/>
      <c r="NF247" s="1"/>
      <c r="NG247" s="1"/>
      <c r="NH247" s="1"/>
      <c r="NI247" s="1"/>
      <c r="NJ247" s="1"/>
      <c r="NK247" s="1"/>
      <c r="NL247" s="1"/>
      <c r="NM247" s="1"/>
      <c r="NN247" s="1"/>
      <c r="NO247" s="1"/>
      <c r="NP247" s="1"/>
      <c r="NQ247" s="1"/>
      <c r="NR247" s="1"/>
      <c r="NS247" s="1"/>
      <c r="NT247" s="1"/>
      <c r="NU247" s="1"/>
      <c r="NV247" s="1"/>
      <c r="NW247" s="1"/>
      <c r="NX247" s="1"/>
      <c r="NY247" s="1"/>
      <c r="NZ247" s="1"/>
      <c r="OA247" s="1"/>
      <c r="OB247" s="1"/>
      <c r="OC247" s="1"/>
      <c r="OD247" s="1"/>
      <c r="OE247" s="1"/>
      <c r="OF247" s="1"/>
      <c r="OG247" s="1"/>
      <c r="OH247" s="1"/>
      <c r="OI247" s="1"/>
      <c r="OJ247" s="1"/>
      <c r="OK247" s="1"/>
      <c r="OL247" s="1"/>
      <c r="OM247" s="1"/>
      <c r="ON247" s="1"/>
      <c r="OO247" s="1"/>
      <c r="OP247" s="1"/>
      <c r="OQ247" s="1"/>
      <c r="OR247" s="1"/>
      <c r="OS247" s="1"/>
      <c r="OT247" s="1"/>
      <c r="OU247" s="1"/>
      <c r="OV247" s="1"/>
      <c r="OW247" s="1"/>
      <c r="OX247" s="1"/>
      <c r="OY247" s="1"/>
      <c r="OZ247" s="1"/>
      <c r="PA247" s="1"/>
      <c r="PB247" s="1"/>
      <c r="PC247" s="1"/>
      <c r="PD247" s="1"/>
      <c r="PE247" s="1"/>
      <c r="PF247" s="1"/>
      <c r="PG247" s="1"/>
      <c r="PH247" s="1"/>
      <c r="PI247" s="1"/>
      <c r="PJ247" s="1"/>
      <c r="PK247" s="1"/>
      <c r="PL247" s="1"/>
      <c r="PM247" s="1"/>
      <c r="PN247" s="1"/>
      <c r="PO247" s="1"/>
      <c r="PP247" s="1"/>
      <c r="PQ247" s="1"/>
      <c r="PR247" s="1"/>
      <c r="PS247" s="1"/>
      <c r="PT247" s="1"/>
      <c r="PU247" s="1"/>
      <c r="PV247" s="1"/>
      <c r="PW247" s="1"/>
      <c r="PX247" s="1"/>
      <c r="PY247" s="1"/>
      <c r="PZ247" s="1"/>
      <c r="QA247" s="1"/>
      <c r="QB247" s="1"/>
      <c r="QC247" s="1"/>
      <c r="QD247" s="1"/>
      <c r="QE247" s="1"/>
      <c r="QF247" s="1"/>
      <c r="QG247" s="1"/>
      <c r="QH247" s="1"/>
      <c r="QI247" s="1"/>
      <c r="QJ247" s="1"/>
      <c r="QK247" s="1"/>
      <c r="QL247" s="1"/>
      <c r="QM247" s="1"/>
      <c r="QN247" s="1"/>
      <c r="QO247" s="1"/>
      <c r="QP247" s="1"/>
      <c r="QQ247" s="1"/>
      <c r="QR247" s="1"/>
      <c r="QS247" s="1"/>
      <c r="QT247" s="1"/>
      <c r="QU247" s="1"/>
      <c r="QV247" s="1"/>
      <c r="QW247" s="1"/>
      <c r="QX247" s="1"/>
      <c r="QY247" s="1"/>
      <c r="QZ247" s="1"/>
      <c r="RA247" s="1"/>
      <c r="RB247" s="1"/>
      <c r="RC247" s="1"/>
      <c r="RD247" s="1"/>
      <c r="RE247" s="1"/>
      <c r="RF247" s="1"/>
      <c r="RG247" s="1"/>
      <c r="RH247" s="1"/>
      <c r="RI247" s="1"/>
      <c r="RJ247" s="1"/>
      <c r="RK247" s="1"/>
      <c r="RL247" s="1"/>
      <c r="RM247" s="1"/>
      <c r="RN247" s="1"/>
      <c r="RO247" s="1"/>
      <c r="RP247" s="1"/>
      <c r="RQ247" s="1"/>
      <c r="RR247" s="1"/>
      <c r="RS247" s="1"/>
      <c r="RT247" s="1"/>
      <c r="RU247" s="1"/>
      <c r="RV247" s="1"/>
      <c r="RW247" s="1"/>
      <c r="RX247" s="1"/>
      <c r="RY247" s="1"/>
      <c r="RZ247" s="1"/>
      <c r="SA247" s="1"/>
      <c r="SB247" s="1"/>
      <c r="SC247" s="1"/>
      <c r="SD247" s="1"/>
      <c r="SE247" s="1"/>
      <c r="SF247" s="1"/>
      <c r="SG247" s="1"/>
      <c r="SH247" s="1"/>
      <c r="SI247" s="1"/>
      <c r="SJ247" s="1"/>
      <c r="SK247" s="1"/>
      <c r="SL247" s="1"/>
      <c r="SM247" s="1"/>
      <c r="SN247" s="1"/>
      <c r="SO247" s="1"/>
      <c r="SP247" s="1"/>
      <c r="SQ247" s="1"/>
      <c r="SR247" s="1"/>
      <c r="SS247" s="1"/>
      <c r="ST247" s="1"/>
      <c r="SU247" s="1"/>
      <c r="SV247" s="1"/>
      <c r="SW247" s="1"/>
      <c r="SX247" s="1"/>
      <c r="SY247" s="1"/>
      <c r="SZ247" s="1"/>
      <c r="TA247" s="1"/>
      <c r="TB247" s="1"/>
      <c r="TC247" s="1"/>
      <c r="TD247" s="1"/>
      <c r="TE247" s="1"/>
      <c r="TF247" s="1"/>
      <c r="TG247" s="1"/>
      <c r="TH247" s="1"/>
      <c r="TI247" s="1"/>
      <c r="TJ247" s="1"/>
      <c r="TK247" s="1"/>
      <c r="TL247" s="1"/>
      <c r="TM247" s="1"/>
      <c r="TN247" s="1"/>
      <c r="TO247" s="1"/>
      <c r="TP247" s="1"/>
      <c r="TQ247" s="1"/>
      <c r="TR247" s="1"/>
      <c r="TS247" s="1"/>
      <c r="TT247" s="1"/>
      <c r="TU247" s="1"/>
      <c r="TV247" s="1"/>
      <c r="TW247" s="1"/>
      <c r="TX247" s="1"/>
      <c r="TY247" s="1"/>
      <c r="TZ247" s="1"/>
      <c r="UA247" s="1"/>
      <c r="UB247" s="1"/>
      <c r="UC247" s="1"/>
      <c r="UD247" s="1"/>
      <c r="UE247" s="1"/>
      <c r="UF247" s="1"/>
      <c r="UG247" s="1"/>
      <c r="UH247" s="1"/>
      <c r="UI247" s="1"/>
      <c r="UJ247" s="1"/>
      <c r="UK247" s="1"/>
      <c r="UL247" s="1"/>
      <c r="UM247" s="1"/>
      <c r="UN247" s="1"/>
      <c r="UO247" s="1"/>
      <c r="UP247" s="1"/>
      <c r="UQ247" s="1"/>
      <c r="UR247" s="1"/>
      <c r="US247" s="1"/>
      <c r="UT247" s="1"/>
    </row>
    <row r="248" spans="1:566" x14ac:dyDescent="0.25">
      <c r="A248" s="32">
        <v>37</v>
      </c>
      <c r="B248" s="31" t="s">
        <v>486</v>
      </c>
      <c r="C248" s="32" t="s">
        <v>484</v>
      </c>
      <c r="D248" s="32" t="s">
        <v>97</v>
      </c>
      <c r="E248" s="32" t="s">
        <v>99</v>
      </c>
      <c r="F248" s="69" t="s">
        <v>485</v>
      </c>
      <c r="G248" s="60">
        <v>13497</v>
      </c>
      <c r="H248" s="53" t="s">
        <v>487</v>
      </c>
      <c r="I248" s="71" t="s">
        <v>488</v>
      </c>
      <c r="J248" s="31" t="s">
        <v>489</v>
      </c>
      <c r="K248" s="61">
        <v>45280</v>
      </c>
      <c r="L248" s="112">
        <v>16299</v>
      </c>
      <c r="M248" s="60">
        <v>13680</v>
      </c>
      <c r="N248" s="61">
        <v>45280</v>
      </c>
      <c r="O248" s="61">
        <v>45647</v>
      </c>
      <c r="P248" s="61" t="s">
        <v>289</v>
      </c>
      <c r="Q248" s="53" t="s">
        <v>100</v>
      </c>
      <c r="R248" s="31" t="s">
        <v>100</v>
      </c>
      <c r="S248" s="31" t="s">
        <v>100</v>
      </c>
      <c r="T248" s="31" t="s">
        <v>100</v>
      </c>
      <c r="U248" s="11"/>
      <c r="V248" s="11"/>
      <c r="W248" s="11"/>
      <c r="X248" s="11"/>
      <c r="Y248" s="11"/>
      <c r="Z248" s="11"/>
      <c r="AA248" s="11"/>
      <c r="AB248" s="11"/>
      <c r="AC248" s="119"/>
      <c r="AD248" s="119"/>
      <c r="AE248" s="16"/>
      <c r="AF248" s="21"/>
      <c r="AG248" s="119"/>
      <c r="AH248" s="125">
        <f t="shared" si="3"/>
        <v>16299</v>
      </c>
      <c r="AI248" s="118"/>
      <c r="AJ248" s="129">
        <f>16299</f>
        <v>16299</v>
      </c>
      <c r="AK248" s="112">
        <f>AJ248</f>
        <v>16299</v>
      </c>
      <c r="AL248" s="64"/>
      <c r="AM248" s="64"/>
      <c r="AN248" s="64"/>
      <c r="AO248" s="64"/>
      <c r="AP248" s="64"/>
      <c r="AQ248" s="64"/>
      <c r="AR248" s="64"/>
      <c r="AS248" s="64"/>
      <c r="AT248" s="64"/>
      <c r="AU248" s="64"/>
      <c r="AV248" s="64"/>
      <c r="AW248" s="64"/>
      <c r="AX248" s="64"/>
      <c r="AY248" s="64"/>
      <c r="AZ248" s="64"/>
      <c r="BA248" s="64"/>
      <c r="BB248" s="64"/>
      <c r="BC248" s="64"/>
      <c r="BD248" s="64"/>
      <c r="BE248" s="64"/>
      <c r="BF248" s="64"/>
      <c r="BG248" s="32"/>
    </row>
    <row r="249" spans="1:566" s="39" customFormat="1" x14ac:dyDescent="0.25">
      <c r="A249" s="32"/>
      <c r="B249" s="31"/>
      <c r="C249" s="32"/>
      <c r="D249" s="32"/>
      <c r="E249" s="32"/>
      <c r="F249" s="69"/>
      <c r="G249" s="60"/>
      <c r="H249" s="53"/>
      <c r="I249" s="71"/>
      <c r="J249" s="31"/>
      <c r="K249" s="61"/>
      <c r="L249" s="112"/>
      <c r="M249" s="60"/>
      <c r="N249" s="61"/>
      <c r="O249" s="61"/>
      <c r="P249" s="61"/>
      <c r="Q249" s="53"/>
      <c r="R249" s="31"/>
      <c r="S249" s="31"/>
      <c r="T249" s="31"/>
      <c r="U249" s="11"/>
      <c r="V249" s="11"/>
      <c r="W249" s="11"/>
      <c r="X249" s="11"/>
      <c r="Y249" s="11"/>
      <c r="Z249" s="11"/>
      <c r="AA249" s="11"/>
      <c r="AB249" s="11"/>
      <c r="AC249" s="119"/>
      <c r="AD249" s="119"/>
      <c r="AE249" s="16"/>
      <c r="AF249" s="21"/>
      <c r="AG249" s="119"/>
      <c r="AH249" s="125">
        <f t="shared" si="3"/>
        <v>0</v>
      </c>
      <c r="AI249" s="118"/>
      <c r="AJ249" s="129"/>
      <c r="AK249" s="112"/>
      <c r="AL249" s="64"/>
      <c r="AM249" s="64"/>
      <c r="AN249" s="64"/>
      <c r="AO249" s="64"/>
      <c r="AP249" s="64"/>
      <c r="AQ249" s="64"/>
      <c r="AR249" s="64"/>
      <c r="AS249" s="64"/>
      <c r="AT249" s="64"/>
      <c r="AU249" s="64"/>
      <c r="AV249" s="64"/>
      <c r="AW249" s="64"/>
      <c r="AX249" s="64"/>
      <c r="AY249" s="64"/>
      <c r="AZ249" s="64"/>
      <c r="BA249" s="64"/>
      <c r="BB249" s="64"/>
      <c r="BC249" s="64"/>
      <c r="BD249" s="64"/>
      <c r="BE249" s="64"/>
      <c r="BF249" s="64"/>
      <c r="BG249" s="32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  <c r="IW249" s="1"/>
      <c r="IX249" s="1"/>
      <c r="IY249" s="1"/>
      <c r="IZ249" s="1"/>
      <c r="JA249" s="1"/>
      <c r="JB249" s="1"/>
      <c r="JC249" s="1"/>
      <c r="JD249" s="1"/>
      <c r="JE249" s="1"/>
      <c r="JF249" s="1"/>
      <c r="JG249" s="1"/>
      <c r="JH249" s="1"/>
      <c r="JI249" s="1"/>
      <c r="JJ249" s="1"/>
      <c r="JK249" s="1"/>
      <c r="JL249" s="1"/>
      <c r="JM249" s="1"/>
      <c r="JN249" s="1"/>
      <c r="JO249" s="1"/>
      <c r="JP249" s="1"/>
      <c r="JQ249" s="1"/>
      <c r="JR249" s="1"/>
      <c r="JS249" s="1"/>
      <c r="JT249" s="1"/>
      <c r="JU249" s="1"/>
      <c r="JV249" s="1"/>
      <c r="JW249" s="1"/>
      <c r="JX249" s="1"/>
      <c r="JY249" s="1"/>
      <c r="JZ249" s="1"/>
      <c r="KA249" s="1"/>
      <c r="KB249" s="1"/>
      <c r="KC249" s="1"/>
      <c r="KD249" s="1"/>
      <c r="KE249" s="1"/>
      <c r="KF249" s="1"/>
      <c r="KG249" s="1"/>
      <c r="KH249" s="1"/>
      <c r="KI249" s="1"/>
      <c r="KJ249" s="1"/>
      <c r="KK249" s="1"/>
      <c r="KL249" s="1"/>
      <c r="KM249" s="1"/>
      <c r="KN249" s="1"/>
      <c r="KO249" s="1"/>
      <c r="KP249" s="1"/>
      <c r="KQ249" s="1"/>
      <c r="KR249" s="1"/>
      <c r="KS249" s="1"/>
      <c r="KT249" s="1"/>
      <c r="KU249" s="1"/>
      <c r="KV249" s="1"/>
      <c r="KW249" s="1"/>
      <c r="KX249" s="1"/>
      <c r="KY249" s="1"/>
      <c r="KZ249" s="1"/>
      <c r="LA249" s="1"/>
      <c r="LB249" s="1"/>
      <c r="LC249" s="1"/>
      <c r="LD249" s="1"/>
      <c r="LE249" s="1"/>
      <c r="LF249" s="1"/>
      <c r="LG249" s="1"/>
      <c r="LH249" s="1"/>
      <c r="LI249" s="1"/>
      <c r="LJ249" s="1"/>
      <c r="LK249" s="1"/>
      <c r="LL249" s="1"/>
      <c r="LM249" s="1"/>
      <c r="LN249" s="1"/>
      <c r="LO249" s="1"/>
      <c r="LP249" s="1"/>
      <c r="LQ249" s="1"/>
      <c r="LR249" s="1"/>
      <c r="LS249" s="1"/>
      <c r="LT249" s="1"/>
      <c r="LU249" s="1"/>
      <c r="LV249" s="1"/>
      <c r="LW249" s="1"/>
      <c r="LX249" s="1"/>
      <c r="LY249" s="1"/>
      <c r="LZ249" s="1"/>
      <c r="MA249" s="1"/>
      <c r="MB249" s="1"/>
      <c r="MC249" s="1"/>
      <c r="MD249" s="1"/>
      <c r="ME249" s="1"/>
      <c r="MF249" s="1"/>
      <c r="MG249" s="1"/>
      <c r="MH249" s="1"/>
      <c r="MI249" s="1"/>
      <c r="MJ249" s="1"/>
      <c r="MK249" s="1"/>
      <c r="ML249" s="1"/>
      <c r="MM249" s="1"/>
      <c r="MN249" s="1"/>
      <c r="MO249" s="1"/>
      <c r="MP249" s="1"/>
      <c r="MQ249" s="1"/>
      <c r="MR249" s="1"/>
      <c r="MS249" s="1"/>
      <c r="MT249" s="1"/>
      <c r="MU249" s="1"/>
      <c r="MV249" s="1"/>
      <c r="MW249" s="1"/>
      <c r="MX249" s="1"/>
      <c r="MY249" s="1"/>
      <c r="MZ249" s="1"/>
      <c r="NA249" s="1"/>
      <c r="NB249" s="1"/>
      <c r="NC249" s="1"/>
      <c r="ND249" s="1"/>
      <c r="NE249" s="1"/>
      <c r="NF249" s="1"/>
      <c r="NG249" s="1"/>
      <c r="NH249" s="1"/>
      <c r="NI249" s="1"/>
      <c r="NJ249" s="1"/>
      <c r="NK249" s="1"/>
      <c r="NL249" s="1"/>
      <c r="NM249" s="1"/>
      <c r="NN249" s="1"/>
      <c r="NO249" s="1"/>
      <c r="NP249" s="1"/>
      <c r="NQ249" s="1"/>
      <c r="NR249" s="1"/>
      <c r="NS249" s="1"/>
      <c r="NT249" s="1"/>
      <c r="NU249" s="1"/>
      <c r="NV249" s="1"/>
      <c r="NW249" s="1"/>
      <c r="NX249" s="1"/>
      <c r="NY249" s="1"/>
      <c r="NZ249" s="1"/>
      <c r="OA249" s="1"/>
      <c r="OB249" s="1"/>
      <c r="OC249" s="1"/>
      <c r="OD249" s="1"/>
      <c r="OE249" s="1"/>
      <c r="OF249" s="1"/>
      <c r="OG249" s="1"/>
      <c r="OH249" s="1"/>
      <c r="OI249" s="1"/>
      <c r="OJ249" s="1"/>
      <c r="OK249" s="1"/>
      <c r="OL249" s="1"/>
      <c r="OM249" s="1"/>
      <c r="ON249" s="1"/>
      <c r="OO249" s="1"/>
      <c r="OP249" s="1"/>
      <c r="OQ249" s="1"/>
      <c r="OR249" s="1"/>
      <c r="OS249" s="1"/>
      <c r="OT249" s="1"/>
      <c r="OU249" s="1"/>
      <c r="OV249" s="1"/>
      <c r="OW249" s="1"/>
      <c r="OX249" s="1"/>
      <c r="OY249" s="1"/>
      <c r="OZ249" s="1"/>
      <c r="PA249" s="1"/>
      <c r="PB249" s="1"/>
      <c r="PC249" s="1"/>
      <c r="PD249" s="1"/>
      <c r="PE249" s="1"/>
      <c r="PF249" s="1"/>
      <c r="PG249" s="1"/>
      <c r="PH249" s="1"/>
      <c r="PI249" s="1"/>
      <c r="PJ249" s="1"/>
      <c r="PK249" s="1"/>
      <c r="PL249" s="1"/>
      <c r="PM249" s="1"/>
      <c r="PN249" s="1"/>
      <c r="PO249" s="1"/>
      <c r="PP249" s="1"/>
      <c r="PQ249" s="1"/>
      <c r="PR249" s="1"/>
      <c r="PS249" s="1"/>
      <c r="PT249" s="1"/>
      <c r="PU249" s="1"/>
      <c r="PV249" s="1"/>
      <c r="PW249" s="1"/>
      <c r="PX249" s="1"/>
      <c r="PY249" s="1"/>
      <c r="PZ249" s="1"/>
      <c r="QA249" s="1"/>
      <c r="QB249" s="1"/>
      <c r="QC249" s="1"/>
      <c r="QD249" s="1"/>
      <c r="QE249" s="1"/>
      <c r="QF249" s="1"/>
      <c r="QG249" s="1"/>
      <c r="QH249" s="1"/>
      <c r="QI249" s="1"/>
      <c r="QJ249" s="1"/>
      <c r="QK249" s="1"/>
      <c r="QL249" s="1"/>
      <c r="QM249" s="1"/>
      <c r="QN249" s="1"/>
      <c r="QO249" s="1"/>
      <c r="QP249" s="1"/>
      <c r="QQ249" s="1"/>
      <c r="QR249" s="1"/>
      <c r="QS249" s="1"/>
      <c r="QT249" s="1"/>
      <c r="QU249" s="1"/>
      <c r="QV249" s="1"/>
      <c r="QW249" s="1"/>
      <c r="QX249" s="1"/>
      <c r="QY249" s="1"/>
      <c r="QZ249" s="1"/>
      <c r="RA249" s="1"/>
      <c r="RB249" s="1"/>
      <c r="RC249" s="1"/>
      <c r="RD249" s="1"/>
      <c r="RE249" s="1"/>
      <c r="RF249" s="1"/>
      <c r="RG249" s="1"/>
      <c r="RH249" s="1"/>
      <c r="RI249" s="1"/>
      <c r="RJ249" s="1"/>
      <c r="RK249" s="1"/>
      <c r="RL249" s="1"/>
      <c r="RM249" s="1"/>
      <c r="RN249" s="1"/>
      <c r="RO249" s="1"/>
      <c r="RP249" s="1"/>
      <c r="RQ249" s="1"/>
      <c r="RR249" s="1"/>
      <c r="RS249" s="1"/>
      <c r="RT249" s="1"/>
      <c r="RU249" s="1"/>
      <c r="RV249" s="1"/>
      <c r="RW249" s="1"/>
      <c r="RX249" s="1"/>
      <c r="RY249" s="1"/>
      <c r="RZ249" s="1"/>
      <c r="SA249" s="1"/>
      <c r="SB249" s="1"/>
      <c r="SC249" s="1"/>
      <c r="SD249" s="1"/>
      <c r="SE249" s="1"/>
      <c r="SF249" s="1"/>
      <c r="SG249" s="1"/>
      <c r="SH249" s="1"/>
      <c r="SI249" s="1"/>
      <c r="SJ249" s="1"/>
      <c r="SK249" s="1"/>
      <c r="SL249" s="1"/>
      <c r="SM249" s="1"/>
      <c r="SN249" s="1"/>
      <c r="SO249" s="1"/>
      <c r="SP249" s="1"/>
      <c r="SQ249" s="1"/>
      <c r="SR249" s="1"/>
      <c r="SS249" s="1"/>
      <c r="ST249" s="1"/>
      <c r="SU249" s="1"/>
      <c r="SV249" s="1"/>
      <c r="SW249" s="1"/>
      <c r="SX249" s="1"/>
      <c r="SY249" s="1"/>
      <c r="SZ249" s="1"/>
      <c r="TA249" s="1"/>
      <c r="TB249" s="1"/>
      <c r="TC249" s="1"/>
      <c r="TD249" s="1"/>
      <c r="TE249" s="1"/>
      <c r="TF249" s="1"/>
      <c r="TG249" s="1"/>
      <c r="TH249" s="1"/>
      <c r="TI249" s="1"/>
      <c r="TJ249" s="1"/>
      <c r="TK249" s="1"/>
      <c r="TL249" s="1"/>
      <c r="TM249" s="1"/>
      <c r="TN249" s="1"/>
      <c r="TO249" s="1"/>
      <c r="TP249" s="1"/>
      <c r="TQ249" s="1"/>
      <c r="TR249" s="1"/>
      <c r="TS249" s="1"/>
      <c r="TT249" s="1"/>
      <c r="TU249" s="1"/>
      <c r="TV249" s="1"/>
      <c r="TW249" s="1"/>
      <c r="TX249" s="1"/>
      <c r="TY249" s="1"/>
      <c r="TZ249" s="1"/>
      <c r="UA249" s="1"/>
      <c r="UB249" s="1"/>
      <c r="UC249" s="1"/>
      <c r="UD249" s="1"/>
      <c r="UE249" s="1"/>
      <c r="UF249" s="1"/>
      <c r="UG249" s="1"/>
      <c r="UH249" s="1"/>
      <c r="UI249" s="1"/>
      <c r="UJ249" s="1"/>
      <c r="UK249" s="1"/>
      <c r="UL249" s="1"/>
      <c r="UM249" s="1"/>
      <c r="UN249" s="1"/>
      <c r="UO249" s="1"/>
      <c r="UP249" s="1"/>
      <c r="UQ249" s="1"/>
      <c r="UR249" s="1"/>
      <c r="US249" s="1"/>
      <c r="UT249" s="1"/>
    </row>
    <row r="250" spans="1:566" s="38" customFormat="1" ht="13.5" thickBot="1" x14ac:dyDescent="0.3">
      <c r="A250" s="32"/>
      <c r="B250" s="31"/>
      <c r="C250" s="32"/>
      <c r="D250" s="32"/>
      <c r="E250" s="32"/>
      <c r="F250" s="69"/>
      <c r="G250" s="60"/>
      <c r="H250" s="53"/>
      <c r="I250" s="71"/>
      <c r="J250" s="31"/>
      <c r="K250" s="61"/>
      <c r="L250" s="112"/>
      <c r="M250" s="60"/>
      <c r="N250" s="61"/>
      <c r="O250" s="61"/>
      <c r="P250" s="61"/>
      <c r="Q250" s="53"/>
      <c r="R250" s="31"/>
      <c r="S250" s="31"/>
      <c r="T250" s="31"/>
      <c r="U250" s="11"/>
      <c r="V250" s="11"/>
      <c r="W250" s="11"/>
      <c r="X250" s="11"/>
      <c r="Y250" s="11"/>
      <c r="Z250" s="11"/>
      <c r="AA250" s="11"/>
      <c r="AB250" s="11"/>
      <c r="AC250" s="119"/>
      <c r="AD250" s="119"/>
      <c r="AE250" s="16"/>
      <c r="AF250" s="21"/>
      <c r="AG250" s="119"/>
      <c r="AH250" s="125">
        <f t="shared" si="3"/>
        <v>0</v>
      </c>
      <c r="AI250" s="118"/>
      <c r="AJ250" s="129"/>
      <c r="AK250" s="112"/>
      <c r="AL250" s="64"/>
      <c r="AM250" s="64"/>
      <c r="AN250" s="64"/>
      <c r="AO250" s="64"/>
      <c r="AP250" s="64"/>
      <c r="AQ250" s="64"/>
      <c r="AR250" s="64"/>
      <c r="AS250" s="64"/>
      <c r="AT250" s="64"/>
      <c r="AU250" s="64"/>
      <c r="AV250" s="64"/>
      <c r="AW250" s="64"/>
      <c r="AX250" s="64"/>
      <c r="AY250" s="64"/>
      <c r="AZ250" s="64"/>
      <c r="BA250" s="64"/>
      <c r="BB250" s="64"/>
      <c r="BC250" s="64"/>
      <c r="BD250" s="64"/>
      <c r="BE250" s="64"/>
      <c r="BF250" s="64"/>
      <c r="BG250" s="32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  <c r="IW250" s="1"/>
      <c r="IX250" s="1"/>
      <c r="IY250" s="1"/>
      <c r="IZ250" s="1"/>
      <c r="JA250" s="1"/>
      <c r="JB250" s="1"/>
      <c r="JC250" s="1"/>
      <c r="JD250" s="1"/>
      <c r="JE250" s="1"/>
      <c r="JF250" s="1"/>
      <c r="JG250" s="1"/>
      <c r="JH250" s="1"/>
      <c r="JI250" s="1"/>
      <c r="JJ250" s="1"/>
      <c r="JK250" s="1"/>
      <c r="JL250" s="1"/>
      <c r="JM250" s="1"/>
      <c r="JN250" s="1"/>
      <c r="JO250" s="1"/>
      <c r="JP250" s="1"/>
      <c r="JQ250" s="1"/>
      <c r="JR250" s="1"/>
      <c r="JS250" s="1"/>
      <c r="JT250" s="1"/>
      <c r="JU250" s="1"/>
      <c r="JV250" s="1"/>
      <c r="JW250" s="1"/>
      <c r="JX250" s="1"/>
      <c r="JY250" s="1"/>
      <c r="JZ250" s="1"/>
      <c r="KA250" s="1"/>
      <c r="KB250" s="1"/>
      <c r="KC250" s="1"/>
      <c r="KD250" s="1"/>
      <c r="KE250" s="1"/>
      <c r="KF250" s="1"/>
      <c r="KG250" s="1"/>
      <c r="KH250" s="1"/>
      <c r="KI250" s="1"/>
      <c r="KJ250" s="1"/>
      <c r="KK250" s="1"/>
      <c r="KL250" s="1"/>
      <c r="KM250" s="1"/>
      <c r="KN250" s="1"/>
      <c r="KO250" s="1"/>
      <c r="KP250" s="1"/>
      <c r="KQ250" s="1"/>
      <c r="KR250" s="1"/>
      <c r="KS250" s="1"/>
      <c r="KT250" s="1"/>
      <c r="KU250" s="1"/>
      <c r="KV250" s="1"/>
      <c r="KW250" s="1"/>
      <c r="KX250" s="1"/>
      <c r="KY250" s="1"/>
      <c r="KZ250" s="1"/>
      <c r="LA250" s="1"/>
      <c r="LB250" s="1"/>
      <c r="LC250" s="1"/>
      <c r="LD250" s="1"/>
      <c r="LE250" s="1"/>
      <c r="LF250" s="1"/>
      <c r="LG250" s="1"/>
      <c r="LH250" s="1"/>
      <c r="LI250" s="1"/>
      <c r="LJ250" s="1"/>
      <c r="LK250" s="1"/>
      <c r="LL250" s="1"/>
      <c r="LM250" s="1"/>
      <c r="LN250" s="1"/>
      <c r="LO250" s="1"/>
      <c r="LP250" s="1"/>
      <c r="LQ250" s="1"/>
      <c r="LR250" s="1"/>
      <c r="LS250" s="1"/>
      <c r="LT250" s="1"/>
      <c r="LU250" s="1"/>
      <c r="LV250" s="1"/>
      <c r="LW250" s="1"/>
      <c r="LX250" s="1"/>
      <c r="LY250" s="1"/>
      <c r="LZ250" s="1"/>
      <c r="MA250" s="1"/>
      <c r="MB250" s="1"/>
      <c r="MC250" s="1"/>
      <c r="MD250" s="1"/>
      <c r="ME250" s="1"/>
      <c r="MF250" s="1"/>
      <c r="MG250" s="1"/>
      <c r="MH250" s="1"/>
      <c r="MI250" s="1"/>
      <c r="MJ250" s="1"/>
      <c r="MK250" s="1"/>
      <c r="ML250" s="1"/>
      <c r="MM250" s="1"/>
      <c r="MN250" s="1"/>
      <c r="MO250" s="1"/>
      <c r="MP250" s="1"/>
      <c r="MQ250" s="1"/>
      <c r="MR250" s="1"/>
      <c r="MS250" s="1"/>
      <c r="MT250" s="1"/>
      <c r="MU250" s="1"/>
      <c r="MV250" s="1"/>
      <c r="MW250" s="1"/>
      <c r="MX250" s="1"/>
      <c r="MY250" s="1"/>
      <c r="MZ250" s="1"/>
      <c r="NA250" s="1"/>
      <c r="NB250" s="1"/>
      <c r="NC250" s="1"/>
      <c r="ND250" s="1"/>
      <c r="NE250" s="1"/>
      <c r="NF250" s="1"/>
      <c r="NG250" s="1"/>
      <c r="NH250" s="1"/>
      <c r="NI250" s="1"/>
      <c r="NJ250" s="1"/>
      <c r="NK250" s="1"/>
      <c r="NL250" s="1"/>
      <c r="NM250" s="1"/>
      <c r="NN250" s="1"/>
      <c r="NO250" s="1"/>
      <c r="NP250" s="1"/>
      <c r="NQ250" s="1"/>
      <c r="NR250" s="1"/>
      <c r="NS250" s="1"/>
      <c r="NT250" s="1"/>
      <c r="NU250" s="1"/>
      <c r="NV250" s="1"/>
      <c r="NW250" s="1"/>
      <c r="NX250" s="1"/>
      <c r="NY250" s="1"/>
      <c r="NZ250" s="1"/>
      <c r="OA250" s="1"/>
      <c r="OB250" s="1"/>
      <c r="OC250" s="1"/>
      <c r="OD250" s="1"/>
      <c r="OE250" s="1"/>
      <c r="OF250" s="1"/>
      <c r="OG250" s="1"/>
      <c r="OH250" s="1"/>
      <c r="OI250" s="1"/>
      <c r="OJ250" s="1"/>
      <c r="OK250" s="1"/>
      <c r="OL250" s="1"/>
      <c r="OM250" s="1"/>
      <c r="ON250" s="1"/>
      <c r="OO250" s="1"/>
      <c r="OP250" s="1"/>
      <c r="OQ250" s="1"/>
      <c r="OR250" s="1"/>
      <c r="OS250" s="1"/>
      <c r="OT250" s="1"/>
      <c r="OU250" s="1"/>
      <c r="OV250" s="1"/>
      <c r="OW250" s="1"/>
      <c r="OX250" s="1"/>
      <c r="OY250" s="1"/>
      <c r="OZ250" s="1"/>
      <c r="PA250" s="1"/>
      <c r="PB250" s="1"/>
      <c r="PC250" s="1"/>
      <c r="PD250" s="1"/>
      <c r="PE250" s="1"/>
      <c r="PF250" s="1"/>
      <c r="PG250" s="1"/>
      <c r="PH250" s="1"/>
      <c r="PI250" s="1"/>
      <c r="PJ250" s="1"/>
      <c r="PK250" s="1"/>
      <c r="PL250" s="1"/>
      <c r="PM250" s="1"/>
      <c r="PN250" s="1"/>
      <c r="PO250" s="1"/>
      <c r="PP250" s="1"/>
      <c r="PQ250" s="1"/>
      <c r="PR250" s="1"/>
      <c r="PS250" s="1"/>
      <c r="PT250" s="1"/>
      <c r="PU250" s="1"/>
      <c r="PV250" s="1"/>
      <c r="PW250" s="1"/>
      <c r="PX250" s="1"/>
      <c r="PY250" s="1"/>
      <c r="PZ250" s="1"/>
      <c r="QA250" s="1"/>
      <c r="QB250" s="1"/>
      <c r="QC250" s="1"/>
      <c r="QD250" s="1"/>
      <c r="QE250" s="1"/>
      <c r="QF250" s="1"/>
      <c r="QG250" s="1"/>
      <c r="QH250" s="1"/>
      <c r="QI250" s="1"/>
      <c r="QJ250" s="1"/>
      <c r="QK250" s="1"/>
      <c r="QL250" s="1"/>
      <c r="QM250" s="1"/>
      <c r="QN250" s="1"/>
      <c r="QO250" s="1"/>
      <c r="QP250" s="1"/>
      <c r="QQ250" s="1"/>
      <c r="QR250" s="1"/>
      <c r="QS250" s="1"/>
      <c r="QT250" s="1"/>
      <c r="QU250" s="1"/>
      <c r="QV250" s="1"/>
      <c r="QW250" s="1"/>
      <c r="QX250" s="1"/>
      <c r="QY250" s="1"/>
      <c r="QZ250" s="1"/>
      <c r="RA250" s="1"/>
      <c r="RB250" s="1"/>
      <c r="RC250" s="1"/>
      <c r="RD250" s="1"/>
      <c r="RE250" s="1"/>
      <c r="RF250" s="1"/>
      <c r="RG250" s="1"/>
      <c r="RH250" s="1"/>
      <c r="RI250" s="1"/>
      <c r="RJ250" s="1"/>
      <c r="RK250" s="1"/>
      <c r="RL250" s="1"/>
      <c r="RM250" s="1"/>
      <c r="RN250" s="1"/>
      <c r="RO250" s="1"/>
      <c r="RP250" s="1"/>
      <c r="RQ250" s="1"/>
      <c r="RR250" s="1"/>
      <c r="RS250" s="1"/>
      <c r="RT250" s="1"/>
      <c r="RU250" s="1"/>
      <c r="RV250" s="1"/>
      <c r="RW250" s="1"/>
      <c r="RX250" s="1"/>
      <c r="RY250" s="1"/>
      <c r="RZ250" s="1"/>
      <c r="SA250" s="1"/>
      <c r="SB250" s="1"/>
      <c r="SC250" s="1"/>
      <c r="SD250" s="1"/>
      <c r="SE250" s="1"/>
      <c r="SF250" s="1"/>
      <c r="SG250" s="1"/>
      <c r="SH250" s="1"/>
      <c r="SI250" s="1"/>
      <c r="SJ250" s="1"/>
      <c r="SK250" s="1"/>
      <c r="SL250" s="1"/>
      <c r="SM250" s="1"/>
      <c r="SN250" s="1"/>
      <c r="SO250" s="1"/>
      <c r="SP250" s="1"/>
      <c r="SQ250" s="1"/>
      <c r="SR250" s="1"/>
      <c r="SS250" s="1"/>
      <c r="ST250" s="1"/>
      <c r="SU250" s="1"/>
      <c r="SV250" s="1"/>
      <c r="SW250" s="1"/>
      <c r="SX250" s="1"/>
      <c r="SY250" s="1"/>
      <c r="SZ250" s="1"/>
      <c r="TA250" s="1"/>
      <c r="TB250" s="1"/>
      <c r="TC250" s="1"/>
      <c r="TD250" s="1"/>
      <c r="TE250" s="1"/>
      <c r="TF250" s="1"/>
      <c r="TG250" s="1"/>
      <c r="TH250" s="1"/>
      <c r="TI250" s="1"/>
      <c r="TJ250" s="1"/>
      <c r="TK250" s="1"/>
      <c r="TL250" s="1"/>
      <c r="TM250" s="1"/>
      <c r="TN250" s="1"/>
      <c r="TO250" s="1"/>
      <c r="TP250" s="1"/>
      <c r="TQ250" s="1"/>
      <c r="TR250" s="1"/>
      <c r="TS250" s="1"/>
      <c r="TT250" s="1"/>
      <c r="TU250" s="1"/>
      <c r="TV250" s="1"/>
      <c r="TW250" s="1"/>
      <c r="TX250" s="1"/>
      <c r="TY250" s="1"/>
      <c r="TZ250" s="1"/>
      <c r="UA250" s="1"/>
      <c r="UB250" s="1"/>
      <c r="UC250" s="1"/>
      <c r="UD250" s="1"/>
      <c r="UE250" s="1"/>
      <c r="UF250" s="1"/>
      <c r="UG250" s="1"/>
      <c r="UH250" s="1"/>
      <c r="UI250" s="1"/>
      <c r="UJ250" s="1"/>
      <c r="UK250" s="1"/>
      <c r="UL250" s="1"/>
      <c r="UM250" s="1"/>
      <c r="UN250" s="1"/>
      <c r="UO250" s="1"/>
      <c r="UP250" s="1"/>
      <c r="UQ250" s="1"/>
      <c r="UR250" s="1"/>
      <c r="US250" s="1"/>
      <c r="UT250" s="1"/>
    </row>
    <row r="251" spans="1:566" hidden="1" x14ac:dyDescent="0.25">
      <c r="A251" s="32">
        <v>38</v>
      </c>
      <c r="B251" s="32"/>
      <c r="C251" s="32"/>
      <c r="D251" s="32"/>
      <c r="E251" s="32"/>
      <c r="F251" s="69"/>
      <c r="G251" s="60"/>
      <c r="H251" s="53"/>
      <c r="I251" s="71"/>
      <c r="J251" s="31"/>
      <c r="K251" s="61"/>
      <c r="L251" s="112"/>
      <c r="M251" s="60"/>
      <c r="N251" s="61"/>
      <c r="O251" s="61"/>
      <c r="P251" s="61"/>
      <c r="Q251" s="31"/>
      <c r="R251" s="31"/>
      <c r="S251" s="31"/>
      <c r="T251" s="31"/>
      <c r="U251" s="11"/>
      <c r="V251" s="11"/>
      <c r="W251" s="11"/>
      <c r="X251" s="11"/>
      <c r="Y251" s="11"/>
      <c r="Z251" s="11"/>
      <c r="AA251" s="11"/>
      <c r="AB251" s="11"/>
      <c r="AC251" s="119"/>
      <c r="AD251" s="119"/>
      <c r="AE251" s="16"/>
      <c r="AF251" s="21"/>
      <c r="AG251" s="119"/>
      <c r="AH251" s="125">
        <f t="shared" si="3"/>
        <v>0</v>
      </c>
      <c r="AI251" s="118"/>
      <c r="AJ251" s="118"/>
      <c r="AK251" s="112"/>
      <c r="AL251" s="64"/>
      <c r="AM251" s="64"/>
      <c r="AN251" s="64"/>
      <c r="AO251" s="64"/>
      <c r="AP251" s="64"/>
      <c r="AQ251" s="64"/>
      <c r="AR251" s="64"/>
      <c r="AS251" s="64"/>
      <c r="AT251" s="64"/>
      <c r="AU251" s="64"/>
      <c r="AV251" s="64"/>
      <c r="AW251" s="64"/>
      <c r="AX251" s="64"/>
      <c r="AY251" s="64"/>
      <c r="AZ251" s="64"/>
      <c r="BA251" s="64"/>
      <c r="BB251" s="64"/>
      <c r="BC251" s="64"/>
      <c r="BD251" s="64"/>
      <c r="BE251" s="64"/>
      <c r="BF251" s="64"/>
      <c r="BG251" s="32"/>
    </row>
    <row r="252" spans="1:566" s="39" customFormat="1" hidden="1" x14ac:dyDescent="0.25">
      <c r="A252" s="32"/>
      <c r="B252" s="32"/>
      <c r="C252" s="32"/>
      <c r="D252" s="32"/>
      <c r="E252" s="32"/>
      <c r="F252" s="69"/>
      <c r="G252" s="60"/>
      <c r="H252" s="53"/>
      <c r="I252" s="71"/>
      <c r="J252" s="31"/>
      <c r="K252" s="61"/>
      <c r="L252" s="112"/>
      <c r="M252" s="60"/>
      <c r="N252" s="61"/>
      <c r="O252" s="61"/>
      <c r="P252" s="61"/>
      <c r="Q252" s="31"/>
      <c r="R252" s="31"/>
      <c r="S252" s="31"/>
      <c r="T252" s="31"/>
      <c r="U252" s="11"/>
      <c r="V252" s="11"/>
      <c r="W252" s="11"/>
      <c r="X252" s="11"/>
      <c r="Y252" s="11"/>
      <c r="Z252" s="11"/>
      <c r="AA252" s="11"/>
      <c r="AB252" s="11"/>
      <c r="AC252" s="119"/>
      <c r="AD252" s="119"/>
      <c r="AE252" s="16"/>
      <c r="AF252" s="21"/>
      <c r="AG252" s="119"/>
      <c r="AH252" s="125">
        <f t="shared" si="3"/>
        <v>0</v>
      </c>
      <c r="AI252" s="118"/>
      <c r="AJ252" s="118"/>
      <c r="AK252" s="112"/>
      <c r="AL252" s="64"/>
      <c r="AM252" s="64"/>
      <c r="AN252" s="64"/>
      <c r="AO252" s="64"/>
      <c r="AP252" s="64"/>
      <c r="AQ252" s="64"/>
      <c r="AR252" s="64"/>
      <c r="AS252" s="64"/>
      <c r="AT252" s="64"/>
      <c r="AU252" s="64"/>
      <c r="AV252" s="64"/>
      <c r="AW252" s="64"/>
      <c r="AX252" s="64"/>
      <c r="AY252" s="64"/>
      <c r="AZ252" s="64"/>
      <c r="BA252" s="64"/>
      <c r="BB252" s="64"/>
      <c r="BC252" s="64"/>
      <c r="BD252" s="64"/>
      <c r="BE252" s="64"/>
      <c r="BF252" s="64"/>
      <c r="BG252" s="32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  <c r="IW252" s="1"/>
      <c r="IX252" s="1"/>
      <c r="IY252" s="1"/>
      <c r="IZ252" s="1"/>
      <c r="JA252" s="1"/>
      <c r="JB252" s="1"/>
      <c r="JC252" s="1"/>
      <c r="JD252" s="1"/>
      <c r="JE252" s="1"/>
      <c r="JF252" s="1"/>
      <c r="JG252" s="1"/>
      <c r="JH252" s="1"/>
      <c r="JI252" s="1"/>
      <c r="JJ252" s="1"/>
      <c r="JK252" s="1"/>
      <c r="JL252" s="1"/>
      <c r="JM252" s="1"/>
      <c r="JN252" s="1"/>
      <c r="JO252" s="1"/>
      <c r="JP252" s="1"/>
      <c r="JQ252" s="1"/>
      <c r="JR252" s="1"/>
      <c r="JS252" s="1"/>
      <c r="JT252" s="1"/>
      <c r="JU252" s="1"/>
      <c r="JV252" s="1"/>
      <c r="JW252" s="1"/>
      <c r="JX252" s="1"/>
      <c r="JY252" s="1"/>
      <c r="JZ252" s="1"/>
      <c r="KA252" s="1"/>
      <c r="KB252" s="1"/>
      <c r="KC252" s="1"/>
      <c r="KD252" s="1"/>
      <c r="KE252" s="1"/>
      <c r="KF252" s="1"/>
      <c r="KG252" s="1"/>
      <c r="KH252" s="1"/>
      <c r="KI252" s="1"/>
      <c r="KJ252" s="1"/>
      <c r="KK252" s="1"/>
      <c r="KL252" s="1"/>
      <c r="KM252" s="1"/>
      <c r="KN252" s="1"/>
      <c r="KO252" s="1"/>
      <c r="KP252" s="1"/>
      <c r="KQ252" s="1"/>
      <c r="KR252" s="1"/>
      <c r="KS252" s="1"/>
      <c r="KT252" s="1"/>
      <c r="KU252" s="1"/>
      <c r="KV252" s="1"/>
      <c r="KW252" s="1"/>
      <c r="KX252" s="1"/>
      <c r="KY252" s="1"/>
      <c r="KZ252" s="1"/>
      <c r="LA252" s="1"/>
      <c r="LB252" s="1"/>
      <c r="LC252" s="1"/>
      <c r="LD252" s="1"/>
      <c r="LE252" s="1"/>
      <c r="LF252" s="1"/>
      <c r="LG252" s="1"/>
      <c r="LH252" s="1"/>
      <c r="LI252" s="1"/>
      <c r="LJ252" s="1"/>
      <c r="LK252" s="1"/>
      <c r="LL252" s="1"/>
      <c r="LM252" s="1"/>
      <c r="LN252" s="1"/>
      <c r="LO252" s="1"/>
      <c r="LP252" s="1"/>
      <c r="LQ252" s="1"/>
      <c r="LR252" s="1"/>
      <c r="LS252" s="1"/>
      <c r="LT252" s="1"/>
      <c r="LU252" s="1"/>
      <c r="LV252" s="1"/>
      <c r="LW252" s="1"/>
      <c r="LX252" s="1"/>
      <c r="LY252" s="1"/>
      <c r="LZ252" s="1"/>
      <c r="MA252" s="1"/>
      <c r="MB252" s="1"/>
      <c r="MC252" s="1"/>
      <c r="MD252" s="1"/>
      <c r="ME252" s="1"/>
      <c r="MF252" s="1"/>
      <c r="MG252" s="1"/>
      <c r="MH252" s="1"/>
      <c r="MI252" s="1"/>
      <c r="MJ252" s="1"/>
      <c r="MK252" s="1"/>
      <c r="ML252" s="1"/>
      <c r="MM252" s="1"/>
      <c r="MN252" s="1"/>
      <c r="MO252" s="1"/>
      <c r="MP252" s="1"/>
      <c r="MQ252" s="1"/>
      <c r="MR252" s="1"/>
      <c r="MS252" s="1"/>
      <c r="MT252" s="1"/>
      <c r="MU252" s="1"/>
      <c r="MV252" s="1"/>
      <c r="MW252" s="1"/>
      <c r="MX252" s="1"/>
      <c r="MY252" s="1"/>
      <c r="MZ252" s="1"/>
      <c r="NA252" s="1"/>
      <c r="NB252" s="1"/>
      <c r="NC252" s="1"/>
      <c r="ND252" s="1"/>
      <c r="NE252" s="1"/>
      <c r="NF252" s="1"/>
      <c r="NG252" s="1"/>
      <c r="NH252" s="1"/>
      <c r="NI252" s="1"/>
      <c r="NJ252" s="1"/>
      <c r="NK252" s="1"/>
      <c r="NL252" s="1"/>
      <c r="NM252" s="1"/>
      <c r="NN252" s="1"/>
      <c r="NO252" s="1"/>
      <c r="NP252" s="1"/>
      <c r="NQ252" s="1"/>
      <c r="NR252" s="1"/>
      <c r="NS252" s="1"/>
      <c r="NT252" s="1"/>
      <c r="NU252" s="1"/>
      <c r="NV252" s="1"/>
      <c r="NW252" s="1"/>
      <c r="NX252" s="1"/>
      <c r="NY252" s="1"/>
      <c r="NZ252" s="1"/>
      <c r="OA252" s="1"/>
      <c r="OB252" s="1"/>
      <c r="OC252" s="1"/>
      <c r="OD252" s="1"/>
      <c r="OE252" s="1"/>
      <c r="OF252" s="1"/>
      <c r="OG252" s="1"/>
      <c r="OH252" s="1"/>
      <c r="OI252" s="1"/>
      <c r="OJ252" s="1"/>
      <c r="OK252" s="1"/>
      <c r="OL252" s="1"/>
      <c r="OM252" s="1"/>
      <c r="ON252" s="1"/>
      <c r="OO252" s="1"/>
      <c r="OP252" s="1"/>
      <c r="OQ252" s="1"/>
      <c r="OR252" s="1"/>
      <c r="OS252" s="1"/>
      <c r="OT252" s="1"/>
      <c r="OU252" s="1"/>
      <c r="OV252" s="1"/>
      <c r="OW252" s="1"/>
      <c r="OX252" s="1"/>
      <c r="OY252" s="1"/>
      <c r="OZ252" s="1"/>
      <c r="PA252" s="1"/>
      <c r="PB252" s="1"/>
      <c r="PC252" s="1"/>
      <c r="PD252" s="1"/>
      <c r="PE252" s="1"/>
      <c r="PF252" s="1"/>
      <c r="PG252" s="1"/>
      <c r="PH252" s="1"/>
      <c r="PI252" s="1"/>
      <c r="PJ252" s="1"/>
      <c r="PK252" s="1"/>
      <c r="PL252" s="1"/>
      <c r="PM252" s="1"/>
      <c r="PN252" s="1"/>
      <c r="PO252" s="1"/>
      <c r="PP252" s="1"/>
      <c r="PQ252" s="1"/>
      <c r="PR252" s="1"/>
      <c r="PS252" s="1"/>
      <c r="PT252" s="1"/>
      <c r="PU252" s="1"/>
      <c r="PV252" s="1"/>
      <c r="PW252" s="1"/>
      <c r="PX252" s="1"/>
      <c r="PY252" s="1"/>
      <c r="PZ252" s="1"/>
      <c r="QA252" s="1"/>
      <c r="QB252" s="1"/>
      <c r="QC252" s="1"/>
      <c r="QD252" s="1"/>
      <c r="QE252" s="1"/>
      <c r="QF252" s="1"/>
      <c r="QG252" s="1"/>
      <c r="QH252" s="1"/>
      <c r="QI252" s="1"/>
      <c r="QJ252" s="1"/>
      <c r="QK252" s="1"/>
      <c r="QL252" s="1"/>
      <c r="QM252" s="1"/>
      <c r="QN252" s="1"/>
      <c r="QO252" s="1"/>
      <c r="QP252" s="1"/>
      <c r="QQ252" s="1"/>
      <c r="QR252" s="1"/>
      <c r="QS252" s="1"/>
      <c r="QT252" s="1"/>
      <c r="QU252" s="1"/>
      <c r="QV252" s="1"/>
      <c r="QW252" s="1"/>
      <c r="QX252" s="1"/>
      <c r="QY252" s="1"/>
      <c r="QZ252" s="1"/>
      <c r="RA252" s="1"/>
      <c r="RB252" s="1"/>
      <c r="RC252" s="1"/>
      <c r="RD252" s="1"/>
      <c r="RE252" s="1"/>
      <c r="RF252" s="1"/>
      <c r="RG252" s="1"/>
      <c r="RH252" s="1"/>
      <c r="RI252" s="1"/>
      <c r="RJ252" s="1"/>
      <c r="RK252" s="1"/>
      <c r="RL252" s="1"/>
      <c r="RM252" s="1"/>
      <c r="RN252" s="1"/>
      <c r="RO252" s="1"/>
      <c r="RP252" s="1"/>
      <c r="RQ252" s="1"/>
      <c r="RR252" s="1"/>
      <c r="RS252" s="1"/>
      <c r="RT252" s="1"/>
      <c r="RU252" s="1"/>
      <c r="RV252" s="1"/>
      <c r="RW252" s="1"/>
      <c r="RX252" s="1"/>
      <c r="RY252" s="1"/>
      <c r="RZ252" s="1"/>
      <c r="SA252" s="1"/>
      <c r="SB252" s="1"/>
      <c r="SC252" s="1"/>
      <c r="SD252" s="1"/>
      <c r="SE252" s="1"/>
      <c r="SF252" s="1"/>
      <c r="SG252" s="1"/>
      <c r="SH252" s="1"/>
      <c r="SI252" s="1"/>
      <c r="SJ252" s="1"/>
      <c r="SK252" s="1"/>
      <c r="SL252" s="1"/>
      <c r="SM252" s="1"/>
      <c r="SN252" s="1"/>
      <c r="SO252" s="1"/>
      <c r="SP252" s="1"/>
      <c r="SQ252" s="1"/>
      <c r="SR252" s="1"/>
      <c r="SS252" s="1"/>
      <c r="ST252" s="1"/>
      <c r="SU252" s="1"/>
      <c r="SV252" s="1"/>
      <c r="SW252" s="1"/>
      <c r="SX252" s="1"/>
      <c r="SY252" s="1"/>
      <c r="SZ252" s="1"/>
      <c r="TA252" s="1"/>
      <c r="TB252" s="1"/>
      <c r="TC252" s="1"/>
      <c r="TD252" s="1"/>
      <c r="TE252" s="1"/>
      <c r="TF252" s="1"/>
      <c r="TG252" s="1"/>
      <c r="TH252" s="1"/>
      <c r="TI252" s="1"/>
      <c r="TJ252" s="1"/>
      <c r="TK252" s="1"/>
      <c r="TL252" s="1"/>
      <c r="TM252" s="1"/>
      <c r="TN252" s="1"/>
      <c r="TO252" s="1"/>
      <c r="TP252" s="1"/>
      <c r="TQ252" s="1"/>
      <c r="TR252" s="1"/>
      <c r="TS252" s="1"/>
      <c r="TT252" s="1"/>
      <c r="TU252" s="1"/>
      <c r="TV252" s="1"/>
      <c r="TW252" s="1"/>
      <c r="TX252" s="1"/>
      <c r="TY252" s="1"/>
      <c r="TZ252" s="1"/>
      <c r="UA252" s="1"/>
      <c r="UB252" s="1"/>
      <c r="UC252" s="1"/>
      <c r="UD252" s="1"/>
      <c r="UE252" s="1"/>
      <c r="UF252" s="1"/>
      <c r="UG252" s="1"/>
      <c r="UH252" s="1"/>
      <c r="UI252" s="1"/>
      <c r="UJ252" s="1"/>
      <c r="UK252" s="1"/>
      <c r="UL252" s="1"/>
      <c r="UM252" s="1"/>
      <c r="UN252" s="1"/>
      <c r="UO252" s="1"/>
      <c r="UP252" s="1"/>
      <c r="UQ252" s="1"/>
      <c r="UR252" s="1"/>
      <c r="US252" s="1"/>
      <c r="UT252" s="1"/>
    </row>
    <row r="253" spans="1:566" s="38" customFormat="1" ht="13.5" hidden="1" thickBot="1" x14ac:dyDescent="0.3">
      <c r="A253" s="32"/>
      <c r="B253" s="32"/>
      <c r="C253" s="32"/>
      <c r="D253" s="32"/>
      <c r="E253" s="32"/>
      <c r="F253" s="69"/>
      <c r="G253" s="60"/>
      <c r="H253" s="53"/>
      <c r="I253" s="71"/>
      <c r="J253" s="31"/>
      <c r="K253" s="61"/>
      <c r="L253" s="112"/>
      <c r="M253" s="60"/>
      <c r="N253" s="61"/>
      <c r="O253" s="61"/>
      <c r="P253" s="61"/>
      <c r="Q253" s="31"/>
      <c r="R253" s="31"/>
      <c r="S253" s="31"/>
      <c r="T253" s="31"/>
      <c r="U253" s="11"/>
      <c r="V253" s="11"/>
      <c r="W253" s="11"/>
      <c r="X253" s="11"/>
      <c r="Y253" s="11"/>
      <c r="Z253" s="11"/>
      <c r="AA253" s="11"/>
      <c r="AB253" s="11"/>
      <c r="AC253" s="119"/>
      <c r="AD253" s="119"/>
      <c r="AE253" s="16"/>
      <c r="AF253" s="21"/>
      <c r="AG253" s="119"/>
      <c r="AH253" s="125">
        <f t="shared" si="3"/>
        <v>0</v>
      </c>
      <c r="AI253" s="118"/>
      <c r="AJ253" s="118"/>
      <c r="AK253" s="112"/>
      <c r="AL253" s="64"/>
      <c r="AM253" s="64"/>
      <c r="AN253" s="64"/>
      <c r="AO253" s="64"/>
      <c r="AP253" s="64"/>
      <c r="AQ253" s="64"/>
      <c r="AR253" s="64"/>
      <c r="AS253" s="64"/>
      <c r="AT253" s="64"/>
      <c r="AU253" s="64"/>
      <c r="AV253" s="64"/>
      <c r="AW253" s="64"/>
      <c r="AX253" s="64"/>
      <c r="AY253" s="64"/>
      <c r="AZ253" s="64"/>
      <c r="BA253" s="64"/>
      <c r="BB253" s="64"/>
      <c r="BC253" s="64"/>
      <c r="BD253" s="64"/>
      <c r="BE253" s="64"/>
      <c r="BF253" s="64"/>
      <c r="BG253" s="32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  <c r="IW253" s="1"/>
      <c r="IX253" s="1"/>
      <c r="IY253" s="1"/>
      <c r="IZ253" s="1"/>
      <c r="JA253" s="1"/>
      <c r="JB253" s="1"/>
      <c r="JC253" s="1"/>
      <c r="JD253" s="1"/>
      <c r="JE253" s="1"/>
      <c r="JF253" s="1"/>
      <c r="JG253" s="1"/>
      <c r="JH253" s="1"/>
      <c r="JI253" s="1"/>
      <c r="JJ253" s="1"/>
      <c r="JK253" s="1"/>
      <c r="JL253" s="1"/>
      <c r="JM253" s="1"/>
      <c r="JN253" s="1"/>
      <c r="JO253" s="1"/>
      <c r="JP253" s="1"/>
      <c r="JQ253" s="1"/>
      <c r="JR253" s="1"/>
      <c r="JS253" s="1"/>
      <c r="JT253" s="1"/>
      <c r="JU253" s="1"/>
      <c r="JV253" s="1"/>
      <c r="JW253" s="1"/>
      <c r="JX253" s="1"/>
      <c r="JY253" s="1"/>
      <c r="JZ253" s="1"/>
      <c r="KA253" s="1"/>
      <c r="KB253" s="1"/>
      <c r="KC253" s="1"/>
      <c r="KD253" s="1"/>
      <c r="KE253" s="1"/>
      <c r="KF253" s="1"/>
      <c r="KG253" s="1"/>
      <c r="KH253" s="1"/>
      <c r="KI253" s="1"/>
      <c r="KJ253" s="1"/>
      <c r="KK253" s="1"/>
      <c r="KL253" s="1"/>
      <c r="KM253" s="1"/>
      <c r="KN253" s="1"/>
      <c r="KO253" s="1"/>
      <c r="KP253" s="1"/>
      <c r="KQ253" s="1"/>
      <c r="KR253" s="1"/>
      <c r="KS253" s="1"/>
      <c r="KT253" s="1"/>
      <c r="KU253" s="1"/>
      <c r="KV253" s="1"/>
      <c r="KW253" s="1"/>
      <c r="KX253" s="1"/>
      <c r="KY253" s="1"/>
      <c r="KZ253" s="1"/>
      <c r="LA253" s="1"/>
      <c r="LB253" s="1"/>
      <c r="LC253" s="1"/>
      <c r="LD253" s="1"/>
      <c r="LE253" s="1"/>
      <c r="LF253" s="1"/>
      <c r="LG253" s="1"/>
      <c r="LH253" s="1"/>
      <c r="LI253" s="1"/>
      <c r="LJ253" s="1"/>
      <c r="LK253" s="1"/>
      <c r="LL253" s="1"/>
      <c r="LM253" s="1"/>
      <c r="LN253" s="1"/>
      <c r="LO253" s="1"/>
      <c r="LP253" s="1"/>
      <c r="LQ253" s="1"/>
      <c r="LR253" s="1"/>
      <c r="LS253" s="1"/>
      <c r="LT253" s="1"/>
      <c r="LU253" s="1"/>
      <c r="LV253" s="1"/>
      <c r="LW253" s="1"/>
      <c r="LX253" s="1"/>
      <c r="LY253" s="1"/>
      <c r="LZ253" s="1"/>
      <c r="MA253" s="1"/>
      <c r="MB253" s="1"/>
      <c r="MC253" s="1"/>
      <c r="MD253" s="1"/>
      <c r="ME253" s="1"/>
      <c r="MF253" s="1"/>
      <c r="MG253" s="1"/>
      <c r="MH253" s="1"/>
      <c r="MI253" s="1"/>
      <c r="MJ253" s="1"/>
      <c r="MK253" s="1"/>
      <c r="ML253" s="1"/>
      <c r="MM253" s="1"/>
      <c r="MN253" s="1"/>
      <c r="MO253" s="1"/>
      <c r="MP253" s="1"/>
      <c r="MQ253" s="1"/>
      <c r="MR253" s="1"/>
      <c r="MS253" s="1"/>
      <c r="MT253" s="1"/>
      <c r="MU253" s="1"/>
      <c r="MV253" s="1"/>
      <c r="MW253" s="1"/>
      <c r="MX253" s="1"/>
      <c r="MY253" s="1"/>
      <c r="MZ253" s="1"/>
      <c r="NA253" s="1"/>
      <c r="NB253" s="1"/>
      <c r="NC253" s="1"/>
      <c r="ND253" s="1"/>
      <c r="NE253" s="1"/>
      <c r="NF253" s="1"/>
      <c r="NG253" s="1"/>
      <c r="NH253" s="1"/>
      <c r="NI253" s="1"/>
      <c r="NJ253" s="1"/>
      <c r="NK253" s="1"/>
      <c r="NL253" s="1"/>
      <c r="NM253" s="1"/>
      <c r="NN253" s="1"/>
      <c r="NO253" s="1"/>
      <c r="NP253" s="1"/>
      <c r="NQ253" s="1"/>
      <c r="NR253" s="1"/>
      <c r="NS253" s="1"/>
      <c r="NT253" s="1"/>
      <c r="NU253" s="1"/>
      <c r="NV253" s="1"/>
      <c r="NW253" s="1"/>
      <c r="NX253" s="1"/>
      <c r="NY253" s="1"/>
      <c r="NZ253" s="1"/>
      <c r="OA253" s="1"/>
      <c r="OB253" s="1"/>
      <c r="OC253" s="1"/>
      <c r="OD253" s="1"/>
      <c r="OE253" s="1"/>
      <c r="OF253" s="1"/>
      <c r="OG253" s="1"/>
      <c r="OH253" s="1"/>
      <c r="OI253" s="1"/>
      <c r="OJ253" s="1"/>
      <c r="OK253" s="1"/>
      <c r="OL253" s="1"/>
      <c r="OM253" s="1"/>
      <c r="ON253" s="1"/>
      <c r="OO253" s="1"/>
      <c r="OP253" s="1"/>
      <c r="OQ253" s="1"/>
      <c r="OR253" s="1"/>
      <c r="OS253" s="1"/>
      <c r="OT253" s="1"/>
      <c r="OU253" s="1"/>
      <c r="OV253" s="1"/>
      <c r="OW253" s="1"/>
      <c r="OX253" s="1"/>
      <c r="OY253" s="1"/>
      <c r="OZ253" s="1"/>
      <c r="PA253" s="1"/>
      <c r="PB253" s="1"/>
      <c r="PC253" s="1"/>
      <c r="PD253" s="1"/>
      <c r="PE253" s="1"/>
      <c r="PF253" s="1"/>
      <c r="PG253" s="1"/>
      <c r="PH253" s="1"/>
      <c r="PI253" s="1"/>
      <c r="PJ253" s="1"/>
      <c r="PK253" s="1"/>
      <c r="PL253" s="1"/>
      <c r="PM253" s="1"/>
      <c r="PN253" s="1"/>
      <c r="PO253" s="1"/>
      <c r="PP253" s="1"/>
      <c r="PQ253" s="1"/>
      <c r="PR253" s="1"/>
      <c r="PS253" s="1"/>
      <c r="PT253" s="1"/>
      <c r="PU253" s="1"/>
      <c r="PV253" s="1"/>
      <c r="PW253" s="1"/>
      <c r="PX253" s="1"/>
      <c r="PY253" s="1"/>
      <c r="PZ253" s="1"/>
      <c r="QA253" s="1"/>
      <c r="QB253" s="1"/>
      <c r="QC253" s="1"/>
      <c r="QD253" s="1"/>
      <c r="QE253" s="1"/>
      <c r="QF253" s="1"/>
      <c r="QG253" s="1"/>
      <c r="QH253" s="1"/>
      <c r="QI253" s="1"/>
      <c r="QJ253" s="1"/>
      <c r="QK253" s="1"/>
      <c r="QL253" s="1"/>
      <c r="QM253" s="1"/>
      <c r="QN253" s="1"/>
      <c r="QO253" s="1"/>
      <c r="QP253" s="1"/>
      <c r="QQ253" s="1"/>
      <c r="QR253" s="1"/>
      <c r="QS253" s="1"/>
      <c r="QT253" s="1"/>
      <c r="QU253" s="1"/>
      <c r="QV253" s="1"/>
      <c r="QW253" s="1"/>
      <c r="QX253" s="1"/>
      <c r="QY253" s="1"/>
      <c r="QZ253" s="1"/>
      <c r="RA253" s="1"/>
      <c r="RB253" s="1"/>
      <c r="RC253" s="1"/>
      <c r="RD253" s="1"/>
      <c r="RE253" s="1"/>
      <c r="RF253" s="1"/>
      <c r="RG253" s="1"/>
      <c r="RH253" s="1"/>
      <c r="RI253" s="1"/>
      <c r="RJ253" s="1"/>
      <c r="RK253" s="1"/>
      <c r="RL253" s="1"/>
      <c r="RM253" s="1"/>
      <c r="RN253" s="1"/>
      <c r="RO253" s="1"/>
      <c r="RP253" s="1"/>
      <c r="RQ253" s="1"/>
      <c r="RR253" s="1"/>
      <c r="RS253" s="1"/>
      <c r="RT253" s="1"/>
      <c r="RU253" s="1"/>
      <c r="RV253" s="1"/>
      <c r="RW253" s="1"/>
      <c r="RX253" s="1"/>
      <c r="RY253" s="1"/>
      <c r="RZ253" s="1"/>
      <c r="SA253" s="1"/>
      <c r="SB253" s="1"/>
      <c r="SC253" s="1"/>
      <c r="SD253" s="1"/>
      <c r="SE253" s="1"/>
      <c r="SF253" s="1"/>
      <c r="SG253" s="1"/>
      <c r="SH253" s="1"/>
      <c r="SI253" s="1"/>
      <c r="SJ253" s="1"/>
      <c r="SK253" s="1"/>
      <c r="SL253" s="1"/>
      <c r="SM253" s="1"/>
      <c r="SN253" s="1"/>
      <c r="SO253" s="1"/>
      <c r="SP253" s="1"/>
      <c r="SQ253" s="1"/>
      <c r="SR253" s="1"/>
      <c r="SS253" s="1"/>
      <c r="ST253" s="1"/>
      <c r="SU253" s="1"/>
      <c r="SV253" s="1"/>
      <c r="SW253" s="1"/>
      <c r="SX253" s="1"/>
      <c r="SY253" s="1"/>
      <c r="SZ253" s="1"/>
      <c r="TA253" s="1"/>
      <c r="TB253" s="1"/>
      <c r="TC253" s="1"/>
      <c r="TD253" s="1"/>
      <c r="TE253" s="1"/>
      <c r="TF253" s="1"/>
      <c r="TG253" s="1"/>
      <c r="TH253" s="1"/>
      <c r="TI253" s="1"/>
      <c r="TJ253" s="1"/>
      <c r="TK253" s="1"/>
      <c r="TL253" s="1"/>
      <c r="TM253" s="1"/>
      <c r="TN253" s="1"/>
      <c r="TO253" s="1"/>
      <c r="TP253" s="1"/>
      <c r="TQ253" s="1"/>
      <c r="TR253" s="1"/>
      <c r="TS253" s="1"/>
      <c r="TT253" s="1"/>
      <c r="TU253" s="1"/>
      <c r="TV253" s="1"/>
      <c r="TW253" s="1"/>
      <c r="TX253" s="1"/>
      <c r="TY253" s="1"/>
      <c r="TZ253" s="1"/>
      <c r="UA253" s="1"/>
      <c r="UB253" s="1"/>
      <c r="UC253" s="1"/>
      <c r="UD253" s="1"/>
      <c r="UE253" s="1"/>
      <c r="UF253" s="1"/>
      <c r="UG253" s="1"/>
      <c r="UH253" s="1"/>
      <c r="UI253" s="1"/>
      <c r="UJ253" s="1"/>
      <c r="UK253" s="1"/>
      <c r="UL253" s="1"/>
      <c r="UM253" s="1"/>
      <c r="UN253" s="1"/>
      <c r="UO253" s="1"/>
      <c r="UP253" s="1"/>
      <c r="UQ253" s="1"/>
      <c r="UR253" s="1"/>
      <c r="US253" s="1"/>
      <c r="UT253" s="1"/>
    </row>
    <row r="254" spans="1:566" s="38" customFormat="1" ht="26.25" thickBot="1" x14ac:dyDescent="0.3">
      <c r="A254" s="24">
        <v>38</v>
      </c>
      <c r="B254" s="24" t="s">
        <v>490</v>
      </c>
      <c r="C254" s="20" t="s">
        <v>491</v>
      </c>
      <c r="D254" s="20" t="s">
        <v>97</v>
      </c>
      <c r="E254" s="20" t="s">
        <v>175</v>
      </c>
      <c r="F254" s="72" t="s">
        <v>492</v>
      </c>
      <c r="G254" s="22"/>
      <c r="H254" s="104" t="s">
        <v>493</v>
      </c>
      <c r="I254" s="73" t="s">
        <v>494</v>
      </c>
      <c r="J254" s="24" t="s">
        <v>495</v>
      </c>
      <c r="K254" s="23">
        <v>44956</v>
      </c>
      <c r="L254" s="113">
        <v>238000</v>
      </c>
      <c r="M254" s="22">
        <v>13467</v>
      </c>
      <c r="N254" s="23">
        <v>44956</v>
      </c>
      <c r="O254" s="23">
        <v>45321</v>
      </c>
      <c r="P254" s="20" t="s">
        <v>316</v>
      </c>
      <c r="Q254" s="24" t="s">
        <v>100</v>
      </c>
      <c r="R254" s="24" t="s">
        <v>100</v>
      </c>
      <c r="S254" s="24" t="s">
        <v>100</v>
      </c>
      <c r="T254" s="24" t="s">
        <v>306</v>
      </c>
      <c r="U254" s="17" t="s">
        <v>100</v>
      </c>
      <c r="V254" s="17" t="s">
        <v>100</v>
      </c>
      <c r="W254" s="36" t="s">
        <v>100</v>
      </c>
      <c r="X254" s="17" t="s">
        <v>100</v>
      </c>
      <c r="Y254" s="23" t="s">
        <v>100</v>
      </c>
      <c r="Z254" s="17" t="s">
        <v>100</v>
      </c>
      <c r="AA254" s="24" t="s">
        <v>100</v>
      </c>
      <c r="AB254" s="24" t="s">
        <v>100</v>
      </c>
      <c r="AC254" s="121">
        <v>0</v>
      </c>
      <c r="AD254" s="121">
        <v>0</v>
      </c>
      <c r="AE254" s="24" t="s">
        <v>100</v>
      </c>
      <c r="AF254" s="25" t="s">
        <v>100</v>
      </c>
      <c r="AG254" s="121">
        <v>0</v>
      </c>
      <c r="AH254" s="125">
        <f t="shared" si="3"/>
        <v>238000</v>
      </c>
      <c r="AI254" s="131">
        <v>0</v>
      </c>
      <c r="AJ254" s="130">
        <v>20076.89</v>
      </c>
      <c r="AK254" s="132"/>
      <c r="AL254" s="36"/>
      <c r="AM254" s="36"/>
      <c r="AN254" s="36"/>
      <c r="AO254" s="36"/>
      <c r="AP254" s="36"/>
      <c r="AQ254" s="14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20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  <c r="IW254" s="1"/>
      <c r="IX254" s="1"/>
      <c r="IY254" s="1"/>
      <c r="IZ254" s="1"/>
      <c r="JA254" s="1"/>
      <c r="JB254" s="1"/>
      <c r="JC254" s="1"/>
      <c r="JD254" s="1"/>
      <c r="JE254" s="1"/>
      <c r="JF254" s="1"/>
      <c r="JG254" s="1"/>
      <c r="JH254" s="1"/>
      <c r="JI254" s="1"/>
      <c r="JJ254" s="1"/>
      <c r="JK254" s="1"/>
      <c r="JL254" s="1"/>
      <c r="JM254" s="1"/>
      <c r="JN254" s="1"/>
      <c r="JO254" s="1"/>
      <c r="JP254" s="1"/>
      <c r="JQ254" s="1"/>
      <c r="JR254" s="1"/>
      <c r="JS254" s="1"/>
      <c r="JT254" s="1"/>
      <c r="JU254" s="1"/>
      <c r="JV254" s="1"/>
      <c r="JW254" s="1"/>
      <c r="JX254" s="1"/>
      <c r="JY254" s="1"/>
      <c r="JZ254" s="1"/>
      <c r="KA254" s="1"/>
      <c r="KB254" s="1"/>
      <c r="KC254" s="1"/>
      <c r="KD254" s="1"/>
      <c r="KE254" s="1"/>
      <c r="KF254" s="1"/>
      <c r="KG254" s="1"/>
      <c r="KH254" s="1"/>
      <c r="KI254" s="1"/>
      <c r="KJ254" s="1"/>
      <c r="KK254" s="1"/>
      <c r="KL254" s="1"/>
      <c r="KM254" s="1"/>
      <c r="KN254" s="1"/>
      <c r="KO254" s="1"/>
      <c r="KP254" s="1"/>
      <c r="KQ254" s="1"/>
      <c r="KR254" s="1"/>
      <c r="KS254" s="1"/>
      <c r="KT254" s="1"/>
      <c r="KU254" s="1"/>
      <c r="KV254" s="1"/>
      <c r="KW254" s="1"/>
      <c r="KX254" s="1"/>
      <c r="KY254" s="1"/>
      <c r="KZ254" s="1"/>
      <c r="LA254" s="1"/>
      <c r="LB254" s="1"/>
      <c r="LC254" s="1"/>
      <c r="LD254" s="1"/>
      <c r="LE254" s="1"/>
      <c r="LF254" s="1"/>
      <c r="LG254" s="1"/>
      <c r="LH254" s="1"/>
      <c r="LI254" s="1"/>
      <c r="LJ254" s="1"/>
      <c r="LK254" s="1"/>
      <c r="LL254" s="1"/>
      <c r="LM254" s="1"/>
      <c r="LN254" s="1"/>
      <c r="LO254" s="1"/>
      <c r="LP254" s="1"/>
      <c r="LQ254" s="1"/>
      <c r="LR254" s="1"/>
      <c r="LS254" s="1"/>
      <c r="LT254" s="1"/>
      <c r="LU254" s="1"/>
      <c r="LV254" s="1"/>
      <c r="LW254" s="1"/>
      <c r="LX254" s="1"/>
      <c r="LY254" s="1"/>
      <c r="LZ254" s="1"/>
      <c r="MA254" s="1"/>
      <c r="MB254" s="1"/>
      <c r="MC254" s="1"/>
      <c r="MD254" s="1"/>
      <c r="ME254" s="1"/>
      <c r="MF254" s="1"/>
      <c r="MG254" s="1"/>
      <c r="MH254" s="1"/>
      <c r="MI254" s="1"/>
      <c r="MJ254" s="1"/>
      <c r="MK254" s="1"/>
      <c r="ML254" s="1"/>
      <c r="MM254" s="1"/>
      <c r="MN254" s="1"/>
      <c r="MO254" s="1"/>
      <c r="MP254" s="1"/>
      <c r="MQ254" s="1"/>
      <c r="MR254" s="1"/>
      <c r="MS254" s="1"/>
      <c r="MT254" s="1"/>
      <c r="MU254" s="1"/>
      <c r="MV254" s="1"/>
      <c r="MW254" s="1"/>
      <c r="MX254" s="1"/>
      <c r="MY254" s="1"/>
      <c r="MZ254" s="1"/>
      <c r="NA254" s="1"/>
      <c r="NB254" s="1"/>
      <c r="NC254" s="1"/>
      <c r="ND254" s="1"/>
      <c r="NE254" s="1"/>
      <c r="NF254" s="1"/>
      <c r="NG254" s="1"/>
      <c r="NH254" s="1"/>
      <c r="NI254" s="1"/>
      <c r="NJ254" s="1"/>
      <c r="NK254" s="1"/>
      <c r="NL254" s="1"/>
      <c r="NM254" s="1"/>
      <c r="NN254" s="1"/>
      <c r="NO254" s="1"/>
      <c r="NP254" s="1"/>
      <c r="NQ254" s="1"/>
      <c r="NR254" s="1"/>
      <c r="NS254" s="1"/>
      <c r="NT254" s="1"/>
      <c r="NU254" s="1"/>
      <c r="NV254" s="1"/>
      <c r="NW254" s="1"/>
      <c r="NX254" s="1"/>
      <c r="NY254" s="1"/>
      <c r="NZ254" s="1"/>
      <c r="OA254" s="1"/>
      <c r="OB254" s="1"/>
      <c r="OC254" s="1"/>
      <c r="OD254" s="1"/>
      <c r="OE254" s="1"/>
      <c r="OF254" s="1"/>
      <c r="OG254" s="1"/>
      <c r="OH254" s="1"/>
      <c r="OI254" s="1"/>
      <c r="OJ254" s="1"/>
      <c r="OK254" s="1"/>
      <c r="OL254" s="1"/>
      <c r="OM254" s="1"/>
      <c r="ON254" s="1"/>
      <c r="OO254" s="1"/>
      <c r="OP254" s="1"/>
      <c r="OQ254" s="1"/>
      <c r="OR254" s="1"/>
      <c r="OS254" s="1"/>
      <c r="OT254" s="1"/>
      <c r="OU254" s="1"/>
      <c r="OV254" s="1"/>
      <c r="OW254" s="1"/>
      <c r="OX254" s="1"/>
      <c r="OY254" s="1"/>
      <c r="OZ254" s="1"/>
      <c r="PA254" s="1"/>
      <c r="PB254" s="1"/>
      <c r="PC254" s="1"/>
      <c r="PD254" s="1"/>
      <c r="PE254" s="1"/>
      <c r="PF254" s="1"/>
      <c r="PG254" s="1"/>
      <c r="PH254" s="1"/>
      <c r="PI254" s="1"/>
      <c r="PJ254" s="1"/>
      <c r="PK254" s="1"/>
      <c r="PL254" s="1"/>
      <c r="PM254" s="1"/>
      <c r="PN254" s="1"/>
      <c r="PO254" s="1"/>
      <c r="PP254" s="1"/>
      <c r="PQ254" s="1"/>
      <c r="PR254" s="1"/>
      <c r="PS254" s="1"/>
      <c r="PT254" s="1"/>
      <c r="PU254" s="1"/>
      <c r="PV254" s="1"/>
      <c r="PW254" s="1"/>
      <c r="PX254" s="1"/>
      <c r="PY254" s="1"/>
      <c r="PZ254" s="1"/>
      <c r="QA254" s="1"/>
      <c r="QB254" s="1"/>
      <c r="QC254" s="1"/>
      <c r="QD254" s="1"/>
      <c r="QE254" s="1"/>
      <c r="QF254" s="1"/>
      <c r="QG254" s="1"/>
      <c r="QH254" s="1"/>
      <c r="QI254" s="1"/>
      <c r="QJ254" s="1"/>
      <c r="QK254" s="1"/>
      <c r="QL254" s="1"/>
      <c r="QM254" s="1"/>
      <c r="QN254" s="1"/>
      <c r="QO254" s="1"/>
      <c r="QP254" s="1"/>
      <c r="QQ254" s="1"/>
      <c r="QR254" s="1"/>
      <c r="QS254" s="1"/>
      <c r="QT254" s="1"/>
      <c r="QU254" s="1"/>
      <c r="QV254" s="1"/>
      <c r="QW254" s="1"/>
      <c r="QX254" s="1"/>
      <c r="QY254" s="1"/>
      <c r="QZ254" s="1"/>
      <c r="RA254" s="1"/>
      <c r="RB254" s="1"/>
      <c r="RC254" s="1"/>
      <c r="RD254" s="1"/>
      <c r="RE254" s="1"/>
      <c r="RF254" s="1"/>
      <c r="RG254" s="1"/>
      <c r="RH254" s="1"/>
      <c r="RI254" s="1"/>
      <c r="RJ254" s="1"/>
      <c r="RK254" s="1"/>
      <c r="RL254" s="1"/>
      <c r="RM254" s="1"/>
      <c r="RN254" s="1"/>
      <c r="RO254" s="1"/>
      <c r="RP254" s="1"/>
      <c r="RQ254" s="1"/>
      <c r="RR254" s="1"/>
      <c r="RS254" s="1"/>
      <c r="RT254" s="1"/>
      <c r="RU254" s="1"/>
      <c r="RV254" s="1"/>
      <c r="RW254" s="1"/>
      <c r="RX254" s="1"/>
      <c r="RY254" s="1"/>
      <c r="RZ254" s="1"/>
      <c r="SA254" s="1"/>
      <c r="SB254" s="1"/>
      <c r="SC254" s="1"/>
      <c r="SD254" s="1"/>
      <c r="SE254" s="1"/>
      <c r="SF254" s="1"/>
      <c r="SG254" s="1"/>
      <c r="SH254" s="1"/>
      <c r="SI254" s="1"/>
      <c r="SJ254" s="1"/>
      <c r="SK254" s="1"/>
      <c r="SL254" s="1"/>
      <c r="SM254" s="1"/>
      <c r="SN254" s="1"/>
      <c r="SO254" s="1"/>
      <c r="SP254" s="1"/>
      <c r="SQ254" s="1"/>
      <c r="SR254" s="1"/>
      <c r="SS254" s="1"/>
      <c r="ST254" s="1"/>
      <c r="SU254" s="1"/>
      <c r="SV254" s="1"/>
      <c r="SW254" s="1"/>
      <c r="SX254" s="1"/>
      <c r="SY254" s="1"/>
      <c r="SZ254" s="1"/>
      <c r="TA254" s="1"/>
      <c r="TB254" s="1"/>
      <c r="TC254" s="1"/>
      <c r="TD254" s="1"/>
      <c r="TE254" s="1"/>
      <c r="TF254" s="1"/>
      <c r="TG254" s="1"/>
      <c r="TH254" s="1"/>
      <c r="TI254" s="1"/>
      <c r="TJ254" s="1"/>
      <c r="TK254" s="1"/>
      <c r="TL254" s="1"/>
      <c r="TM254" s="1"/>
      <c r="TN254" s="1"/>
      <c r="TO254" s="1"/>
      <c r="TP254" s="1"/>
      <c r="TQ254" s="1"/>
      <c r="TR254" s="1"/>
      <c r="TS254" s="1"/>
      <c r="TT254" s="1"/>
      <c r="TU254" s="1"/>
      <c r="TV254" s="1"/>
      <c r="TW254" s="1"/>
      <c r="TX254" s="1"/>
      <c r="TY254" s="1"/>
      <c r="TZ254" s="1"/>
      <c r="UA254" s="1"/>
      <c r="UB254" s="1"/>
      <c r="UC254" s="1"/>
      <c r="UD254" s="1"/>
      <c r="UE254" s="1"/>
      <c r="UF254" s="1"/>
      <c r="UG254" s="1"/>
      <c r="UH254" s="1"/>
      <c r="UI254" s="1"/>
      <c r="UJ254" s="1"/>
      <c r="UK254" s="1"/>
      <c r="UL254" s="1"/>
      <c r="UM254" s="1"/>
      <c r="UN254" s="1"/>
      <c r="UO254" s="1"/>
      <c r="UP254" s="1"/>
      <c r="UQ254" s="1"/>
      <c r="UR254" s="1"/>
      <c r="US254" s="1"/>
    </row>
    <row r="255" spans="1:566" s="38" customFormat="1" ht="27.75" customHeight="1" thickBot="1" x14ac:dyDescent="0.3">
      <c r="A255" s="74" t="s">
        <v>338</v>
      </c>
      <c r="B255" s="75"/>
      <c r="C255" s="75"/>
      <c r="D255" s="75"/>
      <c r="E255" s="75"/>
      <c r="F255" s="76"/>
      <c r="G255" s="77"/>
      <c r="H255" s="78"/>
      <c r="I255" s="79"/>
      <c r="J255" s="78"/>
      <c r="K255" s="80"/>
      <c r="L255" s="114">
        <f>SUM(L20:L254)</f>
        <v>10392011.35</v>
      </c>
      <c r="M255" s="77"/>
      <c r="N255" s="80"/>
      <c r="O255" s="80"/>
      <c r="P255" s="40"/>
      <c r="Q255" s="78"/>
      <c r="R255" s="78"/>
      <c r="S255" s="78"/>
      <c r="T255" s="78"/>
      <c r="U255" s="81"/>
      <c r="V255" s="81"/>
      <c r="W255" s="82"/>
      <c r="X255" s="81"/>
      <c r="Y255" s="80"/>
      <c r="Z255" s="81"/>
      <c r="AA255" s="78"/>
      <c r="AB255" s="78"/>
      <c r="AC255" s="114">
        <f>SUM(AC20:AC254)</f>
        <v>412591.24</v>
      </c>
      <c r="AD255" s="114">
        <f>SUM(AD20:AD254)</f>
        <v>0</v>
      </c>
      <c r="AE255" s="78"/>
      <c r="AF255" s="83"/>
      <c r="AG255" s="114">
        <f>SUM(AG20:AG254)</f>
        <v>64418.27</v>
      </c>
      <c r="AH255" s="114">
        <f>SUM(AH20:AH254)</f>
        <v>10869020.859999999</v>
      </c>
      <c r="AI255" s="114">
        <f>SUM(AI20:AI254)</f>
        <v>24960393.450000007</v>
      </c>
      <c r="AJ255" s="114">
        <f>SUM(AJ20:AJ254)</f>
        <v>1147926.3299999996</v>
      </c>
      <c r="AK255" s="114">
        <f>SUM(AK20:AK254)</f>
        <v>26067942.59</v>
      </c>
      <c r="AL255" s="82"/>
      <c r="AM255" s="82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82"/>
      <c r="BC255" s="82"/>
      <c r="BD255" s="82"/>
      <c r="BE255" s="82"/>
      <c r="BF255" s="82"/>
      <c r="BG255" s="84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  <c r="IW255" s="1"/>
      <c r="IX255" s="1"/>
      <c r="IY255" s="1"/>
      <c r="IZ255" s="1"/>
      <c r="JA255" s="1"/>
      <c r="JB255" s="1"/>
      <c r="JC255" s="1"/>
      <c r="JD255" s="1"/>
      <c r="JE255" s="1"/>
      <c r="JF255" s="1"/>
      <c r="JG255" s="1"/>
      <c r="JH255" s="1"/>
      <c r="JI255" s="1"/>
      <c r="JJ255" s="1"/>
      <c r="JK255" s="1"/>
      <c r="JL255" s="1"/>
      <c r="JM255" s="1"/>
      <c r="JN255" s="1"/>
      <c r="JO255" s="1"/>
      <c r="JP255" s="1"/>
      <c r="JQ255" s="1"/>
      <c r="JR255" s="1"/>
      <c r="JS255" s="1"/>
      <c r="JT255" s="1"/>
      <c r="JU255" s="1"/>
      <c r="JV255" s="1"/>
      <c r="JW255" s="1"/>
      <c r="JX255" s="1"/>
      <c r="JY255" s="1"/>
      <c r="JZ255" s="1"/>
      <c r="KA255" s="1"/>
      <c r="KB255" s="1"/>
      <c r="KC255" s="1"/>
      <c r="KD255" s="1"/>
      <c r="KE255" s="1"/>
      <c r="KF255" s="1"/>
      <c r="KG255" s="1"/>
      <c r="KH255" s="1"/>
      <c r="KI255" s="1"/>
      <c r="KJ255" s="1"/>
      <c r="KK255" s="1"/>
      <c r="KL255" s="1"/>
      <c r="KM255" s="1"/>
      <c r="KN255" s="1"/>
      <c r="KO255" s="1"/>
      <c r="KP255" s="1"/>
      <c r="KQ255" s="1"/>
      <c r="KR255" s="1"/>
      <c r="KS255" s="1"/>
      <c r="KT255" s="1"/>
      <c r="KU255" s="1"/>
      <c r="KV255" s="1"/>
      <c r="KW255" s="1"/>
      <c r="KX255" s="1"/>
      <c r="KY255" s="1"/>
      <c r="KZ255" s="1"/>
      <c r="LA255" s="1"/>
      <c r="LB255" s="1"/>
      <c r="LC255" s="1"/>
      <c r="LD255" s="1"/>
      <c r="LE255" s="1"/>
      <c r="LF255" s="1"/>
      <c r="LG255" s="1"/>
      <c r="LH255" s="1"/>
      <c r="LI255" s="1"/>
      <c r="LJ255" s="1"/>
      <c r="LK255" s="1"/>
      <c r="LL255" s="1"/>
      <c r="LM255" s="1"/>
      <c r="LN255" s="1"/>
      <c r="LO255" s="1"/>
      <c r="LP255" s="1"/>
      <c r="LQ255" s="1"/>
      <c r="LR255" s="1"/>
      <c r="LS255" s="1"/>
      <c r="LT255" s="1"/>
      <c r="LU255" s="1"/>
      <c r="LV255" s="1"/>
      <c r="LW255" s="1"/>
      <c r="LX255" s="1"/>
      <c r="LY255" s="1"/>
      <c r="LZ255" s="1"/>
      <c r="MA255" s="1"/>
      <c r="MB255" s="1"/>
      <c r="MC255" s="1"/>
      <c r="MD255" s="1"/>
      <c r="ME255" s="1"/>
      <c r="MF255" s="1"/>
      <c r="MG255" s="1"/>
      <c r="MH255" s="1"/>
      <c r="MI255" s="1"/>
      <c r="MJ255" s="1"/>
      <c r="MK255" s="1"/>
      <c r="ML255" s="1"/>
      <c r="MM255" s="1"/>
      <c r="MN255" s="1"/>
      <c r="MO255" s="1"/>
      <c r="MP255" s="1"/>
      <c r="MQ255" s="1"/>
      <c r="MR255" s="1"/>
      <c r="MS255" s="1"/>
      <c r="MT255" s="1"/>
      <c r="MU255" s="1"/>
      <c r="MV255" s="1"/>
      <c r="MW255" s="1"/>
      <c r="MX255" s="1"/>
      <c r="MY255" s="1"/>
      <c r="MZ255" s="1"/>
      <c r="NA255" s="1"/>
      <c r="NB255" s="1"/>
      <c r="NC255" s="1"/>
      <c r="ND255" s="1"/>
      <c r="NE255" s="1"/>
      <c r="NF255" s="1"/>
      <c r="NG255" s="1"/>
      <c r="NH255" s="1"/>
      <c r="NI255" s="1"/>
      <c r="NJ255" s="1"/>
      <c r="NK255" s="1"/>
      <c r="NL255" s="1"/>
      <c r="NM255" s="1"/>
      <c r="NN255" s="1"/>
      <c r="NO255" s="1"/>
      <c r="NP255" s="1"/>
      <c r="NQ255" s="1"/>
      <c r="NR255" s="1"/>
      <c r="NS255" s="1"/>
      <c r="NT255" s="1"/>
      <c r="NU255" s="1"/>
      <c r="NV255" s="1"/>
      <c r="NW255" s="1"/>
      <c r="NX255" s="1"/>
      <c r="NY255" s="1"/>
      <c r="NZ255" s="1"/>
      <c r="OA255" s="1"/>
      <c r="OB255" s="1"/>
      <c r="OC255" s="1"/>
      <c r="OD255" s="1"/>
      <c r="OE255" s="1"/>
      <c r="OF255" s="1"/>
      <c r="OG255" s="1"/>
      <c r="OH255" s="1"/>
      <c r="OI255" s="1"/>
      <c r="OJ255" s="1"/>
      <c r="OK255" s="1"/>
      <c r="OL255" s="1"/>
      <c r="OM255" s="1"/>
      <c r="ON255" s="1"/>
      <c r="OO255" s="1"/>
      <c r="OP255" s="1"/>
      <c r="OQ255" s="1"/>
      <c r="OR255" s="1"/>
      <c r="OS255" s="1"/>
      <c r="OT255" s="1"/>
      <c r="OU255" s="1"/>
      <c r="OV255" s="1"/>
      <c r="OW255" s="1"/>
      <c r="OX255" s="1"/>
      <c r="OY255" s="1"/>
      <c r="OZ255" s="1"/>
      <c r="PA255" s="1"/>
      <c r="PB255" s="1"/>
      <c r="PC255" s="1"/>
      <c r="PD255" s="1"/>
      <c r="PE255" s="1"/>
      <c r="PF255" s="1"/>
      <c r="PG255" s="1"/>
      <c r="PH255" s="1"/>
      <c r="PI255" s="1"/>
      <c r="PJ255" s="1"/>
      <c r="PK255" s="1"/>
      <c r="PL255" s="1"/>
      <c r="PM255" s="1"/>
      <c r="PN255" s="1"/>
      <c r="PO255" s="1"/>
      <c r="PP255" s="1"/>
      <c r="PQ255" s="1"/>
      <c r="PR255" s="1"/>
      <c r="PS255" s="1"/>
      <c r="PT255" s="1"/>
      <c r="PU255" s="1"/>
      <c r="PV255" s="1"/>
      <c r="PW255" s="1"/>
      <c r="PX255" s="1"/>
      <c r="PY255" s="1"/>
      <c r="PZ255" s="1"/>
      <c r="QA255" s="1"/>
      <c r="QB255" s="1"/>
      <c r="QC255" s="1"/>
      <c r="QD255" s="1"/>
      <c r="QE255" s="1"/>
      <c r="QF255" s="1"/>
      <c r="QG255" s="1"/>
      <c r="QH255" s="1"/>
      <c r="QI255" s="1"/>
      <c r="QJ255" s="1"/>
      <c r="QK255" s="1"/>
      <c r="QL255" s="1"/>
      <c r="QM255" s="1"/>
      <c r="QN255" s="1"/>
      <c r="QO255" s="1"/>
      <c r="QP255" s="1"/>
      <c r="QQ255" s="1"/>
      <c r="QR255" s="1"/>
      <c r="QS255" s="1"/>
      <c r="QT255" s="1"/>
      <c r="QU255" s="1"/>
      <c r="QV255" s="1"/>
      <c r="QW255" s="1"/>
      <c r="QX255" s="1"/>
      <c r="QY255" s="1"/>
      <c r="QZ255" s="1"/>
      <c r="RA255" s="1"/>
      <c r="RB255" s="1"/>
      <c r="RC255" s="1"/>
      <c r="RD255" s="1"/>
      <c r="RE255" s="1"/>
      <c r="RF255" s="1"/>
      <c r="RG255" s="1"/>
      <c r="RH255" s="1"/>
      <c r="RI255" s="1"/>
      <c r="RJ255" s="1"/>
      <c r="RK255" s="1"/>
      <c r="RL255" s="1"/>
      <c r="RM255" s="1"/>
      <c r="RN255" s="1"/>
      <c r="RO255" s="1"/>
      <c r="RP255" s="1"/>
      <c r="RQ255" s="1"/>
      <c r="RR255" s="1"/>
      <c r="RS255" s="1"/>
      <c r="RT255" s="1"/>
      <c r="RU255" s="1"/>
      <c r="RV255" s="1"/>
      <c r="RW255" s="1"/>
      <c r="RX255" s="1"/>
      <c r="RY255" s="1"/>
      <c r="RZ255" s="1"/>
      <c r="SA255" s="1"/>
      <c r="SB255" s="1"/>
      <c r="SC255" s="1"/>
      <c r="SD255" s="1"/>
      <c r="SE255" s="1"/>
      <c r="SF255" s="1"/>
      <c r="SG255" s="1"/>
      <c r="SH255" s="1"/>
      <c r="SI255" s="1"/>
      <c r="SJ255" s="1"/>
      <c r="SK255" s="1"/>
      <c r="SL255" s="1"/>
      <c r="SM255" s="1"/>
      <c r="SN255" s="1"/>
      <c r="SO255" s="1"/>
      <c r="SP255" s="1"/>
      <c r="SQ255" s="1"/>
      <c r="SR255" s="1"/>
      <c r="SS255" s="1"/>
      <c r="ST255" s="1"/>
      <c r="SU255" s="1"/>
      <c r="SV255" s="1"/>
      <c r="SW255" s="1"/>
      <c r="SX255" s="1"/>
      <c r="SY255" s="1"/>
      <c r="SZ255" s="1"/>
      <c r="TA255" s="1"/>
      <c r="TB255" s="1"/>
      <c r="TC255" s="1"/>
      <c r="TD255" s="1"/>
      <c r="TE255" s="1"/>
      <c r="TF255" s="1"/>
      <c r="TG255" s="1"/>
      <c r="TH255" s="1"/>
      <c r="TI255" s="1"/>
      <c r="TJ255" s="1"/>
      <c r="TK255" s="1"/>
      <c r="TL255" s="1"/>
      <c r="TM255" s="1"/>
      <c r="TN255" s="1"/>
      <c r="TO255" s="1"/>
      <c r="TP255" s="1"/>
      <c r="TQ255" s="1"/>
      <c r="TR255" s="1"/>
      <c r="TS255" s="1"/>
      <c r="TT255" s="1"/>
      <c r="TU255" s="1"/>
      <c r="TV255" s="1"/>
      <c r="TW255" s="1"/>
      <c r="TX255" s="1"/>
      <c r="TY255" s="1"/>
      <c r="TZ255" s="1"/>
      <c r="UA255" s="1"/>
      <c r="UB255" s="1"/>
      <c r="UC255" s="1"/>
      <c r="UD255" s="1"/>
      <c r="UE255" s="1"/>
      <c r="UF255" s="1"/>
      <c r="UG255" s="1"/>
      <c r="UH255" s="1"/>
      <c r="UI255" s="1"/>
      <c r="UJ255" s="1"/>
      <c r="UK255" s="1"/>
      <c r="UL255" s="1"/>
      <c r="UM255" s="1"/>
      <c r="UN255" s="1"/>
      <c r="UO255" s="1"/>
      <c r="UP255" s="1"/>
      <c r="UQ255" s="1"/>
      <c r="UR255" s="1"/>
      <c r="US255" s="1"/>
      <c r="UT255" s="1"/>
    </row>
    <row r="256" spans="1:566" x14ac:dyDescent="0.25">
      <c r="A256" s="1"/>
      <c r="AH256" s="133"/>
      <c r="AK256" s="134"/>
      <c r="AR256" s="1"/>
      <c r="AS256" s="1"/>
      <c r="AT256" s="1"/>
      <c r="AU256" s="1"/>
    </row>
    <row r="257" spans="1:47" s="46" customFormat="1" ht="15" x14ac:dyDescent="0.25">
      <c r="A257" s="46" t="s">
        <v>496</v>
      </c>
      <c r="F257" s="49"/>
      <c r="L257" s="105"/>
      <c r="AC257" s="105"/>
      <c r="AD257" s="105"/>
      <c r="AG257" s="105"/>
      <c r="AH257" s="105"/>
      <c r="AI257" s="105"/>
      <c r="AJ257" s="105"/>
      <c r="AK257" s="105"/>
      <c r="AM257" s="86"/>
      <c r="AO257" s="86"/>
    </row>
    <row r="258" spans="1:47" s="46" customFormat="1" ht="15" x14ac:dyDescent="0.25">
      <c r="A258" s="46" t="s">
        <v>358</v>
      </c>
      <c r="F258" s="49"/>
      <c r="I258" s="49"/>
      <c r="L258" s="105"/>
      <c r="AC258" s="105"/>
      <c r="AD258" s="105"/>
      <c r="AG258" s="105"/>
      <c r="AH258" s="105"/>
      <c r="AI258" s="105"/>
      <c r="AJ258" s="105"/>
      <c r="AK258" s="105"/>
      <c r="AM258" s="86"/>
      <c r="AO258" s="86"/>
    </row>
    <row r="259" spans="1:47" s="46" customFormat="1" ht="15" x14ac:dyDescent="0.25">
      <c r="A259" s="46" t="s">
        <v>359</v>
      </c>
      <c r="F259" s="49"/>
      <c r="I259" s="49"/>
      <c r="L259" s="105"/>
      <c r="AC259" s="105"/>
      <c r="AD259" s="105"/>
      <c r="AG259" s="105"/>
      <c r="AH259" s="105"/>
      <c r="AI259" s="105"/>
      <c r="AJ259" s="105"/>
      <c r="AK259" s="105"/>
      <c r="AM259" s="86"/>
      <c r="AO259" s="86"/>
    </row>
    <row r="260" spans="1:47" x14ac:dyDescent="0.25">
      <c r="A260" s="1"/>
      <c r="AH260" s="133"/>
      <c r="AK260" s="134"/>
      <c r="AR260" s="1"/>
      <c r="AS260" s="1"/>
      <c r="AT260" s="1"/>
      <c r="AU260" s="1"/>
    </row>
    <row r="261" spans="1:47" x14ac:dyDescent="0.25">
      <c r="A261" s="1"/>
      <c r="AH261" s="133"/>
      <c r="AK261" s="134"/>
      <c r="AR261" s="1"/>
      <c r="AS261" s="1"/>
      <c r="AT261" s="1"/>
      <c r="AU261" s="1"/>
    </row>
    <row r="262" spans="1:47" x14ac:dyDescent="0.25">
      <c r="A262" s="1"/>
      <c r="AH262" s="133"/>
      <c r="AK262" s="134"/>
      <c r="AR262" s="1"/>
      <c r="AS262" s="1"/>
      <c r="AT262" s="1"/>
      <c r="AU262" s="1"/>
    </row>
    <row r="263" spans="1:47" x14ac:dyDescent="0.25">
      <c r="A263" s="1"/>
      <c r="AH263" s="133"/>
      <c r="AK263" s="134"/>
      <c r="AR263" s="1"/>
      <c r="AS263" s="1"/>
      <c r="AT263" s="1"/>
      <c r="AU263" s="1"/>
    </row>
    <row r="264" spans="1:47" x14ac:dyDescent="0.25">
      <c r="A264" s="1"/>
      <c r="AH264" s="133"/>
      <c r="AK264" s="134"/>
      <c r="AR264" s="1"/>
      <c r="AS264" s="1"/>
      <c r="AT264" s="1"/>
      <c r="AU264" s="1"/>
    </row>
    <row r="265" spans="1:47" x14ac:dyDescent="0.25">
      <c r="A265" s="1"/>
      <c r="AH265" s="133"/>
      <c r="AK265" s="134"/>
      <c r="AR265" s="1"/>
      <c r="AS265" s="1"/>
      <c r="AT265" s="1"/>
      <c r="AU265" s="1"/>
    </row>
    <row r="266" spans="1:47" x14ac:dyDescent="0.25">
      <c r="A266" s="1"/>
      <c r="AH266" s="133"/>
      <c r="AK266" s="134"/>
      <c r="AR266" s="1"/>
      <c r="AS266" s="1"/>
      <c r="AT266" s="1"/>
      <c r="AU266" s="1"/>
    </row>
    <row r="267" spans="1:47" x14ac:dyDescent="0.25">
      <c r="A267" s="1"/>
      <c r="AH267" s="133"/>
      <c r="AK267" s="134"/>
      <c r="AR267" s="1"/>
      <c r="AS267" s="1"/>
      <c r="AT267" s="1"/>
      <c r="AU267" s="1"/>
    </row>
    <row r="268" spans="1:47" x14ac:dyDescent="0.25">
      <c r="A268" s="1"/>
      <c r="AH268" s="133"/>
      <c r="AK268" s="134"/>
      <c r="AR268" s="1"/>
      <c r="AS268" s="1"/>
      <c r="AT268" s="1"/>
      <c r="AU268" s="1"/>
    </row>
    <row r="269" spans="1:47" x14ac:dyDescent="0.25">
      <c r="A269" s="1"/>
      <c r="AH269" s="133"/>
      <c r="AK269" s="134"/>
      <c r="AR269" s="1"/>
      <c r="AS269" s="1"/>
      <c r="AT269" s="1"/>
      <c r="AU269" s="1"/>
    </row>
    <row r="270" spans="1:47" x14ac:dyDescent="0.25">
      <c r="A270" s="1"/>
      <c r="AH270" s="133"/>
      <c r="AK270" s="134"/>
      <c r="AR270" s="1"/>
      <c r="AS270" s="1"/>
      <c r="AT270" s="1"/>
      <c r="AU270" s="1"/>
    </row>
    <row r="271" spans="1:47" x14ac:dyDescent="0.25">
      <c r="A271" s="1"/>
      <c r="AH271" s="133"/>
      <c r="AK271" s="134"/>
      <c r="AR271" s="1"/>
      <c r="AS271" s="1"/>
      <c r="AT271" s="1"/>
      <c r="AU271" s="1"/>
    </row>
    <row r="272" spans="1:47" x14ac:dyDescent="0.25">
      <c r="A272" s="1"/>
      <c r="AH272" s="133"/>
      <c r="AK272" s="134"/>
      <c r="AR272" s="1"/>
      <c r="AS272" s="1"/>
      <c r="AT272" s="1"/>
      <c r="AU272" s="1"/>
    </row>
    <row r="273" spans="1:47" x14ac:dyDescent="0.25">
      <c r="A273" s="1"/>
      <c r="AH273" s="133"/>
      <c r="AK273" s="134"/>
      <c r="AR273" s="1"/>
      <c r="AS273" s="1"/>
      <c r="AT273" s="1"/>
      <c r="AU273" s="1"/>
    </row>
    <row r="274" spans="1:47" x14ac:dyDescent="0.25">
      <c r="A274" s="1"/>
      <c r="AH274" s="133"/>
      <c r="AK274" s="134"/>
      <c r="AR274" s="1"/>
      <c r="AS274" s="1"/>
      <c r="AT274" s="1"/>
      <c r="AU274" s="1"/>
    </row>
    <row r="275" spans="1:47" x14ac:dyDescent="0.25">
      <c r="A275" s="1"/>
      <c r="AH275" s="133"/>
      <c r="AK275" s="134"/>
      <c r="AR275" s="1"/>
      <c r="AS275" s="1"/>
      <c r="AT275" s="1"/>
      <c r="AU275" s="1"/>
    </row>
    <row r="276" spans="1:47" x14ac:dyDescent="0.25">
      <c r="A276" s="1"/>
      <c r="AH276" s="133"/>
      <c r="AK276" s="134"/>
      <c r="AR276" s="1"/>
      <c r="AS276" s="1"/>
      <c r="AT276" s="1"/>
      <c r="AU276" s="1"/>
    </row>
    <row r="277" spans="1:47" x14ac:dyDescent="0.25">
      <c r="A277" s="1"/>
      <c r="AH277" s="133"/>
      <c r="AK277" s="134"/>
      <c r="AR277" s="1"/>
      <c r="AS277" s="1"/>
      <c r="AT277" s="1"/>
      <c r="AU277" s="1"/>
    </row>
    <row r="278" spans="1:47" x14ac:dyDescent="0.25">
      <c r="A278" s="1"/>
      <c r="AH278" s="133"/>
      <c r="AK278" s="134"/>
      <c r="AR278" s="1"/>
      <c r="AS278" s="1"/>
      <c r="AT278" s="1"/>
      <c r="AU278" s="1"/>
    </row>
    <row r="279" spans="1:47" x14ac:dyDescent="0.25">
      <c r="A279" s="1"/>
      <c r="AH279" s="133"/>
      <c r="AK279" s="134"/>
      <c r="AR279" s="1"/>
      <c r="AS279" s="1"/>
      <c r="AT279" s="1"/>
      <c r="AU279" s="1"/>
    </row>
    <row r="280" spans="1:47" x14ac:dyDescent="0.25">
      <c r="A280" s="1"/>
      <c r="AH280" s="133"/>
      <c r="AK280" s="134"/>
      <c r="AR280" s="1"/>
      <c r="AS280" s="1"/>
      <c r="AT280" s="1"/>
      <c r="AU280" s="1"/>
    </row>
    <row r="281" spans="1:47" x14ac:dyDescent="0.25">
      <c r="A281" s="1"/>
      <c r="AH281" s="133"/>
      <c r="AK281" s="134"/>
      <c r="AR281" s="1"/>
      <c r="AS281" s="1"/>
      <c r="AT281" s="1"/>
      <c r="AU281" s="1"/>
    </row>
    <row r="282" spans="1:47" x14ac:dyDescent="0.25">
      <c r="A282" s="1"/>
      <c r="AH282" s="133"/>
      <c r="AK282" s="134"/>
      <c r="AR282" s="1"/>
      <c r="AS282" s="1"/>
      <c r="AT282" s="1"/>
      <c r="AU282" s="1"/>
    </row>
    <row r="283" spans="1:47" x14ac:dyDescent="0.25">
      <c r="A283" s="1"/>
      <c r="AH283" s="133"/>
      <c r="AK283" s="134"/>
      <c r="AR283" s="1"/>
      <c r="AS283" s="1"/>
      <c r="AT283" s="1"/>
      <c r="AU283" s="1"/>
    </row>
    <row r="284" spans="1:47" x14ac:dyDescent="0.25">
      <c r="A284" s="1"/>
      <c r="AH284" s="133"/>
      <c r="AK284" s="134"/>
      <c r="AR284" s="1"/>
      <c r="AS284" s="1"/>
      <c r="AT284" s="1"/>
      <c r="AU284" s="1"/>
    </row>
    <row r="285" spans="1:47" x14ac:dyDescent="0.25">
      <c r="A285" s="1"/>
      <c r="AH285" s="133"/>
      <c r="AK285" s="134"/>
      <c r="AR285" s="1"/>
      <c r="AS285" s="1"/>
      <c r="AT285" s="1"/>
      <c r="AU285" s="1"/>
    </row>
    <row r="286" spans="1:47" x14ac:dyDescent="0.25">
      <c r="A286" s="1"/>
      <c r="AH286" s="133"/>
      <c r="AK286" s="134"/>
      <c r="AR286" s="1"/>
      <c r="AS286" s="1"/>
      <c r="AT286" s="1"/>
      <c r="AU286" s="1"/>
    </row>
    <row r="287" spans="1:47" x14ac:dyDescent="0.25">
      <c r="A287" s="1"/>
      <c r="AH287" s="133"/>
      <c r="AK287" s="134"/>
      <c r="AR287" s="1"/>
      <c r="AS287" s="1"/>
      <c r="AT287" s="1"/>
      <c r="AU287" s="1"/>
    </row>
    <row r="288" spans="1:47" x14ac:dyDescent="0.25">
      <c r="A288" s="1"/>
      <c r="AH288" s="133"/>
      <c r="AK288" s="134"/>
      <c r="AR288" s="1"/>
      <c r="AS288" s="1"/>
      <c r="AT288" s="1"/>
      <c r="AU288" s="1"/>
    </row>
    <row r="289" spans="1:47" x14ac:dyDescent="0.25">
      <c r="A289" s="1"/>
      <c r="AH289" s="133"/>
      <c r="AK289" s="134"/>
      <c r="AR289" s="1"/>
      <c r="AS289" s="1"/>
      <c r="AT289" s="1"/>
      <c r="AU289" s="1"/>
    </row>
    <row r="290" spans="1:47" x14ac:dyDescent="0.25">
      <c r="A290" s="1"/>
      <c r="AH290" s="133"/>
      <c r="AK290" s="134"/>
      <c r="AR290" s="1"/>
      <c r="AS290" s="1"/>
      <c r="AT290" s="1"/>
      <c r="AU290" s="1"/>
    </row>
    <row r="291" spans="1:47" x14ac:dyDescent="0.25">
      <c r="A291" s="1"/>
      <c r="AH291" s="133"/>
      <c r="AK291" s="134"/>
      <c r="AR291" s="1"/>
      <c r="AS291" s="1"/>
      <c r="AT291" s="1"/>
      <c r="AU291" s="1"/>
    </row>
    <row r="292" spans="1:47" x14ac:dyDescent="0.25">
      <c r="A292" s="1"/>
      <c r="AH292" s="133"/>
      <c r="AK292" s="134"/>
      <c r="AR292" s="1"/>
      <c r="AS292" s="1"/>
      <c r="AT292" s="1"/>
      <c r="AU292" s="1"/>
    </row>
    <row r="293" spans="1:47" x14ac:dyDescent="0.25">
      <c r="A293" s="1"/>
      <c r="AH293" s="133"/>
      <c r="AK293" s="134"/>
      <c r="AR293" s="1"/>
      <c r="AS293" s="1"/>
      <c r="AT293" s="1"/>
      <c r="AU293" s="1"/>
    </row>
    <row r="294" spans="1:47" x14ac:dyDescent="0.25">
      <c r="A294" s="1"/>
      <c r="AH294" s="133"/>
      <c r="AK294" s="134"/>
      <c r="AR294" s="1"/>
      <c r="AS294" s="1"/>
      <c r="AT294" s="1"/>
      <c r="AU294" s="1"/>
    </row>
    <row r="295" spans="1:47" x14ac:dyDescent="0.25">
      <c r="A295" s="1"/>
      <c r="AH295" s="133"/>
      <c r="AK295" s="134"/>
      <c r="AR295" s="1"/>
      <c r="AS295" s="1"/>
      <c r="AT295" s="1"/>
      <c r="AU295" s="1"/>
    </row>
    <row r="296" spans="1:47" x14ac:dyDescent="0.25">
      <c r="A296" s="1"/>
      <c r="AH296" s="133"/>
      <c r="AK296" s="134"/>
      <c r="AR296" s="1"/>
      <c r="AS296" s="1"/>
      <c r="AT296" s="1"/>
      <c r="AU296" s="1"/>
    </row>
    <row r="297" spans="1:47" x14ac:dyDescent="0.25">
      <c r="A297" s="1"/>
      <c r="AH297" s="133"/>
      <c r="AK297" s="134"/>
      <c r="AR297" s="1"/>
      <c r="AS297" s="1"/>
      <c r="AT297" s="1"/>
      <c r="AU297" s="1"/>
    </row>
    <row r="298" spans="1:47" x14ac:dyDescent="0.25">
      <c r="A298" s="1"/>
      <c r="AH298" s="133"/>
      <c r="AK298" s="134"/>
      <c r="AR298" s="1"/>
      <c r="AS298" s="1"/>
      <c r="AT298" s="1"/>
      <c r="AU298" s="1"/>
    </row>
    <row r="299" spans="1:47" x14ac:dyDescent="0.25">
      <c r="A299" s="1"/>
      <c r="AH299" s="133"/>
      <c r="AK299" s="134"/>
      <c r="AR299" s="1"/>
      <c r="AS299" s="1"/>
      <c r="AT299" s="1"/>
      <c r="AU299" s="1"/>
    </row>
    <row r="300" spans="1:47" x14ac:dyDescent="0.25">
      <c r="A300" s="1"/>
      <c r="AH300" s="133"/>
      <c r="AK300" s="134"/>
      <c r="AR300" s="1"/>
      <c r="AS300" s="1"/>
      <c r="AT300" s="1"/>
      <c r="AU300" s="1"/>
    </row>
    <row r="301" spans="1:47" x14ac:dyDescent="0.25">
      <c r="A301" s="1"/>
      <c r="AH301" s="133"/>
      <c r="AK301" s="134"/>
      <c r="AR301" s="1"/>
      <c r="AS301" s="1"/>
      <c r="AT301" s="1"/>
      <c r="AU301" s="1"/>
    </row>
    <row r="302" spans="1:47" x14ac:dyDescent="0.25">
      <c r="A302" s="1"/>
      <c r="AH302" s="133"/>
      <c r="AK302" s="134"/>
      <c r="AR302" s="1"/>
      <c r="AS302" s="1"/>
      <c r="AT302" s="1"/>
      <c r="AU302" s="1"/>
    </row>
    <row r="303" spans="1:47" x14ac:dyDescent="0.25">
      <c r="A303" s="1"/>
      <c r="AH303" s="133"/>
      <c r="AK303" s="134"/>
      <c r="AR303" s="1"/>
      <c r="AS303" s="1"/>
      <c r="AT303" s="1"/>
      <c r="AU303" s="1"/>
    </row>
    <row r="304" spans="1:47" x14ac:dyDescent="0.25">
      <c r="A304" s="1"/>
      <c r="AH304" s="133"/>
      <c r="AK304" s="134"/>
      <c r="AR304" s="1"/>
      <c r="AS304" s="1"/>
      <c r="AT304" s="1"/>
      <c r="AU304" s="1"/>
    </row>
    <row r="305" spans="1:47" x14ac:dyDescent="0.25">
      <c r="A305" s="1"/>
      <c r="AH305" s="133"/>
      <c r="AK305" s="134"/>
      <c r="AR305" s="1"/>
      <c r="AS305" s="1"/>
      <c r="AT305" s="1"/>
      <c r="AU305" s="1"/>
    </row>
    <row r="306" spans="1:47" x14ac:dyDescent="0.25">
      <c r="A306" s="1"/>
      <c r="AH306" s="133"/>
      <c r="AK306" s="134"/>
      <c r="AR306" s="1"/>
      <c r="AS306" s="1"/>
      <c r="AT306" s="1"/>
      <c r="AU306" s="1"/>
    </row>
    <row r="307" spans="1:47" x14ac:dyDescent="0.25">
      <c r="A307" s="1"/>
      <c r="AH307" s="133"/>
      <c r="AK307" s="134"/>
      <c r="AR307" s="1"/>
      <c r="AS307" s="1"/>
      <c r="AT307" s="1"/>
      <c r="AU307" s="1"/>
    </row>
    <row r="308" spans="1:47" x14ac:dyDescent="0.25">
      <c r="A308" s="1"/>
      <c r="AH308" s="133"/>
      <c r="AK308" s="134"/>
      <c r="AR308" s="1"/>
      <c r="AS308" s="1"/>
      <c r="AT308" s="1"/>
      <c r="AU308" s="1"/>
    </row>
    <row r="309" spans="1:47" x14ac:dyDescent="0.25">
      <c r="A309" s="1"/>
      <c r="AH309" s="133"/>
      <c r="AK309" s="134"/>
      <c r="AR309" s="1"/>
      <c r="AS309" s="1"/>
      <c r="AT309" s="1"/>
      <c r="AU309" s="1"/>
    </row>
    <row r="310" spans="1:47" x14ac:dyDescent="0.25">
      <c r="A310" s="1"/>
      <c r="AH310" s="133"/>
      <c r="AK310" s="134"/>
      <c r="AR310" s="1"/>
      <c r="AS310" s="1"/>
      <c r="AT310" s="1"/>
      <c r="AU310" s="1"/>
    </row>
    <row r="311" spans="1:47" x14ac:dyDescent="0.25">
      <c r="A311" s="1"/>
      <c r="AH311" s="133"/>
      <c r="AK311" s="134"/>
      <c r="AR311" s="1"/>
      <c r="AS311" s="1"/>
      <c r="AT311" s="1"/>
      <c r="AU311" s="1"/>
    </row>
    <row r="312" spans="1:47" x14ac:dyDescent="0.25">
      <c r="A312" s="1"/>
      <c r="AH312" s="133"/>
      <c r="AK312" s="134"/>
      <c r="AR312" s="1"/>
      <c r="AS312" s="1"/>
      <c r="AT312" s="1"/>
      <c r="AU312" s="1"/>
    </row>
    <row r="313" spans="1:47" x14ac:dyDescent="0.25">
      <c r="A313" s="1"/>
      <c r="AH313" s="133"/>
      <c r="AK313" s="134"/>
      <c r="AR313" s="1"/>
      <c r="AS313" s="1"/>
      <c r="AT313" s="1"/>
      <c r="AU313" s="1"/>
    </row>
    <row r="314" spans="1:47" x14ac:dyDescent="0.25">
      <c r="A314" s="1"/>
      <c r="AH314" s="133"/>
      <c r="AK314" s="134"/>
      <c r="AR314" s="1"/>
      <c r="AS314" s="1"/>
      <c r="AT314" s="1"/>
      <c r="AU314" s="1"/>
    </row>
    <row r="315" spans="1:47" x14ac:dyDescent="0.25">
      <c r="A315" s="1"/>
      <c r="AH315" s="133"/>
      <c r="AK315" s="134"/>
      <c r="AR315" s="1"/>
      <c r="AS315" s="1"/>
      <c r="AT315" s="1"/>
      <c r="AU315" s="1"/>
    </row>
    <row r="316" spans="1:47" x14ac:dyDescent="0.25">
      <c r="A316" s="1"/>
      <c r="AH316" s="133"/>
      <c r="AK316" s="134"/>
      <c r="AR316" s="1"/>
      <c r="AS316" s="1"/>
      <c r="AT316" s="1"/>
      <c r="AU316" s="1"/>
    </row>
    <row r="317" spans="1:47" x14ac:dyDescent="0.25">
      <c r="AH317" s="133"/>
      <c r="AK317" s="134"/>
    </row>
    <row r="318" spans="1:47" x14ac:dyDescent="0.25">
      <c r="AH318" s="133"/>
      <c r="AK318" s="134"/>
    </row>
    <row r="319" spans="1:47" x14ac:dyDescent="0.25">
      <c r="AH319" s="133"/>
      <c r="AK319" s="134"/>
    </row>
    <row r="320" spans="1:47" x14ac:dyDescent="0.25">
      <c r="AH320" s="133"/>
      <c r="AK320" s="134"/>
    </row>
    <row r="321" spans="34:37" x14ac:dyDescent="0.25">
      <c r="AH321" s="133"/>
      <c r="AK321" s="134"/>
    </row>
    <row r="322" spans="34:37" x14ac:dyDescent="0.25">
      <c r="AH322" s="133"/>
      <c r="AK322" s="134"/>
    </row>
    <row r="323" spans="34:37" x14ac:dyDescent="0.25">
      <c r="AH323" s="133"/>
      <c r="AK323" s="134"/>
    </row>
    <row r="324" spans="34:37" x14ac:dyDescent="0.25">
      <c r="AH324" s="133"/>
      <c r="AK324" s="134"/>
    </row>
    <row r="325" spans="34:37" x14ac:dyDescent="0.25">
      <c r="AH325" s="133"/>
      <c r="AK325" s="134"/>
    </row>
    <row r="326" spans="34:37" x14ac:dyDescent="0.25">
      <c r="AH326" s="133"/>
      <c r="AK326" s="134"/>
    </row>
    <row r="327" spans="34:37" x14ac:dyDescent="0.25">
      <c r="AH327" s="133"/>
      <c r="AK327" s="134"/>
    </row>
    <row r="328" spans="34:37" x14ac:dyDescent="0.25">
      <c r="AH328" s="133"/>
      <c r="AK328" s="134"/>
    </row>
    <row r="329" spans="34:37" x14ac:dyDescent="0.25">
      <c r="AH329" s="133"/>
      <c r="AK329" s="134"/>
    </row>
    <row r="330" spans="34:37" x14ac:dyDescent="0.25">
      <c r="AH330" s="133"/>
      <c r="AK330" s="134"/>
    </row>
    <row r="331" spans="34:37" x14ac:dyDescent="0.25">
      <c r="AH331" s="133"/>
      <c r="AK331" s="134"/>
    </row>
    <row r="332" spans="34:37" x14ac:dyDescent="0.25">
      <c r="AH332" s="133"/>
      <c r="AK332" s="134"/>
    </row>
    <row r="333" spans="34:37" x14ac:dyDescent="0.25">
      <c r="AH333" s="133"/>
      <c r="AK333" s="134"/>
    </row>
    <row r="334" spans="34:37" x14ac:dyDescent="0.25">
      <c r="AH334" s="133"/>
      <c r="AK334" s="134"/>
    </row>
    <row r="335" spans="34:37" x14ac:dyDescent="0.25">
      <c r="AH335" s="133"/>
      <c r="AK335" s="134"/>
    </row>
    <row r="336" spans="34:37" x14ac:dyDescent="0.25">
      <c r="AH336" s="133"/>
      <c r="AK336" s="134"/>
    </row>
    <row r="337" spans="34:37" x14ac:dyDescent="0.25">
      <c r="AH337" s="133"/>
      <c r="AK337" s="134"/>
    </row>
    <row r="338" spans="34:37" x14ac:dyDescent="0.25">
      <c r="AH338" s="133"/>
      <c r="AK338" s="134"/>
    </row>
    <row r="339" spans="34:37" x14ac:dyDescent="0.25">
      <c r="AH339" s="133"/>
      <c r="AK339" s="134"/>
    </row>
    <row r="340" spans="34:37" x14ac:dyDescent="0.25">
      <c r="AH340" s="133"/>
      <c r="AK340" s="134"/>
    </row>
    <row r="341" spans="34:37" x14ac:dyDescent="0.25">
      <c r="AH341" s="133"/>
      <c r="AK341" s="134"/>
    </row>
    <row r="342" spans="34:37" x14ac:dyDescent="0.25">
      <c r="AH342" s="133"/>
      <c r="AK342" s="134"/>
    </row>
    <row r="343" spans="34:37" x14ac:dyDescent="0.25">
      <c r="AH343" s="133"/>
      <c r="AK343" s="134"/>
    </row>
    <row r="344" spans="34:37" x14ac:dyDescent="0.25">
      <c r="AH344" s="133"/>
      <c r="AK344" s="134"/>
    </row>
    <row r="345" spans="34:37" x14ac:dyDescent="0.25">
      <c r="AH345" s="133"/>
      <c r="AK345" s="134"/>
    </row>
    <row r="346" spans="34:37" x14ac:dyDescent="0.25">
      <c r="AH346" s="133"/>
      <c r="AK346" s="134"/>
    </row>
    <row r="347" spans="34:37" x14ac:dyDescent="0.25">
      <c r="AH347" s="133"/>
      <c r="AK347" s="134"/>
    </row>
    <row r="348" spans="34:37" x14ac:dyDescent="0.25">
      <c r="AH348" s="133"/>
      <c r="AK348" s="134"/>
    </row>
    <row r="349" spans="34:37" x14ac:dyDescent="0.25">
      <c r="AH349" s="133"/>
      <c r="AK349" s="134"/>
    </row>
    <row r="350" spans="34:37" x14ac:dyDescent="0.25">
      <c r="AH350" s="133"/>
      <c r="AK350" s="134"/>
    </row>
    <row r="351" spans="34:37" x14ac:dyDescent="0.25">
      <c r="AH351" s="133"/>
      <c r="AK351" s="134"/>
    </row>
    <row r="352" spans="34:37" x14ac:dyDescent="0.25">
      <c r="AH352" s="133"/>
      <c r="AK352" s="134"/>
    </row>
    <row r="353" spans="34:37" x14ac:dyDescent="0.25">
      <c r="AH353" s="133"/>
      <c r="AK353" s="134"/>
    </row>
    <row r="354" spans="34:37" x14ac:dyDescent="0.25">
      <c r="AH354" s="133"/>
      <c r="AK354" s="134"/>
    </row>
    <row r="355" spans="34:37" x14ac:dyDescent="0.25">
      <c r="AH355" s="133"/>
      <c r="AK355" s="134"/>
    </row>
    <row r="356" spans="34:37" x14ac:dyDescent="0.25">
      <c r="AH356" s="133"/>
      <c r="AK356" s="134"/>
    </row>
    <row r="357" spans="34:37" x14ac:dyDescent="0.25">
      <c r="AH357" s="133"/>
      <c r="AK357" s="134"/>
    </row>
    <row r="358" spans="34:37" x14ac:dyDescent="0.25">
      <c r="AH358" s="133"/>
      <c r="AK358" s="134"/>
    </row>
    <row r="359" spans="34:37" x14ac:dyDescent="0.25">
      <c r="AH359" s="133"/>
      <c r="AK359" s="134"/>
    </row>
    <row r="360" spans="34:37" x14ac:dyDescent="0.25">
      <c r="AH360" s="133"/>
      <c r="AK360" s="134"/>
    </row>
    <row r="361" spans="34:37" x14ac:dyDescent="0.25">
      <c r="AH361" s="133"/>
      <c r="AK361" s="134"/>
    </row>
    <row r="362" spans="34:37" x14ac:dyDescent="0.25">
      <c r="AH362" s="133"/>
      <c r="AK362" s="134"/>
    </row>
    <row r="363" spans="34:37" x14ac:dyDescent="0.25">
      <c r="AH363" s="133"/>
      <c r="AK363" s="134"/>
    </row>
    <row r="364" spans="34:37" x14ac:dyDescent="0.25">
      <c r="AH364" s="133"/>
      <c r="AK364" s="134"/>
    </row>
    <row r="365" spans="34:37" x14ac:dyDescent="0.25">
      <c r="AH365" s="133"/>
      <c r="AK365" s="134"/>
    </row>
    <row r="366" spans="34:37" x14ac:dyDescent="0.25">
      <c r="AH366" s="133"/>
      <c r="AK366" s="134"/>
    </row>
    <row r="367" spans="34:37" x14ac:dyDescent="0.25">
      <c r="AH367" s="133"/>
      <c r="AK367" s="134"/>
    </row>
    <row r="368" spans="34:37" x14ac:dyDescent="0.25">
      <c r="AH368" s="133"/>
      <c r="AK368" s="134"/>
    </row>
    <row r="369" spans="34:37" x14ac:dyDescent="0.25">
      <c r="AH369" s="133"/>
      <c r="AK369" s="134"/>
    </row>
    <row r="370" spans="34:37" x14ac:dyDescent="0.25">
      <c r="AH370" s="133"/>
      <c r="AK370" s="134"/>
    </row>
    <row r="371" spans="34:37" x14ac:dyDescent="0.25">
      <c r="AH371" s="133"/>
      <c r="AK371" s="134"/>
    </row>
    <row r="372" spans="34:37" x14ac:dyDescent="0.25">
      <c r="AH372" s="133"/>
      <c r="AK372" s="134"/>
    </row>
    <row r="373" spans="34:37" x14ac:dyDescent="0.25">
      <c r="AH373" s="133"/>
      <c r="AK373" s="134"/>
    </row>
    <row r="374" spans="34:37" x14ac:dyDescent="0.25">
      <c r="AH374" s="133"/>
      <c r="AK374" s="134"/>
    </row>
    <row r="375" spans="34:37" x14ac:dyDescent="0.25">
      <c r="AH375" s="133"/>
      <c r="AK375" s="134"/>
    </row>
    <row r="376" spans="34:37" x14ac:dyDescent="0.25">
      <c r="AH376" s="133"/>
      <c r="AK376" s="134"/>
    </row>
    <row r="377" spans="34:37" x14ac:dyDescent="0.25">
      <c r="AH377" s="133"/>
      <c r="AK377" s="134"/>
    </row>
    <row r="378" spans="34:37" x14ac:dyDescent="0.25">
      <c r="AH378" s="133"/>
      <c r="AK378" s="134"/>
    </row>
    <row r="379" spans="34:37" x14ac:dyDescent="0.25">
      <c r="AH379" s="133"/>
      <c r="AK379" s="134"/>
    </row>
    <row r="380" spans="34:37" x14ac:dyDescent="0.25">
      <c r="AH380" s="133"/>
      <c r="AK380" s="134"/>
    </row>
    <row r="381" spans="34:37" x14ac:dyDescent="0.25">
      <c r="AH381" s="133"/>
      <c r="AK381" s="134"/>
    </row>
    <row r="382" spans="34:37" x14ac:dyDescent="0.25">
      <c r="AH382" s="133"/>
      <c r="AK382" s="134"/>
    </row>
    <row r="383" spans="34:37" x14ac:dyDescent="0.25">
      <c r="AH383" s="133"/>
      <c r="AK383" s="134"/>
    </row>
    <row r="384" spans="34:37" x14ac:dyDescent="0.25">
      <c r="AH384" s="133"/>
      <c r="AK384" s="134"/>
    </row>
    <row r="385" spans="34:37" x14ac:dyDescent="0.25">
      <c r="AH385" s="133"/>
      <c r="AK385" s="134"/>
    </row>
    <row r="386" spans="34:37" x14ac:dyDescent="0.25">
      <c r="AH386" s="133"/>
      <c r="AK386" s="134"/>
    </row>
    <row r="387" spans="34:37" x14ac:dyDescent="0.25">
      <c r="AH387" s="133"/>
      <c r="AK387" s="134"/>
    </row>
    <row r="388" spans="34:37" x14ac:dyDescent="0.25">
      <c r="AH388" s="133"/>
      <c r="AK388" s="134"/>
    </row>
    <row r="389" spans="34:37" x14ac:dyDescent="0.25">
      <c r="AH389" s="133"/>
      <c r="AK389" s="134"/>
    </row>
    <row r="390" spans="34:37" x14ac:dyDescent="0.25">
      <c r="AH390" s="133"/>
      <c r="AK390" s="134"/>
    </row>
    <row r="391" spans="34:37" x14ac:dyDescent="0.25">
      <c r="AH391" s="133"/>
      <c r="AK391" s="134"/>
    </row>
    <row r="392" spans="34:37" x14ac:dyDescent="0.25">
      <c r="AH392" s="133"/>
      <c r="AK392" s="134"/>
    </row>
    <row r="393" spans="34:37" x14ac:dyDescent="0.25">
      <c r="AH393" s="133"/>
      <c r="AK393" s="134"/>
    </row>
    <row r="394" spans="34:37" x14ac:dyDescent="0.25">
      <c r="AH394" s="133"/>
      <c r="AK394" s="134"/>
    </row>
    <row r="395" spans="34:37" x14ac:dyDescent="0.25">
      <c r="AH395" s="133"/>
      <c r="AK395" s="134"/>
    </row>
    <row r="396" spans="34:37" x14ac:dyDescent="0.25">
      <c r="AH396" s="133"/>
      <c r="AK396" s="134"/>
    </row>
    <row r="397" spans="34:37" x14ac:dyDescent="0.25">
      <c r="AH397" s="133"/>
      <c r="AK397" s="134"/>
    </row>
    <row r="398" spans="34:37" x14ac:dyDescent="0.25">
      <c r="AH398" s="133"/>
      <c r="AK398" s="134"/>
    </row>
    <row r="399" spans="34:37" x14ac:dyDescent="0.25">
      <c r="AH399" s="133"/>
      <c r="AK399" s="134"/>
    </row>
    <row r="400" spans="34:37" x14ac:dyDescent="0.25">
      <c r="AH400" s="133"/>
      <c r="AK400" s="134"/>
    </row>
    <row r="401" spans="34:37" x14ac:dyDescent="0.25">
      <c r="AH401" s="133"/>
      <c r="AK401" s="134"/>
    </row>
    <row r="402" spans="34:37" x14ac:dyDescent="0.25">
      <c r="AH402" s="133"/>
      <c r="AK402" s="134"/>
    </row>
    <row r="403" spans="34:37" x14ac:dyDescent="0.25">
      <c r="AH403" s="133"/>
      <c r="AK403" s="134"/>
    </row>
    <row r="404" spans="34:37" x14ac:dyDescent="0.25">
      <c r="AH404" s="133"/>
      <c r="AK404" s="134"/>
    </row>
    <row r="405" spans="34:37" x14ac:dyDescent="0.25">
      <c r="AH405" s="133"/>
      <c r="AK405" s="134"/>
    </row>
    <row r="406" spans="34:37" x14ac:dyDescent="0.25">
      <c r="AH406" s="133"/>
      <c r="AK406" s="134"/>
    </row>
    <row r="407" spans="34:37" x14ac:dyDescent="0.25">
      <c r="AH407" s="133"/>
      <c r="AK407" s="134"/>
    </row>
    <row r="408" spans="34:37" x14ac:dyDescent="0.25">
      <c r="AH408" s="133"/>
      <c r="AK408" s="134"/>
    </row>
    <row r="409" spans="34:37" x14ac:dyDescent="0.25">
      <c r="AH409" s="133"/>
      <c r="AK409" s="134"/>
    </row>
    <row r="410" spans="34:37" x14ac:dyDescent="0.25">
      <c r="AH410" s="133"/>
      <c r="AK410" s="134"/>
    </row>
    <row r="411" spans="34:37" x14ac:dyDescent="0.25">
      <c r="AH411" s="133"/>
      <c r="AK411" s="134"/>
    </row>
    <row r="412" spans="34:37" x14ac:dyDescent="0.25">
      <c r="AH412" s="133"/>
      <c r="AK412" s="134"/>
    </row>
    <row r="413" spans="34:37" x14ac:dyDescent="0.25">
      <c r="AH413" s="133"/>
      <c r="AK413" s="134"/>
    </row>
    <row r="414" spans="34:37" x14ac:dyDescent="0.25">
      <c r="AH414" s="133"/>
      <c r="AK414" s="134"/>
    </row>
    <row r="415" spans="34:37" x14ac:dyDescent="0.25">
      <c r="AH415" s="133"/>
      <c r="AK415" s="134"/>
    </row>
    <row r="416" spans="34:37" x14ac:dyDescent="0.25">
      <c r="AH416" s="133"/>
      <c r="AK416" s="134"/>
    </row>
    <row r="417" spans="34:37" x14ac:dyDescent="0.25">
      <c r="AH417" s="133"/>
      <c r="AK417" s="134"/>
    </row>
    <row r="418" spans="34:37" x14ac:dyDescent="0.25">
      <c r="AH418" s="133"/>
      <c r="AK418" s="134"/>
    </row>
    <row r="419" spans="34:37" x14ac:dyDescent="0.25">
      <c r="AH419" s="133"/>
      <c r="AK419" s="134"/>
    </row>
    <row r="420" spans="34:37" x14ac:dyDescent="0.25">
      <c r="AH420" s="133"/>
      <c r="AK420" s="134"/>
    </row>
    <row r="421" spans="34:37" x14ac:dyDescent="0.25">
      <c r="AH421" s="133"/>
      <c r="AK421" s="134"/>
    </row>
    <row r="422" spans="34:37" x14ac:dyDescent="0.25">
      <c r="AH422" s="133"/>
      <c r="AK422" s="134"/>
    </row>
    <row r="423" spans="34:37" x14ac:dyDescent="0.25">
      <c r="AH423" s="133"/>
      <c r="AK423" s="134"/>
    </row>
    <row r="424" spans="34:37" x14ac:dyDescent="0.25">
      <c r="AH424" s="133"/>
      <c r="AK424" s="134"/>
    </row>
    <row r="425" spans="34:37" x14ac:dyDescent="0.25">
      <c r="AH425" s="133"/>
      <c r="AK425" s="134"/>
    </row>
    <row r="426" spans="34:37" x14ac:dyDescent="0.25">
      <c r="AH426" s="133"/>
      <c r="AK426" s="134"/>
    </row>
    <row r="427" spans="34:37" x14ac:dyDescent="0.25">
      <c r="AH427" s="133"/>
      <c r="AK427" s="134"/>
    </row>
    <row r="428" spans="34:37" x14ac:dyDescent="0.25">
      <c r="AH428" s="133"/>
      <c r="AK428" s="134"/>
    </row>
    <row r="429" spans="34:37" x14ac:dyDescent="0.25">
      <c r="AH429" s="133"/>
      <c r="AK429" s="134"/>
    </row>
    <row r="430" spans="34:37" x14ac:dyDescent="0.25">
      <c r="AH430" s="133"/>
      <c r="AK430" s="134"/>
    </row>
    <row r="431" spans="34:37" x14ac:dyDescent="0.25">
      <c r="AH431" s="133"/>
      <c r="AK431" s="134"/>
    </row>
    <row r="432" spans="34:37" x14ac:dyDescent="0.25">
      <c r="AH432" s="133"/>
      <c r="AK432" s="134"/>
    </row>
    <row r="433" spans="34:37" x14ac:dyDescent="0.25">
      <c r="AH433" s="133"/>
      <c r="AK433" s="134"/>
    </row>
    <row r="434" spans="34:37" x14ac:dyDescent="0.25">
      <c r="AH434" s="133"/>
      <c r="AK434" s="134"/>
    </row>
    <row r="435" spans="34:37" x14ac:dyDescent="0.25">
      <c r="AH435" s="133"/>
      <c r="AK435" s="134"/>
    </row>
    <row r="436" spans="34:37" x14ac:dyDescent="0.25">
      <c r="AH436" s="133"/>
      <c r="AK436" s="134"/>
    </row>
    <row r="437" spans="34:37" x14ac:dyDescent="0.25">
      <c r="AH437" s="133"/>
      <c r="AK437" s="134"/>
    </row>
    <row r="438" spans="34:37" x14ac:dyDescent="0.25">
      <c r="AH438" s="133"/>
      <c r="AK438" s="134"/>
    </row>
    <row r="439" spans="34:37" x14ac:dyDescent="0.25">
      <c r="AH439" s="133"/>
      <c r="AK439" s="134"/>
    </row>
    <row r="440" spans="34:37" x14ac:dyDescent="0.25">
      <c r="AH440" s="133"/>
      <c r="AK440" s="134"/>
    </row>
    <row r="441" spans="34:37" x14ac:dyDescent="0.25">
      <c r="AH441" s="133"/>
      <c r="AK441" s="134"/>
    </row>
    <row r="442" spans="34:37" x14ac:dyDescent="0.25">
      <c r="AH442" s="133"/>
      <c r="AK442" s="134"/>
    </row>
    <row r="443" spans="34:37" x14ac:dyDescent="0.25">
      <c r="AH443" s="133"/>
      <c r="AK443" s="134"/>
    </row>
    <row r="444" spans="34:37" x14ac:dyDescent="0.25">
      <c r="AH444" s="133"/>
      <c r="AK444" s="134"/>
    </row>
    <row r="445" spans="34:37" x14ac:dyDescent="0.25">
      <c r="AH445" s="133"/>
      <c r="AK445" s="134"/>
    </row>
    <row r="446" spans="34:37" x14ac:dyDescent="0.25">
      <c r="AH446" s="133"/>
      <c r="AK446" s="134"/>
    </row>
    <row r="447" spans="34:37" x14ac:dyDescent="0.25">
      <c r="AH447" s="133"/>
      <c r="AK447" s="134"/>
    </row>
    <row r="448" spans="34:37" x14ac:dyDescent="0.25">
      <c r="AH448" s="133"/>
      <c r="AK448" s="134"/>
    </row>
    <row r="449" spans="34:37" x14ac:dyDescent="0.25">
      <c r="AH449" s="133"/>
      <c r="AK449" s="134"/>
    </row>
    <row r="450" spans="34:37" x14ac:dyDescent="0.25">
      <c r="AH450" s="133"/>
      <c r="AK450" s="134"/>
    </row>
    <row r="451" spans="34:37" x14ac:dyDescent="0.25">
      <c r="AH451" s="133"/>
      <c r="AK451" s="134"/>
    </row>
    <row r="452" spans="34:37" x14ac:dyDescent="0.25">
      <c r="AH452" s="133"/>
      <c r="AK452" s="134"/>
    </row>
    <row r="453" spans="34:37" x14ac:dyDescent="0.25">
      <c r="AH453" s="133"/>
      <c r="AK453" s="134"/>
    </row>
    <row r="454" spans="34:37" x14ac:dyDescent="0.25">
      <c r="AH454" s="133"/>
      <c r="AK454" s="134"/>
    </row>
    <row r="455" spans="34:37" x14ac:dyDescent="0.25">
      <c r="AH455" s="133"/>
      <c r="AK455" s="134"/>
    </row>
    <row r="456" spans="34:37" x14ac:dyDescent="0.25">
      <c r="AH456" s="133"/>
      <c r="AK456" s="134"/>
    </row>
    <row r="457" spans="34:37" x14ac:dyDescent="0.25">
      <c r="AH457" s="133"/>
      <c r="AK457" s="134"/>
    </row>
    <row r="458" spans="34:37" x14ac:dyDescent="0.25">
      <c r="AH458" s="133"/>
      <c r="AK458" s="134"/>
    </row>
    <row r="459" spans="34:37" x14ac:dyDescent="0.25">
      <c r="AH459" s="133"/>
      <c r="AK459" s="134"/>
    </row>
    <row r="460" spans="34:37" x14ac:dyDescent="0.25">
      <c r="AH460" s="133"/>
      <c r="AK460" s="134"/>
    </row>
    <row r="461" spans="34:37" x14ac:dyDescent="0.25">
      <c r="AH461" s="133"/>
      <c r="AK461" s="134"/>
    </row>
    <row r="462" spans="34:37" x14ac:dyDescent="0.25">
      <c r="AH462" s="133"/>
      <c r="AK462" s="134"/>
    </row>
    <row r="463" spans="34:37" x14ac:dyDescent="0.25">
      <c r="AH463" s="133"/>
      <c r="AK463" s="134"/>
    </row>
    <row r="464" spans="34:37" x14ac:dyDescent="0.25">
      <c r="AH464" s="133"/>
      <c r="AK464" s="134"/>
    </row>
    <row r="465" spans="34:37" x14ac:dyDescent="0.25">
      <c r="AH465" s="133"/>
      <c r="AK465" s="134"/>
    </row>
    <row r="466" spans="34:37" x14ac:dyDescent="0.25">
      <c r="AH466" s="133"/>
      <c r="AK466" s="134"/>
    </row>
    <row r="467" spans="34:37" x14ac:dyDescent="0.25">
      <c r="AH467" s="133"/>
      <c r="AK467" s="134"/>
    </row>
    <row r="468" spans="34:37" x14ac:dyDescent="0.25">
      <c r="AH468" s="133"/>
      <c r="AK468" s="134"/>
    </row>
    <row r="469" spans="34:37" x14ac:dyDescent="0.25">
      <c r="AH469" s="133"/>
      <c r="AK469" s="134"/>
    </row>
    <row r="470" spans="34:37" x14ac:dyDescent="0.25">
      <c r="AH470" s="133"/>
      <c r="AK470" s="134"/>
    </row>
    <row r="471" spans="34:37" x14ac:dyDescent="0.25">
      <c r="AH471" s="133"/>
      <c r="AK471" s="134"/>
    </row>
    <row r="472" spans="34:37" x14ac:dyDescent="0.25">
      <c r="AH472" s="133"/>
      <c r="AK472" s="134"/>
    </row>
    <row r="473" spans="34:37" x14ac:dyDescent="0.25">
      <c r="AH473" s="133"/>
      <c r="AK473" s="134"/>
    </row>
    <row r="474" spans="34:37" x14ac:dyDescent="0.25">
      <c r="AH474" s="133"/>
      <c r="AK474" s="134"/>
    </row>
    <row r="475" spans="34:37" x14ac:dyDescent="0.25">
      <c r="AH475" s="133"/>
      <c r="AK475" s="134"/>
    </row>
    <row r="476" spans="34:37" x14ac:dyDescent="0.25">
      <c r="AH476" s="133"/>
      <c r="AK476" s="134"/>
    </row>
    <row r="477" spans="34:37" x14ac:dyDescent="0.25">
      <c r="AH477" s="133"/>
      <c r="AK477" s="134"/>
    </row>
    <row r="478" spans="34:37" x14ac:dyDescent="0.25">
      <c r="AH478" s="133"/>
      <c r="AK478" s="134"/>
    </row>
    <row r="479" spans="34:37" x14ac:dyDescent="0.25">
      <c r="AH479" s="133"/>
      <c r="AK479" s="134"/>
    </row>
    <row r="480" spans="34:37" x14ac:dyDescent="0.25">
      <c r="AH480" s="133"/>
      <c r="AK480" s="134"/>
    </row>
    <row r="481" spans="34:37" x14ac:dyDescent="0.25">
      <c r="AH481" s="133"/>
      <c r="AK481" s="134"/>
    </row>
    <row r="482" spans="34:37" x14ac:dyDescent="0.25">
      <c r="AH482" s="133"/>
      <c r="AK482" s="134"/>
    </row>
    <row r="483" spans="34:37" x14ac:dyDescent="0.25">
      <c r="AH483" s="133"/>
      <c r="AK483" s="134"/>
    </row>
    <row r="484" spans="34:37" x14ac:dyDescent="0.25">
      <c r="AH484" s="133"/>
      <c r="AK484" s="134"/>
    </row>
    <row r="485" spans="34:37" x14ac:dyDescent="0.25">
      <c r="AH485" s="133"/>
      <c r="AK485" s="134"/>
    </row>
    <row r="486" spans="34:37" x14ac:dyDescent="0.25">
      <c r="AH486" s="133"/>
      <c r="AK486" s="134"/>
    </row>
    <row r="487" spans="34:37" x14ac:dyDescent="0.25">
      <c r="AH487" s="133"/>
      <c r="AK487" s="134"/>
    </row>
    <row r="488" spans="34:37" x14ac:dyDescent="0.25">
      <c r="AH488" s="133"/>
      <c r="AK488" s="134"/>
    </row>
    <row r="489" spans="34:37" x14ac:dyDescent="0.25">
      <c r="AH489" s="133"/>
      <c r="AK489" s="134"/>
    </row>
    <row r="490" spans="34:37" x14ac:dyDescent="0.25">
      <c r="AH490" s="133"/>
      <c r="AK490" s="134"/>
    </row>
    <row r="491" spans="34:37" x14ac:dyDescent="0.25">
      <c r="AH491" s="133"/>
      <c r="AK491" s="134"/>
    </row>
    <row r="492" spans="34:37" x14ac:dyDescent="0.25">
      <c r="AH492" s="133"/>
      <c r="AK492" s="134"/>
    </row>
    <row r="493" spans="34:37" x14ac:dyDescent="0.25">
      <c r="AH493" s="133"/>
      <c r="AK493" s="134"/>
    </row>
    <row r="494" spans="34:37" x14ac:dyDescent="0.25">
      <c r="AH494" s="133"/>
      <c r="AK494" s="134"/>
    </row>
    <row r="495" spans="34:37" x14ac:dyDescent="0.25">
      <c r="AH495" s="133"/>
      <c r="AK495" s="134"/>
    </row>
    <row r="496" spans="34:37" x14ac:dyDescent="0.25">
      <c r="AH496" s="133"/>
      <c r="AK496" s="134"/>
    </row>
    <row r="497" spans="34:37" x14ac:dyDescent="0.25">
      <c r="AH497" s="133"/>
      <c r="AK497" s="134"/>
    </row>
    <row r="498" spans="34:37" x14ac:dyDescent="0.25">
      <c r="AH498" s="133"/>
      <c r="AK498" s="134"/>
    </row>
    <row r="499" spans="34:37" x14ac:dyDescent="0.25">
      <c r="AH499" s="133"/>
      <c r="AK499" s="134"/>
    </row>
    <row r="500" spans="34:37" x14ac:dyDescent="0.25">
      <c r="AH500" s="133"/>
      <c r="AK500" s="134"/>
    </row>
    <row r="501" spans="34:37" x14ac:dyDescent="0.25">
      <c r="AH501" s="133"/>
      <c r="AK501" s="134"/>
    </row>
    <row r="502" spans="34:37" x14ac:dyDescent="0.25">
      <c r="AH502" s="133"/>
      <c r="AK502" s="134"/>
    </row>
    <row r="503" spans="34:37" x14ac:dyDescent="0.25">
      <c r="AH503" s="133"/>
      <c r="AK503" s="134"/>
    </row>
    <row r="504" spans="34:37" x14ac:dyDescent="0.25">
      <c r="AH504" s="133"/>
      <c r="AK504" s="134"/>
    </row>
    <row r="505" spans="34:37" x14ac:dyDescent="0.25">
      <c r="AH505" s="133"/>
      <c r="AK505" s="134"/>
    </row>
    <row r="506" spans="34:37" x14ac:dyDescent="0.25">
      <c r="AH506" s="133"/>
      <c r="AK506" s="134"/>
    </row>
    <row r="507" spans="34:37" x14ac:dyDescent="0.25">
      <c r="AH507" s="133"/>
      <c r="AK507" s="134"/>
    </row>
    <row r="508" spans="34:37" x14ac:dyDescent="0.25">
      <c r="AH508" s="133"/>
      <c r="AK508" s="134"/>
    </row>
    <row r="509" spans="34:37" x14ac:dyDescent="0.25">
      <c r="AH509" s="133"/>
      <c r="AK509" s="134"/>
    </row>
    <row r="510" spans="34:37" x14ac:dyDescent="0.25">
      <c r="AH510" s="133"/>
      <c r="AK510" s="134"/>
    </row>
    <row r="511" spans="34:37" x14ac:dyDescent="0.25">
      <c r="AH511" s="133"/>
      <c r="AK511" s="134"/>
    </row>
    <row r="512" spans="34:37" x14ac:dyDescent="0.25">
      <c r="AH512" s="133"/>
      <c r="AK512" s="134"/>
    </row>
    <row r="513" spans="34:37" x14ac:dyDescent="0.25">
      <c r="AH513" s="133"/>
      <c r="AK513" s="134"/>
    </row>
    <row r="514" spans="34:37" x14ac:dyDescent="0.25">
      <c r="AH514" s="133"/>
      <c r="AK514" s="134"/>
    </row>
    <row r="515" spans="34:37" x14ac:dyDescent="0.25">
      <c r="AH515" s="133"/>
      <c r="AK515" s="134"/>
    </row>
    <row r="516" spans="34:37" x14ac:dyDescent="0.25">
      <c r="AH516" s="133"/>
      <c r="AK516" s="134"/>
    </row>
    <row r="517" spans="34:37" x14ac:dyDescent="0.25">
      <c r="AH517" s="133"/>
      <c r="AK517" s="134"/>
    </row>
    <row r="518" spans="34:37" x14ac:dyDescent="0.25">
      <c r="AH518" s="133"/>
      <c r="AK518" s="134"/>
    </row>
    <row r="519" spans="34:37" x14ac:dyDescent="0.25">
      <c r="AH519" s="133"/>
      <c r="AK519" s="134"/>
    </row>
    <row r="520" spans="34:37" x14ac:dyDescent="0.25">
      <c r="AH520" s="133"/>
      <c r="AK520" s="134"/>
    </row>
    <row r="521" spans="34:37" x14ac:dyDescent="0.25">
      <c r="AH521" s="133"/>
      <c r="AK521" s="134"/>
    </row>
    <row r="522" spans="34:37" x14ac:dyDescent="0.25">
      <c r="AH522" s="133"/>
      <c r="AK522" s="134"/>
    </row>
    <row r="523" spans="34:37" x14ac:dyDescent="0.25">
      <c r="AH523" s="133"/>
      <c r="AK523" s="134"/>
    </row>
    <row r="524" spans="34:37" x14ac:dyDescent="0.25">
      <c r="AH524" s="133"/>
      <c r="AK524" s="134"/>
    </row>
    <row r="525" spans="34:37" x14ac:dyDescent="0.25">
      <c r="AH525" s="133"/>
      <c r="AK525" s="134"/>
    </row>
    <row r="526" spans="34:37" x14ac:dyDescent="0.25">
      <c r="AH526" s="133"/>
      <c r="AK526" s="134"/>
    </row>
    <row r="527" spans="34:37" x14ac:dyDescent="0.25">
      <c r="AH527" s="133"/>
      <c r="AK527" s="134"/>
    </row>
    <row r="528" spans="34:37" x14ac:dyDescent="0.25">
      <c r="AH528" s="133"/>
      <c r="AK528" s="134"/>
    </row>
    <row r="529" spans="34:37" x14ac:dyDescent="0.25">
      <c r="AH529" s="133"/>
      <c r="AK529" s="134"/>
    </row>
    <row r="530" spans="34:37" x14ac:dyDescent="0.25">
      <c r="AH530" s="133"/>
      <c r="AK530" s="134"/>
    </row>
    <row r="531" spans="34:37" x14ac:dyDescent="0.25">
      <c r="AH531" s="133"/>
      <c r="AK531" s="134"/>
    </row>
    <row r="532" spans="34:37" x14ac:dyDescent="0.25">
      <c r="AH532" s="133"/>
      <c r="AK532" s="134"/>
    </row>
    <row r="533" spans="34:37" x14ac:dyDescent="0.25">
      <c r="AH533" s="133"/>
      <c r="AK533" s="134"/>
    </row>
    <row r="534" spans="34:37" x14ac:dyDescent="0.25">
      <c r="AH534" s="133"/>
      <c r="AK534" s="134"/>
    </row>
    <row r="535" spans="34:37" x14ac:dyDescent="0.25">
      <c r="AH535" s="133"/>
      <c r="AK535" s="134"/>
    </row>
    <row r="536" spans="34:37" x14ac:dyDescent="0.25">
      <c r="AH536" s="133"/>
      <c r="AK536" s="134"/>
    </row>
    <row r="537" spans="34:37" x14ac:dyDescent="0.25">
      <c r="AH537" s="133"/>
      <c r="AK537" s="134"/>
    </row>
    <row r="538" spans="34:37" x14ac:dyDescent="0.25">
      <c r="AH538" s="133"/>
      <c r="AK538" s="134"/>
    </row>
    <row r="539" spans="34:37" x14ac:dyDescent="0.25">
      <c r="AH539" s="133"/>
      <c r="AK539" s="134"/>
    </row>
    <row r="540" spans="34:37" x14ac:dyDescent="0.25">
      <c r="AH540" s="133"/>
      <c r="AK540" s="134"/>
    </row>
    <row r="541" spans="34:37" x14ac:dyDescent="0.25">
      <c r="AH541" s="133"/>
      <c r="AK541" s="134"/>
    </row>
    <row r="542" spans="34:37" x14ac:dyDescent="0.25">
      <c r="AH542" s="133"/>
      <c r="AK542" s="134"/>
    </row>
    <row r="543" spans="34:37" x14ac:dyDescent="0.25">
      <c r="AH543" s="133"/>
      <c r="AK543" s="134"/>
    </row>
    <row r="544" spans="34:37" x14ac:dyDescent="0.25">
      <c r="AH544" s="133"/>
      <c r="AK544" s="134"/>
    </row>
    <row r="545" spans="34:37" x14ac:dyDescent="0.25">
      <c r="AH545" s="133"/>
      <c r="AK545" s="134"/>
    </row>
    <row r="546" spans="34:37" x14ac:dyDescent="0.25">
      <c r="AH546" s="133"/>
      <c r="AK546" s="134"/>
    </row>
    <row r="547" spans="34:37" x14ac:dyDescent="0.25">
      <c r="AH547" s="133"/>
      <c r="AK547" s="134"/>
    </row>
    <row r="548" spans="34:37" x14ac:dyDescent="0.25">
      <c r="AH548" s="133"/>
      <c r="AK548" s="134"/>
    </row>
    <row r="549" spans="34:37" x14ac:dyDescent="0.25">
      <c r="AH549" s="133"/>
      <c r="AK549" s="134"/>
    </row>
    <row r="550" spans="34:37" x14ac:dyDescent="0.25">
      <c r="AH550" s="133"/>
      <c r="AK550" s="134"/>
    </row>
    <row r="551" spans="34:37" x14ac:dyDescent="0.25">
      <c r="AH551" s="133"/>
      <c r="AK551" s="134"/>
    </row>
    <row r="552" spans="34:37" x14ac:dyDescent="0.25">
      <c r="AH552" s="133"/>
      <c r="AK552" s="134"/>
    </row>
    <row r="553" spans="34:37" x14ac:dyDescent="0.25">
      <c r="AH553" s="133"/>
      <c r="AK553" s="134"/>
    </row>
    <row r="554" spans="34:37" x14ac:dyDescent="0.25">
      <c r="AH554" s="133"/>
      <c r="AK554" s="134"/>
    </row>
    <row r="555" spans="34:37" x14ac:dyDescent="0.25">
      <c r="AH555" s="133"/>
      <c r="AK555" s="134"/>
    </row>
    <row r="556" spans="34:37" x14ac:dyDescent="0.25">
      <c r="AH556" s="133"/>
      <c r="AK556" s="134"/>
    </row>
    <row r="557" spans="34:37" x14ac:dyDescent="0.25">
      <c r="AH557" s="133"/>
      <c r="AK557" s="134"/>
    </row>
    <row r="558" spans="34:37" x14ac:dyDescent="0.25">
      <c r="AH558" s="133"/>
      <c r="AK558" s="134"/>
    </row>
    <row r="559" spans="34:37" x14ac:dyDescent="0.25">
      <c r="AH559" s="133"/>
      <c r="AK559" s="134"/>
    </row>
    <row r="560" spans="34:37" x14ac:dyDescent="0.25">
      <c r="AH560" s="133"/>
      <c r="AK560" s="134"/>
    </row>
    <row r="561" spans="34:37" x14ac:dyDescent="0.25">
      <c r="AH561" s="133"/>
      <c r="AK561" s="134"/>
    </row>
    <row r="562" spans="34:37" x14ac:dyDescent="0.25">
      <c r="AH562" s="133"/>
      <c r="AK562" s="134"/>
    </row>
    <row r="563" spans="34:37" x14ac:dyDescent="0.25">
      <c r="AH563" s="133"/>
      <c r="AK563" s="134"/>
    </row>
    <row r="564" spans="34:37" x14ac:dyDescent="0.25">
      <c r="AH564" s="133"/>
      <c r="AK564" s="134"/>
    </row>
    <row r="565" spans="34:37" x14ac:dyDescent="0.25">
      <c r="AH565" s="133"/>
      <c r="AK565" s="134"/>
    </row>
    <row r="566" spans="34:37" x14ac:dyDescent="0.25">
      <c r="AH566" s="133"/>
      <c r="AK566" s="134"/>
    </row>
    <row r="567" spans="34:37" x14ac:dyDescent="0.25">
      <c r="AH567" s="133"/>
      <c r="AK567" s="134"/>
    </row>
    <row r="568" spans="34:37" x14ac:dyDescent="0.25">
      <c r="AH568" s="133"/>
      <c r="AK568" s="134"/>
    </row>
    <row r="569" spans="34:37" x14ac:dyDescent="0.25">
      <c r="AH569" s="133"/>
      <c r="AK569" s="134"/>
    </row>
    <row r="570" spans="34:37" x14ac:dyDescent="0.25">
      <c r="AH570" s="133"/>
      <c r="AK570" s="134"/>
    </row>
    <row r="571" spans="34:37" x14ac:dyDescent="0.25">
      <c r="AH571" s="133"/>
      <c r="AK571" s="134"/>
    </row>
    <row r="572" spans="34:37" x14ac:dyDescent="0.25">
      <c r="AH572" s="133"/>
      <c r="AK572" s="134"/>
    </row>
    <row r="573" spans="34:37" x14ac:dyDescent="0.25">
      <c r="AH573" s="133"/>
      <c r="AK573" s="134"/>
    </row>
    <row r="574" spans="34:37" x14ac:dyDescent="0.25">
      <c r="AH574" s="133"/>
      <c r="AK574" s="134"/>
    </row>
    <row r="575" spans="34:37" x14ac:dyDescent="0.25">
      <c r="AH575" s="133"/>
      <c r="AK575" s="134"/>
    </row>
    <row r="576" spans="34:37" x14ac:dyDescent="0.25">
      <c r="AH576" s="133"/>
      <c r="AK576" s="134"/>
    </row>
    <row r="577" spans="34:37" x14ac:dyDescent="0.25">
      <c r="AH577" s="133"/>
      <c r="AK577" s="134"/>
    </row>
    <row r="578" spans="34:37" x14ac:dyDescent="0.25">
      <c r="AH578" s="133"/>
      <c r="AK578" s="134"/>
    </row>
    <row r="579" spans="34:37" x14ac:dyDescent="0.25">
      <c r="AH579" s="133"/>
      <c r="AK579" s="134"/>
    </row>
    <row r="580" spans="34:37" x14ac:dyDescent="0.25">
      <c r="AH580" s="133"/>
      <c r="AK580" s="134"/>
    </row>
    <row r="581" spans="34:37" x14ac:dyDescent="0.25">
      <c r="AH581" s="133"/>
      <c r="AK581" s="134"/>
    </row>
    <row r="582" spans="34:37" x14ac:dyDescent="0.25">
      <c r="AH582" s="133"/>
      <c r="AK582" s="134"/>
    </row>
    <row r="583" spans="34:37" x14ac:dyDescent="0.25">
      <c r="AH583" s="133"/>
      <c r="AK583" s="134"/>
    </row>
    <row r="584" spans="34:37" x14ac:dyDescent="0.25">
      <c r="AH584" s="133"/>
      <c r="AK584" s="134"/>
    </row>
    <row r="585" spans="34:37" x14ac:dyDescent="0.25">
      <c r="AH585" s="133"/>
      <c r="AK585" s="134"/>
    </row>
    <row r="586" spans="34:37" x14ac:dyDescent="0.25">
      <c r="AH586" s="133"/>
      <c r="AK586" s="134"/>
    </row>
    <row r="587" spans="34:37" x14ac:dyDescent="0.25">
      <c r="AH587" s="133"/>
      <c r="AK587" s="134"/>
    </row>
    <row r="588" spans="34:37" x14ac:dyDescent="0.25">
      <c r="AH588" s="133"/>
      <c r="AK588" s="134"/>
    </row>
    <row r="589" spans="34:37" x14ac:dyDescent="0.25">
      <c r="AH589" s="133"/>
      <c r="AK589" s="134"/>
    </row>
    <row r="590" spans="34:37" x14ac:dyDescent="0.25">
      <c r="AH590" s="133"/>
      <c r="AK590" s="134"/>
    </row>
    <row r="591" spans="34:37" x14ac:dyDescent="0.25">
      <c r="AH591" s="133"/>
      <c r="AK591" s="134"/>
    </row>
    <row r="592" spans="34:37" x14ac:dyDescent="0.25">
      <c r="AH592" s="133"/>
      <c r="AK592" s="134"/>
    </row>
    <row r="593" spans="34:37" x14ac:dyDescent="0.25">
      <c r="AH593" s="133"/>
      <c r="AK593" s="134"/>
    </row>
    <row r="594" spans="34:37" x14ac:dyDescent="0.25">
      <c r="AH594" s="133"/>
      <c r="AK594" s="134"/>
    </row>
    <row r="595" spans="34:37" x14ac:dyDescent="0.25">
      <c r="AH595" s="133"/>
      <c r="AK595" s="134"/>
    </row>
    <row r="596" spans="34:37" x14ac:dyDescent="0.25">
      <c r="AH596" s="133"/>
      <c r="AK596" s="134"/>
    </row>
    <row r="597" spans="34:37" x14ac:dyDescent="0.25">
      <c r="AH597" s="133"/>
      <c r="AK597" s="134"/>
    </row>
    <row r="598" spans="34:37" x14ac:dyDescent="0.25">
      <c r="AH598" s="133"/>
      <c r="AK598" s="134"/>
    </row>
    <row r="599" spans="34:37" x14ac:dyDescent="0.25">
      <c r="AH599" s="133"/>
      <c r="AK599" s="134"/>
    </row>
    <row r="600" spans="34:37" x14ac:dyDescent="0.25">
      <c r="AH600" s="133"/>
      <c r="AK600" s="134"/>
    </row>
    <row r="601" spans="34:37" x14ac:dyDescent="0.25">
      <c r="AH601" s="133"/>
      <c r="AK601" s="134"/>
    </row>
    <row r="602" spans="34:37" x14ac:dyDescent="0.25">
      <c r="AH602" s="133"/>
      <c r="AK602" s="134"/>
    </row>
    <row r="603" spans="34:37" x14ac:dyDescent="0.25">
      <c r="AH603" s="133"/>
      <c r="AK603" s="134"/>
    </row>
    <row r="604" spans="34:37" x14ac:dyDescent="0.25">
      <c r="AH604" s="133"/>
      <c r="AK604" s="134"/>
    </row>
    <row r="605" spans="34:37" x14ac:dyDescent="0.25">
      <c r="AH605" s="133"/>
      <c r="AK605" s="134"/>
    </row>
    <row r="606" spans="34:37" x14ac:dyDescent="0.25">
      <c r="AH606" s="133"/>
      <c r="AK606" s="134"/>
    </row>
    <row r="607" spans="34:37" x14ac:dyDescent="0.25">
      <c r="AH607" s="133"/>
      <c r="AK607" s="134"/>
    </row>
    <row r="608" spans="34:37" x14ac:dyDescent="0.25">
      <c r="AH608" s="133"/>
      <c r="AK608" s="134"/>
    </row>
    <row r="609" spans="34:37" x14ac:dyDescent="0.25">
      <c r="AH609" s="133"/>
      <c r="AK609" s="134"/>
    </row>
    <row r="610" spans="34:37" x14ac:dyDescent="0.25">
      <c r="AH610" s="133"/>
      <c r="AK610" s="134"/>
    </row>
    <row r="611" spans="34:37" x14ac:dyDescent="0.25">
      <c r="AH611" s="133"/>
      <c r="AK611" s="134"/>
    </row>
    <row r="612" spans="34:37" x14ac:dyDescent="0.25">
      <c r="AH612" s="133"/>
      <c r="AK612" s="134"/>
    </row>
    <row r="613" spans="34:37" x14ac:dyDescent="0.25">
      <c r="AH613" s="133"/>
      <c r="AK613" s="134"/>
    </row>
    <row r="614" spans="34:37" x14ac:dyDescent="0.25">
      <c r="AH614" s="133"/>
      <c r="AK614" s="134"/>
    </row>
    <row r="615" spans="34:37" x14ac:dyDescent="0.25">
      <c r="AH615" s="133"/>
      <c r="AK615" s="134"/>
    </row>
    <row r="616" spans="34:37" x14ac:dyDescent="0.25">
      <c r="AH616" s="133"/>
      <c r="AK616" s="134"/>
    </row>
  </sheetData>
  <mergeCells count="1638">
    <mergeCell ref="A255:F255"/>
    <mergeCell ref="A18:A19"/>
    <mergeCell ref="R251:R253"/>
    <mergeCell ref="S251:S253"/>
    <mergeCell ref="T251:T253"/>
    <mergeCell ref="AK251:AK253"/>
    <mergeCell ref="AL251:AL253"/>
    <mergeCell ref="AM251:AM253"/>
    <mergeCell ref="BE251:BE253"/>
    <mergeCell ref="BF251:BF253"/>
    <mergeCell ref="BG251:BG253"/>
    <mergeCell ref="AN251:AN253"/>
    <mergeCell ref="AO251:AO253"/>
    <mergeCell ref="AP251:AP253"/>
    <mergeCell ref="AQ251:AQ253"/>
    <mergeCell ref="AR251:AR253"/>
    <mergeCell ref="AS251:AS253"/>
    <mergeCell ref="AT251:AT253"/>
    <mergeCell ref="AU251:AU253"/>
    <mergeCell ref="AV251:AV253"/>
    <mergeCell ref="AW251:AW253"/>
    <mergeCell ref="AX251:AX253"/>
    <mergeCell ref="AY251:AY253"/>
    <mergeCell ref="AZ251:AZ253"/>
    <mergeCell ref="BA251:BA253"/>
    <mergeCell ref="BB251:BB253"/>
    <mergeCell ref="BC251:BC253"/>
    <mergeCell ref="BD251:BD253"/>
    <mergeCell ref="AS248:AS250"/>
    <mergeCell ref="AT248:AT250"/>
    <mergeCell ref="AU248:AU250"/>
    <mergeCell ref="AV248:AV250"/>
    <mergeCell ref="AW248:AW250"/>
    <mergeCell ref="AX248:AX250"/>
    <mergeCell ref="AY248:AY250"/>
    <mergeCell ref="AZ248:AZ250"/>
    <mergeCell ref="BA248:BA250"/>
    <mergeCell ref="BB248:BB250"/>
    <mergeCell ref="BC248:BC250"/>
    <mergeCell ref="BD248:BD250"/>
    <mergeCell ref="BE248:BE250"/>
    <mergeCell ref="BF248:BF250"/>
    <mergeCell ref="BG248:BG250"/>
    <mergeCell ref="A251:A253"/>
    <mergeCell ref="B251:B253"/>
    <mergeCell ref="C251:C253"/>
    <mergeCell ref="D251:D253"/>
    <mergeCell ref="E251:E253"/>
    <mergeCell ref="F251:F253"/>
    <mergeCell ref="G251:G253"/>
    <mergeCell ref="H251:H253"/>
    <mergeCell ref="I251:I253"/>
    <mergeCell ref="J251:J253"/>
    <mergeCell ref="K251:K253"/>
    <mergeCell ref="L251:L253"/>
    <mergeCell ref="M251:M253"/>
    <mergeCell ref="N251:N253"/>
    <mergeCell ref="O251:O253"/>
    <mergeCell ref="P251:P253"/>
    <mergeCell ref="Q251:Q253"/>
    <mergeCell ref="BD239:BD241"/>
    <mergeCell ref="BE239:BE241"/>
    <mergeCell ref="BF239:BF241"/>
    <mergeCell ref="BG239:BG241"/>
    <mergeCell ref="A248:A250"/>
    <mergeCell ref="B248:B250"/>
    <mergeCell ref="C248:C250"/>
    <mergeCell ref="D248:D250"/>
    <mergeCell ref="E248:E250"/>
    <mergeCell ref="F248:F250"/>
    <mergeCell ref="G248:G250"/>
    <mergeCell ref="H248:H250"/>
    <mergeCell ref="I248:I250"/>
    <mergeCell ref="J248:J250"/>
    <mergeCell ref="K248:K250"/>
    <mergeCell ref="L248:L250"/>
    <mergeCell ref="M248:M250"/>
    <mergeCell ref="N248:N250"/>
    <mergeCell ref="O248:O250"/>
    <mergeCell ref="P248:P250"/>
    <mergeCell ref="Q248:Q250"/>
    <mergeCell ref="R248:R250"/>
    <mergeCell ref="S248:S250"/>
    <mergeCell ref="T248:T250"/>
    <mergeCell ref="AK248:AK250"/>
    <mergeCell ref="AL248:AL250"/>
    <mergeCell ref="AM248:AM250"/>
    <mergeCell ref="AN248:AN250"/>
    <mergeCell ref="AO248:AO250"/>
    <mergeCell ref="AP248:AP250"/>
    <mergeCell ref="AQ248:AQ250"/>
    <mergeCell ref="AR248:AR250"/>
    <mergeCell ref="BF242:BF244"/>
    <mergeCell ref="BG242:BG244"/>
    <mergeCell ref="A239:A241"/>
    <mergeCell ref="B239:B241"/>
    <mergeCell ref="C239:C241"/>
    <mergeCell ref="D239:D241"/>
    <mergeCell ref="E239:E241"/>
    <mergeCell ref="F239:F241"/>
    <mergeCell ref="G239:G241"/>
    <mergeCell ref="H239:H241"/>
    <mergeCell ref="I239:I241"/>
    <mergeCell ref="J239:J241"/>
    <mergeCell ref="K239:K241"/>
    <mergeCell ref="L239:L241"/>
    <mergeCell ref="M239:M241"/>
    <mergeCell ref="N239:N241"/>
    <mergeCell ref="O239:O241"/>
    <mergeCell ref="P239:P241"/>
    <mergeCell ref="Q239:Q241"/>
    <mergeCell ref="R239:R241"/>
    <mergeCell ref="S239:S241"/>
    <mergeCell ref="T239:T241"/>
    <mergeCell ref="AK239:AK241"/>
    <mergeCell ref="AL239:AL241"/>
    <mergeCell ref="AM239:AM241"/>
    <mergeCell ref="AN239:AN241"/>
    <mergeCell ref="AO239:AO241"/>
    <mergeCell ref="AP239:AP241"/>
    <mergeCell ref="AQ239:AQ241"/>
    <mergeCell ref="AR239:AR241"/>
    <mergeCell ref="AS239:AS241"/>
    <mergeCell ref="AT239:AT241"/>
    <mergeCell ref="AO242:AO244"/>
    <mergeCell ref="AP242:AP244"/>
    <mergeCell ref="AQ242:AQ244"/>
    <mergeCell ref="AR242:AR244"/>
    <mergeCell ref="AS242:AS244"/>
    <mergeCell ref="AT242:AT244"/>
    <mergeCell ref="AU242:AU244"/>
    <mergeCell ref="AV242:AV244"/>
    <mergeCell ref="AW242:AW244"/>
    <mergeCell ref="AX242:AX244"/>
    <mergeCell ref="AY242:AY244"/>
    <mergeCell ref="AZ242:AZ244"/>
    <mergeCell ref="BA242:BA244"/>
    <mergeCell ref="BB242:BB244"/>
    <mergeCell ref="BC242:BC244"/>
    <mergeCell ref="BD242:BD244"/>
    <mergeCell ref="BE242:BE244"/>
    <mergeCell ref="BD245:BD247"/>
    <mergeCell ref="BE245:BE247"/>
    <mergeCell ref="BF245:BF247"/>
    <mergeCell ref="BG245:BG247"/>
    <mergeCell ref="A242:A244"/>
    <mergeCell ref="B242:B244"/>
    <mergeCell ref="C242:C244"/>
    <mergeCell ref="D242:D244"/>
    <mergeCell ref="E242:E244"/>
    <mergeCell ref="F242:F244"/>
    <mergeCell ref="G242:G244"/>
    <mergeCell ref="H242:H244"/>
    <mergeCell ref="I242:I244"/>
    <mergeCell ref="J242:J244"/>
    <mergeCell ref="K242:K244"/>
    <mergeCell ref="L242:L244"/>
    <mergeCell ref="M242:M244"/>
    <mergeCell ref="N242:N244"/>
    <mergeCell ref="O242:O244"/>
    <mergeCell ref="P242:P244"/>
    <mergeCell ref="Q242:Q244"/>
    <mergeCell ref="R242:R244"/>
    <mergeCell ref="S242:S244"/>
    <mergeCell ref="T242:T244"/>
    <mergeCell ref="S245:S247"/>
    <mergeCell ref="T245:T247"/>
    <mergeCell ref="AK245:AK247"/>
    <mergeCell ref="AL245:AL247"/>
    <mergeCell ref="AK242:AK244"/>
    <mergeCell ref="AL242:AL244"/>
    <mergeCell ref="AM242:AM244"/>
    <mergeCell ref="AN242:AN244"/>
    <mergeCell ref="AW245:AW247"/>
    <mergeCell ref="AX245:AX247"/>
    <mergeCell ref="AY245:AY247"/>
    <mergeCell ref="AT236:AT238"/>
    <mergeCell ref="AU236:AU238"/>
    <mergeCell ref="AV236:AV238"/>
    <mergeCell ref="AW236:AW238"/>
    <mergeCell ref="AX236:AX238"/>
    <mergeCell ref="AY236:AY238"/>
    <mergeCell ref="AZ245:AZ247"/>
    <mergeCell ref="BA245:BA247"/>
    <mergeCell ref="BB245:BB247"/>
    <mergeCell ref="BC245:BC247"/>
    <mergeCell ref="AU239:AU241"/>
    <mergeCell ref="AV239:AV241"/>
    <mergeCell ref="AW239:AW241"/>
    <mergeCell ref="AX239:AX241"/>
    <mergeCell ref="AY239:AY241"/>
    <mergeCell ref="AZ239:AZ241"/>
    <mergeCell ref="BA239:BA241"/>
    <mergeCell ref="BB239:BB241"/>
    <mergeCell ref="BC239:BC241"/>
    <mergeCell ref="AZ236:AZ238"/>
    <mergeCell ref="BA236:BA238"/>
    <mergeCell ref="BB236:BB238"/>
    <mergeCell ref="BC236:BC238"/>
    <mergeCell ref="BD236:BD238"/>
    <mergeCell ref="BE236:BE238"/>
    <mergeCell ref="BF236:BF238"/>
    <mergeCell ref="BG236:BG238"/>
    <mergeCell ref="A245:A247"/>
    <mergeCell ref="B245:B247"/>
    <mergeCell ref="C245:C247"/>
    <mergeCell ref="D245:D247"/>
    <mergeCell ref="E245:E247"/>
    <mergeCell ref="F245:F247"/>
    <mergeCell ref="G245:G247"/>
    <mergeCell ref="H245:H247"/>
    <mergeCell ref="I245:I247"/>
    <mergeCell ref="J245:J247"/>
    <mergeCell ref="K245:K247"/>
    <mergeCell ref="L245:L247"/>
    <mergeCell ref="M245:M247"/>
    <mergeCell ref="N245:N247"/>
    <mergeCell ref="O245:O247"/>
    <mergeCell ref="P245:P247"/>
    <mergeCell ref="Q245:Q247"/>
    <mergeCell ref="R245:R247"/>
    <mergeCell ref="AM245:AM247"/>
    <mergeCell ref="AN245:AN247"/>
    <mergeCell ref="AO245:AO247"/>
    <mergeCell ref="AP245:AP247"/>
    <mergeCell ref="AQ245:AQ247"/>
    <mergeCell ref="AR245:AR247"/>
    <mergeCell ref="AS245:AS247"/>
    <mergeCell ref="AT245:AT247"/>
    <mergeCell ref="AU245:AU247"/>
    <mergeCell ref="AV245:AV247"/>
    <mergeCell ref="AY233:AY235"/>
    <mergeCell ref="AZ233:AZ235"/>
    <mergeCell ref="BA233:BA235"/>
    <mergeCell ref="A236:A238"/>
    <mergeCell ref="B236:B238"/>
    <mergeCell ref="C236:C238"/>
    <mergeCell ref="D236:D238"/>
    <mergeCell ref="E236:E238"/>
    <mergeCell ref="F236:F238"/>
    <mergeCell ref="G236:G238"/>
    <mergeCell ref="H236:H238"/>
    <mergeCell ref="I236:I238"/>
    <mergeCell ref="J236:J238"/>
    <mergeCell ref="K236:K238"/>
    <mergeCell ref="L236:L238"/>
    <mergeCell ref="M236:M238"/>
    <mergeCell ref="N236:N238"/>
    <mergeCell ref="O236:O238"/>
    <mergeCell ref="P236:P238"/>
    <mergeCell ref="Q236:Q238"/>
    <mergeCell ref="R236:R238"/>
    <mergeCell ref="S236:S238"/>
    <mergeCell ref="T236:T238"/>
    <mergeCell ref="AK236:AK238"/>
    <mergeCell ref="AL236:AL238"/>
    <mergeCell ref="AM236:AM238"/>
    <mergeCell ref="AN236:AN238"/>
    <mergeCell ref="AO236:AO238"/>
    <mergeCell ref="AP236:AP238"/>
    <mergeCell ref="AQ236:AQ238"/>
    <mergeCell ref="AR236:AR238"/>
    <mergeCell ref="AS236:AS238"/>
    <mergeCell ref="R233:R235"/>
    <mergeCell ref="S233:S235"/>
    <mergeCell ref="T233:T235"/>
    <mergeCell ref="AK233:AK235"/>
    <mergeCell ref="AL233:AL235"/>
    <mergeCell ref="AM233:AM235"/>
    <mergeCell ref="AN233:AN235"/>
    <mergeCell ref="AO233:AO235"/>
    <mergeCell ref="AP233:AP235"/>
    <mergeCell ref="AQ233:AQ235"/>
    <mergeCell ref="AR233:AR235"/>
    <mergeCell ref="AS233:AS235"/>
    <mergeCell ref="AT233:AT235"/>
    <mergeCell ref="AU233:AU235"/>
    <mergeCell ref="AV233:AV235"/>
    <mergeCell ref="AW233:AW235"/>
    <mergeCell ref="AX233:AX235"/>
    <mergeCell ref="A233:A235"/>
    <mergeCell ref="B233:B235"/>
    <mergeCell ref="C233:C235"/>
    <mergeCell ref="D233:D235"/>
    <mergeCell ref="E233:E235"/>
    <mergeCell ref="F233:F235"/>
    <mergeCell ref="G233:G235"/>
    <mergeCell ref="H233:H235"/>
    <mergeCell ref="I233:I235"/>
    <mergeCell ref="J233:J235"/>
    <mergeCell ref="K233:K235"/>
    <mergeCell ref="L233:L235"/>
    <mergeCell ref="M233:M235"/>
    <mergeCell ref="N233:N235"/>
    <mergeCell ref="O233:O235"/>
    <mergeCell ref="P233:P235"/>
    <mergeCell ref="Q233:Q235"/>
    <mergeCell ref="A227:A229"/>
    <mergeCell ref="T227:T229"/>
    <mergeCell ref="S227:S229"/>
    <mergeCell ref="R227:R229"/>
    <mergeCell ref="Q227:Q229"/>
    <mergeCell ref="BA227:BA229"/>
    <mergeCell ref="AZ227:AZ229"/>
    <mergeCell ref="AY227:AY229"/>
    <mergeCell ref="AX227:AX229"/>
    <mergeCell ref="AW227:AW229"/>
    <mergeCell ref="AV227:AV229"/>
    <mergeCell ref="AU227:AU229"/>
    <mergeCell ref="AT227:AT229"/>
    <mergeCell ref="AS227:AS229"/>
    <mergeCell ref="AR227:AR229"/>
    <mergeCell ref="AQ227:AQ229"/>
    <mergeCell ref="AO227:AO229"/>
    <mergeCell ref="AN227:AN229"/>
    <mergeCell ref="AM227:AM229"/>
    <mergeCell ref="AL227:AL229"/>
    <mergeCell ref="AK227:AK229"/>
    <mergeCell ref="AP227:AP229"/>
    <mergeCell ref="BG230:BG232"/>
    <mergeCell ref="P227:P229"/>
    <mergeCell ref="P230:P232"/>
    <mergeCell ref="O227:O229"/>
    <mergeCell ref="N227:N229"/>
    <mergeCell ref="M227:M229"/>
    <mergeCell ref="L227:L229"/>
    <mergeCell ref="K227:K229"/>
    <mergeCell ref="J227:J229"/>
    <mergeCell ref="I227:I229"/>
    <mergeCell ref="H227:H229"/>
    <mergeCell ref="G227:G229"/>
    <mergeCell ref="F227:F229"/>
    <mergeCell ref="E227:E229"/>
    <mergeCell ref="D227:D229"/>
    <mergeCell ref="C227:C229"/>
    <mergeCell ref="B227:B229"/>
    <mergeCell ref="C230:C232"/>
    <mergeCell ref="B230:B232"/>
    <mergeCell ref="Q230:Q232"/>
    <mergeCell ref="O230:O232"/>
    <mergeCell ref="E230:E232"/>
    <mergeCell ref="F230:F232"/>
    <mergeCell ref="G230:G232"/>
    <mergeCell ref="H230:H232"/>
    <mergeCell ref="D230:D232"/>
    <mergeCell ref="A230:A232"/>
    <mergeCell ref="AK230:AK232"/>
    <mergeCell ref="AR230:AR232"/>
    <mergeCell ref="AQ230:AQ232"/>
    <mergeCell ref="AP230:AP232"/>
    <mergeCell ref="AO230:AO232"/>
    <mergeCell ref="AN230:AN232"/>
    <mergeCell ref="AM230:AM232"/>
    <mergeCell ref="AL230:AL232"/>
    <mergeCell ref="BF230:BF232"/>
    <mergeCell ref="BE230:BE232"/>
    <mergeCell ref="BD230:BD232"/>
    <mergeCell ref="BC230:BC232"/>
    <mergeCell ref="BB230:BB232"/>
    <mergeCell ref="BA230:BA232"/>
    <mergeCell ref="AZ230:AZ232"/>
    <mergeCell ref="AY230:AY232"/>
    <mergeCell ref="AX230:AX232"/>
    <mergeCell ref="AW230:AW232"/>
    <mergeCell ref="AV230:AV232"/>
    <mergeCell ref="AU230:AU232"/>
    <mergeCell ref="AT230:AT232"/>
    <mergeCell ref="AS230:AS232"/>
    <mergeCell ref="N230:N232"/>
    <mergeCell ref="I230:I232"/>
    <mergeCell ref="J230:J232"/>
    <mergeCell ref="K230:K232"/>
    <mergeCell ref="L230:L232"/>
    <mergeCell ref="M230:M232"/>
    <mergeCell ref="T230:T232"/>
    <mergeCell ref="S230:S232"/>
    <mergeCell ref="R230:R232"/>
    <mergeCell ref="BG213:BG216"/>
    <mergeCell ref="BG209:BG212"/>
    <mergeCell ref="BG205:BG208"/>
    <mergeCell ref="AZ221:AZ222"/>
    <mergeCell ref="BA221:BA222"/>
    <mergeCell ref="BB221:BB222"/>
    <mergeCell ref="BC221:BC222"/>
    <mergeCell ref="BD221:BD222"/>
    <mergeCell ref="BE221:BE222"/>
    <mergeCell ref="BF221:BF222"/>
    <mergeCell ref="BG217:BG220"/>
    <mergeCell ref="BG221:BG222"/>
    <mergeCell ref="BA213:BA216"/>
    <mergeCell ref="BB213:BB216"/>
    <mergeCell ref="BC213:BC216"/>
    <mergeCell ref="BD213:BD216"/>
    <mergeCell ref="BE213:BE216"/>
    <mergeCell ref="BF213:BF216"/>
    <mergeCell ref="BA217:BA220"/>
    <mergeCell ref="BB217:BB220"/>
    <mergeCell ref="BC217:BC220"/>
    <mergeCell ref="BD217:BD220"/>
    <mergeCell ref="BE217:BE220"/>
    <mergeCell ref="BF217:BF220"/>
    <mergeCell ref="BA205:BA208"/>
    <mergeCell ref="BB205:BB208"/>
    <mergeCell ref="BC205:BC208"/>
    <mergeCell ref="BD205:BD208"/>
    <mergeCell ref="BE205:BE208"/>
    <mergeCell ref="BF205:BF208"/>
    <mergeCell ref="AZ209:AZ212"/>
    <mergeCell ref="BE209:BE212"/>
    <mergeCell ref="BD194:BD197"/>
    <mergeCell ref="BE194:BE197"/>
    <mergeCell ref="BF194:BF197"/>
    <mergeCell ref="AR217:AR220"/>
    <mergeCell ref="AS217:AS220"/>
    <mergeCell ref="AV217:AV220"/>
    <mergeCell ref="AW217:AW220"/>
    <mergeCell ref="AX217:AX220"/>
    <mergeCell ref="AP205:AP208"/>
    <mergeCell ref="AQ205:AQ208"/>
    <mergeCell ref="AR205:AR208"/>
    <mergeCell ref="AS205:AS208"/>
    <mergeCell ref="AT205:AT208"/>
    <mergeCell ref="AP209:AP212"/>
    <mergeCell ref="AQ209:AQ212"/>
    <mergeCell ref="AR209:AR212"/>
    <mergeCell ref="AS209:AS212"/>
    <mergeCell ref="AT209:AT212"/>
    <mergeCell ref="AU217:AU220"/>
    <mergeCell ref="AS201:AS204"/>
    <mergeCell ref="AT201:AT204"/>
    <mergeCell ref="AP201:AP204"/>
    <mergeCell ref="AQ201:AQ204"/>
    <mergeCell ref="AT221:AT222"/>
    <mergeCell ref="AP217:AP220"/>
    <mergeCell ref="AQ217:AQ220"/>
    <mergeCell ref="BF209:BF212"/>
    <mergeCell ref="AR213:AR216"/>
    <mergeCell ref="AS213:AS216"/>
    <mergeCell ref="AT213:AT216"/>
    <mergeCell ref="AV190:AV193"/>
    <mergeCell ref="AW190:AW193"/>
    <mergeCell ref="AZ190:AZ193"/>
    <mergeCell ref="AY190:AY193"/>
    <mergeCell ref="AV205:AV208"/>
    <mergeCell ref="AW205:AW208"/>
    <mergeCell ref="AX205:AX208"/>
    <mergeCell ref="AY205:AY208"/>
    <mergeCell ref="AZ205:AZ208"/>
    <mergeCell ref="AV213:AV216"/>
    <mergeCell ref="AW213:AW216"/>
    <mergeCell ref="AX213:AX216"/>
    <mergeCell ref="AY213:AY216"/>
    <mergeCell ref="AZ213:AZ216"/>
    <mergeCell ref="AU190:AU193"/>
    <mergeCell ref="BE201:BE204"/>
    <mergeCell ref="BF201:BF204"/>
    <mergeCell ref="BB190:BB193"/>
    <mergeCell ref="BC190:BC193"/>
    <mergeCell ref="BD190:BD193"/>
    <mergeCell ref="BE190:BE193"/>
    <mergeCell ref="BF190:BF193"/>
    <mergeCell ref="AV198:AV200"/>
    <mergeCell ref="AW198:AW200"/>
    <mergeCell ref="BA209:BA212"/>
    <mergeCell ref="AT198:AT200"/>
    <mergeCell ref="AU198:AU200"/>
    <mergeCell ref="AR201:AR204"/>
    <mergeCell ref="AV221:AV222"/>
    <mergeCell ref="AW221:AW222"/>
    <mergeCell ref="AX221:AX222"/>
    <mergeCell ref="AY221:AY222"/>
    <mergeCell ref="AY217:AY220"/>
    <mergeCell ref="AZ217:AZ220"/>
    <mergeCell ref="AV209:AV212"/>
    <mergeCell ref="AW209:AW212"/>
    <mergeCell ref="AX209:AX212"/>
    <mergeCell ref="AY209:AY212"/>
    <mergeCell ref="AO221:AO222"/>
    <mergeCell ref="AL223:AL226"/>
    <mergeCell ref="AM223:AM226"/>
    <mergeCell ref="AN223:AN226"/>
    <mergeCell ref="AO223:AO226"/>
    <mergeCell ref="AL209:AL212"/>
    <mergeCell ref="AM209:AM212"/>
    <mergeCell ref="AN209:AN212"/>
    <mergeCell ref="AO209:AO212"/>
    <mergeCell ref="AL213:AL216"/>
    <mergeCell ref="AM213:AM216"/>
    <mergeCell ref="AN213:AN216"/>
    <mergeCell ref="AO213:AO216"/>
    <mergeCell ref="AP213:AP216"/>
    <mergeCell ref="AQ213:AQ216"/>
    <mergeCell ref="AP221:AP222"/>
    <mergeCell ref="AQ221:AQ222"/>
    <mergeCell ref="AR221:AR222"/>
    <mergeCell ref="AS221:AS222"/>
    <mergeCell ref="AL221:AL222"/>
    <mergeCell ref="AM221:AM222"/>
    <mergeCell ref="AN221:AN222"/>
    <mergeCell ref="AP190:AP193"/>
    <mergeCell ref="AQ190:AQ193"/>
    <mergeCell ref="AU201:AU204"/>
    <mergeCell ref="AR190:AR193"/>
    <mergeCell ref="AS190:AS193"/>
    <mergeCell ref="AT190:AT193"/>
    <mergeCell ref="AU221:AU222"/>
    <mergeCell ref="AU205:AU208"/>
    <mergeCell ref="AU209:AU212"/>
    <mergeCell ref="AU213:AU216"/>
    <mergeCell ref="AT217:AT220"/>
    <mergeCell ref="AL194:AL197"/>
    <mergeCell ref="AM194:AM197"/>
    <mergeCell ref="AN194:AN197"/>
    <mergeCell ref="AO194:AO197"/>
    <mergeCell ref="AL198:AL200"/>
    <mergeCell ref="AM198:AM200"/>
    <mergeCell ref="AN198:AN200"/>
    <mergeCell ref="AO198:AO200"/>
    <mergeCell ref="AP194:AP197"/>
    <mergeCell ref="AQ194:AQ197"/>
    <mergeCell ref="AR194:AR197"/>
    <mergeCell ref="AS194:AS197"/>
    <mergeCell ref="AT194:AT197"/>
    <mergeCell ref="AU194:AU197"/>
    <mergeCell ref="AP198:AP200"/>
    <mergeCell ref="AQ198:AQ200"/>
    <mergeCell ref="AR198:AR200"/>
    <mergeCell ref="AS198:AS200"/>
    <mergeCell ref="T201:T204"/>
    <mergeCell ref="AL190:AL193"/>
    <mergeCell ref="AM190:AM193"/>
    <mergeCell ref="AN190:AN193"/>
    <mergeCell ref="AO190:AO193"/>
    <mergeCell ref="AL201:AL204"/>
    <mergeCell ref="AM201:AM204"/>
    <mergeCell ref="AN201:AN204"/>
    <mergeCell ref="AO201:AO204"/>
    <mergeCell ref="AL205:AL208"/>
    <mergeCell ref="AM205:AM208"/>
    <mergeCell ref="AN205:AN208"/>
    <mergeCell ref="AO205:AO208"/>
    <mergeCell ref="AL217:AL220"/>
    <mergeCell ref="AM217:AM220"/>
    <mergeCell ref="AN217:AN220"/>
    <mergeCell ref="AO217:AO220"/>
    <mergeCell ref="N205:N208"/>
    <mergeCell ref="O205:O208"/>
    <mergeCell ref="P205:P208"/>
    <mergeCell ref="Q205:Q208"/>
    <mergeCell ref="R205:R208"/>
    <mergeCell ref="S205:S208"/>
    <mergeCell ref="T205:T208"/>
    <mergeCell ref="R190:R193"/>
    <mergeCell ref="M201:M204"/>
    <mergeCell ref="N201:N204"/>
    <mergeCell ref="O201:O204"/>
    <mergeCell ref="P201:P204"/>
    <mergeCell ref="Q201:Q204"/>
    <mergeCell ref="R201:R204"/>
    <mergeCell ref="S201:S204"/>
    <mergeCell ref="AK209:AK212"/>
    <mergeCell ref="AK223:AK226"/>
    <mergeCell ref="AK221:AK222"/>
    <mergeCell ref="AK217:AK220"/>
    <mergeCell ref="AK213:AK216"/>
    <mergeCell ref="AK190:AK193"/>
    <mergeCell ref="AK194:AK197"/>
    <mergeCell ref="AK198:AK200"/>
    <mergeCell ref="AK201:AK204"/>
    <mergeCell ref="AK205:AK208"/>
    <mergeCell ref="T209:T212"/>
    <mergeCell ref="M213:M216"/>
    <mergeCell ref="N213:N216"/>
    <mergeCell ref="O213:O216"/>
    <mergeCell ref="P213:P216"/>
    <mergeCell ref="Q213:Q216"/>
    <mergeCell ref="R213:R216"/>
    <mergeCell ref="L213:L216"/>
    <mergeCell ref="L217:L220"/>
    <mergeCell ref="M217:M220"/>
    <mergeCell ref="N217:N220"/>
    <mergeCell ref="O217:O220"/>
    <mergeCell ref="P217:P220"/>
    <mergeCell ref="Q217:Q220"/>
    <mergeCell ref="R217:R220"/>
    <mergeCell ref="S217:S220"/>
    <mergeCell ref="T217:T220"/>
    <mergeCell ref="L221:L222"/>
    <mergeCell ref="M221:M222"/>
    <mergeCell ref="N221:N222"/>
    <mergeCell ref="O221:O222"/>
    <mergeCell ref="P221:P222"/>
    <mergeCell ref="Q221:Q222"/>
    <mergeCell ref="R221:R222"/>
    <mergeCell ref="S221:S222"/>
    <mergeCell ref="S213:S216"/>
    <mergeCell ref="T213:T216"/>
    <mergeCell ref="L223:L226"/>
    <mergeCell ref="M223:M226"/>
    <mergeCell ref="N223:N226"/>
    <mergeCell ref="O223:O226"/>
    <mergeCell ref="P223:P226"/>
    <mergeCell ref="Q223:Q226"/>
    <mergeCell ref="R223:R226"/>
    <mergeCell ref="S223:S226"/>
    <mergeCell ref="T223:T226"/>
    <mergeCell ref="J223:J226"/>
    <mergeCell ref="K223:K226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J221:J222"/>
    <mergeCell ref="K221:K222"/>
    <mergeCell ref="A223:A226"/>
    <mergeCell ref="B223:B226"/>
    <mergeCell ref="C223:C226"/>
    <mergeCell ref="D223:D226"/>
    <mergeCell ref="E223:E226"/>
    <mergeCell ref="F223:F226"/>
    <mergeCell ref="G223:G226"/>
    <mergeCell ref="H223:H226"/>
    <mergeCell ref="I223:I226"/>
    <mergeCell ref="T221:T222"/>
    <mergeCell ref="K217:K220"/>
    <mergeCell ref="A213:A216"/>
    <mergeCell ref="B213:B216"/>
    <mergeCell ref="C213:C216"/>
    <mergeCell ref="D213:D216"/>
    <mergeCell ref="E213:E216"/>
    <mergeCell ref="F213:F216"/>
    <mergeCell ref="G213:G216"/>
    <mergeCell ref="H213:H216"/>
    <mergeCell ref="A209:A212"/>
    <mergeCell ref="B209:B212"/>
    <mergeCell ref="C209:C212"/>
    <mergeCell ref="D209:D212"/>
    <mergeCell ref="E209:E212"/>
    <mergeCell ref="F209:F212"/>
    <mergeCell ref="G209:G212"/>
    <mergeCell ref="H209:H212"/>
    <mergeCell ref="BG201:BG204"/>
    <mergeCell ref="T190:T193"/>
    <mergeCell ref="S190:S193"/>
    <mergeCell ref="T194:T197"/>
    <mergeCell ref="F190:F193"/>
    <mergeCell ref="C190:C193"/>
    <mergeCell ref="D190:D193"/>
    <mergeCell ref="E190:E193"/>
    <mergeCell ref="F194:F197"/>
    <mergeCell ref="E194:E197"/>
    <mergeCell ref="D194:D197"/>
    <mergeCell ref="C194:C197"/>
    <mergeCell ref="F198:F200"/>
    <mergeCell ref="C198:C200"/>
    <mergeCell ref="D198:D200"/>
    <mergeCell ref="E198:E200"/>
    <mergeCell ref="C201:C204"/>
    <mergeCell ref="D201:D204"/>
    <mergeCell ref="E201:E204"/>
    <mergeCell ref="F201:F204"/>
    <mergeCell ref="L201:L204"/>
    <mergeCell ref="AV201:AV204"/>
    <mergeCell ref="AW201:AW204"/>
    <mergeCell ref="AX201:AX204"/>
    <mergeCell ref="AY201:AY204"/>
    <mergeCell ref="AZ201:AZ204"/>
    <mergeCell ref="BA201:BA204"/>
    <mergeCell ref="BB201:BB204"/>
    <mergeCell ref="BC201:BC204"/>
    <mergeCell ref="BD201:BD204"/>
    <mergeCell ref="BG194:BG197"/>
    <mergeCell ref="BA190:BA193"/>
    <mergeCell ref="H15:AG15"/>
    <mergeCell ref="AH15:AK17"/>
    <mergeCell ref="A15:G17"/>
    <mergeCell ref="H16:T17"/>
    <mergeCell ref="AX16:AZ17"/>
    <mergeCell ref="BA16:BB17"/>
    <mergeCell ref="BE16:BG17"/>
    <mergeCell ref="D139:D145"/>
    <mergeCell ref="F139:F145"/>
    <mergeCell ref="D154:D160"/>
    <mergeCell ref="E154:E160"/>
    <mergeCell ref="BF177:BF184"/>
    <mergeCell ref="AW177:AW184"/>
    <mergeCell ref="AX177:AX184"/>
    <mergeCell ref="AY177:AY184"/>
    <mergeCell ref="BA177:BA184"/>
    <mergeCell ref="BC177:BC184"/>
    <mergeCell ref="BE177:BE184"/>
    <mergeCell ref="AZ177:AZ184"/>
    <mergeCell ref="BB177:BB184"/>
    <mergeCell ref="M161:M168"/>
    <mergeCell ref="S169:S176"/>
    <mergeCell ref="F177:F184"/>
    <mergeCell ref="J169:J176"/>
    <mergeCell ref="BG161:BG168"/>
    <mergeCell ref="BF161:BF168"/>
    <mergeCell ref="AT161:AT168"/>
    <mergeCell ref="AW161:AW168"/>
    <mergeCell ref="BB161:BB168"/>
    <mergeCell ref="BC161:BC168"/>
    <mergeCell ref="BA161:BA168"/>
    <mergeCell ref="AQ161:AQ168"/>
    <mergeCell ref="BE198:BE200"/>
    <mergeCell ref="BF198:BF200"/>
    <mergeCell ref="BG198:BG200"/>
    <mergeCell ref="AV194:AV197"/>
    <mergeCell ref="AW194:AW197"/>
    <mergeCell ref="BE146:BE153"/>
    <mergeCell ref="BE161:BE168"/>
    <mergeCell ref="B106:B114"/>
    <mergeCell ref="BG106:BG114"/>
    <mergeCell ref="AR106:AR114"/>
    <mergeCell ref="AS106:AS114"/>
    <mergeCell ref="AT106:AT114"/>
    <mergeCell ref="AU106:AU114"/>
    <mergeCell ref="AV106:AV114"/>
    <mergeCell ref="AW106:AW114"/>
    <mergeCell ref="AX106:AX114"/>
    <mergeCell ref="AY106:AY114"/>
    <mergeCell ref="AZ106:AZ114"/>
    <mergeCell ref="BA106:BA114"/>
    <mergeCell ref="BB106:BB114"/>
    <mergeCell ref="BC106:BC114"/>
    <mergeCell ref="BD106:BD114"/>
    <mergeCell ref="BE106:BE114"/>
    <mergeCell ref="BF106:BF114"/>
    <mergeCell ref="AK106:AK114"/>
    <mergeCell ref="S194:S197"/>
    <mergeCell ref="L190:L193"/>
    <mergeCell ref="M190:M193"/>
    <mergeCell ref="N190:N193"/>
    <mergeCell ref="O190:O193"/>
    <mergeCell ref="P190:P193"/>
    <mergeCell ref="Q190:Q193"/>
    <mergeCell ref="BA198:BA200"/>
    <mergeCell ref="BB198:BB200"/>
    <mergeCell ref="BC198:BC200"/>
    <mergeCell ref="BD198:BD200"/>
    <mergeCell ref="B205:B208"/>
    <mergeCell ref="C205:C208"/>
    <mergeCell ref="D205:D208"/>
    <mergeCell ref="E205:E208"/>
    <mergeCell ref="F205:F208"/>
    <mergeCell ref="G205:G208"/>
    <mergeCell ref="H205:H208"/>
    <mergeCell ref="L209:L212"/>
    <mergeCell ref="M209:M212"/>
    <mergeCell ref="N209:N212"/>
    <mergeCell ref="O209:O212"/>
    <mergeCell ref="P209:P212"/>
    <mergeCell ref="Q209:Q212"/>
    <mergeCell ref="R209:R212"/>
    <mergeCell ref="S209:S212"/>
    <mergeCell ref="J209:J212"/>
    <mergeCell ref="K209:K212"/>
    <mergeCell ref="L198:L200"/>
    <mergeCell ref="M198:M200"/>
    <mergeCell ref="N198:N200"/>
    <mergeCell ref="O198:O200"/>
    <mergeCell ref="P198:P200"/>
    <mergeCell ref="Q198:Q200"/>
    <mergeCell ref="R198:R200"/>
    <mergeCell ref="S198:S200"/>
    <mergeCell ref="T198:T200"/>
    <mergeCell ref="L205:L208"/>
    <mergeCell ref="M205:M208"/>
    <mergeCell ref="B169:B176"/>
    <mergeCell ref="B154:B160"/>
    <mergeCell ref="C177:C184"/>
    <mergeCell ref="Q185:Q189"/>
    <mergeCell ref="P185:P189"/>
    <mergeCell ref="Q161:Q168"/>
    <mergeCell ref="P161:P168"/>
    <mergeCell ref="R169:R176"/>
    <mergeCell ref="H169:H176"/>
    <mergeCell ref="I169:I176"/>
    <mergeCell ref="P177:P184"/>
    <mergeCell ref="Q177:Q184"/>
    <mergeCell ref="H177:H184"/>
    <mergeCell ref="B185:B189"/>
    <mergeCell ref="Q169:Q176"/>
    <mergeCell ref="N177:N184"/>
    <mergeCell ref="K205:K208"/>
    <mergeCell ref="I209:I212"/>
    <mergeCell ref="A205:A208"/>
    <mergeCell ref="L194:L197"/>
    <mergeCell ref="M194:M197"/>
    <mergeCell ref="N194:N197"/>
    <mergeCell ref="O194:O197"/>
    <mergeCell ref="P194:P197"/>
    <mergeCell ref="Q194:Q197"/>
    <mergeCell ref="R194:R197"/>
    <mergeCell ref="I213:I216"/>
    <mergeCell ref="J213:J216"/>
    <mergeCell ref="K213:K216"/>
    <mergeCell ref="A217:A220"/>
    <mergeCell ref="B217:B220"/>
    <mergeCell ref="AR177:AR184"/>
    <mergeCell ref="AS177:AS184"/>
    <mergeCell ref="AL169:AL176"/>
    <mergeCell ref="T169:T176"/>
    <mergeCell ref="AT177:AT184"/>
    <mergeCell ref="AU177:AU184"/>
    <mergeCell ref="J198:J200"/>
    <mergeCell ref="K198:K200"/>
    <mergeCell ref="BB209:BB212"/>
    <mergeCell ref="BC209:BC212"/>
    <mergeCell ref="BD209:BD212"/>
    <mergeCell ref="BG154:BG160"/>
    <mergeCell ref="AK185:AK189"/>
    <mergeCell ref="AL185:AL189"/>
    <mergeCell ref="AM185:AM189"/>
    <mergeCell ref="AN185:AN189"/>
    <mergeCell ref="AO185:AO189"/>
    <mergeCell ref="AP185:AP189"/>
    <mergeCell ref="AQ185:AQ189"/>
    <mergeCell ref="AR185:AR189"/>
    <mergeCell ref="AS185:AS189"/>
    <mergeCell ref="BG177:BG184"/>
    <mergeCell ref="BG190:BG193"/>
    <mergeCell ref="AX194:AX197"/>
    <mergeCell ref="AY194:AY197"/>
    <mergeCell ref="AZ194:AZ197"/>
    <mergeCell ref="BA194:BA197"/>
    <mergeCell ref="BB194:BB197"/>
    <mergeCell ref="BC194:BC197"/>
    <mergeCell ref="AX198:AX200"/>
    <mergeCell ref="AY198:AY200"/>
    <mergeCell ref="AZ198:AZ200"/>
    <mergeCell ref="BG185:BG189"/>
    <mergeCell ref="AT185:AT189"/>
    <mergeCell ref="AU185:AU189"/>
    <mergeCell ref="AV185:AV189"/>
    <mergeCell ref="AW185:AW189"/>
    <mergeCell ref="AX185:AX189"/>
    <mergeCell ref="AY185:AY189"/>
    <mergeCell ref="AZ185:AZ189"/>
    <mergeCell ref="BA185:BA189"/>
    <mergeCell ref="BB185:BB189"/>
    <mergeCell ref="BC185:BC189"/>
    <mergeCell ref="BD185:BD189"/>
    <mergeCell ref="BE185:BE189"/>
    <mergeCell ref="BF185:BF189"/>
    <mergeCell ref="BG169:BG176"/>
    <mergeCell ref="BE169:BE176"/>
    <mergeCell ref="BF169:BF176"/>
    <mergeCell ref="BB169:BB176"/>
    <mergeCell ref="BC169:BC176"/>
    <mergeCell ref="AV177:AV184"/>
    <mergeCell ref="BA154:BA160"/>
    <mergeCell ref="BB154:BB160"/>
    <mergeCell ref="AX146:AX153"/>
    <mergeCell ref="E169:E176"/>
    <mergeCell ref="AW146:AW153"/>
    <mergeCell ref="AY146:AY153"/>
    <mergeCell ref="F154:F160"/>
    <mergeCell ref="G154:G160"/>
    <mergeCell ref="H146:H153"/>
    <mergeCell ref="F169:F176"/>
    <mergeCell ref="G169:G176"/>
    <mergeCell ref="J154:J160"/>
    <mergeCell ref="K154:K160"/>
    <mergeCell ref="L154:L160"/>
    <mergeCell ref="L161:L168"/>
    <mergeCell ref="J146:J153"/>
    <mergeCell ref="J161:J168"/>
    <mergeCell ref="L169:L176"/>
    <mergeCell ref="AU146:AU153"/>
    <mergeCell ref="AV146:AV153"/>
    <mergeCell ref="AS146:AS153"/>
    <mergeCell ref="AR169:AR176"/>
    <mergeCell ref="P169:P176"/>
    <mergeCell ref="AR146:AR153"/>
    <mergeCell ref="R154:R160"/>
    <mergeCell ref="O146:O153"/>
    <mergeCell ref="T154:T160"/>
    <mergeCell ref="AL146:AL153"/>
    <mergeCell ref="R146:R153"/>
    <mergeCell ref="AM154:AM160"/>
    <mergeCell ref="T146:T153"/>
    <mergeCell ref="AK154:AK160"/>
    <mergeCell ref="BD161:BD168"/>
    <mergeCell ref="AZ161:AZ168"/>
    <mergeCell ref="AY154:AY160"/>
    <mergeCell ref="AX154:AX160"/>
    <mergeCell ref="BD177:BD184"/>
    <mergeCell ref="AQ177:AQ184"/>
    <mergeCell ref="N161:N168"/>
    <mergeCell ref="AM169:AM176"/>
    <mergeCell ref="BD169:BD176"/>
    <mergeCell ref="AX169:AX176"/>
    <mergeCell ref="AS169:AS176"/>
    <mergeCell ref="BA169:BA176"/>
    <mergeCell ref="AY169:AY176"/>
    <mergeCell ref="AP169:AP176"/>
    <mergeCell ref="AV161:AV168"/>
    <mergeCell ref="AV154:AV160"/>
    <mergeCell ref="AZ169:AZ176"/>
    <mergeCell ref="T161:T168"/>
    <mergeCell ref="AP177:AP184"/>
    <mergeCell ref="AM177:AM184"/>
    <mergeCell ref="AN177:AN184"/>
    <mergeCell ref="AO177:AO184"/>
    <mergeCell ref="AP161:AP168"/>
    <mergeCell ref="AL154:AL160"/>
    <mergeCell ref="O161:O168"/>
    <mergeCell ref="AX161:AX168"/>
    <mergeCell ref="AM161:AM168"/>
    <mergeCell ref="AN161:AN168"/>
    <mergeCell ref="AO161:AO168"/>
    <mergeCell ref="AU161:AU168"/>
    <mergeCell ref="N169:N176"/>
    <mergeCell ref="O169:O176"/>
    <mergeCell ref="A185:A189"/>
    <mergeCell ref="A177:A184"/>
    <mergeCell ref="T185:T189"/>
    <mergeCell ref="R185:R189"/>
    <mergeCell ref="F185:F189"/>
    <mergeCell ref="E185:E189"/>
    <mergeCell ref="B177:B184"/>
    <mergeCell ref="D177:D184"/>
    <mergeCell ref="E177:E184"/>
    <mergeCell ref="G177:G184"/>
    <mergeCell ref="H185:H189"/>
    <mergeCell ref="O185:O189"/>
    <mergeCell ref="N185:N189"/>
    <mergeCell ref="M185:M189"/>
    <mergeCell ref="S185:S189"/>
    <mergeCell ref="D185:D189"/>
    <mergeCell ref="C185:C189"/>
    <mergeCell ref="G185:G189"/>
    <mergeCell ref="L177:L184"/>
    <mergeCell ref="M177:M184"/>
    <mergeCell ref="A169:A176"/>
    <mergeCell ref="C169:C176"/>
    <mergeCell ref="AK177:AK184"/>
    <mergeCell ref="I177:I184"/>
    <mergeCell ref="J177:J184"/>
    <mergeCell ref="T177:T184"/>
    <mergeCell ref="S177:S184"/>
    <mergeCell ref="AQ169:AQ176"/>
    <mergeCell ref="AK169:AK176"/>
    <mergeCell ref="AN169:AN176"/>
    <mergeCell ref="AO169:AO176"/>
    <mergeCell ref="AL177:AL184"/>
    <mergeCell ref="L185:L189"/>
    <mergeCell ref="K185:K189"/>
    <mergeCell ref="J185:J189"/>
    <mergeCell ref="AY161:AY168"/>
    <mergeCell ref="Q146:Q153"/>
    <mergeCell ref="AN146:AN153"/>
    <mergeCell ref="AU154:AU160"/>
    <mergeCell ref="AT146:AT153"/>
    <mergeCell ref="I185:I189"/>
    <mergeCell ref="S161:S168"/>
    <mergeCell ref="R161:R168"/>
    <mergeCell ref="AL161:AL168"/>
    <mergeCell ref="AK161:AK168"/>
    <mergeCell ref="AT169:AT176"/>
    <mergeCell ref="AU169:AU176"/>
    <mergeCell ref="AV169:AV176"/>
    <mergeCell ref="AW169:AW176"/>
    <mergeCell ref="AS161:AS168"/>
    <mergeCell ref="AR161:AR168"/>
    <mergeCell ref="AW154:AW160"/>
    <mergeCell ref="AQ154:AQ160"/>
    <mergeCell ref="O154:O160"/>
    <mergeCell ref="P154:P160"/>
    <mergeCell ref="S154:S160"/>
    <mergeCell ref="AN154:AN160"/>
    <mergeCell ref="AO154:AO160"/>
    <mergeCell ref="P139:P145"/>
    <mergeCell ref="R124:R138"/>
    <mergeCell ref="Q124:Q138"/>
    <mergeCell ref="AL115:AL123"/>
    <mergeCell ref="K106:K114"/>
    <mergeCell ref="J106:J114"/>
    <mergeCell ref="M124:M138"/>
    <mergeCell ref="J115:J123"/>
    <mergeCell ref="K115:K123"/>
    <mergeCell ref="O115:O123"/>
    <mergeCell ref="K139:K145"/>
    <mergeCell ref="K146:K153"/>
    <mergeCell ref="AM146:AM153"/>
    <mergeCell ref="AQ146:AQ153"/>
    <mergeCell ref="L139:L145"/>
    <mergeCell ref="M139:M145"/>
    <mergeCell ref="L146:L153"/>
    <mergeCell ref="O139:O145"/>
    <mergeCell ref="J139:J145"/>
    <mergeCell ref="AP154:AP160"/>
    <mergeCell ref="AO146:AO153"/>
    <mergeCell ref="P146:P153"/>
    <mergeCell ref="AK146:AK153"/>
    <mergeCell ref="Q154:Q160"/>
    <mergeCell ref="AP146:AP153"/>
    <mergeCell ref="S146:S153"/>
    <mergeCell ref="AK83:AK91"/>
    <mergeCell ref="AM83:AM91"/>
    <mergeCell ref="Q100:Q105"/>
    <mergeCell ref="P100:P105"/>
    <mergeCell ref="S115:S123"/>
    <mergeCell ref="AK100:AK105"/>
    <mergeCell ref="P115:P123"/>
    <mergeCell ref="AK115:AK123"/>
    <mergeCell ref="AM100:AM105"/>
    <mergeCell ref="AN100:AN105"/>
    <mergeCell ref="P92:P99"/>
    <mergeCell ref="Q92:Q99"/>
    <mergeCell ref="Q115:Q123"/>
    <mergeCell ref="P83:P91"/>
    <mergeCell ref="AO83:AO91"/>
    <mergeCell ref="AN83:AN91"/>
    <mergeCell ref="AK92:AK99"/>
    <mergeCell ref="S92:S99"/>
    <mergeCell ref="AM106:AM114"/>
    <mergeCell ref="T124:T138"/>
    <mergeCell ref="AW100:AW105"/>
    <mergeCell ref="AP139:AP145"/>
    <mergeCell ref="AO139:AO145"/>
    <mergeCell ref="AR124:AR138"/>
    <mergeCell ref="AX100:AX105"/>
    <mergeCell ref="AL124:AL138"/>
    <mergeCell ref="S124:S138"/>
    <mergeCell ref="AL92:AL99"/>
    <mergeCell ref="AM92:AM99"/>
    <mergeCell ref="AR139:AR145"/>
    <mergeCell ref="AK139:AK145"/>
    <mergeCell ref="AL139:AL145"/>
    <mergeCell ref="AT139:AT145"/>
    <mergeCell ref="AL106:AL114"/>
    <mergeCell ref="AR115:AR123"/>
    <mergeCell ref="R100:R105"/>
    <mergeCell ref="AS115:AS123"/>
    <mergeCell ref="AT115:AT123"/>
    <mergeCell ref="AV124:AV138"/>
    <mergeCell ref="AX124:AX138"/>
    <mergeCell ref="AW124:AW138"/>
    <mergeCell ref="S139:S145"/>
    <mergeCell ref="T139:T145"/>
    <mergeCell ref="T92:T99"/>
    <mergeCell ref="T115:T123"/>
    <mergeCell ref="AN106:AN114"/>
    <mergeCell ref="AO106:AO114"/>
    <mergeCell ref="AP106:AP114"/>
    <mergeCell ref="AQ106:AQ114"/>
    <mergeCell ref="AL100:AL105"/>
    <mergeCell ref="T100:T105"/>
    <mergeCell ref="S100:S105"/>
    <mergeCell ref="BG74:BG82"/>
    <mergeCell ref="BE61:BE73"/>
    <mergeCell ref="BG92:BG99"/>
    <mergeCell ref="BE154:BE160"/>
    <mergeCell ref="BF139:BF145"/>
    <mergeCell ref="S61:S73"/>
    <mergeCell ref="BF124:BF138"/>
    <mergeCell ref="BD83:BD91"/>
    <mergeCell ref="BE100:BE105"/>
    <mergeCell ref="AX83:AX91"/>
    <mergeCell ref="AS83:AS91"/>
    <mergeCell ref="AT83:AT91"/>
    <mergeCell ref="AS92:AS99"/>
    <mergeCell ref="AU83:AU91"/>
    <mergeCell ref="AQ92:AQ99"/>
    <mergeCell ref="AV83:AV91"/>
    <mergeCell ref="AQ100:AQ105"/>
    <mergeCell ref="AT74:AT82"/>
    <mergeCell ref="AU92:AU99"/>
    <mergeCell ref="BG146:BG153"/>
    <mergeCell ref="BG124:BG138"/>
    <mergeCell ref="BE124:BE138"/>
    <mergeCell ref="BG139:BG145"/>
    <mergeCell ref="BF146:BF153"/>
    <mergeCell ref="BC100:BC105"/>
    <mergeCell ref="BE92:BE99"/>
    <mergeCell ref="BG115:BG123"/>
    <mergeCell ref="BF115:BF123"/>
    <mergeCell ref="AZ74:AZ82"/>
    <mergeCell ref="BA74:BA82"/>
    <mergeCell ref="BB74:BB82"/>
    <mergeCell ref="BC74:BC82"/>
    <mergeCell ref="BE47:BE60"/>
    <mergeCell ref="AN61:AN73"/>
    <mergeCell ref="AO61:AO73"/>
    <mergeCell ref="AN92:AN99"/>
    <mergeCell ref="AO92:AO99"/>
    <mergeCell ref="AN74:AN82"/>
    <mergeCell ref="BC92:BC99"/>
    <mergeCell ref="BD92:BD99"/>
    <mergeCell ref="AV92:AV99"/>
    <mergeCell ref="BD61:BD73"/>
    <mergeCell ref="AM47:AM60"/>
    <mergeCell ref="AN47:AN60"/>
    <mergeCell ref="BC154:BC160"/>
    <mergeCell ref="AR154:AR160"/>
    <mergeCell ref="AS154:AS160"/>
    <mergeCell ref="BD154:BD160"/>
    <mergeCell ref="AT154:AT160"/>
    <mergeCell ref="BB146:BB153"/>
    <mergeCell ref="AT92:AT99"/>
    <mergeCell ref="AP100:AP105"/>
    <mergeCell ref="AT100:AT105"/>
    <mergeCell ref="BD100:BD105"/>
    <mergeCell ref="AY92:AY99"/>
    <mergeCell ref="AZ124:AZ138"/>
    <mergeCell ref="AR47:AR60"/>
    <mergeCell ref="AS47:AS60"/>
    <mergeCell ref="BA100:BA105"/>
    <mergeCell ref="BB100:BB105"/>
    <mergeCell ref="AW92:AW99"/>
    <mergeCell ref="AX92:AX99"/>
    <mergeCell ref="AY61:AY73"/>
    <mergeCell ref="BB92:BB99"/>
    <mergeCell ref="BG47:BG60"/>
    <mergeCell ref="BG83:BG91"/>
    <mergeCell ref="AZ83:AZ91"/>
    <mergeCell ref="BA83:BA91"/>
    <mergeCell ref="BG36:BG46"/>
    <mergeCell ref="BG61:BG73"/>
    <mergeCell ref="AZ20:AZ25"/>
    <mergeCell ref="BF83:BF91"/>
    <mergeCell ref="BF92:BF99"/>
    <mergeCell ref="BF47:BF60"/>
    <mergeCell ref="BF36:BF46"/>
    <mergeCell ref="BB47:BB60"/>
    <mergeCell ref="BD36:BD46"/>
    <mergeCell ref="BA36:BA46"/>
    <mergeCell ref="BB36:BB46"/>
    <mergeCell ref="BF20:BF25"/>
    <mergeCell ref="BG20:BG25"/>
    <mergeCell ref="BG26:BG35"/>
    <mergeCell ref="BF26:BF35"/>
    <mergeCell ref="BC20:BC25"/>
    <mergeCell ref="BE36:BE46"/>
    <mergeCell ref="BD26:BD35"/>
    <mergeCell ref="BE26:BE35"/>
    <mergeCell ref="BF74:BF82"/>
    <mergeCell ref="BD47:BD60"/>
    <mergeCell ref="BD74:BD82"/>
    <mergeCell ref="AZ26:AZ35"/>
    <mergeCell ref="BE74:BE82"/>
    <mergeCell ref="BB83:BB91"/>
    <mergeCell ref="BE83:BE91"/>
    <mergeCell ref="BC83:BC91"/>
    <mergeCell ref="BA92:BA99"/>
    <mergeCell ref="AV15:BG15"/>
    <mergeCell ref="T83:T91"/>
    <mergeCell ref="S83:S91"/>
    <mergeCell ref="R83:R91"/>
    <mergeCell ref="AY20:AY25"/>
    <mergeCell ref="AP61:AP73"/>
    <mergeCell ref="AW61:AW73"/>
    <mergeCell ref="AX61:AX73"/>
    <mergeCell ref="AS74:AS82"/>
    <mergeCell ref="AP20:AP25"/>
    <mergeCell ref="S26:S35"/>
    <mergeCell ref="AM20:AM25"/>
    <mergeCell ref="AU61:AU73"/>
    <mergeCell ref="AV61:AV73"/>
    <mergeCell ref="AT36:AT46"/>
    <mergeCell ref="AQ36:AQ46"/>
    <mergeCell ref="AQ47:AQ60"/>
    <mergeCell ref="AO36:AO46"/>
    <mergeCell ref="S36:S46"/>
    <mergeCell ref="S20:S25"/>
    <mergeCell ref="AL83:AL91"/>
    <mergeCell ref="AP47:AP60"/>
    <mergeCell ref="BE20:BE25"/>
    <mergeCell ref="BA26:BA35"/>
    <mergeCell ref="BB26:BB35"/>
    <mergeCell ref="BC26:BC35"/>
    <mergeCell ref="S74:S82"/>
    <mergeCell ref="AV74:AV82"/>
    <mergeCell ref="AY74:AY82"/>
    <mergeCell ref="AW83:AW91"/>
    <mergeCell ref="AS61:AS73"/>
    <mergeCell ref="AT61:AT73"/>
    <mergeCell ref="AS16:AS18"/>
    <mergeCell ref="A20:A25"/>
    <mergeCell ref="AO26:AO35"/>
    <mergeCell ref="AP26:AP35"/>
    <mergeCell ref="T26:T35"/>
    <mergeCell ref="AK26:AK35"/>
    <mergeCell ref="AL26:AL35"/>
    <mergeCell ref="H26:H35"/>
    <mergeCell ref="I26:I35"/>
    <mergeCell ref="J26:J35"/>
    <mergeCell ref="R20:R25"/>
    <mergeCell ref="M26:M35"/>
    <mergeCell ref="A26:A35"/>
    <mergeCell ref="G26:G35"/>
    <mergeCell ref="AL16:AL18"/>
    <mergeCell ref="AM16:AM18"/>
    <mergeCell ref="AN16:AN18"/>
    <mergeCell ref="AO16:AO18"/>
    <mergeCell ref="AP16:AP18"/>
    <mergeCell ref="AT16:AT18"/>
    <mergeCell ref="AU16:AU18"/>
    <mergeCell ref="AV16:AV18"/>
    <mergeCell ref="AL15:AO15"/>
    <mergeCell ref="AP15:AU15"/>
    <mergeCell ref="Y17:Z17"/>
    <mergeCell ref="AA17:AD17"/>
    <mergeCell ref="AE16:AG16"/>
    <mergeCell ref="AE17:AG17"/>
    <mergeCell ref="BC16:BC18"/>
    <mergeCell ref="AQ16:AQ18"/>
    <mergeCell ref="B26:B35"/>
    <mergeCell ref="C26:C35"/>
    <mergeCell ref="BC36:BC46"/>
    <mergeCell ref="AW16:AW18"/>
    <mergeCell ref="N36:N46"/>
    <mergeCell ref="O36:O46"/>
    <mergeCell ref="P36:P46"/>
    <mergeCell ref="Q36:Q46"/>
    <mergeCell ref="O26:O35"/>
    <mergeCell ref="I20:I25"/>
    <mergeCell ref="AT26:AT35"/>
    <mergeCell ref="AU26:AU35"/>
    <mergeCell ref="M20:M25"/>
    <mergeCell ref="N20:N25"/>
    <mergeCell ref="O20:O25"/>
    <mergeCell ref="P20:P25"/>
    <mergeCell ref="AN20:AN25"/>
    <mergeCell ref="J20:J25"/>
    <mergeCell ref="K20:K25"/>
    <mergeCell ref="AR16:AR18"/>
    <mergeCell ref="J36:J46"/>
    <mergeCell ref="F36:F46"/>
    <mergeCell ref="AM36:AM46"/>
    <mergeCell ref="AN36:AN46"/>
    <mergeCell ref="B20:B25"/>
    <mergeCell ref="C20:C25"/>
    <mergeCell ref="D20:D25"/>
    <mergeCell ref="E20:E25"/>
    <mergeCell ref="F20:F25"/>
    <mergeCell ref="G20:G25"/>
    <mergeCell ref="U16:AD16"/>
    <mergeCell ref="U17:X17"/>
    <mergeCell ref="BD16:BD18"/>
    <mergeCell ref="BD20:BD25"/>
    <mergeCell ref="AQ20:AQ25"/>
    <mergeCell ref="BB20:BB25"/>
    <mergeCell ref="AX20:AX25"/>
    <mergeCell ref="AT20:AT25"/>
    <mergeCell ref="AU20:AU25"/>
    <mergeCell ref="AV20:AV25"/>
    <mergeCell ref="L20:L25"/>
    <mergeCell ref="AW20:AW25"/>
    <mergeCell ref="AO20:AO25"/>
    <mergeCell ref="T20:T25"/>
    <mergeCell ref="BA20:BA25"/>
    <mergeCell ref="H20:H25"/>
    <mergeCell ref="AR20:AR25"/>
    <mergeCell ref="AS20:AS25"/>
    <mergeCell ref="Q20:Q25"/>
    <mergeCell ref="AK20:AK25"/>
    <mergeCell ref="AL20:AL25"/>
    <mergeCell ref="AY36:AY46"/>
    <mergeCell ref="AW26:AW35"/>
    <mergeCell ref="AS26:AS35"/>
    <mergeCell ref="AV26:AV35"/>
    <mergeCell ref="AN26:AN35"/>
    <mergeCell ref="AQ26:AQ35"/>
    <mergeCell ref="AR26:AR35"/>
    <mergeCell ref="AM26:AM35"/>
    <mergeCell ref="Q26:Q35"/>
    <mergeCell ref="R26:R35"/>
    <mergeCell ref="AU36:AU46"/>
    <mergeCell ref="AV36:AV46"/>
    <mergeCell ref="AW36:AW46"/>
    <mergeCell ref="AX26:AX35"/>
    <mergeCell ref="AY26:AY35"/>
    <mergeCell ref="AR36:AR46"/>
    <mergeCell ref="AS36:AS46"/>
    <mergeCell ref="AP36:AP46"/>
    <mergeCell ref="AX36:AX46"/>
    <mergeCell ref="D26:D35"/>
    <mergeCell ref="E26:E35"/>
    <mergeCell ref="F26:F35"/>
    <mergeCell ref="L26:L35"/>
    <mergeCell ref="N26:N35"/>
    <mergeCell ref="G36:G46"/>
    <mergeCell ref="D36:D46"/>
    <mergeCell ref="P26:P35"/>
    <mergeCell ref="I74:I82"/>
    <mergeCell ref="G74:G82"/>
    <mergeCell ref="S47:S60"/>
    <mergeCell ref="M47:M60"/>
    <mergeCell ref="N47:N60"/>
    <mergeCell ref="O47:O60"/>
    <mergeCell ref="K61:K73"/>
    <mergeCell ref="K47:K60"/>
    <mergeCell ref="L61:L73"/>
    <mergeCell ref="K36:K46"/>
    <mergeCell ref="L36:L46"/>
    <mergeCell ref="J74:J82"/>
    <mergeCell ref="R47:R60"/>
    <mergeCell ref="E36:E46"/>
    <mergeCell ref="K26:K35"/>
    <mergeCell ref="R36:R46"/>
    <mergeCell ref="I36:I46"/>
    <mergeCell ref="L47:L60"/>
    <mergeCell ref="H47:H60"/>
    <mergeCell ref="N61:N73"/>
    <mergeCell ref="M61:M73"/>
    <mergeCell ref="O61:O73"/>
    <mergeCell ref="M74:M82"/>
    <mergeCell ref="N74:N82"/>
    <mergeCell ref="C83:C91"/>
    <mergeCell ref="E47:E60"/>
    <mergeCell ref="H61:H73"/>
    <mergeCell ref="P61:P73"/>
    <mergeCell ref="Q61:Q73"/>
    <mergeCell ref="R61:R73"/>
    <mergeCell ref="B83:B91"/>
    <mergeCell ref="O83:O91"/>
    <mergeCell ref="H92:H99"/>
    <mergeCell ref="B139:B145"/>
    <mergeCell ref="D115:D123"/>
    <mergeCell ref="E115:E123"/>
    <mergeCell ref="E139:E145"/>
    <mergeCell ref="H106:H114"/>
    <mergeCell ref="R74:R82"/>
    <mergeCell ref="Q74:Q82"/>
    <mergeCell ref="I106:I114"/>
    <mergeCell ref="J47:J60"/>
    <mergeCell ref="E74:E82"/>
    <mergeCell ref="P47:P60"/>
    <mergeCell ref="P74:P82"/>
    <mergeCell ref="D47:D60"/>
    <mergeCell ref="J61:J73"/>
    <mergeCell ref="B61:B73"/>
    <mergeCell ref="M83:M91"/>
    <mergeCell ref="O74:O82"/>
    <mergeCell ref="K74:K82"/>
    <mergeCell ref="L74:L82"/>
    <mergeCell ref="K100:K105"/>
    <mergeCell ref="Q139:Q145"/>
    <mergeCell ref="R139:R145"/>
    <mergeCell ref="Q83:Q91"/>
    <mergeCell ref="T47:T60"/>
    <mergeCell ref="T61:T73"/>
    <mergeCell ref="AQ61:AQ73"/>
    <mergeCell ref="AL36:AL46"/>
    <mergeCell ref="AK47:AK60"/>
    <mergeCell ref="AK61:AK73"/>
    <mergeCell ref="AM61:AM73"/>
    <mergeCell ref="AK36:AK46"/>
    <mergeCell ref="I61:I73"/>
    <mergeCell ref="M36:M46"/>
    <mergeCell ref="T36:T46"/>
    <mergeCell ref="AZ61:AZ73"/>
    <mergeCell ref="BA61:BA73"/>
    <mergeCell ref="BC47:BC60"/>
    <mergeCell ref="T74:T82"/>
    <mergeCell ref="AO74:AO82"/>
    <mergeCell ref="AR61:AR73"/>
    <mergeCell ref="AK74:AK82"/>
    <mergeCell ref="AU47:AU60"/>
    <mergeCell ref="AX47:AX60"/>
    <mergeCell ref="AO47:AO60"/>
    <mergeCell ref="AV47:AV60"/>
    <mergeCell ref="AW47:AW60"/>
    <mergeCell ref="AY47:AY60"/>
    <mergeCell ref="AT47:AT60"/>
    <mergeCell ref="AL61:AL73"/>
    <mergeCell ref="AL47:AL60"/>
    <mergeCell ref="AL74:AL82"/>
    <mergeCell ref="AM74:AM82"/>
    <mergeCell ref="AR74:AR82"/>
    <mergeCell ref="I47:I60"/>
    <mergeCell ref="Q47:Q60"/>
    <mergeCell ref="BC139:BC145"/>
    <mergeCell ref="BD139:BD145"/>
    <mergeCell ref="BE139:BE145"/>
    <mergeCell ref="AZ100:AZ105"/>
    <mergeCell ref="BD124:BD138"/>
    <mergeCell ref="BE115:BE123"/>
    <mergeCell ref="BD115:BD123"/>
    <mergeCell ref="AZ139:AZ145"/>
    <mergeCell ref="BA139:BA145"/>
    <mergeCell ref="BB139:BB145"/>
    <mergeCell ref="BC124:BC138"/>
    <mergeCell ref="AZ92:AZ99"/>
    <mergeCell ref="BF100:BF105"/>
    <mergeCell ref="BC115:BC123"/>
    <mergeCell ref="BG100:BG105"/>
    <mergeCell ref="AZ146:AZ153"/>
    <mergeCell ref="BA146:BA153"/>
    <mergeCell ref="BC146:BC153"/>
    <mergeCell ref="BD146:BD153"/>
    <mergeCell ref="AP74:AP82"/>
    <mergeCell ref="AQ74:AQ82"/>
    <mergeCell ref="AR92:AR99"/>
    <mergeCell ref="AP92:AP99"/>
    <mergeCell ref="R92:R99"/>
    <mergeCell ref="F106:F114"/>
    <mergeCell ref="E106:E114"/>
    <mergeCell ref="BB124:BB138"/>
    <mergeCell ref="AS100:AS105"/>
    <mergeCell ref="AT124:AT138"/>
    <mergeCell ref="AZ47:AZ60"/>
    <mergeCell ref="BA47:BA60"/>
    <mergeCell ref="AZ36:AZ46"/>
    <mergeCell ref="BF61:BF73"/>
    <mergeCell ref="BB61:BB73"/>
    <mergeCell ref="BC61:BC73"/>
    <mergeCell ref="AZ154:AZ160"/>
    <mergeCell ref="BF154:BF160"/>
    <mergeCell ref="AW74:AW82"/>
    <mergeCell ref="AY83:AY91"/>
    <mergeCell ref="AQ83:AQ91"/>
    <mergeCell ref="AR83:AR91"/>
    <mergeCell ref="AU74:AU82"/>
    <mergeCell ref="AX74:AX82"/>
    <mergeCell ref="AR100:AR105"/>
    <mergeCell ref="AY100:AY105"/>
    <mergeCell ref="AU115:AU123"/>
    <mergeCell ref="AU100:AU105"/>
    <mergeCell ref="AV100:AV105"/>
    <mergeCell ref="AV115:AV123"/>
    <mergeCell ref="AP83:AP91"/>
    <mergeCell ref="AX115:AX123"/>
    <mergeCell ref="AY139:AY145"/>
    <mergeCell ref="AQ139:AQ145"/>
    <mergeCell ref="AM124:AM138"/>
    <mergeCell ref="AO124:AO138"/>
    <mergeCell ref="AP124:AP138"/>
    <mergeCell ref="AU124:AU138"/>
    <mergeCell ref="AM139:AM145"/>
    <mergeCell ref="AN139:AN145"/>
    <mergeCell ref="BB115:BB123"/>
    <mergeCell ref="AQ115:AQ123"/>
    <mergeCell ref="AX139:AX145"/>
    <mergeCell ref="AV139:AV145"/>
    <mergeCell ref="AW139:AW145"/>
    <mergeCell ref="AU139:AU145"/>
    <mergeCell ref="AW115:AW123"/>
    <mergeCell ref="AY115:AY123"/>
    <mergeCell ref="AY124:AY138"/>
    <mergeCell ref="AZ115:AZ123"/>
    <mergeCell ref="BA115:BA123"/>
    <mergeCell ref="BA124:BA138"/>
    <mergeCell ref="AS139:AS145"/>
    <mergeCell ref="AQ124:AQ138"/>
    <mergeCell ref="A83:A91"/>
    <mergeCell ref="B92:B99"/>
    <mergeCell ref="A115:A123"/>
    <mergeCell ref="B115:B123"/>
    <mergeCell ref="C115:C123"/>
    <mergeCell ref="A161:A168"/>
    <mergeCell ref="D146:D153"/>
    <mergeCell ref="C139:C145"/>
    <mergeCell ref="A146:A153"/>
    <mergeCell ref="A139:A145"/>
    <mergeCell ref="F124:F138"/>
    <mergeCell ref="C146:C153"/>
    <mergeCell ref="B146:B153"/>
    <mergeCell ref="G146:G153"/>
    <mergeCell ref="E146:E153"/>
    <mergeCell ref="F161:F168"/>
    <mergeCell ref="P124:P138"/>
    <mergeCell ref="O124:O138"/>
    <mergeCell ref="P106:P114"/>
    <mergeCell ref="G83:G91"/>
    <mergeCell ref="I154:I160"/>
    <mergeCell ref="A154:A160"/>
    <mergeCell ref="F146:F153"/>
    <mergeCell ref="I146:I153"/>
    <mergeCell ref="C154:C160"/>
    <mergeCell ref="E92:E99"/>
    <mergeCell ref="O106:O114"/>
    <mergeCell ref="N106:N114"/>
    <mergeCell ref="M115:M123"/>
    <mergeCell ref="M106:M114"/>
    <mergeCell ref="L106:L114"/>
    <mergeCell ref="I83:I91"/>
    <mergeCell ref="H83:H91"/>
    <mergeCell ref="L83:L91"/>
    <mergeCell ref="K83:K91"/>
    <mergeCell ref="J83:J91"/>
    <mergeCell ref="N83:N91"/>
    <mergeCell ref="E83:E91"/>
    <mergeCell ref="F83:F91"/>
    <mergeCell ref="N92:N99"/>
    <mergeCell ref="M92:M99"/>
    <mergeCell ref="O92:O99"/>
    <mergeCell ref="AS124:AS138"/>
    <mergeCell ref="AO115:AO123"/>
    <mergeCell ref="AP115:AP123"/>
    <mergeCell ref="G106:G114"/>
    <mergeCell ref="J124:J138"/>
    <mergeCell ref="L124:L138"/>
    <mergeCell ref="AK124:AK138"/>
    <mergeCell ref="N124:N138"/>
    <mergeCell ref="AN124:AN138"/>
    <mergeCell ref="G124:G138"/>
    <mergeCell ref="K124:K138"/>
    <mergeCell ref="L100:L105"/>
    <mergeCell ref="O100:O105"/>
    <mergeCell ref="L92:L99"/>
    <mergeCell ref="R115:R123"/>
    <mergeCell ref="T106:T114"/>
    <mergeCell ref="S106:S114"/>
    <mergeCell ref="R106:R114"/>
    <mergeCell ref="Q106:Q114"/>
    <mergeCell ref="AO100:AO105"/>
    <mergeCell ref="AM115:AM123"/>
    <mergeCell ref="AN115:AN123"/>
    <mergeCell ref="K92:K99"/>
    <mergeCell ref="N100:N105"/>
    <mergeCell ref="M100:M105"/>
    <mergeCell ref="B124:B138"/>
    <mergeCell ref="A124:A138"/>
    <mergeCell ref="H100:H105"/>
    <mergeCell ref="G92:G99"/>
    <mergeCell ref="I124:I138"/>
    <mergeCell ref="H124:H138"/>
    <mergeCell ref="H139:H145"/>
    <mergeCell ref="C106:C114"/>
    <mergeCell ref="F100:F105"/>
    <mergeCell ref="A106:A114"/>
    <mergeCell ref="F92:F99"/>
    <mergeCell ref="F115:F123"/>
    <mergeCell ref="G139:G145"/>
    <mergeCell ref="I139:I145"/>
    <mergeCell ref="E124:E138"/>
    <mergeCell ref="C124:C138"/>
    <mergeCell ref="G115:G123"/>
    <mergeCell ref="H115:H123"/>
    <mergeCell ref="I115:I123"/>
    <mergeCell ref="D124:D138"/>
    <mergeCell ref="J92:J99"/>
    <mergeCell ref="D106:D114"/>
    <mergeCell ref="E100:E105"/>
    <mergeCell ref="B100:B105"/>
    <mergeCell ref="N139:N145"/>
    <mergeCell ref="N115:N123"/>
    <mergeCell ref="L115:L123"/>
    <mergeCell ref="H74:H82"/>
    <mergeCell ref="G47:G60"/>
    <mergeCell ref="F74:F82"/>
    <mergeCell ref="H36:H46"/>
    <mergeCell ref="A61:A73"/>
    <mergeCell ref="J100:J105"/>
    <mergeCell ref="C100:C105"/>
    <mergeCell ref="D100:D105"/>
    <mergeCell ref="A47:A60"/>
    <mergeCell ref="A36:A46"/>
    <mergeCell ref="C61:C73"/>
    <mergeCell ref="D61:D73"/>
    <mergeCell ref="E61:E73"/>
    <mergeCell ref="F61:F73"/>
    <mergeCell ref="G61:G73"/>
    <mergeCell ref="B36:B46"/>
    <mergeCell ref="C36:C46"/>
    <mergeCell ref="I92:I99"/>
    <mergeCell ref="A100:A105"/>
    <mergeCell ref="B74:B82"/>
    <mergeCell ref="I100:I105"/>
    <mergeCell ref="D83:D91"/>
    <mergeCell ref="A92:A99"/>
    <mergeCell ref="D92:D99"/>
    <mergeCell ref="C92:C99"/>
    <mergeCell ref="G100:G105"/>
    <mergeCell ref="B47:B60"/>
    <mergeCell ref="C47:C60"/>
    <mergeCell ref="C74:C82"/>
    <mergeCell ref="D74:D82"/>
    <mergeCell ref="F47:F60"/>
    <mergeCell ref="A74:A82"/>
    <mergeCell ref="A201:A204"/>
    <mergeCell ref="B201:B204"/>
    <mergeCell ref="A194:A197"/>
    <mergeCell ref="B194:B197"/>
    <mergeCell ref="H190:H193"/>
    <mergeCell ref="I190:I193"/>
    <mergeCell ref="J190:J193"/>
    <mergeCell ref="K190:K193"/>
    <mergeCell ref="G190:G193"/>
    <mergeCell ref="A190:A193"/>
    <mergeCell ref="B190:B193"/>
    <mergeCell ref="G201:G204"/>
    <mergeCell ref="K201:K204"/>
    <mergeCell ref="J201:J204"/>
    <mergeCell ref="I201:I204"/>
    <mergeCell ref="H201:H204"/>
    <mergeCell ref="I198:I200"/>
    <mergeCell ref="H198:H200"/>
    <mergeCell ref="G198:G200"/>
    <mergeCell ref="A198:A200"/>
    <mergeCell ref="K194:K197"/>
    <mergeCell ref="J194:J197"/>
    <mergeCell ref="I194:I197"/>
    <mergeCell ref="H194:H197"/>
    <mergeCell ref="G194:G197"/>
    <mergeCell ref="B198:B200"/>
    <mergeCell ref="B161:B168"/>
    <mergeCell ref="AJ248:AJ250"/>
    <mergeCell ref="AJ221:AJ222"/>
    <mergeCell ref="AJ223:AJ226"/>
    <mergeCell ref="D161:D168"/>
    <mergeCell ref="D169:D176"/>
    <mergeCell ref="M154:M160"/>
    <mergeCell ref="N146:N153"/>
    <mergeCell ref="M146:M153"/>
    <mergeCell ref="N154:N160"/>
    <mergeCell ref="H154:H160"/>
    <mergeCell ref="K169:K176"/>
    <mergeCell ref="G161:G168"/>
    <mergeCell ref="H161:H168"/>
    <mergeCell ref="K177:K184"/>
    <mergeCell ref="O177:O184"/>
    <mergeCell ref="R177:R184"/>
    <mergeCell ref="C161:C168"/>
    <mergeCell ref="E161:E168"/>
    <mergeCell ref="I161:I168"/>
    <mergeCell ref="K161:K168"/>
    <mergeCell ref="M169:M176"/>
    <mergeCell ref="I205:I208"/>
    <mergeCell ref="J205:J208"/>
    <mergeCell ref="C217:C220"/>
    <mergeCell ref="D217:D220"/>
    <mergeCell ref="E217:E220"/>
    <mergeCell ref="F217:F220"/>
    <mergeCell ref="G217:G220"/>
    <mergeCell ref="H217:H220"/>
    <mergeCell ref="I217:I220"/>
    <mergeCell ref="J217:J220"/>
  </mergeCells>
  <phoneticPr fontId="2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16" fitToHeight="0" orientation="landscape" r:id="rId1"/>
  <colBreaks count="4" manualBreakCount="4">
    <brk id="7" max="1048575" man="1"/>
    <brk id="20" max="1048575" man="1"/>
    <brk id="37" max="1048575" man="1"/>
    <brk id="47" max="1048575" man="1"/>
  </colBreaks>
  <ignoredErrors>
    <ignoredError sqref="AM10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RBTRANS LICITAÇÃO FEV 2024</vt:lpstr>
      <vt:lpstr>'RBTRANS LICITAÇÃO FEV 2024'!Area_de_impressao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2024-03-13T14:14:54Z</cp:lastPrinted>
  <dcterms:created xsi:type="dcterms:W3CDTF">2013-10-11T22:10:57Z</dcterms:created>
  <dcterms:modified xsi:type="dcterms:W3CDTF">2024-03-18T21:16:26Z</dcterms:modified>
</cp:coreProperties>
</file>